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urnal" sheetId="1" r:id="rId1"/>
    <sheet name="Trade summary" sheetId="2" r:id="rId2"/>
    <sheet name="Markets" sheetId="3" r:id="rId3"/>
    <sheet name="Settings" sheetId="4" r:id="rId4"/>
    <sheet name="Calc" sheetId="5" state="hidden" r:id="rId5"/>
  </sheets>
  <definedNames>
    <definedName name="EQ_X">Calc!$AH$11:INDEX(Calc!$AH$11:$AH$1011,Calc!$AZ$11+1)</definedName>
    <definedName name="EQ_Y">Calc!$AI$11:INDEX(Calc!$AI$11:$AI$1011,Calc!$AZ$11+1)</definedName>
    <definedName name="INST_X">Calc!$AR$11:INDEX(Calc!$AR$11:$AR$160,MAX(1,Calc!$AZ$36))</definedName>
    <definedName name="INST_Y">Calc!$AS$11:INDEX(Calc!$AS$11:$AS$160,MAX(1,Calc!$AZ$36))</definedName>
    <definedName name="INSTR_LIST">Markets!$A$5:INDEX(Markets!$A$5:$A$154,IFERROR(MATCH(REPT("z",50),Markets!$A$5:$A$154),1))</definedName>
    <definedName name="LOT_X">Calc!$AJ$11:INDEX(Calc!$AJ$11:$AJ$1010,MAX(1,Calc!$AZ$11))</definedName>
    <definedName name="LOT_Y">Calc!$AK$11:INDEX(Calc!$AK$11:$AK$1010,MAX(1,Calc!$AZ$11))</definedName>
    <definedName name="_xlnm.Print_Area" localSheetId="0">Journal!$A$1:$U$1010</definedName>
    <definedName name="_xlnm.Print_Area" localSheetId="1">'Trade summary'!$A$1:$AB$36</definedName>
    <definedName name="_xlnm.Print_Titles" localSheetId="0">Journal!$10:$10</definedName>
    <definedName name="RISK_LOTS">Settings!$K$5:$K$15</definedName>
    <definedName name="RISK_PCT">Settings!$I$5:$I$15</definedName>
    <definedName name="SESS_X">Calc!$AU$11:INDEX(Calc!$AU$11:$AU$16,MAX(1,Calc!$AZ$37))</definedName>
    <definedName name="SESS_Y">Calc!$AW$11:INDEX(Calc!$AW$11:$AW$16,MAX(1,Calc!$AZ$37))</definedName>
  </definedNames>
  <calcPr calcId="124519" fullCalcOnLoad="1"/>
</workbook>
</file>

<file path=xl/sharedStrings.xml><?xml version="1.0" encoding="utf-8"?>
<sst xmlns="http://schemas.openxmlformats.org/spreadsheetml/2006/main" count="303" uniqueCount="220">
  <si>
    <t>Settings</t>
  </si>
  <si>
    <t>Sessions are matched in UTC, top row first. A start after the end crosses midnight. Keep the rows contiguous from the top. Times in the Journal are converted with the Journal time zone.</t>
  </si>
  <si>
    <t>Session</t>
  </si>
  <si>
    <t>Start (UTC)</t>
  </si>
  <si>
    <t>End (UTC)</t>
  </si>
  <si>
    <t>Start (min)</t>
  </si>
  <si>
    <t>End (min)</t>
  </si>
  <si>
    <t>Asian</t>
  </si>
  <si>
    <t>London</t>
  </si>
  <si>
    <t>New York</t>
  </si>
  <si>
    <t>Outcomes</t>
  </si>
  <si>
    <t>SL</t>
  </si>
  <si>
    <t>TP</t>
  </si>
  <si>
    <t>Manual exit</t>
  </si>
  <si>
    <t>TP1 + Breakeven</t>
  </si>
  <si>
    <t>TP1 + Manual</t>
  </si>
  <si>
    <t>Multiple TP</t>
  </si>
  <si>
    <t>Risk % list</t>
  </si>
  <si>
    <t>Lot list</t>
  </si>
  <si>
    <t>Risk modes</t>
  </si>
  <si>
    <t>% of account</t>
  </si>
  <si>
    <t>Fixed lots</t>
  </si>
  <si>
    <t>Risk based on</t>
  </si>
  <si>
    <t>Current balance</t>
  </si>
  <si>
    <t>Starting balance</t>
  </si>
  <si>
    <t>Directions</t>
  </si>
  <si>
    <t>LONG</t>
  </si>
  <si>
    <t>SHORT</t>
  </si>
  <si>
    <t>Outcome names are used by the formulas: do not rename them.</t>
  </si>
  <si>
    <t>Risk and lot lists only feed the Journal dropdown; any value can be typed.</t>
  </si>
  <si>
    <t>Markets: instruments and contract specs</t>
  </si>
  <si>
    <t>Add your own instruments in any empty row (the Journal dropdown picks them up). Contract size = units of the instrument in 1.00 lot. Check the specs and commissions against your broker.</t>
  </si>
  <si>
    <t>Symbol</t>
  </si>
  <si>
    <t>Asset class</t>
  </si>
  <si>
    <t>Contract size (units per lot)</t>
  </si>
  <si>
    <t>Pip / point size</t>
  </si>
  <si>
    <t>Quote currency</t>
  </si>
  <si>
    <t>Quote -&gt; account rate</t>
  </si>
  <si>
    <t>Commission per lot (blank = Journal default)</t>
  </si>
  <si>
    <t>Commission % of notional</t>
  </si>
  <si>
    <t>Pip value per lot (account ccy)</t>
  </si>
  <si>
    <t>Notes</t>
  </si>
  <si>
    <t>EURUSD</t>
  </si>
  <si>
    <t>Forex</t>
  </si>
  <si>
    <t>USD</t>
  </si>
  <si>
    <t>GBPUSD</t>
  </si>
  <si>
    <t>AUDUSD</t>
  </si>
  <si>
    <t>NZDUSD</t>
  </si>
  <si>
    <t>USDJPY</t>
  </si>
  <si>
    <t>JPY</t>
  </si>
  <si>
    <t>USDCHF</t>
  </si>
  <si>
    <t>CHF</t>
  </si>
  <si>
    <t>USDCAD</t>
  </si>
  <si>
    <t>CAD</t>
  </si>
  <si>
    <t>EURGBP</t>
  </si>
  <si>
    <t>GBP</t>
  </si>
  <si>
    <t>EURJPY</t>
  </si>
  <si>
    <t>GBPJPY</t>
  </si>
  <si>
    <t>AUDJPY</t>
  </si>
  <si>
    <t>CADJPY</t>
  </si>
  <si>
    <t>CHFJPY</t>
  </si>
  <si>
    <t>NZDJPY</t>
  </si>
  <si>
    <t>EURCHF</t>
  </si>
  <si>
    <t>EURAUD</t>
  </si>
  <si>
    <t>AUD</t>
  </si>
  <si>
    <t>EURCAD</t>
  </si>
  <si>
    <t>GBPCHF</t>
  </si>
  <si>
    <t>GBPAUD</t>
  </si>
  <si>
    <t>AUDCAD</t>
  </si>
  <si>
    <t>AUDNZD</t>
  </si>
  <si>
    <t>NZD</t>
  </si>
  <si>
    <t>CADCHF</t>
  </si>
  <si>
    <t>XAUUSD</t>
  </si>
  <si>
    <t>Metal</t>
  </si>
  <si>
    <t>1 lot = 100 oz</t>
  </si>
  <si>
    <t>XAGUSD</t>
  </si>
  <si>
    <t>1 lot = 5000 oz</t>
  </si>
  <si>
    <t>US30</t>
  </si>
  <si>
    <t>Index</t>
  </si>
  <si>
    <t>1 lot = 1 USD per point (broker-specific)</t>
  </si>
  <si>
    <t>NAS100</t>
  </si>
  <si>
    <t>SPX500</t>
  </si>
  <si>
    <t>GER40</t>
  </si>
  <si>
    <t>EUR</t>
  </si>
  <si>
    <t>1 lot = 1 EUR per point (broker-specific)</t>
  </si>
  <si>
    <t>BTCUSD</t>
  </si>
  <si>
    <t>Crypto</t>
  </si>
  <si>
    <t>1 lot = 1 BTC; commission 0.10% of notional</t>
  </si>
  <si>
    <t>ETHUSD</t>
  </si>
  <si>
    <t>1 lot = 1 ETH; commission 0.10% of notional</t>
  </si>
  <si>
    <t>AAPL</t>
  </si>
  <si>
    <t>Stock</t>
  </si>
  <si>
    <t>1 lot = 1 share; commission per share</t>
  </si>
  <si>
    <t>TSLA</t>
  </si>
  <si>
    <t>MSFT</t>
  </si>
  <si>
    <t>Currency table</t>
  </si>
  <si>
    <t>Example rates: update them.</t>
  </si>
  <si>
    <t>The account currency row must be 1.</t>
  </si>
  <si>
    <t>Automated Trade Log  (Free Basic)</t>
  </si>
  <si>
    <t>Default commission per lot</t>
  </si>
  <si>
    <t>Closed positions P/L (net)</t>
  </si>
  <si>
    <t>Account balance</t>
  </si>
  <si>
    <t>Account % change</t>
  </si>
  <si>
    <t>Time zone (UTC offset, hours)</t>
  </si>
  <si>
    <t>(Basic: lots and direction are typed)</t>
  </si>
  <si>
    <t>Account currency</t>
  </si>
  <si>
    <t>Open trades</t>
  </si>
  <si>
    <t>Rows needing attention</t>
  </si>
  <si>
    <t>Date</t>
  </si>
  <si>
    <t>Time</t>
  </si>
  <si>
    <t>Instrument</t>
  </si>
  <si>
    <t>Direction</t>
  </si>
  <si>
    <t>Entry price</t>
  </si>
  <si>
    <t>Stop loss</t>
  </si>
  <si>
    <t>Take profit 1</t>
  </si>
  <si>
    <t>Take profit 2</t>
  </si>
  <si>
    <t>Take profit 3</t>
  </si>
  <si>
    <t>Outcome</t>
  </si>
  <si>
    <t>Lot size</t>
  </si>
  <si>
    <t>TP1 close %</t>
  </si>
  <si>
    <t>Averaged exit</t>
  </si>
  <si>
    <t>Gross P/L</t>
  </si>
  <si>
    <t>Commission</t>
  </si>
  <si>
    <t>Net P/L</t>
  </si>
  <si>
    <t>Account change</t>
  </si>
  <si>
    <t>Check</t>
  </si>
  <si>
    <t>used</t>
  </si>
  <si>
    <t>instrument row</t>
  </si>
  <si>
    <t>contract size</t>
  </si>
  <si>
    <t>quote-&gt;account</t>
  </si>
  <si>
    <t>commission/lot</t>
  </si>
  <si>
    <t>commission % notional</t>
  </si>
  <si>
    <t>dir</t>
  </si>
  <si>
    <t>stop distance</t>
  </si>
  <si>
    <t>sizing check</t>
  </si>
  <si>
    <t>status</t>
  </si>
  <si>
    <t>counted</t>
  </si>
  <si>
    <t>tp1 share</t>
  </si>
  <si>
    <t>move</t>
  </si>
  <si>
    <t>averaged exit</t>
  </si>
  <si>
    <t>balance before</t>
  </si>
  <si>
    <t>lot</t>
  </si>
  <si>
    <t>balance after</t>
  </si>
  <si>
    <t>risk amount</t>
  </si>
  <si>
    <t>gross</t>
  </si>
  <si>
    <t>commission</t>
  </si>
  <si>
    <t>category</t>
  </si>
  <si>
    <t>net</t>
  </si>
  <si>
    <t>account change</t>
  </si>
  <si>
    <t>R</t>
  </si>
  <si>
    <t>planned RR</t>
  </si>
  <si>
    <t>session</t>
  </si>
  <si>
    <t>UTC minute</t>
  </si>
  <si>
    <t>direction</t>
  </si>
  <si>
    <t>running count</t>
  </si>
  <si>
    <t>seq</t>
  </si>
  <si>
    <t>open</t>
  </si>
  <si>
    <t>error</t>
  </si>
  <si>
    <t>eq k</t>
  </si>
  <si>
    <t>equity</t>
  </si>
  <si>
    <t>lot k</t>
  </si>
  <si>
    <t>lot by trade</t>
  </si>
  <si>
    <t>symbol</t>
  </si>
  <si>
    <t>trades</t>
  </si>
  <si>
    <t>order</t>
  </si>
  <si>
    <t>k</t>
  </si>
  <si>
    <t>instrument</t>
  </si>
  <si>
    <t>instrument net</t>
  </si>
  <si>
    <t>stat</t>
  </si>
  <si>
    <t>value</t>
  </si>
  <si>
    <t>Calculation engine. Row r belongs to Journal row r. Generated by journal/v2/build.py; see SPEC.md.</t>
  </si>
  <si>
    <t>n</t>
  </si>
  <si>
    <t>wins</t>
  </si>
  <si>
    <t>losses</t>
  </si>
  <si>
    <t>be</t>
  </si>
  <si>
    <t>winrate</t>
  </si>
  <si>
    <t>gp</t>
  </si>
  <si>
    <t>gl</t>
  </si>
  <si>
    <t>avgwin</t>
  </si>
  <si>
    <t>avgloss</t>
  </si>
  <si>
    <t>maxwin</t>
  </si>
  <si>
    <t>maxloss</t>
  </si>
  <si>
    <t>pf</t>
  </si>
  <si>
    <t>payoff</t>
  </si>
  <si>
    <t>avgprr</t>
  </si>
  <si>
    <t>avgr</t>
  </si>
  <si>
    <t>costs</t>
  </si>
  <si>
    <t>avgnet</t>
  </si>
  <si>
    <t>roi</t>
  </si>
  <si>
    <t>errors</t>
  </si>
  <si>
    <t>nlong</t>
  </si>
  <si>
    <t>nshort</t>
  </si>
  <si>
    <t>netlong</t>
  </si>
  <si>
    <t>netshort</t>
  </si>
  <si>
    <t>ninst</t>
  </si>
  <si>
    <t>nsess</t>
  </si>
  <si>
    <t>balance</t>
  </si>
  <si>
    <t>grosstotal</t>
  </si>
  <si>
    <t>Wins</t>
  </si>
  <si>
    <t>Losses</t>
  </si>
  <si>
    <t>Break-even</t>
  </si>
  <si>
    <t>Trade Summary</t>
  </si>
  <si>
    <t>Dashboard</t>
  </si>
  <si>
    <t>Total number of trades</t>
  </si>
  <si>
    <t>Winning trades</t>
  </si>
  <si>
    <t>Losing trades</t>
  </si>
  <si>
    <t>Break-even trades</t>
  </si>
  <si>
    <t>Win rate</t>
  </si>
  <si>
    <t>Gross profit (winning trades)</t>
  </si>
  <si>
    <t>Gross loss (losing trades)</t>
  </si>
  <si>
    <t>Average winning trade</t>
  </si>
  <si>
    <t>Average losing trade</t>
  </si>
  <si>
    <t>Largest winning trade</t>
  </si>
  <si>
    <t>Largest losing trade</t>
  </si>
  <si>
    <t>Profit factor</t>
  </si>
  <si>
    <t>Total trade costs</t>
  </si>
  <si>
    <t>Total net P/L</t>
  </si>
  <si>
    <t>Average net P/L per trade</t>
  </si>
  <si>
    <t>Return on investment</t>
  </si>
  <si>
    <t>Win/loss stats use gross P/L; totals, ROI, equity and the P/L charts are net of commission.</t>
  </si>
</sst>
</file>

<file path=xl/styles.xml><?xml version="1.0" encoding="utf-8"?>
<styleSheet xmlns="http://schemas.openxmlformats.org/spreadsheetml/2006/main">
  <numFmts count="13">
    <numFmt numFmtId="164" formatCode="#,##0.00"/>
    <numFmt numFmtId="165" formatCode="0.00%"/>
    <numFmt numFmtId="166" formatCode="0.0#"/>
    <numFmt numFmtId="167" formatCode="yyyy-mm-dd"/>
    <numFmt numFmtId="168" formatCode="hh:mm"/>
    <numFmt numFmtId="169" formatCode="#,##0.00###"/>
    <numFmt numFmtId="170" formatCode="0%"/>
    <numFmt numFmtId="171" formatCode="0.0%"/>
    <numFmt numFmtId="172" formatCode="0.00"/>
    <numFmt numFmtId="173" formatCode="#,##0"/>
    <numFmt numFmtId="174" formatCode="0.#####"/>
    <numFmt numFmtId="175" formatCode="0.######"/>
    <numFmt numFmtId="176" formatCode="#,##0.00##"/>
  </numFmts>
  <fonts count="9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6B6B6B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4"/>
      <color rgb="FF000000"/>
      <name val="Calibri"/>
      <family val="2"/>
      <scheme val="minor"/>
    </font>
    <font>
      <i/>
      <sz val="8"/>
      <color rgb="FF6B6B6B"/>
      <name val="Calibri"/>
      <family val="2"/>
      <scheme val="minor"/>
    </font>
    <font>
      <i/>
      <sz val="10"/>
      <color rgb="FF6B6B6B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2B8956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4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1" fontId="1" fillId="4" borderId="1" xfId="0" applyNumberFormat="1" applyFont="1" applyFill="1" applyBorder="1" applyAlignment="1">
      <alignment horizontal="center" vertical="center"/>
    </xf>
    <xf numFmtId="165" fontId="1" fillId="4" borderId="1" xfId="0" applyNumberFormat="1" applyFont="1" applyFill="1" applyBorder="1" applyAlignment="1">
      <alignment horizontal="center" vertical="center"/>
    </xf>
    <xf numFmtId="166" fontId="1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167" fontId="1" fillId="2" borderId="1" xfId="0" applyNumberFormat="1" applyFont="1" applyFill="1" applyBorder="1" applyAlignment="1" applyProtection="1">
      <alignment vertical="center"/>
      <protection locked="0"/>
    </xf>
    <xf numFmtId="168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169" fontId="1" fillId="2" borderId="1" xfId="0" applyNumberFormat="1" applyFont="1" applyFill="1" applyBorder="1" applyAlignment="1" applyProtection="1">
      <alignment vertical="center"/>
      <protection locked="0"/>
    </xf>
    <xf numFmtId="165" fontId="1" fillId="2" borderId="1" xfId="0" applyNumberFormat="1" applyFont="1" applyFill="1" applyBorder="1" applyAlignment="1" applyProtection="1">
      <alignment vertical="center"/>
      <protection locked="0"/>
    </xf>
    <xf numFmtId="170" fontId="1" fillId="2" borderId="1" xfId="0" applyNumberFormat="1" applyFont="1" applyFill="1" applyBorder="1" applyAlignment="1" applyProtection="1">
      <alignment vertical="center"/>
      <protection locked="0"/>
    </xf>
    <xf numFmtId="169" fontId="1" fillId="4" borderId="1" xfId="0" applyNumberFormat="1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vertical="center"/>
    </xf>
    <xf numFmtId="165" fontId="1" fillId="4" borderId="1" xfId="0" applyNumberFormat="1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5" fillId="3" borderId="1" xfId="0" applyFont="1" applyFill="1" applyBorder="1" applyAlignment="1">
      <alignment vertical="center"/>
    </xf>
    <xf numFmtId="1" fontId="3" fillId="4" borderId="1" xfId="0" applyNumberFormat="1" applyFont="1" applyFill="1" applyBorder="1" applyAlignment="1">
      <alignment horizontal="right" vertical="center"/>
    </xf>
    <xf numFmtId="171" fontId="3" fillId="4" borderId="1" xfId="0" applyNumberFormat="1" applyFont="1" applyFill="1" applyBorder="1" applyAlignment="1">
      <alignment horizontal="right" vertical="center"/>
    </xf>
    <xf numFmtId="164" fontId="3" fillId="4" borderId="1" xfId="0" applyNumberFormat="1" applyFont="1" applyFill="1" applyBorder="1" applyAlignment="1">
      <alignment horizontal="right" vertical="center"/>
    </xf>
    <xf numFmtId="172" fontId="3" fillId="4" borderId="1" xfId="0" applyNumberFormat="1" applyFont="1" applyFill="1" applyBorder="1" applyAlignment="1">
      <alignment horizontal="right" vertical="center"/>
    </xf>
    <xf numFmtId="165" fontId="3" fillId="4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173" fontId="1" fillId="2" borderId="1" xfId="0" applyNumberFormat="1" applyFont="1" applyFill="1" applyBorder="1" applyAlignment="1">
      <alignment vertical="center"/>
    </xf>
    <xf numFmtId="174" fontId="1" fillId="2" borderId="1" xfId="0" applyNumberFormat="1" applyFont="1" applyFill="1" applyBorder="1" applyAlignment="1">
      <alignment vertical="center"/>
    </xf>
    <xf numFmtId="175" fontId="1" fillId="4" borderId="1" xfId="0" applyNumberFormat="1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vertical="center"/>
    </xf>
    <xf numFmtId="165" fontId="1" fillId="2" borderId="1" xfId="0" applyNumberFormat="1" applyFont="1" applyFill="1" applyBorder="1" applyAlignment="1">
      <alignment vertical="center"/>
    </xf>
    <xf numFmtId="176" fontId="1" fillId="4" borderId="1" xfId="0" applyNumberFormat="1" applyFont="1" applyFill="1" applyBorder="1" applyAlignment="1">
      <alignment vertical="center"/>
    </xf>
    <xf numFmtId="175" fontId="1" fillId="2" borderId="1" xfId="0" applyNumberFormat="1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172" fontId="1" fillId="2" borderId="1" xfId="0" applyNumberFormat="1" applyFont="1" applyFill="1" applyBorder="1" applyAlignment="1" applyProtection="1">
      <alignment vertical="center"/>
      <protection locked="0"/>
    </xf>
  </cellXfs>
  <cellStyles count="1">
    <cellStyle name="Normal" xfId="0" builtinId="0"/>
  </cellStyles>
  <dxfs count="4">
    <dxf>
      <font>
        <b/>
        <color rgb="FFFF0000"/>
      </font>
    </dxf>
    <dxf>
      <font>
        <color rgb="FF6B6B6B"/>
      </font>
    </dxf>
    <dxf>
      <font>
        <color rgb="FF00B050"/>
      </font>
    </dxf>
    <dxf>
      <font>
        <color rgb="FFFF000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0" baseline="0">
                <a:solidFill>
                  <a:srgbClr val="000000"/>
                </a:solidFill>
              </a:defRPr>
            </a:pPr>
            <a:r>
              <a:rPr lang="en-US" sz="1100" b="0" baseline="0">
                <a:solidFill>
                  <a:srgbClr val="000000"/>
                </a:solidFill>
              </a:rPr>
              <a:t>Trade Win Rate</a:t>
            </a:r>
          </a:p>
        </c:rich>
      </c:tx>
      <c:layout/>
    </c:title>
    <c:plotArea>
      <c:layout/>
      <c:doughnutChart>
        <c:varyColors val="1"/>
        <c:ser>
          <c:idx val="0"/>
          <c:order val="0"/>
          <c:dPt>
            <c:idx val="0"/>
            <c:spPr>
              <a:solidFill>
                <a:srgbClr val="1AA82A"/>
              </a:solidFill>
              <a:ln>
                <a:noFill/>
              </a:ln>
            </c:spPr>
          </c:dPt>
          <c:dPt>
            <c:idx val="1"/>
            <c:spPr>
              <a:solidFill>
                <a:srgbClr val="E5383B"/>
              </a:solidFill>
              <a:ln>
                <a:noFill/>
              </a:ln>
            </c:spPr>
          </c:dPt>
          <c:dPt>
            <c:idx val="2"/>
            <c:spPr>
              <a:solidFill>
                <a:srgbClr val="A6A6A6"/>
              </a:solidFill>
              <a:ln>
                <a:noFill/>
              </a:ln>
            </c:spPr>
          </c:dPt>
          <c:dLbls>
            <c:txPr>
              <a:bodyPr/>
              <a:lstStyle/>
              <a:p>
                <a:pPr>
                  <a:defRPr sz="800" b="1" baseline="0">
                    <a:solidFill>
                      <a:srgbClr val="FFFFFF"/>
                    </a:solidFill>
                  </a:defRPr>
                </a:pPr>
                <a:endParaRPr lang="en-US"/>
              </a:p>
            </c:txPr>
            <c:showPercent val="1"/>
          </c:dLbls>
          <c:cat>
            <c:strRef>
              <c:f>Calc!$BB$14:$BB$16</c:f>
              <c:strCache>
                <c:ptCount val="3"/>
                <c:pt idx="0">
                  <c:v>Wins</c:v>
                </c:pt>
                <c:pt idx="1">
                  <c:v>Losses</c:v>
                </c:pt>
                <c:pt idx="2">
                  <c:v>Break-even</c:v>
                </c:pt>
              </c:strCache>
            </c:strRef>
          </c:cat>
          <c:val>
            <c:numRef>
              <c:f>Calc!$BC$14:$BC$16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firstSliceAng val="0"/>
        <c:holeSize val="55"/>
      </c:doughnutChart>
    </c:plotArea>
    <c:legend>
      <c:legendPos val="b"/>
      <c:layout/>
      <c:txPr>
        <a:bodyPr/>
        <a:lstStyle/>
        <a:p>
          <a:pPr rtl="0">
            <a:defRPr sz="800" baseline="0">
              <a:solidFill>
                <a:srgbClr val="000000"/>
              </a:solidFill>
            </a:defRPr>
          </a:pPr>
          <a:endParaRPr lang="en-US"/>
        </a:p>
      </c:txPr>
    </c:legend>
    <c:plotVisOnly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0" baseline="0">
                <a:solidFill>
                  <a:srgbClr val="000000"/>
                </a:solidFill>
              </a:defRPr>
            </a:pPr>
            <a:r>
              <a:rPr lang="en-US" sz="1100" b="0" baseline="0">
                <a:solidFill>
                  <a:srgbClr val="000000"/>
                </a:solidFill>
              </a:rPr>
              <a:t>Distribution Of P/L (net)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dPt>
            <c:idx val="0"/>
            <c:spPr>
              <a:solidFill>
                <a:srgbClr val="1AA82A"/>
              </a:solidFill>
            </c:spPr>
          </c:dPt>
          <c:dPt>
            <c:idx val="1"/>
            <c:spPr>
              <a:solidFill>
                <a:srgbClr val="E5383B"/>
              </a:solidFill>
            </c:spPr>
          </c:dPt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000000"/>
                    </a:solidFill>
                  </a:defRPr>
                </a:pPr>
                <a:endParaRPr lang="en-US"/>
              </a:p>
            </c:txPr>
            <c:showVal val="1"/>
          </c:dLbls>
          <c:cat>
            <c:strRef>
              <c:f>Calc!$BB$11:$BB$12</c:f>
              <c:strCache>
                <c:ptCount val="2"/>
                <c:pt idx="0">
                  <c:v>LONG</c:v>
                </c:pt>
                <c:pt idx="1">
                  <c:v>SHORT</c:v>
                </c:pt>
              </c:strCache>
            </c:strRef>
          </c:cat>
          <c:val>
            <c:numRef>
              <c:f>Calc!$BD$11:$BD$12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gapWidth val="60"/>
        <c:axId val="50020001"/>
        <c:axId val="50020002"/>
      </c:barChart>
      <c:catAx>
        <c:axId val="50020001"/>
        <c:scaling>
          <c:orientation val="minMax"/>
        </c:scaling>
        <c:axPos val="b"/>
        <c:tickLblPos val="low"/>
        <c:spPr>
          <a:ln>
            <a:solidFill>
              <a:srgbClr val="D0D0D0"/>
            </a:solidFill>
          </a:ln>
        </c:spPr>
        <c:txPr>
          <a:bodyPr/>
          <a:lstStyle/>
          <a:p>
            <a:pPr>
              <a:defRPr sz="900" baseline="0">
                <a:solidFill>
                  <a:srgbClr val="000000"/>
                </a:solidFill>
              </a:defRPr>
            </a:pPr>
            <a:endParaRPr lang="en-US"/>
          </a:p>
        </c:txPr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l"/>
        <c:majorGridlines>
          <c:spPr>
            <a:ln w="6350">
              <a:solidFill>
                <a:srgbClr val="D0D0D0"/>
              </a:solidFill>
            </a:ln>
          </c:spPr>
        </c:majorGridlines>
        <c:numFmt formatCode="#,##0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000000"/>
                </a:solidFill>
              </a:defRPr>
            </a:pPr>
            <a:endParaRPr lang="en-US"/>
          </a:p>
        </c:txPr>
        <c:crossAx val="50020001"/>
        <c:crosses val="autoZero"/>
        <c:crossBetween val="between"/>
      </c:valAx>
      <c:spPr>
        <a:solidFill>
          <a:srgbClr val="FFFFFF"/>
        </a:solidFill>
      </c:spPr>
    </c:plotArea>
    <c:plotVisOnly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0" baseline="0">
                <a:solidFill>
                  <a:srgbClr val="000000"/>
                </a:solidFill>
              </a:defRPr>
            </a:pPr>
            <a:r>
              <a:rPr lang="en-US" sz="1100" b="0" baseline="0">
                <a:solidFill>
                  <a:srgbClr val="000000"/>
                </a:solidFill>
              </a:rPr>
              <a:t>Distribution Of Long/Short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dPt>
            <c:idx val="0"/>
            <c:spPr>
              <a:solidFill>
                <a:srgbClr val="1AA82A"/>
              </a:solidFill>
            </c:spPr>
          </c:dPt>
          <c:dPt>
            <c:idx val="1"/>
            <c:spPr>
              <a:solidFill>
                <a:srgbClr val="E5383B"/>
              </a:solidFill>
            </c:spPr>
          </c:dPt>
          <c:dLbls>
            <c:numFmt formatCode="0" sourceLinked="0"/>
            <c:txPr>
              <a:bodyPr/>
              <a:lstStyle/>
              <a:p>
                <a:pPr>
                  <a:defRPr sz="800" baseline="0">
                    <a:solidFill>
                      <a:srgbClr val="000000"/>
                    </a:solidFill>
                  </a:defRPr>
                </a:pPr>
                <a:endParaRPr lang="en-US"/>
              </a:p>
            </c:txPr>
            <c:showVal val="1"/>
          </c:dLbls>
          <c:cat>
            <c:strRef>
              <c:f>Calc!$BB$11:$BB$12</c:f>
              <c:strCache>
                <c:ptCount val="2"/>
                <c:pt idx="0">
                  <c:v>LONG</c:v>
                </c:pt>
                <c:pt idx="1">
                  <c:v>SHORT</c:v>
                </c:pt>
              </c:strCache>
            </c:strRef>
          </c:cat>
          <c:val>
            <c:numRef>
              <c:f>Calc!$BC$11:$BC$12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gapWidth val="60"/>
        <c:axId val="50030001"/>
        <c:axId val="50030002"/>
      </c:barChart>
      <c:catAx>
        <c:axId val="50030001"/>
        <c:scaling>
          <c:orientation val="minMax"/>
        </c:scaling>
        <c:axPos val="b"/>
        <c:tickLblPos val="low"/>
        <c:spPr>
          <a:ln>
            <a:solidFill>
              <a:srgbClr val="D0D0D0"/>
            </a:solidFill>
          </a:ln>
        </c:spPr>
        <c:txPr>
          <a:bodyPr/>
          <a:lstStyle/>
          <a:p>
            <a:pPr>
              <a:defRPr sz="900" baseline="0">
                <a:solidFill>
                  <a:srgbClr val="000000"/>
                </a:solidFill>
              </a:defRPr>
            </a:pPr>
            <a:endParaRPr lang="en-US"/>
          </a:p>
        </c:txPr>
        <c:crossAx val="50030002"/>
        <c:crosses val="autoZero"/>
        <c:auto val="1"/>
        <c:lblAlgn val="ctr"/>
        <c:lblOffset val="100"/>
      </c:catAx>
      <c:valAx>
        <c:axId val="50030002"/>
        <c:scaling>
          <c:orientation val="minMax"/>
        </c:scaling>
        <c:axPos val="l"/>
        <c:majorGridlines>
          <c:spPr>
            <a:ln w="6350">
              <a:solidFill>
                <a:srgbClr val="D0D0D0"/>
              </a:solidFill>
            </a:ln>
          </c:spPr>
        </c:majorGridlines>
        <c:numFmt formatCode="General" sourceLinked="1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000000"/>
                </a:solidFill>
              </a:defRPr>
            </a:pPr>
            <a:endParaRPr lang="en-US"/>
          </a:p>
        </c:txPr>
        <c:crossAx val="50030001"/>
        <c:crosses val="autoZero"/>
        <c:crossBetween val="between"/>
      </c:valAx>
      <c:spPr>
        <a:solidFill>
          <a:srgbClr val="FFFFFF"/>
        </a:solidFill>
      </c:spPr>
    </c:plotArea>
    <c:plotVisOnly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0" baseline="0">
                <a:solidFill>
                  <a:srgbClr val="000000"/>
                </a:solidFill>
              </a:defRPr>
            </a:pPr>
            <a:r>
              <a:rPr lang="en-US" sz="1100" b="0" baseline="0">
                <a:solidFill>
                  <a:srgbClr val="000000"/>
                </a:solidFill>
              </a:rPr>
              <a:t>Lot Sizes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marker>
            <c:symbol val="circle"/>
            <c:size val="4"/>
            <c:spPr>
              <a:solidFill>
                <a:srgbClr val="2B8956"/>
              </a:solidFill>
              <a:ln>
                <a:solidFill>
                  <a:srgbClr val="2B8956"/>
                </a:solidFill>
              </a:ln>
            </c:spPr>
          </c:marker>
          <c:xVal>
            <c:numRef>
              <c:f>[0]!LOT_X</c:f>
            </c:numRef>
          </c:xVal>
          <c:yVal>
            <c:numRef>
              <c:f>[0]!LOT_Y</c:f>
              <c:numCache>
                <c:formatCode>General</c:formatCode>
                <c:ptCount val="0"/>
              </c:numCache>
            </c:numRef>
          </c:yVal>
        </c:ser>
        <c:axId val="50040001"/>
        <c:axId val="50040002"/>
      </c:scatterChart>
      <c:valAx>
        <c:axId val="50040001"/>
        <c:scaling>
          <c:orientation val="minMax"/>
        </c:scaling>
        <c:axPos val="b"/>
        <c:numFmt formatCode="General" sourceLinked="1"/>
        <c:tickLblPos val="low"/>
        <c:spPr>
          <a:ln>
            <a:solidFill>
              <a:srgbClr val="D0D0D0"/>
            </a:solidFill>
          </a:ln>
        </c:spPr>
        <c:txPr>
          <a:bodyPr/>
          <a:lstStyle/>
          <a:p>
            <a:pPr>
              <a:defRPr sz="900" baseline="0">
                <a:solidFill>
                  <a:srgbClr val="000000"/>
                </a:solidFill>
              </a:defRPr>
            </a:pPr>
            <a:endParaRPr lang="en-US"/>
          </a:p>
        </c:txPr>
        <c:crossAx val="50040002"/>
        <c:crosses val="autoZero"/>
        <c:crossBetween val="midCat"/>
      </c:valAx>
      <c:valAx>
        <c:axId val="50040002"/>
        <c:scaling>
          <c:orientation val="minMax"/>
        </c:scaling>
        <c:axPos val="l"/>
        <c:majorGridlines>
          <c:spPr>
            <a:ln w="6350">
              <a:solidFill>
                <a:srgbClr val="D0D0D0"/>
              </a:solidFill>
            </a:ln>
          </c:spPr>
        </c:majorGridlines>
        <c:numFmt formatCode="0.00" sourceLinked="0"/>
        <c:tickLblPos val="nextTo"/>
        <c:txPr>
          <a:bodyPr/>
          <a:lstStyle/>
          <a:p>
            <a:pPr>
              <a:defRPr sz="900" baseline="0">
                <a:solidFill>
                  <a:srgbClr val="000000"/>
                </a:solidFill>
              </a:defRPr>
            </a:pPr>
            <a:endParaRPr lang="en-US"/>
          </a:p>
        </c:txPr>
        <c:crossAx val="50040001"/>
        <c:crosses val="autoZero"/>
        <c:crossBetween val="midCat"/>
      </c:valAx>
      <c:spPr>
        <a:solidFill>
          <a:srgbClr val="FFFFFF"/>
        </a:solidFill>
      </c:spPr>
    </c:plotArea>
    <c:plotVisOnly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0" baseline="0">
                <a:solidFill>
                  <a:srgbClr val="000000"/>
                </a:solidFill>
              </a:defRPr>
            </a:pPr>
            <a:r>
              <a:rPr lang="en-US" sz="1100" b="0" baseline="0">
                <a:solidFill>
                  <a:srgbClr val="000000"/>
                </a:solidFill>
              </a:rPr>
              <a:t>Equity Curve (net, trade 0 = starting balance)</a:t>
            </a:r>
          </a:p>
        </c:rich>
      </c:tx>
      <c:layout/>
    </c:title>
    <c:plotArea>
      <c:layout/>
      <c:areaChart>
        <c:grouping val="standard"/>
        <c:ser>
          <c:idx val="0"/>
          <c:order val="0"/>
          <c:spPr>
            <a:solidFill>
              <a:srgbClr val="2B8956">
                <a:alpha val="75000"/>
              </a:srgbClr>
            </a:solidFill>
            <a:ln>
              <a:solidFill>
                <a:srgbClr val="2B8956"/>
              </a:solidFill>
            </a:ln>
          </c:spPr>
          <c:cat>
            <c:numRef>
              <c:f>[0]!EQ_X</c:f>
            </c:numRef>
          </c:cat>
          <c:val>
            <c:numRef>
              <c:f>[0]!EQ_Y</c:f>
              <c:numCache>
                <c:formatCode>General</c:formatCode>
                <c:ptCount val="0"/>
              </c:numCache>
            </c:numRef>
          </c:val>
        </c:ser>
        <c:axId val="50050001"/>
        <c:axId val="50050002"/>
      </c:areaChart>
      <c:catAx>
        <c:axId val="50050001"/>
        <c:scaling>
          <c:orientation val="minMax"/>
        </c:scaling>
        <c:axPos val="b"/>
        <c:numFmt formatCode="General" sourceLinked="1"/>
        <c:tickLblPos val="low"/>
        <c:spPr>
          <a:ln>
            <a:solidFill>
              <a:srgbClr val="D0D0D0"/>
            </a:solidFill>
          </a:ln>
        </c:spPr>
        <c:txPr>
          <a:bodyPr/>
          <a:lstStyle/>
          <a:p>
            <a:pPr>
              <a:defRPr sz="900" baseline="0">
                <a:solidFill>
                  <a:srgbClr val="000000"/>
                </a:solidFill>
              </a:defRPr>
            </a:pPr>
            <a:endParaRPr lang="en-US"/>
          </a:p>
        </c:txPr>
        <c:crossAx val="50050002"/>
        <c:crosses val="autoZero"/>
        <c:auto val="1"/>
        <c:lblAlgn val="ctr"/>
        <c:lblOffset val="100"/>
      </c:catAx>
      <c:valAx>
        <c:axId val="50050002"/>
        <c:scaling>
          <c:orientation val="minMax"/>
        </c:scaling>
        <c:axPos val="l"/>
        <c:majorGridlines>
          <c:spPr>
            <a:ln w="6350">
              <a:solidFill>
                <a:srgbClr val="D0D0D0"/>
              </a:solidFill>
            </a:ln>
          </c:spPr>
        </c:majorGridlines>
        <c:numFmt formatCode="#,##0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000000"/>
                </a:solidFill>
              </a:defRPr>
            </a:pPr>
            <a:endParaRPr lang="en-US"/>
          </a:p>
        </c:txPr>
        <c:crossAx val="50050001"/>
        <c:crosses val="autoZero"/>
        <c:crossBetween val="midCat"/>
      </c:valAx>
      <c:spPr>
        <a:solidFill>
          <a:srgbClr val="FFFFFF"/>
        </a:solidFill>
      </c:spPr>
    </c:plotArea>
    <c:plotVisOnly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7</xdr:col>
      <xdr:colOff>361950</xdr:colOff>
      <xdr:row>15</xdr:row>
      <xdr:rowOff>133350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2</xdr:row>
      <xdr:rowOff>0</xdr:rowOff>
    </xdr:from>
    <xdr:to>
      <xdr:col>11</xdr:col>
      <xdr:colOff>38100</xdr:colOff>
      <xdr:row>15</xdr:row>
      <xdr:rowOff>133350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0</xdr:colOff>
      <xdr:row>2</xdr:row>
      <xdr:rowOff>0</xdr:rowOff>
    </xdr:from>
    <xdr:to>
      <xdr:col>15</xdr:col>
      <xdr:colOff>38100</xdr:colOff>
      <xdr:row>15</xdr:row>
      <xdr:rowOff>133350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0</xdr:colOff>
      <xdr:row>2</xdr:row>
      <xdr:rowOff>0</xdr:rowOff>
    </xdr:from>
    <xdr:to>
      <xdr:col>21</xdr:col>
      <xdr:colOff>400050</xdr:colOff>
      <xdr:row>15</xdr:row>
      <xdr:rowOff>133350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0</xdr:colOff>
      <xdr:row>18</xdr:row>
      <xdr:rowOff>0</xdr:rowOff>
    </xdr:from>
    <xdr:to>
      <xdr:col>19</xdr:col>
      <xdr:colOff>609600</xdr:colOff>
      <xdr:row>33</xdr:row>
      <xdr:rowOff>161925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1010"/>
  <sheetViews>
    <sheetView tabSelected="1" workbookViewId="0">
      <pane xSplit="3" ySplit="10" topLeftCell="D11" activePane="bottomRight" state="frozen"/>
      <selection pane="topRight" activeCell="D1" sqref="D1"/>
      <selection pane="bottomLeft" activeCell="A11" sqref="A11"/>
      <selection pane="bottomRight"/>
    </sheetView>
  </sheetViews>
  <sheetFormatPr defaultRowHeight="15"/>
  <cols>
    <col min="1" max="1" width="11.7109375" style="1" customWidth="1"/>
    <col min="2" max="2" width="8.7109375" style="1" customWidth="1"/>
    <col min="3" max="3" width="11.7109375" style="1" customWidth="1"/>
    <col min="4" max="4" width="9.7109375" style="1" customWidth="1"/>
    <col min="5" max="10" width="11.7109375" style="1" customWidth="1"/>
    <col min="11" max="11" width="16.7109375" style="1" customWidth="1"/>
    <col min="12" max="13" width="9.7109375" style="1" customWidth="1"/>
    <col min="14" max="14" width="11.7109375" style="1" customWidth="1"/>
    <col min="15" max="15" width="10.7109375" style="1" customWidth="1"/>
    <col min="16" max="18" width="11.7109375" style="1" customWidth="1"/>
    <col min="19" max="19" width="10.7109375" style="1" customWidth="1"/>
    <col min="20" max="20" width="22.7109375" style="1" customWidth="1"/>
    <col min="21" max="21" width="45.7109375" style="1" customWidth="1"/>
    <col min="22" max="25" width="4.7109375" style="1" customWidth="1"/>
  </cols>
  <sheetData>
    <row r="1" spans="1:21" ht="24" customHeight="1">
      <c r="A1" s="2" t="s">
        <v>98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3" spans="1:21">
      <c r="A3" s="3" t="s">
        <v>24</v>
      </c>
      <c r="B3" s="3"/>
      <c r="C3" s="3"/>
      <c r="D3" s="4">
        <v>10000</v>
      </c>
      <c r="F3" s="3" t="s">
        <v>104</v>
      </c>
      <c r="G3" s="3"/>
    </row>
    <row r="4" spans="1:21">
      <c r="A4" s="3" t="s">
        <v>99</v>
      </c>
      <c r="B4" s="3"/>
      <c r="C4" s="3"/>
      <c r="D4" s="4">
        <v>3</v>
      </c>
    </row>
    <row r="5" spans="1:21">
      <c r="A5" s="3" t="s">
        <v>100</v>
      </c>
      <c r="B5" s="3"/>
      <c r="C5" s="3"/>
      <c r="D5" s="5">
        <f>Calc!$AZ$27</f>
        <v>0</v>
      </c>
      <c r="F5" s="3" t="s">
        <v>105</v>
      </c>
      <c r="G5" s="3"/>
      <c r="H5" s="6" t="s">
        <v>44</v>
      </c>
    </row>
    <row r="6" spans="1:21">
      <c r="A6" s="3" t="s">
        <v>101</v>
      </c>
      <c r="B6" s="3"/>
      <c r="C6" s="3"/>
      <c r="D6" s="5">
        <f>Calc!$AZ$38</f>
        <v>0</v>
      </c>
      <c r="F6" s="3" t="s">
        <v>106</v>
      </c>
      <c r="G6" s="3"/>
      <c r="H6" s="7">
        <f>Calc!$AZ$30</f>
        <v>0</v>
      </c>
    </row>
    <row r="7" spans="1:21">
      <c r="A7" s="3" t="s">
        <v>102</v>
      </c>
      <c r="B7" s="3"/>
      <c r="C7" s="3"/>
      <c r="D7" s="8">
        <f>IF(D3=0,"",Calc!$AZ$27/D3)</f>
        <v>0</v>
      </c>
      <c r="F7" s="3" t="s">
        <v>107</v>
      </c>
      <c r="G7" s="3"/>
      <c r="H7" s="7">
        <f>Calc!$AZ$31</f>
        <v>0</v>
      </c>
    </row>
    <row r="8" spans="1:21">
      <c r="A8" s="3" t="s">
        <v>103</v>
      </c>
      <c r="B8" s="3"/>
      <c r="C8" s="3"/>
      <c r="D8" s="9">
        <v>2</v>
      </c>
      <c r="E8" s="10">
        <f>"UTC"&amp;IF(D8&gt;=0,"+","")&amp;D8</f>
        <v>0</v>
      </c>
    </row>
    <row r="10" spans="1:21" ht="30" customHeight="1">
      <c r="A10" s="11" t="s">
        <v>108</v>
      </c>
      <c r="B10" s="11" t="s">
        <v>109</v>
      </c>
      <c r="C10" s="11" t="s">
        <v>110</v>
      </c>
      <c r="D10" s="11" t="s">
        <v>111</v>
      </c>
      <c r="E10" s="11" t="s">
        <v>112</v>
      </c>
      <c r="F10" s="11" t="s">
        <v>113</v>
      </c>
      <c r="G10" s="11" t="s">
        <v>114</v>
      </c>
      <c r="H10" s="11" t="s">
        <v>115</v>
      </c>
      <c r="I10" s="11" t="s">
        <v>116</v>
      </c>
      <c r="J10" s="11" t="s">
        <v>13</v>
      </c>
      <c r="K10" s="11" t="s">
        <v>117</v>
      </c>
      <c r="L10" s="11" t="s">
        <v>118</v>
      </c>
      <c r="M10" s="11" t="s">
        <v>119</v>
      </c>
      <c r="N10" s="11" t="s">
        <v>120</v>
      </c>
      <c r="O10" s="11" t="s">
        <v>2</v>
      </c>
      <c r="P10" s="11" t="s">
        <v>121</v>
      </c>
      <c r="Q10" s="11" t="s">
        <v>122</v>
      </c>
      <c r="R10" s="11" t="s">
        <v>123</v>
      </c>
      <c r="S10" s="11" t="s">
        <v>124</v>
      </c>
      <c r="T10" s="11" t="s">
        <v>125</v>
      </c>
      <c r="U10" s="11" t="s">
        <v>41</v>
      </c>
    </row>
    <row r="11" spans="1:21">
      <c r="A11" s="12"/>
      <c r="B11" s="13"/>
      <c r="C11" s="14"/>
      <c r="D11" s="14"/>
      <c r="E11" s="15"/>
      <c r="F11" s="15"/>
      <c r="G11" s="15"/>
      <c r="H11" s="15"/>
      <c r="I11" s="15"/>
      <c r="J11" s="15"/>
      <c r="K11" s="14"/>
      <c r="L11" s="16"/>
      <c r="M11" s="17"/>
      <c r="N11" s="18">
        <f>Calc!N11</f>
        <v>0</v>
      </c>
      <c r="O11" s="19">
        <f>Calc!Z11</f>
        <v>0</v>
      </c>
      <c r="P11" s="20">
        <f>Calc!S11</f>
        <v>0</v>
      </c>
      <c r="Q11" s="20">
        <f>Calc!T11</f>
        <v>0</v>
      </c>
      <c r="R11" s="20">
        <f>Calc!V11</f>
        <v>0</v>
      </c>
      <c r="S11" s="21">
        <f>Calc!W11</f>
        <v>0</v>
      </c>
      <c r="T11" s="19">
        <f>Calc!J11</f>
        <v>0</v>
      </c>
      <c r="U11" s="14"/>
    </row>
    <row r="12" spans="1:21">
      <c r="A12" s="12"/>
      <c r="B12" s="13"/>
      <c r="C12" s="14"/>
      <c r="D12" s="14"/>
      <c r="E12" s="15"/>
      <c r="F12" s="15"/>
      <c r="G12" s="15"/>
      <c r="H12" s="15"/>
      <c r="I12" s="15"/>
      <c r="J12" s="15"/>
      <c r="K12" s="14"/>
      <c r="L12" s="16"/>
      <c r="M12" s="17"/>
      <c r="N12" s="18">
        <f>Calc!N12</f>
        <v>0</v>
      </c>
      <c r="O12" s="19">
        <f>Calc!Z12</f>
        <v>0</v>
      </c>
      <c r="P12" s="20">
        <f>Calc!S12</f>
        <v>0</v>
      </c>
      <c r="Q12" s="20">
        <f>Calc!T12</f>
        <v>0</v>
      </c>
      <c r="R12" s="20">
        <f>Calc!V12</f>
        <v>0</v>
      </c>
      <c r="S12" s="21">
        <f>Calc!W12</f>
        <v>0</v>
      </c>
      <c r="T12" s="19">
        <f>Calc!J12</f>
        <v>0</v>
      </c>
      <c r="U12" s="14"/>
    </row>
    <row r="13" spans="1:21">
      <c r="A13" s="12"/>
      <c r="B13" s="13"/>
      <c r="C13" s="14"/>
      <c r="D13" s="14"/>
      <c r="E13" s="15"/>
      <c r="F13" s="15"/>
      <c r="G13" s="15"/>
      <c r="H13" s="15"/>
      <c r="I13" s="15"/>
      <c r="J13" s="15"/>
      <c r="K13" s="14"/>
      <c r="L13" s="16"/>
      <c r="M13" s="17"/>
      <c r="N13" s="18">
        <f>Calc!N13</f>
        <v>0</v>
      </c>
      <c r="O13" s="19">
        <f>Calc!Z13</f>
        <v>0</v>
      </c>
      <c r="P13" s="20">
        <f>Calc!S13</f>
        <v>0</v>
      </c>
      <c r="Q13" s="20">
        <f>Calc!T13</f>
        <v>0</v>
      </c>
      <c r="R13" s="20">
        <f>Calc!V13</f>
        <v>0</v>
      </c>
      <c r="S13" s="21">
        <f>Calc!W13</f>
        <v>0</v>
      </c>
      <c r="T13" s="19">
        <f>Calc!J13</f>
        <v>0</v>
      </c>
      <c r="U13" s="14"/>
    </row>
    <row r="14" spans="1:21">
      <c r="A14" s="12"/>
      <c r="B14" s="13"/>
      <c r="C14" s="14"/>
      <c r="D14" s="14"/>
      <c r="E14" s="15"/>
      <c r="F14" s="15"/>
      <c r="G14" s="15"/>
      <c r="H14" s="15"/>
      <c r="I14" s="15"/>
      <c r="J14" s="15"/>
      <c r="K14" s="14"/>
      <c r="L14" s="16"/>
      <c r="M14" s="17"/>
      <c r="N14" s="18">
        <f>Calc!N14</f>
        <v>0</v>
      </c>
      <c r="O14" s="19">
        <f>Calc!Z14</f>
        <v>0</v>
      </c>
      <c r="P14" s="20">
        <f>Calc!S14</f>
        <v>0</v>
      </c>
      <c r="Q14" s="20">
        <f>Calc!T14</f>
        <v>0</v>
      </c>
      <c r="R14" s="20">
        <f>Calc!V14</f>
        <v>0</v>
      </c>
      <c r="S14" s="21">
        <f>Calc!W14</f>
        <v>0</v>
      </c>
      <c r="T14" s="19">
        <f>Calc!J14</f>
        <v>0</v>
      </c>
      <c r="U14" s="14"/>
    </row>
    <row r="15" spans="1:21">
      <c r="A15" s="12"/>
      <c r="B15" s="13"/>
      <c r="C15" s="14"/>
      <c r="D15" s="14"/>
      <c r="E15" s="15"/>
      <c r="F15" s="15"/>
      <c r="G15" s="15"/>
      <c r="H15" s="15"/>
      <c r="I15" s="15"/>
      <c r="J15" s="15"/>
      <c r="K15" s="14"/>
      <c r="L15" s="16"/>
      <c r="M15" s="17"/>
      <c r="N15" s="18">
        <f>Calc!N15</f>
        <v>0</v>
      </c>
      <c r="O15" s="19">
        <f>Calc!Z15</f>
        <v>0</v>
      </c>
      <c r="P15" s="20">
        <f>Calc!S15</f>
        <v>0</v>
      </c>
      <c r="Q15" s="20">
        <f>Calc!T15</f>
        <v>0</v>
      </c>
      <c r="R15" s="20">
        <f>Calc!V15</f>
        <v>0</v>
      </c>
      <c r="S15" s="21">
        <f>Calc!W15</f>
        <v>0</v>
      </c>
      <c r="T15" s="19">
        <f>Calc!J15</f>
        <v>0</v>
      </c>
      <c r="U15" s="14"/>
    </row>
    <row r="16" spans="1:21">
      <c r="A16" s="12"/>
      <c r="B16" s="13"/>
      <c r="C16" s="14"/>
      <c r="D16" s="14"/>
      <c r="E16" s="15"/>
      <c r="F16" s="15"/>
      <c r="G16" s="15"/>
      <c r="H16" s="15"/>
      <c r="I16" s="15"/>
      <c r="J16" s="15"/>
      <c r="K16" s="14"/>
      <c r="L16" s="16"/>
      <c r="M16" s="17"/>
      <c r="N16" s="18">
        <f>Calc!N16</f>
        <v>0</v>
      </c>
      <c r="O16" s="19">
        <f>Calc!Z16</f>
        <v>0</v>
      </c>
      <c r="P16" s="20">
        <f>Calc!S16</f>
        <v>0</v>
      </c>
      <c r="Q16" s="20">
        <f>Calc!T16</f>
        <v>0</v>
      </c>
      <c r="R16" s="20">
        <f>Calc!V16</f>
        <v>0</v>
      </c>
      <c r="S16" s="21">
        <f>Calc!W16</f>
        <v>0</v>
      </c>
      <c r="T16" s="19">
        <f>Calc!J16</f>
        <v>0</v>
      </c>
      <c r="U16" s="14"/>
    </row>
    <row r="17" spans="1:21">
      <c r="A17" s="12"/>
      <c r="B17" s="13"/>
      <c r="C17" s="14"/>
      <c r="D17" s="14"/>
      <c r="E17" s="15"/>
      <c r="F17" s="15"/>
      <c r="G17" s="15"/>
      <c r="H17" s="15"/>
      <c r="I17" s="15"/>
      <c r="J17" s="15"/>
      <c r="K17" s="14"/>
      <c r="L17" s="16"/>
      <c r="M17" s="17"/>
      <c r="N17" s="18">
        <f>Calc!N17</f>
        <v>0</v>
      </c>
      <c r="O17" s="19">
        <f>Calc!Z17</f>
        <v>0</v>
      </c>
      <c r="P17" s="20">
        <f>Calc!S17</f>
        <v>0</v>
      </c>
      <c r="Q17" s="20">
        <f>Calc!T17</f>
        <v>0</v>
      </c>
      <c r="R17" s="20">
        <f>Calc!V17</f>
        <v>0</v>
      </c>
      <c r="S17" s="21">
        <f>Calc!W17</f>
        <v>0</v>
      </c>
      <c r="T17" s="19">
        <f>Calc!J17</f>
        <v>0</v>
      </c>
      <c r="U17" s="14"/>
    </row>
    <row r="18" spans="1:21">
      <c r="A18" s="12"/>
      <c r="B18" s="13"/>
      <c r="C18" s="14"/>
      <c r="D18" s="14"/>
      <c r="E18" s="15"/>
      <c r="F18" s="15"/>
      <c r="G18" s="15"/>
      <c r="H18" s="15"/>
      <c r="I18" s="15"/>
      <c r="J18" s="15"/>
      <c r="K18" s="14"/>
      <c r="L18" s="16"/>
      <c r="M18" s="17"/>
      <c r="N18" s="18">
        <f>Calc!N18</f>
        <v>0</v>
      </c>
      <c r="O18" s="19">
        <f>Calc!Z18</f>
        <v>0</v>
      </c>
      <c r="P18" s="20">
        <f>Calc!S18</f>
        <v>0</v>
      </c>
      <c r="Q18" s="20">
        <f>Calc!T18</f>
        <v>0</v>
      </c>
      <c r="R18" s="20">
        <f>Calc!V18</f>
        <v>0</v>
      </c>
      <c r="S18" s="21">
        <f>Calc!W18</f>
        <v>0</v>
      </c>
      <c r="T18" s="19">
        <f>Calc!J18</f>
        <v>0</v>
      </c>
      <c r="U18" s="14"/>
    </row>
    <row r="19" spans="1:21">
      <c r="A19" s="12"/>
      <c r="B19" s="13"/>
      <c r="C19" s="14"/>
      <c r="D19" s="14"/>
      <c r="E19" s="15"/>
      <c r="F19" s="15"/>
      <c r="G19" s="15"/>
      <c r="H19" s="15"/>
      <c r="I19" s="15"/>
      <c r="J19" s="15"/>
      <c r="K19" s="14"/>
      <c r="L19" s="16"/>
      <c r="M19" s="17"/>
      <c r="N19" s="18">
        <f>Calc!N19</f>
        <v>0</v>
      </c>
      <c r="O19" s="19">
        <f>Calc!Z19</f>
        <v>0</v>
      </c>
      <c r="P19" s="20">
        <f>Calc!S19</f>
        <v>0</v>
      </c>
      <c r="Q19" s="20">
        <f>Calc!T19</f>
        <v>0</v>
      </c>
      <c r="R19" s="20">
        <f>Calc!V19</f>
        <v>0</v>
      </c>
      <c r="S19" s="21">
        <f>Calc!W19</f>
        <v>0</v>
      </c>
      <c r="T19" s="19">
        <f>Calc!J19</f>
        <v>0</v>
      </c>
      <c r="U19" s="14"/>
    </row>
    <row r="20" spans="1:21">
      <c r="A20" s="12"/>
      <c r="B20" s="13"/>
      <c r="C20" s="14"/>
      <c r="D20" s="14"/>
      <c r="E20" s="15"/>
      <c r="F20" s="15"/>
      <c r="G20" s="15"/>
      <c r="H20" s="15"/>
      <c r="I20" s="15"/>
      <c r="J20" s="15"/>
      <c r="K20" s="14"/>
      <c r="L20" s="16"/>
      <c r="M20" s="17"/>
      <c r="N20" s="18">
        <f>Calc!N20</f>
        <v>0</v>
      </c>
      <c r="O20" s="19">
        <f>Calc!Z20</f>
        <v>0</v>
      </c>
      <c r="P20" s="20">
        <f>Calc!S20</f>
        <v>0</v>
      </c>
      <c r="Q20" s="20">
        <f>Calc!T20</f>
        <v>0</v>
      </c>
      <c r="R20" s="20">
        <f>Calc!V20</f>
        <v>0</v>
      </c>
      <c r="S20" s="21">
        <f>Calc!W20</f>
        <v>0</v>
      </c>
      <c r="T20" s="19">
        <f>Calc!J20</f>
        <v>0</v>
      </c>
      <c r="U20" s="14"/>
    </row>
    <row r="21" spans="1:21">
      <c r="A21" s="12"/>
      <c r="B21" s="13"/>
      <c r="C21" s="14"/>
      <c r="D21" s="14"/>
      <c r="E21" s="15"/>
      <c r="F21" s="15"/>
      <c r="G21" s="15"/>
      <c r="H21" s="15"/>
      <c r="I21" s="15"/>
      <c r="J21" s="15"/>
      <c r="K21" s="14"/>
      <c r="L21" s="16"/>
      <c r="M21" s="17"/>
      <c r="N21" s="18">
        <f>Calc!N21</f>
        <v>0</v>
      </c>
      <c r="O21" s="19">
        <f>Calc!Z21</f>
        <v>0</v>
      </c>
      <c r="P21" s="20">
        <f>Calc!S21</f>
        <v>0</v>
      </c>
      <c r="Q21" s="20">
        <f>Calc!T21</f>
        <v>0</v>
      </c>
      <c r="R21" s="20">
        <f>Calc!V21</f>
        <v>0</v>
      </c>
      <c r="S21" s="21">
        <f>Calc!W21</f>
        <v>0</v>
      </c>
      <c r="T21" s="19">
        <f>Calc!J21</f>
        <v>0</v>
      </c>
      <c r="U21" s="14"/>
    </row>
    <row r="22" spans="1:21">
      <c r="A22" s="12"/>
      <c r="B22" s="13"/>
      <c r="C22" s="14"/>
      <c r="D22" s="14"/>
      <c r="E22" s="15"/>
      <c r="F22" s="15"/>
      <c r="G22" s="15"/>
      <c r="H22" s="15"/>
      <c r="I22" s="15"/>
      <c r="J22" s="15"/>
      <c r="K22" s="14"/>
      <c r="L22" s="16"/>
      <c r="M22" s="17"/>
      <c r="N22" s="18">
        <f>Calc!N22</f>
        <v>0</v>
      </c>
      <c r="O22" s="19">
        <f>Calc!Z22</f>
        <v>0</v>
      </c>
      <c r="P22" s="20">
        <f>Calc!S22</f>
        <v>0</v>
      </c>
      <c r="Q22" s="20">
        <f>Calc!T22</f>
        <v>0</v>
      </c>
      <c r="R22" s="20">
        <f>Calc!V22</f>
        <v>0</v>
      </c>
      <c r="S22" s="21">
        <f>Calc!W22</f>
        <v>0</v>
      </c>
      <c r="T22" s="19">
        <f>Calc!J22</f>
        <v>0</v>
      </c>
      <c r="U22" s="14"/>
    </row>
    <row r="23" spans="1:21">
      <c r="A23" s="12"/>
      <c r="B23" s="13"/>
      <c r="C23" s="14"/>
      <c r="D23" s="14"/>
      <c r="E23" s="15"/>
      <c r="F23" s="15"/>
      <c r="G23" s="15"/>
      <c r="H23" s="15"/>
      <c r="I23" s="15"/>
      <c r="J23" s="15"/>
      <c r="K23" s="14"/>
      <c r="L23" s="16"/>
      <c r="M23" s="17"/>
      <c r="N23" s="18">
        <f>Calc!N23</f>
        <v>0</v>
      </c>
      <c r="O23" s="19">
        <f>Calc!Z23</f>
        <v>0</v>
      </c>
      <c r="P23" s="20">
        <f>Calc!S23</f>
        <v>0</v>
      </c>
      <c r="Q23" s="20">
        <f>Calc!T23</f>
        <v>0</v>
      </c>
      <c r="R23" s="20">
        <f>Calc!V23</f>
        <v>0</v>
      </c>
      <c r="S23" s="21">
        <f>Calc!W23</f>
        <v>0</v>
      </c>
      <c r="T23" s="19">
        <f>Calc!J23</f>
        <v>0</v>
      </c>
      <c r="U23" s="14"/>
    </row>
    <row r="24" spans="1:21">
      <c r="A24" s="12"/>
      <c r="B24" s="13"/>
      <c r="C24" s="14"/>
      <c r="D24" s="14"/>
      <c r="E24" s="15"/>
      <c r="F24" s="15"/>
      <c r="G24" s="15"/>
      <c r="H24" s="15"/>
      <c r="I24" s="15"/>
      <c r="J24" s="15"/>
      <c r="K24" s="14"/>
      <c r="L24" s="16"/>
      <c r="M24" s="17"/>
      <c r="N24" s="18">
        <f>Calc!N24</f>
        <v>0</v>
      </c>
      <c r="O24" s="19">
        <f>Calc!Z24</f>
        <v>0</v>
      </c>
      <c r="P24" s="20">
        <f>Calc!S24</f>
        <v>0</v>
      </c>
      <c r="Q24" s="20">
        <f>Calc!T24</f>
        <v>0</v>
      </c>
      <c r="R24" s="20">
        <f>Calc!V24</f>
        <v>0</v>
      </c>
      <c r="S24" s="21">
        <f>Calc!W24</f>
        <v>0</v>
      </c>
      <c r="T24" s="19">
        <f>Calc!J24</f>
        <v>0</v>
      </c>
      <c r="U24" s="14"/>
    </row>
    <row r="25" spans="1:21">
      <c r="A25" s="12"/>
      <c r="B25" s="13"/>
      <c r="C25" s="14"/>
      <c r="D25" s="14"/>
      <c r="E25" s="15"/>
      <c r="F25" s="15"/>
      <c r="G25" s="15"/>
      <c r="H25" s="15"/>
      <c r="I25" s="15"/>
      <c r="J25" s="15"/>
      <c r="K25" s="14"/>
      <c r="L25" s="16"/>
      <c r="M25" s="17"/>
      <c r="N25" s="18">
        <f>Calc!N25</f>
        <v>0</v>
      </c>
      <c r="O25" s="19">
        <f>Calc!Z25</f>
        <v>0</v>
      </c>
      <c r="P25" s="20">
        <f>Calc!S25</f>
        <v>0</v>
      </c>
      <c r="Q25" s="20">
        <f>Calc!T25</f>
        <v>0</v>
      </c>
      <c r="R25" s="20">
        <f>Calc!V25</f>
        <v>0</v>
      </c>
      <c r="S25" s="21">
        <f>Calc!W25</f>
        <v>0</v>
      </c>
      <c r="T25" s="19">
        <f>Calc!J25</f>
        <v>0</v>
      </c>
      <c r="U25" s="14"/>
    </row>
    <row r="26" spans="1:21">
      <c r="A26" s="12"/>
      <c r="B26" s="13"/>
      <c r="C26" s="14"/>
      <c r="D26" s="14"/>
      <c r="E26" s="15"/>
      <c r="F26" s="15"/>
      <c r="G26" s="15"/>
      <c r="H26" s="15"/>
      <c r="I26" s="15"/>
      <c r="J26" s="15"/>
      <c r="K26" s="14"/>
      <c r="L26" s="16"/>
      <c r="M26" s="17"/>
      <c r="N26" s="18">
        <f>Calc!N26</f>
        <v>0</v>
      </c>
      <c r="O26" s="19">
        <f>Calc!Z26</f>
        <v>0</v>
      </c>
      <c r="P26" s="20">
        <f>Calc!S26</f>
        <v>0</v>
      </c>
      <c r="Q26" s="20">
        <f>Calc!T26</f>
        <v>0</v>
      </c>
      <c r="R26" s="20">
        <f>Calc!V26</f>
        <v>0</v>
      </c>
      <c r="S26" s="21">
        <f>Calc!W26</f>
        <v>0</v>
      </c>
      <c r="T26" s="19">
        <f>Calc!J26</f>
        <v>0</v>
      </c>
      <c r="U26" s="14"/>
    </row>
    <row r="27" spans="1:21">
      <c r="A27" s="12"/>
      <c r="B27" s="13"/>
      <c r="C27" s="14"/>
      <c r="D27" s="14"/>
      <c r="E27" s="15"/>
      <c r="F27" s="15"/>
      <c r="G27" s="15"/>
      <c r="H27" s="15"/>
      <c r="I27" s="15"/>
      <c r="J27" s="15"/>
      <c r="K27" s="14"/>
      <c r="L27" s="16"/>
      <c r="M27" s="17"/>
      <c r="N27" s="18">
        <f>Calc!N27</f>
        <v>0</v>
      </c>
      <c r="O27" s="19">
        <f>Calc!Z27</f>
        <v>0</v>
      </c>
      <c r="P27" s="20">
        <f>Calc!S27</f>
        <v>0</v>
      </c>
      <c r="Q27" s="20">
        <f>Calc!T27</f>
        <v>0</v>
      </c>
      <c r="R27" s="20">
        <f>Calc!V27</f>
        <v>0</v>
      </c>
      <c r="S27" s="21">
        <f>Calc!W27</f>
        <v>0</v>
      </c>
      <c r="T27" s="19">
        <f>Calc!J27</f>
        <v>0</v>
      </c>
      <c r="U27" s="14"/>
    </row>
    <row r="28" spans="1:21">
      <c r="A28" s="12"/>
      <c r="B28" s="13"/>
      <c r="C28" s="14"/>
      <c r="D28" s="14"/>
      <c r="E28" s="15"/>
      <c r="F28" s="15"/>
      <c r="G28" s="15"/>
      <c r="H28" s="15"/>
      <c r="I28" s="15"/>
      <c r="J28" s="15"/>
      <c r="K28" s="14"/>
      <c r="L28" s="16"/>
      <c r="M28" s="17"/>
      <c r="N28" s="18">
        <f>Calc!N28</f>
        <v>0</v>
      </c>
      <c r="O28" s="19">
        <f>Calc!Z28</f>
        <v>0</v>
      </c>
      <c r="P28" s="20">
        <f>Calc!S28</f>
        <v>0</v>
      </c>
      <c r="Q28" s="20">
        <f>Calc!T28</f>
        <v>0</v>
      </c>
      <c r="R28" s="20">
        <f>Calc!V28</f>
        <v>0</v>
      </c>
      <c r="S28" s="21">
        <f>Calc!W28</f>
        <v>0</v>
      </c>
      <c r="T28" s="19">
        <f>Calc!J28</f>
        <v>0</v>
      </c>
      <c r="U28" s="14"/>
    </row>
    <row r="29" spans="1:21">
      <c r="A29" s="12"/>
      <c r="B29" s="13"/>
      <c r="C29" s="14"/>
      <c r="D29" s="14"/>
      <c r="E29" s="15"/>
      <c r="F29" s="15"/>
      <c r="G29" s="15"/>
      <c r="H29" s="15"/>
      <c r="I29" s="15"/>
      <c r="J29" s="15"/>
      <c r="K29" s="14"/>
      <c r="L29" s="16"/>
      <c r="M29" s="17"/>
      <c r="N29" s="18">
        <f>Calc!N29</f>
        <v>0</v>
      </c>
      <c r="O29" s="19">
        <f>Calc!Z29</f>
        <v>0</v>
      </c>
      <c r="P29" s="20">
        <f>Calc!S29</f>
        <v>0</v>
      </c>
      <c r="Q29" s="20">
        <f>Calc!T29</f>
        <v>0</v>
      </c>
      <c r="R29" s="20">
        <f>Calc!V29</f>
        <v>0</v>
      </c>
      <c r="S29" s="21">
        <f>Calc!W29</f>
        <v>0</v>
      </c>
      <c r="T29" s="19">
        <f>Calc!J29</f>
        <v>0</v>
      </c>
      <c r="U29" s="14"/>
    </row>
    <row r="30" spans="1:21">
      <c r="A30" s="12"/>
      <c r="B30" s="13"/>
      <c r="C30" s="14"/>
      <c r="D30" s="14"/>
      <c r="E30" s="15"/>
      <c r="F30" s="15"/>
      <c r="G30" s="15"/>
      <c r="H30" s="15"/>
      <c r="I30" s="15"/>
      <c r="J30" s="15"/>
      <c r="K30" s="14"/>
      <c r="L30" s="16"/>
      <c r="M30" s="17"/>
      <c r="N30" s="18">
        <f>Calc!N30</f>
        <v>0</v>
      </c>
      <c r="O30" s="19">
        <f>Calc!Z30</f>
        <v>0</v>
      </c>
      <c r="P30" s="20">
        <f>Calc!S30</f>
        <v>0</v>
      </c>
      <c r="Q30" s="20">
        <f>Calc!T30</f>
        <v>0</v>
      </c>
      <c r="R30" s="20">
        <f>Calc!V30</f>
        <v>0</v>
      </c>
      <c r="S30" s="21">
        <f>Calc!W30</f>
        <v>0</v>
      </c>
      <c r="T30" s="19">
        <f>Calc!J30</f>
        <v>0</v>
      </c>
      <c r="U30" s="14"/>
    </row>
    <row r="31" spans="1:21">
      <c r="A31" s="12"/>
      <c r="B31" s="13"/>
      <c r="C31" s="14"/>
      <c r="D31" s="14"/>
      <c r="E31" s="15"/>
      <c r="F31" s="15"/>
      <c r="G31" s="15"/>
      <c r="H31" s="15"/>
      <c r="I31" s="15"/>
      <c r="J31" s="15"/>
      <c r="K31" s="14"/>
      <c r="L31" s="16"/>
      <c r="M31" s="17"/>
      <c r="N31" s="18">
        <f>Calc!N31</f>
        <v>0</v>
      </c>
      <c r="O31" s="19">
        <f>Calc!Z31</f>
        <v>0</v>
      </c>
      <c r="P31" s="20">
        <f>Calc!S31</f>
        <v>0</v>
      </c>
      <c r="Q31" s="20">
        <f>Calc!T31</f>
        <v>0</v>
      </c>
      <c r="R31" s="20">
        <f>Calc!V31</f>
        <v>0</v>
      </c>
      <c r="S31" s="21">
        <f>Calc!W31</f>
        <v>0</v>
      </c>
      <c r="T31" s="19">
        <f>Calc!J31</f>
        <v>0</v>
      </c>
      <c r="U31" s="14"/>
    </row>
    <row r="32" spans="1:21">
      <c r="A32" s="12"/>
      <c r="B32" s="13"/>
      <c r="C32" s="14"/>
      <c r="D32" s="14"/>
      <c r="E32" s="15"/>
      <c r="F32" s="15"/>
      <c r="G32" s="15"/>
      <c r="H32" s="15"/>
      <c r="I32" s="15"/>
      <c r="J32" s="15"/>
      <c r="K32" s="14"/>
      <c r="L32" s="16"/>
      <c r="M32" s="17"/>
      <c r="N32" s="18">
        <f>Calc!N32</f>
        <v>0</v>
      </c>
      <c r="O32" s="19">
        <f>Calc!Z32</f>
        <v>0</v>
      </c>
      <c r="P32" s="20">
        <f>Calc!S32</f>
        <v>0</v>
      </c>
      <c r="Q32" s="20">
        <f>Calc!T32</f>
        <v>0</v>
      </c>
      <c r="R32" s="20">
        <f>Calc!V32</f>
        <v>0</v>
      </c>
      <c r="S32" s="21">
        <f>Calc!W32</f>
        <v>0</v>
      </c>
      <c r="T32" s="19">
        <f>Calc!J32</f>
        <v>0</v>
      </c>
      <c r="U32" s="14"/>
    </row>
    <row r="33" spans="1:21">
      <c r="A33" s="12"/>
      <c r="B33" s="13"/>
      <c r="C33" s="14"/>
      <c r="D33" s="14"/>
      <c r="E33" s="15"/>
      <c r="F33" s="15"/>
      <c r="G33" s="15"/>
      <c r="H33" s="15"/>
      <c r="I33" s="15"/>
      <c r="J33" s="15"/>
      <c r="K33" s="14"/>
      <c r="L33" s="16"/>
      <c r="M33" s="17"/>
      <c r="N33" s="18">
        <f>Calc!N33</f>
        <v>0</v>
      </c>
      <c r="O33" s="19">
        <f>Calc!Z33</f>
        <v>0</v>
      </c>
      <c r="P33" s="20">
        <f>Calc!S33</f>
        <v>0</v>
      </c>
      <c r="Q33" s="20">
        <f>Calc!T33</f>
        <v>0</v>
      </c>
      <c r="R33" s="20">
        <f>Calc!V33</f>
        <v>0</v>
      </c>
      <c r="S33" s="21">
        <f>Calc!W33</f>
        <v>0</v>
      </c>
      <c r="T33" s="19">
        <f>Calc!J33</f>
        <v>0</v>
      </c>
      <c r="U33" s="14"/>
    </row>
    <row r="34" spans="1:21">
      <c r="A34" s="12"/>
      <c r="B34" s="13"/>
      <c r="C34" s="14"/>
      <c r="D34" s="14"/>
      <c r="E34" s="15"/>
      <c r="F34" s="15"/>
      <c r="G34" s="15"/>
      <c r="H34" s="15"/>
      <c r="I34" s="15"/>
      <c r="J34" s="15"/>
      <c r="K34" s="14"/>
      <c r="L34" s="16"/>
      <c r="M34" s="17"/>
      <c r="N34" s="18">
        <f>Calc!N34</f>
        <v>0</v>
      </c>
      <c r="O34" s="19">
        <f>Calc!Z34</f>
        <v>0</v>
      </c>
      <c r="P34" s="20">
        <f>Calc!S34</f>
        <v>0</v>
      </c>
      <c r="Q34" s="20">
        <f>Calc!T34</f>
        <v>0</v>
      </c>
      <c r="R34" s="20">
        <f>Calc!V34</f>
        <v>0</v>
      </c>
      <c r="S34" s="21">
        <f>Calc!W34</f>
        <v>0</v>
      </c>
      <c r="T34" s="19">
        <f>Calc!J34</f>
        <v>0</v>
      </c>
      <c r="U34" s="14"/>
    </row>
    <row r="35" spans="1:21">
      <c r="A35" s="12"/>
      <c r="B35" s="13"/>
      <c r="C35" s="14"/>
      <c r="D35" s="14"/>
      <c r="E35" s="15"/>
      <c r="F35" s="15"/>
      <c r="G35" s="15"/>
      <c r="H35" s="15"/>
      <c r="I35" s="15"/>
      <c r="J35" s="15"/>
      <c r="K35" s="14"/>
      <c r="L35" s="16"/>
      <c r="M35" s="17"/>
      <c r="N35" s="18">
        <f>Calc!N35</f>
        <v>0</v>
      </c>
      <c r="O35" s="19">
        <f>Calc!Z35</f>
        <v>0</v>
      </c>
      <c r="P35" s="20">
        <f>Calc!S35</f>
        <v>0</v>
      </c>
      <c r="Q35" s="20">
        <f>Calc!T35</f>
        <v>0</v>
      </c>
      <c r="R35" s="20">
        <f>Calc!V35</f>
        <v>0</v>
      </c>
      <c r="S35" s="21">
        <f>Calc!W35</f>
        <v>0</v>
      </c>
      <c r="T35" s="19">
        <f>Calc!J35</f>
        <v>0</v>
      </c>
      <c r="U35" s="14"/>
    </row>
    <row r="36" spans="1:21">
      <c r="A36" s="12"/>
      <c r="B36" s="13"/>
      <c r="C36" s="14"/>
      <c r="D36" s="14"/>
      <c r="E36" s="15"/>
      <c r="F36" s="15"/>
      <c r="G36" s="15"/>
      <c r="H36" s="15"/>
      <c r="I36" s="15"/>
      <c r="J36" s="15"/>
      <c r="K36" s="14"/>
      <c r="L36" s="16"/>
      <c r="M36" s="17"/>
      <c r="N36" s="18">
        <f>Calc!N36</f>
        <v>0</v>
      </c>
      <c r="O36" s="19">
        <f>Calc!Z36</f>
        <v>0</v>
      </c>
      <c r="P36" s="20">
        <f>Calc!S36</f>
        <v>0</v>
      </c>
      <c r="Q36" s="20">
        <f>Calc!T36</f>
        <v>0</v>
      </c>
      <c r="R36" s="20">
        <f>Calc!V36</f>
        <v>0</v>
      </c>
      <c r="S36" s="21">
        <f>Calc!W36</f>
        <v>0</v>
      </c>
      <c r="T36" s="19">
        <f>Calc!J36</f>
        <v>0</v>
      </c>
      <c r="U36" s="14"/>
    </row>
    <row r="37" spans="1:21">
      <c r="A37" s="12"/>
      <c r="B37" s="13"/>
      <c r="C37" s="14"/>
      <c r="D37" s="14"/>
      <c r="E37" s="15"/>
      <c r="F37" s="15"/>
      <c r="G37" s="15"/>
      <c r="H37" s="15"/>
      <c r="I37" s="15"/>
      <c r="J37" s="15"/>
      <c r="K37" s="14"/>
      <c r="L37" s="16"/>
      <c r="M37" s="17"/>
      <c r="N37" s="18">
        <f>Calc!N37</f>
        <v>0</v>
      </c>
      <c r="O37" s="19">
        <f>Calc!Z37</f>
        <v>0</v>
      </c>
      <c r="P37" s="20">
        <f>Calc!S37</f>
        <v>0</v>
      </c>
      <c r="Q37" s="20">
        <f>Calc!T37</f>
        <v>0</v>
      </c>
      <c r="R37" s="20">
        <f>Calc!V37</f>
        <v>0</v>
      </c>
      <c r="S37" s="21">
        <f>Calc!W37</f>
        <v>0</v>
      </c>
      <c r="T37" s="19">
        <f>Calc!J37</f>
        <v>0</v>
      </c>
      <c r="U37" s="14"/>
    </row>
    <row r="38" spans="1:21">
      <c r="A38" s="12"/>
      <c r="B38" s="13"/>
      <c r="C38" s="14"/>
      <c r="D38" s="14"/>
      <c r="E38" s="15"/>
      <c r="F38" s="15"/>
      <c r="G38" s="15"/>
      <c r="H38" s="15"/>
      <c r="I38" s="15"/>
      <c r="J38" s="15"/>
      <c r="K38" s="14"/>
      <c r="L38" s="16"/>
      <c r="M38" s="17"/>
      <c r="N38" s="18">
        <f>Calc!N38</f>
        <v>0</v>
      </c>
      <c r="O38" s="19">
        <f>Calc!Z38</f>
        <v>0</v>
      </c>
      <c r="P38" s="20">
        <f>Calc!S38</f>
        <v>0</v>
      </c>
      <c r="Q38" s="20">
        <f>Calc!T38</f>
        <v>0</v>
      </c>
      <c r="R38" s="20">
        <f>Calc!V38</f>
        <v>0</v>
      </c>
      <c r="S38" s="21">
        <f>Calc!W38</f>
        <v>0</v>
      </c>
      <c r="T38" s="19">
        <f>Calc!J38</f>
        <v>0</v>
      </c>
      <c r="U38" s="14"/>
    </row>
    <row r="39" spans="1:21">
      <c r="A39" s="12"/>
      <c r="B39" s="13"/>
      <c r="C39" s="14"/>
      <c r="D39" s="14"/>
      <c r="E39" s="15"/>
      <c r="F39" s="15"/>
      <c r="G39" s="15"/>
      <c r="H39" s="15"/>
      <c r="I39" s="15"/>
      <c r="J39" s="15"/>
      <c r="K39" s="14"/>
      <c r="L39" s="16"/>
      <c r="M39" s="17"/>
      <c r="N39" s="18">
        <f>Calc!N39</f>
        <v>0</v>
      </c>
      <c r="O39" s="19">
        <f>Calc!Z39</f>
        <v>0</v>
      </c>
      <c r="P39" s="20">
        <f>Calc!S39</f>
        <v>0</v>
      </c>
      <c r="Q39" s="20">
        <f>Calc!T39</f>
        <v>0</v>
      </c>
      <c r="R39" s="20">
        <f>Calc!V39</f>
        <v>0</v>
      </c>
      <c r="S39" s="21">
        <f>Calc!W39</f>
        <v>0</v>
      </c>
      <c r="T39" s="19">
        <f>Calc!J39</f>
        <v>0</v>
      </c>
      <c r="U39" s="14"/>
    </row>
    <row r="40" spans="1:21">
      <c r="A40" s="12"/>
      <c r="B40" s="13"/>
      <c r="C40" s="14"/>
      <c r="D40" s="14"/>
      <c r="E40" s="15"/>
      <c r="F40" s="15"/>
      <c r="G40" s="15"/>
      <c r="H40" s="15"/>
      <c r="I40" s="15"/>
      <c r="J40" s="15"/>
      <c r="K40" s="14"/>
      <c r="L40" s="16"/>
      <c r="M40" s="17"/>
      <c r="N40" s="18">
        <f>Calc!N40</f>
        <v>0</v>
      </c>
      <c r="O40" s="19">
        <f>Calc!Z40</f>
        <v>0</v>
      </c>
      <c r="P40" s="20">
        <f>Calc!S40</f>
        <v>0</v>
      </c>
      <c r="Q40" s="20">
        <f>Calc!T40</f>
        <v>0</v>
      </c>
      <c r="R40" s="20">
        <f>Calc!V40</f>
        <v>0</v>
      </c>
      <c r="S40" s="21">
        <f>Calc!W40</f>
        <v>0</v>
      </c>
      <c r="T40" s="19">
        <f>Calc!J40</f>
        <v>0</v>
      </c>
      <c r="U40" s="14"/>
    </row>
    <row r="41" spans="1:21">
      <c r="A41" s="12"/>
      <c r="B41" s="13"/>
      <c r="C41" s="14"/>
      <c r="D41" s="14"/>
      <c r="E41" s="15"/>
      <c r="F41" s="15"/>
      <c r="G41" s="15"/>
      <c r="H41" s="15"/>
      <c r="I41" s="15"/>
      <c r="J41" s="15"/>
      <c r="K41" s="14"/>
      <c r="L41" s="16"/>
      <c r="M41" s="17"/>
      <c r="N41" s="18">
        <f>Calc!N41</f>
        <v>0</v>
      </c>
      <c r="O41" s="19">
        <f>Calc!Z41</f>
        <v>0</v>
      </c>
      <c r="P41" s="20">
        <f>Calc!S41</f>
        <v>0</v>
      </c>
      <c r="Q41" s="20">
        <f>Calc!T41</f>
        <v>0</v>
      </c>
      <c r="R41" s="20">
        <f>Calc!V41</f>
        <v>0</v>
      </c>
      <c r="S41" s="21">
        <f>Calc!W41</f>
        <v>0</v>
      </c>
      <c r="T41" s="19">
        <f>Calc!J41</f>
        <v>0</v>
      </c>
      <c r="U41" s="14"/>
    </row>
    <row r="42" spans="1:21">
      <c r="A42" s="12"/>
      <c r="B42" s="13"/>
      <c r="C42" s="14"/>
      <c r="D42" s="14"/>
      <c r="E42" s="15"/>
      <c r="F42" s="15"/>
      <c r="G42" s="15"/>
      <c r="H42" s="15"/>
      <c r="I42" s="15"/>
      <c r="J42" s="15"/>
      <c r="K42" s="14"/>
      <c r="L42" s="16"/>
      <c r="M42" s="17"/>
      <c r="N42" s="18">
        <f>Calc!N42</f>
        <v>0</v>
      </c>
      <c r="O42" s="19">
        <f>Calc!Z42</f>
        <v>0</v>
      </c>
      <c r="P42" s="20">
        <f>Calc!S42</f>
        <v>0</v>
      </c>
      <c r="Q42" s="20">
        <f>Calc!T42</f>
        <v>0</v>
      </c>
      <c r="R42" s="20">
        <f>Calc!V42</f>
        <v>0</v>
      </c>
      <c r="S42" s="21">
        <f>Calc!W42</f>
        <v>0</v>
      </c>
      <c r="T42" s="19">
        <f>Calc!J42</f>
        <v>0</v>
      </c>
      <c r="U42" s="14"/>
    </row>
    <row r="43" spans="1:21">
      <c r="A43" s="12"/>
      <c r="B43" s="13"/>
      <c r="C43" s="14"/>
      <c r="D43" s="14"/>
      <c r="E43" s="15"/>
      <c r="F43" s="15"/>
      <c r="G43" s="15"/>
      <c r="H43" s="15"/>
      <c r="I43" s="15"/>
      <c r="J43" s="15"/>
      <c r="K43" s="14"/>
      <c r="L43" s="16"/>
      <c r="M43" s="17"/>
      <c r="N43" s="18">
        <f>Calc!N43</f>
        <v>0</v>
      </c>
      <c r="O43" s="19">
        <f>Calc!Z43</f>
        <v>0</v>
      </c>
      <c r="P43" s="20">
        <f>Calc!S43</f>
        <v>0</v>
      </c>
      <c r="Q43" s="20">
        <f>Calc!T43</f>
        <v>0</v>
      </c>
      <c r="R43" s="20">
        <f>Calc!V43</f>
        <v>0</v>
      </c>
      <c r="S43" s="21">
        <f>Calc!W43</f>
        <v>0</v>
      </c>
      <c r="T43" s="19">
        <f>Calc!J43</f>
        <v>0</v>
      </c>
      <c r="U43" s="14"/>
    </row>
    <row r="44" spans="1:21">
      <c r="A44" s="12"/>
      <c r="B44" s="13"/>
      <c r="C44" s="14"/>
      <c r="D44" s="14"/>
      <c r="E44" s="15"/>
      <c r="F44" s="15"/>
      <c r="G44" s="15"/>
      <c r="H44" s="15"/>
      <c r="I44" s="15"/>
      <c r="J44" s="15"/>
      <c r="K44" s="14"/>
      <c r="L44" s="16"/>
      <c r="M44" s="17"/>
      <c r="N44" s="18">
        <f>Calc!N44</f>
        <v>0</v>
      </c>
      <c r="O44" s="19">
        <f>Calc!Z44</f>
        <v>0</v>
      </c>
      <c r="P44" s="20">
        <f>Calc!S44</f>
        <v>0</v>
      </c>
      <c r="Q44" s="20">
        <f>Calc!T44</f>
        <v>0</v>
      </c>
      <c r="R44" s="20">
        <f>Calc!V44</f>
        <v>0</v>
      </c>
      <c r="S44" s="21">
        <f>Calc!W44</f>
        <v>0</v>
      </c>
      <c r="T44" s="19">
        <f>Calc!J44</f>
        <v>0</v>
      </c>
      <c r="U44" s="14"/>
    </row>
    <row r="45" spans="1:21">
      <c r="A45" s="12"/>
      <c r="B45" s="13"/>
      <c r="C45" s="14"/>
      <c r="D45" s="14"/>
      <c r="E45" s="15"/>
      <c r="F45" s="15"/>
      <c r="G45" s="15"/>
      <c r="H45" s="15"/>
      <c r="I45" s="15"/>
      <c r="J45" s="15"/>
      <c r="K45" s="14"/>
      <c r="L45" s="16"/>
      <c r="M45" s="17"/>
      <c r="N45" s="18">
        <f>Calc!N45</f>
        <v>0</v>
      </c>
      <c r="O45" s="19">
        <f>Calc!Z45</f>
        <v>0</v>
      </c>
      <c r="P45" s="20">
        <f>Calc!S45</f>
        <v>0</v>
      </c>
      <c r="Q45" s="20">
        <f>Calc!T45</f>
        <v>0</v>
      </c>
      <c r="R45" s="20">
        <f>Calc!V45</f>
        <v>0</v>
      </c>
      <c r="S45" s="21">
        <f>Calc!W45</f>
        <v>0</v>
      </c>
      <c r="T45" s="19">
        <f>Calc!J45</f>
        <v>0</v>
      </c>
      <c r="U45" s="14"/>
    </row>
    <row r="46" spans="1:21">
      <c r="A46" s="12"/>
      <c r="B46" s="13"/>
      <c r="C46" s="14"/>
      <c r="D46" s="14"/>
      <c r="E46" s="15"/>
      <c r="F46" s="15"/>
      <c r="G46" s="15"/>
      <c r="H46" s="15"/>
      <c r="I46" s="15"/>
      <c r="J46" s="15"/>
      <c r="K46" s="14"/>
      <c r="L46" s="16"/>
      <c r="M46" s="17"/>
      <c r="N46" s="18">
        <f>Calc!N46</f>
        <v>0</v>
      </c>
      <c r="O46" s="19">
        <f>Calc!Z46</f>
        <v>0</v>
      </c>
      <c r="P46" s="20">
        <f>Calc!S46</f>
        <v>0</v>
      </c>
      <c r="Q46" s="20">
        <f>Calc!T46</f>
        <v>0</v>
      </c>
      <c r="R46" s="20">
        <f>Calc!V46</f>
        <v>0</v>
      </c>
      <c r="S46" s="21">
        <f>Calc!W46</f>
        <v>0</v>
      </c>
      <c r="T46" s="19">
        <f>Calc!J46</f>
        <v>0</v>
      </c>
      <c r="U46" s="14"/>
    </row>
    <row r="47" spans="1:21">
      <c r="A47" s="12"/>
      <c r="B47" s="13"/>
      <c r="C47" s="14"/>
      <c r="D47" s="14"/>
      <c r="E47" s="15"/>
      <c r="F47" s="15"/>
      <c r="G47" s="15"/>
      <c r="H47" s="15"/>
      <c r="I47" s="15"/>
      <c r="J47" s="15"/>
      <c r="K47" s="14"/>
      <c r="L47" s="16"/>
      <c r="M47" s="17"/>
      <c r="N47" s="18">
        <f>Calc!N47</f>
        <v>0</v>
      </c>
      <c r="O47" s="19">
        <f>Calc!Z47</f>
        <v>0</v>
      </c>
      <c r="P47" s="20">
        <f>Calc!S47</f>
        <v>0</v>
      </c>
      <c r="Q47" s="20">
        <f>Calc!T47</f>
        <v>0</v>
      </c>
      <c r="R47" s="20">
        <f>Calc!V47</f>
        <v>0</v>
      </c>
      <c r="S47" s="21">
        <f>Calc!W47</f>
        <v>0</v>
      </c>
      <c r="T47" s="19">
        <f>Calc!J47</f>
        <v>0</v>
      </c>
      <c r="U47" s="14"/>
    </row>
    <row r="48" spans="1:21">
      <c r="A48" s="12"/>
      <c r="B48" s="13"/>
      <c r="C48" s="14"/>
      <c r="D48" s="14"/>
      <c r="E48" s="15"/>
      <c r="F48" s="15"/>
      <c r="G48" s="15"/>
      <c r="H48" s="15"/>
      <c r="I48" s="15"/>
      <c r="J48" s="15"/>
      <c r="K48" s="14"/>
      <c r="L48" s="16"/>
      <c r="M48" s="17"/>
      <c r="N48" s="18">
        <f>Calc!N48</f>
        <v>0</v>
      </c>
      <c r="O48" s="19">
        <f>Calc!Z48</f>
        <v>0</v>
      </c>
      <c r="P48" s="20">
        <f>Calc!S48</f>
        <v>0</v>
      </c>
      <c r="Q48" s="20">
        <f>Calc!T48</f>
        <v>0</v>
      </c>
      <c r="R48" s="20">
        <f>Calc!V48</f>
        <v>0</v>
      </c>
      <c r="S48" s="21">
        <f>Calc!W48</f>
        <v>0</v>
      </c>
      <c r="T48" s="19">
        <f>Calc!J48</f>
        <v>0</v>
      </c>
      <c r="U48" s="14"/>
    </row>
    <row r="49" spans="1:21">
      <c r="A49" s="12"/>
      <c r="B49" s="13"/>
      <c r="C49" s="14"/>
      <c r="D49" s="14"/>
      <c r="E49" s="15"/>
      <c r="F49" s="15"/>
      <c r="G49" s="15"/>
      <c r="H49" s="15"/>
      <c r="I49" s="15"/>
      <c r="J49" s="15"/>
      <c r="K49" s="14"/>
      <c r="L49" s="16"/>
      <c r="M49" s="17"/>
      <c r="N49" s="18">
        <f>Calc!N49</f>
        <v>0</v>
      </c>
      <c r="O49" s="19">
        <f>Calc!Z49</f>
        <v>0</v>
      </c>
      <c r="P49" s="20">
        <f>Calc!S49</f>
        <v>0</v>
      </c>
      <c r="Q49" s="20">
        <f>Calc!T49</f>
        <v>0</v>
      </c>
      <c r="R49" s="20">
        <f>Calc!V49</f>
        <v>0</v>
      </c>
      <c r="S49" s="21">
        <f>Calc!W49</f>
        <v>0</v>
      </c>
      <c r="T49" s="19">
        <f>Calc!J49</f>
        <v>0</v>
      </c>
      <c r="U49" s="14"/>
    </row>
    <row r="50" spans="1:21">
      <c r="A50" s="12"/>
      <c r="B50" s="13"/>
      <c r="C50" s="14"/>
      <c r="D50" s="14"/>
      <c r="E50" s="15"/>
      <c r="F50" s="15"/>
      <c r="G50" s="15"/>
      <c r="H50" s="15"/>
      <c r="I50" s="15"/>
      <c r="J50" s="15"/>
      <c r="K50" s="14"/>
      <c r="L50" s="16"/>
      <c r="M50" s="17"/>
      <c r="N50" s="18">
        <f>Calc!N50</f>
        <v>0</v>
      </c>
      <c r="O50" s="19">
        <f>Calc!Z50</f>
        <v>0</v>
      </c>
      <c r="P50" s="20">
        <f>Calc!S50</f>
        <v>0</v>
      </c>
      <c r="Q50" s="20">
        <f>Calc!T50</f>
        <v>0</v>
      </c>
      <c r="R50" s="20">
        <f>Calc!V50</f>
        <v>0</v>
      </c>
      <c r="S50" s="21">
        <f>Calc!W50</f>
        <v>0</v>
      </c>
      <c r="T50" s="19">
        <f>Calc!J50</f>
        <v>0</v>
      </c>
      <c r="U50" s="14"/>
    </row>
    <row r="51" spans="1:21">
      <c r="A51" s="12"/>
      <c r="B51" s="13"/>
      <c r="C51" s="14"/>
      <c r="D51" s="14"/>
      <c r="E51" s="15"/>
      <c r="F51" s="15"/>
      <c r="G51" s="15"/>
      <c r="H51" s="15"/>
      <c r="I51" s="15"/>
      <c r="J51" s="15"/>
      <c r="K51" s="14"/>
      <c r="L51" s="16"/>
      <c r="M51" s="17"/>
      <c r="N51" s="18">
        <f>Calc!N51</f>
        <v>0</v>
      </c>
      <c r="O51" s="19">
        <f>Calc!Z51</f>
        <v>0</v>
      </c>
      <c r="P51" s="20">
        <f>Calc!S51</f>
        <v>0</v>
      </c>
      <c r="Q51" s="20">
        <f>Calc!T51</f>
        <v>0</v>
      </c>
      <c r="R51" s="20">
        <f>Calc!V51</f>
        <v>0</v>
      </c>
      <c r="S51" s="21">
        <f>Calc!W51</f>
        <v>0</v>
      </c>
      <c r="T51" s="19">
        <f>Calc!J51</f>
        <v>0</v>
      </c>
      <c r="U51" s="14"/>
    </row>
    <row r="52" spans="1:21">
      <c r="A52" s="12"/>
      <c r="B52" s="13"/>
      <c r="C52" s="14"/>
      <c r="D52" s="14"/>
      <c r="E52" s="15"/>
      <c r="F52" s="15"/>
      <c r="G52" s="15"/>
      <c r="H52" s="15"/>
      <c r="I52" s="15"/>
      <c r="J52" s="15"/>
      <c r="K52" s="14"/>
      <c r="L52" s="16"/>
      <c r="M52" s="17"/>
      <c r="N52" s="18">
        <f>Calc!N52</f>
        <v>0</v>
      </c>
      <c r="O52" s="19">
        <f>Calc!Z52</f>
        <v>0</v>
      </c>
      <c r="P52" s="20">
        <f>Calc!S52</f>
        <v>0</v>
      </c>
      <c r="Q52" s="20">
        <f>Calc!T52</f>
        <v>0</v>
      </c>
      <c r="R52" s="20">
        <f>Calc!V52</f>
        <v>0</v>
      </c>
      <c r="S52" s="21">
        <f>Calc!W52</f>
        <v>0</v>
      </c>
      <c r="T52" s="19">
        <f>Calc!J52</f>
        <v>0</v>
      </c>
      <c r="U52" s="14"/>
    </row>
    <row r="53" spans="1:21">
      <c r="A53" s="12"/>
      <c r="B53" s="13"/>
      <c r="C53" s="14"/>
      <c r="D53" s="14"/>
      <c r="E53" s="15"/>
      <c r="F53" s="15"/>
      <c r="G53" s="15"/>
      <c r="H53" s="15"/>
      <c r="I53" s="15"/>
      <c r="J53" s="15"/>
      <c r="K53" s="14"/>
      <c r="L53" s="16"/>
      <c r="M53" s="17"/>
      <c r="N53" s="18">
        <f>Calc!N53</f>
        <v>0</v>
      </c>
      <c r="O53" s="19">
        <f>Calc!Z53</f>
        <v>0</v>
      </c>
      <c r="P53" s="20">
        <f>Calc!S53</f>
        <v>0</v>
      </c>
      <c r="Q53" s="20">
        <f>Calc!T53</f>
        <v>0</v>
      </c>
      <c r="R53" s="20">
        <f>Calc!V53</f>
        <v>0</v>
      </c>
      <c r="S53" s="21">
        <f>Calc!W53</f>
        <v>0</v>
      </c>
      <c r="T53" s="19">
        <f>Calc!J53</f>
        <v>0</v>
      </c>
      <c r="U53" s="14"/>
    </row>
    <row r="54" spans="1:21">
      <c r="A54" s="12"/>
      <c r="B54" s="13"/>
      <c r="C54" s="14"/>
      <c r="D54" s="14"/>
      <c r="E54" s="15"/>
      <c r="F54" s="15"/>
      <c r="G54" s="15"/>
      <c r="H54" s="15"/>
      <c r="I54" s="15"/>
      <c r="J54" s="15"/>
      <c r="K54" s="14"/>
      <c r="L54" s="16"/>
      <c r="M54" s="17"/>
      <c r="N54" s="18">
        <f>Calc!N54</f>
        <v>0</v>
      </c>
      <c r="O54" s="19">
        <f>Calc!Z54</f>
        <v>0</v>
      </c>
      <c r="P54" s="20">
        <f>Calc!S54</f>
        <v>0</v>
      </c>
      <c r="Q54" s="20">
        <f>Calc!T54</f>
        <v>0</v>
      </c>
      <c r="R54" s="20">
        <f>Calc!V54</f>
        <v>0</v>
      </c>
      <c r="S54" s="21">
        <f>Calc!W54</f>
        <v>0</v>
      </c>
      <c r="T54" s="19">
        <f>Calc!J54</f>
        <v>0</v>
      </c>
      <c r="U54" s="14"/>
    </row>
    <row r="55" spans="1:21">
      <c r="A55" s="12"/>
      <c r="B55" s="13"/>
      <c r="C55" s="14"/>
      <c r="D55" s="14"/>
      <c r="E55" s="15"/>
      <c r="F55" s="15"/>
      <c r="G55" s="15"/>
      <c r="H55" s="15"/>
      <c r="I55" s="15"/>
      <c r="J55" s="15"/>
      <c r="K55" s="14"/>
      <c r="L55" s="16"/>
      <c r="M55" s="17"/>
      <c r="N55" s="18">
        <f>Calc!N55</f>
        <v>0</v>
      </c>
      <c r="O55" s="19">
        <f>Calc!Z55</f>
        <v>0</v>
      </c>
      <c r="P55" s="20">
        <f>Calc!S55</f>
        <v>0</v>
      </c>
      <c r="Q55" s="20">
        <f>Calc!T55</f>
        <v>0</v>
      </c>
      <c r="R55" s="20">
        <f>Calc!V55</f>
        <v>0</v>
      </c>
      <c r="S55" s="21">
        <f>Calc!W55</f>
        <v>0</v>
      </c>
      <c r="T55" s="19">
        <f>Calc!J55</f>
        <v>0</v>
      </c>
      <c r="U55" s="14"/>
    </row>
    <row r="56" spans="1:21">
      <c r="A56" s="12"/>
      <c r="B56" s="13"/>
      <c r="C56" s="14"/>
      <c r="D56" s="14"/>
      <c r="E56" s="15"/>
      <c r="F56" s="15"/>
      <c r="G56" s="15"/>
      <c r="H56" s="15"/>
      <c r="I56" s="15"/>
      <c r="J56" s="15"/>
      <c r="K56" s="14"/>
      <c r="L56" s="16"/>
      <c r="M56" s="17"/>
      <c r="N56" s="18">
        <f>Calc!N56</f>
        <v>0</v>
      </c>
      <c r="O56" s="19">
        <f>Calc!Z56</f>
        <v>0</v>
      </c>
      <c r="P56" s="20">
        <f>Calc!S56</f>
        <v>0</v>
      </c>
      <c r="Q56" s="20">
        <f>Calc!T56</f>
        <v>0</v>
      </c>
      <c r="R56" s="20">
        <f>Calc!V56</f>
        <v>0</v>
      </c>
      <c r="S56" s="21">
        <f>Calc!W56</f>
        <v>0</v>
      </c>
      <c r="T56" s="19">
        <f>Calc!J56</f>
        <v>0</v>
      </c>
      <c r="U56" s="14"/>
    </row>
    <row r="57" spans="1:21">
      <c r="A57" s="12"/>
      <c r="B57" s="13"/>
      <c r="C57" s="14"/>
      <c r="D57" s="14"/>
      <c r="E57" s="15"/>
      <c r="F57" s="15"/>
      <c r="G57" s="15"/>
      <c r="H57" s="15"/>
      <c r="I57" s="15"/>
      <c r="J57" s="15"/>
      <c r="K57" s="14"/>
      <c r="L57" s="16"/>
      <c r="M57" s="17"/>
      <c r="N57" s="18">
        <f>Calc!N57</f>
        <v>0</v>
      </c>
      <c r="O57" s="19">
        <f>Calc!Z57</f>
        <v>0</v>
      </c>
      <c r="P57" s="20">
        <f>Calc!S57</f>
        <v>0</v>
      </c>
      <c r="Q57" s="20">
        <f>Calc!T57</f>
        <v>0</v>
      </c>
      <c r="R57" s="20">
        <f>Calc!V57</f>
        <v>0</v>
      </c>
      <c r="S57" s="21">
        <f>Calc!W57</f>
        <v>0</v>
      </c>
      <c r="T57" s="19">
        <f>Calc!J57</f>
        <v>0</v>
      </c>
      <c r="U57" s="14"/>
    </row>
    <row r="58" spans="1:21">
      <c r="A58" s="12"/>
      <c r="B58" s="13"/>
      <c r="C58" s="14"/>
      <c r="D58" s="14"/>
      <c r="E58" s="15"/>
      <c r="F58" s="15"/>
      <c r="G58" s="15"/>
      <c r="H58" s="15"/>
      <c r="I58" s="15"/>
      <c r="J58" s="15"/>
      <c r="K58" s="14"/>
      <c r="L58" s="16"/>
      <c r="M58" s="17"/>
      <c r="N58" s="18">
        <f>Calc!N58</f>
        <v>0</v>
      </c>
      <c r="O58" s="19">
        <f>Calc!Z58</f>
        <v>0</v>
      </c>
      <c r="P58" s="20">
        <f>Calc!S58</f>
        <v>0</v>
      </c>
      <c r="Q58" s="20">
        <f>Calc!T58</f>
        <v>0</v>
      </c>
      <c r="R58" s="20">
        <f>Calc!V58</f>
        <v>0</v>
      </c>
      <c r="S58" s="21">
        <f>Calc!W58</f>
        <v>0</v>
      </c>
      <c r="T58" s="19">
        <f>Calc!J58</f>
        <v>0</v>
      </c>
      <c r="U58" s="14"/>
    </row>
    <row r="59" spans="1:21">
      <c r="A59" s="12"/>
      <c r="B59" s="13"/>
      <c r="C59" s="14"/>
      <c r="D59" s="14"/>
      <c r="E59" s="15"/>
      <c r="F59" s="15"/>
      <c r="G59" s="15"/>
      <c r="H59" s="15"/>
      <c r="I59" s="15"/>
      <c r="J59" s="15"/>
      <c r="K59" s="14"/>
      <c r="L59" s="16"/>
      <c r="M59" s="17"/>
      <c r="N59" s="18">
        <f>Calc!N59</f>
        <v>0</v>
      </c>
      <c r="O59" s="19">
        <f>Calc!Z59</f>
        <v>0</v>
      </c>
      <c r="P59" s="20">
        <f>Calc!S59</f>
        <v>0</v>
      </c>
      <c r="Q59" s="20">
        <f>Calc!T59</f>
        <v>0</v>
      </c>
      <c r="R59" s="20">
        <f>Calc!V59</f>
        <v>0</v>
      </c>
      <c r="S59" s="21">
        <f>Calc!W59</f>
        <v>0</v>
      </c>
      <c r="T59" s="19">
        <f>Calc!J59</f>
        <v>0</v>
      </c>
      <c r="U59" s="14"/>
    </row>
    <row r="60" spans="1:21">
      <c r="A60" s="12"/>
      <c r="B60" s="13"/>
      <c r="C60" s="14"/>
      <c r="D60" s="14"/>
      <c r="E60" s="15"/>
      <c r="F60" s="15"/>
      <c r="G60" s="15"/>
      <c r="H60" s="15"/>
      <c r="I60" s="15"/>
      <c r="J60" s="15"/>
      <c r="K60" s="14"/>
      <c r="L60" s="16"/>
      <c r="M60" s="17"/>
      <c r="N60" s="18">
        <f>Calc!N60</f>
        <v>0</v>
      </c>
      <c r="O60" s="19">
        <f>Calc!Z60</f>
        <v>0</v>
      </c>
      <c r="P60" s="20">
        <f>Calc!S60</f>
        <v>0</v>
      </c>
      <c r="Q60" s="20">
        <f>Calc!T60</f>
        <v>0</v>
      </c>
      <c r="R60" s="20">
        <f>Calc!V60</f>
        <v>0</v>
      </c>
      <c r="S60" s="21">
        <f>Calc!W60</f>
        <v>0</v>
      </c>
      <c r="T60" s="19">
        <f>Calc!J60</f>
        <v>0</v>
      </c>
      <c r="U60" s="14"/>
    </row>
    <row r="61" spans="1:21">
      <c r="A61" s="12"/>
      <c r="B61" s="13"/>
      <c r="C61" s="14"/>
      <c r="D61" s="14"/>
      <c r="E61" s="15"/>
      <c r="F61" s="15"/>
      <c r="G61" s="15"/>
      <c r="H61" s="15"/>
      <c r="I61" s="15"/>
      <c r="J61" s="15"/>
      <c r="K61" s="14"/>
      <c r="L61" s="16"/>
      <c r="M61" s="17"/>
      <c r="N61" s="18">
        <f>Calc!N61</f>
        <v>0</v>
      </c>
      <c r="O61" s="19">
        <f>Calc!Z61</f>
        <v>0</v>
      </c>
      <c r="P61" s="20">
        <f>Calc!S61</f>
        <v>0</v>
      </c>
      <c r="Q61" s="20">
        <f>Calc!T61</f>
        <v>0</v>
      </c>
      <c r="R61" s="20">
        <f>Calc!V61</f>
        <v>0</v>
      </c>
      <c r="S61" s="21">
        <f>Calc!W61</f>
        <v>0</v>
      </c>
      <c r="T61" s="19">
        <f>Calc!J61</f>
        <v>0</v>
      </c>
      <c r="U61" s="14"/>
    </row>
    <row r="62" spans="1:21">
      <c r="A62" s="12"/>
      <c r="B62" s="13"/>
      <c r="C62" s="14"/>
      <c r="D62" s="14"/>
      <c r="E62" s="15"/>
      <c r="F62" s="15"/>
      <c r="G62" s="15"/>
      <c r="H62" s="15"/>
      <c r="I62" s="15"/>
      <c r="J62" s="15"/>
      <c r="K62" s="14"/>
      <c r="L62" s="16"/>
      <c r="M62" s="17"/>
      <c r="N62" s="18">
        <f>Calc!N62</f>
        <v>0</v>
      </c>
      <c r="O62" s="19">
        <f>Calc!Z62</f>
        <v>0</v>
      </c>
      <c r="P62" s="20">
        <f>Calc!S62</f>
        <v>0</v>
      </c>
      <c r="Q62" s="20">
        <f>Calc!T62</f>
        <v>0</v>
      </c>
      <c r="R62" s="20">
        <f>Calc!V62</f>
        <v>0</v>
      </c>
      <c r="S62" s="21">
        <f>Calc!W62</f>
        <v>0</v>
      </c>
      <c r="T62" s="19">
        <f>Calc!J62</f>
        <v>0</v>
      </c>
      <c r="U62" s="14"/>
    </row>
    <row r="63" spans="1:21">
      <c r="A63" s="12"/>
      <c r="B63" s="13"/>
      <c r="C63" s="14"/>
      <c r="D63" s="14"/>
      <c r="E63" s="15"/>
      <c r="F63" s="15"/>
      <c r="G63" s="15"/>
      <c r="H63" s="15"/>
      <c r="I63" s="15"/>
      <c r="J63" s="15"/>
      <c r="K63" s="14"/>
      <c r="L63" s="16"/>
      <c r="M63" s="17"/>
      <c r="N63" s="18">
        <f>Calc!N63</f>
        <v>0</v>
      </c>
      <c r="O63" s="19">
        <f>Calc!Z63</f>
        <v>0</v>
      </c>
      <c r="P63" s="20">
        <f>Calc!S63</f>
        <v>0</v>
      </c>
      <c r="Q63" s="20">
        <f>Calc!T63</f>
        <v>0</v>
      </c>
      <c r="R63" s="20">
        <f>Calc!V63</f>
        <v>0</v>
      </c>
      <c r="S63" s="21">
        <f>Calc!W63</f>
        <v>0</v>
      </c>
      <c r="T63" s="19">
        <f>Calc!J63</f>
        <v>0</v>
      </c>
      <c r="U63" s="14"/>
    </row>
    <row r="64" spans="1:21">
      <c r="A64" s="12"/>
      <c r="B64" s="13"/>
      <c r="C64" s="14"/>
      <c r="D64" s="14"/>
      <c r="E64" s="15"/>
      <c r="F64" s="15"/>
      <c r="G64" s="15"/>
      <c r="H64" s="15"/>
      <c r="I64" s="15"/>
      <c r="J64" s="15"/>
      <c r="K64" s="14"/>
      <c r="L64" s="16"/>
      <c r="M64" s="17"/>
      <c r="N64" s="18">
        <f>Calc!N64</f>
        <v>0</v>
      </c>
      <c r="O64" s="19">
        <f>Calc!Z64</f>
        <v>0</v>
      </c>
      <c r="P64" s="20">
        <f>Calc!S64</f>
        <v>0</v>
      </c>
      <c r="Q64" s="20">
        <f>Calc!T64</f>
        <v>0</v>
      </c>
      <c r="R64" s="20">
        <f>Calc!V64</f>
        <v>0</v>
      </c>
      <c r="S64" s="21">
        <f>Calc!W64</f>
        <v>0</v>
      </c>
      <c r="T64" s="19">
        <f>Calc!J64</f>
        <v>0</v>
      </c>
      <c r="U64" s="14"/>
    </row>
    <row r="65" spans="1:21">
      <c r="A65" s="12"/>
      <c r="B65" s="13"/>
      <c r="C65" s="14"/>
      <c r="D65" s="14"/>
      <c r="E65" s="15"/>
      <c r="F65" s="15"/>
      <c r="G65" s="15"/>
      <c r="H65" s="15"/>
      <c r="I65" s="15"/>
      <c r="J65" s="15"/>
      <c r="K65" s="14"/>
      <c r="L65" s="16"/>
      <c r="M65" s="17"/>
      <c r="N65" s="18">
        <f>Calc!N65</f>
        <v>0</v>
      </c>
      <c r="O65" s="19">
        <f>Calc!Z65</f>
        <v>0</v>
      </c>
      <c r="P65" s="20">
        <f>Calc!S65</f>
        <v>0</v>
      </c>
      <c r="Q65" s="20">
        <f>Calc!T65</f>
        <v>0</v>
      </c>
      <c r="R65" s="20">
        <f>Calc!V65</f>
        <v>0</v>
      </c>
      <c r="S65" s="21">
        <f>Calc!W65</f>
        <v>0</v>
      </c>
      <c r="T65" s="19">
        <f>Calc!J65</f>
        <v>0</v>
      </c>
      <c r="U65" s="14"/>
    </row>
    <row r="66" spans="1:21">
      <c r="A66" s="12"/>
      <c r="B66" s="13"/>
      <c r="C66" s="14"/>
      <c r="D66" s="14"/>
      <c r="E66" s="15"/>
      <c r="F66" s="15"/>
      <c r="G66" s="15"/>
      <c r="H66" s="15"/>
      <c r="I66" s="15"/>
      <c r="J66" s="15"/>
      <c r="K66" s="14"/>
      <c r="L66" s="16"/>
      <c r="M66" s="17"/>
      <c r="N66" s="18">
        <f>Calc!N66</f>
        <v>0</v>
      </c>
      <c r="O66" s="19">
        <f>Calc!Z66</f>
        <v>0</v>
      </c>
      <c r="P66" s="20">
        <f>Calc!S66</f>
        <v>0</v>
      </c>
      <c r="Q66" s="20">
        <f>Calc!T66</f>
        <v>0</v>
      </c>
      <c r="R66" s="20">
        <f>Calc!V66</f>
        <v>0</v>
      </c>
      <c r="S66" s="21">
        <f>Calc!W66</f>
        <v>0</v>
      </c>
      <c r="T66" s="19">
        <f>Calc!J66</f>
        <v>0</v>
      </c>
      <c r="U66" s="14"/>
    </row>
    <row r="67" spans="1:21">
      <c r="A67" s="12"/>
      <c r="B67" s="13"/>
      <c r="C67" s="14"/>
      <c r="D67" s="14"/>
      <c r="E67" s="15"/>
      <c r="F67" s="15"/>
      <c r="G67" s="15"/>
      <c r="H67" s="15"/>
      <c r="I67" s="15"/>
      <c r="J67" s="15"/>
      <c r="K67" s="14"/>
      <c r="L67" s="16"/>
      <c r="M67" s="17"/>
      <c r="N67" s="18">
        <f>Calc!N67</f>
        <v>0</v>
      </c>
      <c r="O67" s="19">
        <f>Calc!Z67</f>
        <v>0</v>
      </c>
      <c r="P67" s="20">
        <f>Calc!S67</f>
        <v>0</v>
      </c>
      <c r="Q67" s="20">
        <f>Calc!T67</f>
        <v>0</v>
      </c>
      <c r="R67" s="20">
        <f>Calc!V67</f>
        <v>0</v>
      </c>
      <c r="S67" s="21">
        <f>Calc!W67</f>
        <v>0</v>
      </c>
      <c r="T67" s="19">
        <f>Calc!J67</f>
        <v>0</v>
      </c>
      <c r="U67" s="14"/>
    </row>
    <row r="68" spans="1:21">
      <c r="A68" s="12"/>
      <c r="B68" s="13"/>
      <c r="C68" s="14"/>
      <c r="D68" s="14"/>
      <c r="E68" s="15"/>
      <c r="F68" s="15"/>
      <c r="G68" s="15"/>
      <c r="H68" s="15"/>
      <c r="I68" s="15"/>
      <c r="J68" s="15"/>
      <c r="K68" s="14"/>
      <c r="L68" s="16"/>
      <c r="M68" s="17"/>
      <c r="N68" s="18">
        <f>Calc!N68</f>
        <v>0</v>
      </c>
      <c r="O68" s="19">
        <f>Calc!Z68</f>
        <v>0</v>
      </c>
      <c r="P68" s="20">
        <f>Calc!S68</f>
        <v>0</v>
      </c>
      <c r="Q68" s="20">
        <f>Calc!T68</f>
        <v>0</v>
      </c>
      <c r="R68" s="20">
        <f>Calc!V68</f>
        <v>0</v>
      </c>
      <c r="S68" s="21">
        <f>Calc!W68</f>
        <v>0</v>
      </c>
      <c r="T68" s="19">
        <f>Calc!J68</f>
        <v>0</v>
      </c>
      <c r="U68" s="14"/>
    </row>
    <row r="69" spans="1:21">
      <c r="A69" s="12"/>
      <c r="B69" s="13"/>
      <c r="C69" s="14"/>
      <c r="D69" s="14"/>
      <c r="E69" s="15"/>
      <c r="F69" s="15"/>
      <c r="G69" s="15"/>
      <c r="H69" s="15"/>
      <c r="I69" s="15"/>
      <c r="J69" s="15"/>
      <c r="K69" s="14"/>
      <c r="L69" s="16"/>
      <c r="M69" s="17"/>
      <c r="N69" s="18">
        <f>Calc!N69</f>
        <v>0</v>
      </c>
      <c r="O69" s="19">
        <f>Calc!Z69</f>
        <v>0</v>
      </c>
      <c r="P69" s="20">
        <f>Calc!S69</f>
        <v>0</v>
      </c>
      <c r="Q69" s="20">
        <f>Calc!T69</f>
        <v>0</v>
      </c>
      <c r="R69" s="20">
        <f>Calc!V69</f>
        <v>0</v>
      </c>
      <c r="S69" s="21">
        <f>Calc!W69</f>
        <v>0</v>
      </c>
      <c r="T69" s="19">
        <f>Calc!J69</f>
        <v>0</v>
      </c>
      <c r="U69" s="14"/>
    </row>
    <row r="70" spans="1:21">
      <c r="A70" s="12"/>
      <c r="B70" s="13"/>
      <c r="C70" s="14"/>
      <c r="D70" s="14"/>
      <c r="E70" s="15"/>
      <c r="F70" s="15"/>
      <c r="G70" s="15"/>
      <c r="H70" s="15"/>
      <c r="I70" s="15"/>
      <c r="J70" s="15"/>
      <c r="K70" s="14"/>
      <c r="L70" s="16"/>
      <c r="M70" s="17"/>
      <c r="N70" s="18">
        <f>Calc!N70</f>
        <v>0</v>
      </c>
      <c r="O70" s="19">
        <f>Calc!Z70</f>
        <v>0</v>
      </c>
      <c r="P70" s="20">
        <f>Calc!S70</f>
        <v>0</v>
      </c>
      <c r="Q70" s="20">
        <f>Calc!T70</f>
        <v>0</v>
      </c>
      <c r="R70" s="20">
        <f>Calc!V70</f>
        <v>0</v>
      </c>
      <c r="S70" s="21">
        <f>Calc!W70</f>
        <v>0</v>
      </c>
      <c r="T70" s="19">
        <f>Calc!J70</f>
        <v>0</v>
      </c>
      <c r="U70" s="14"/>
    </row>
    <row r="71" spans="1:21">
      <c r="A71" s="12"/>
      <c r="B71" s="13"/>
      <c r="C71" s="14"/>
      <c r="D71" s="14"/>
      <c r="E71" s="15"/>
      <c r="F71" s="15"/>
      <c r="G71" s="15"/>
      <c r="H71" s="15"/>
      <c r="I71" s="15"/>
      <c r="J71" s="15"/>
      <c r="K71" s="14"/>
      <c r="L71" s="16"/>
      <c r="M71" s="17"/>
      <c r="N71" s="18">
        <f>Calc!N71</f>
        <v>0</v>
      </c>
      <c r="O71" s="19">
        <f>Calc!Z71</f>
        <v>0</v>
      </c>
      <c r="P71" s="20">
        <f>Calc!S71</f>
        <v>0</v>
      </c>
      <c r="Q71" s="20">
        <f>Calc!T71</f>
        <v>0</v>
      </c>
      <c r="R71" s="20">
        <f>Calc!V71</f>
        <v>0</v>
      </c>
      <c r="S71" s="21">
        <f>Calc!W71</f>
        <v>0</v>
      </c>
      <c r="T71" s="19">
        <f>Calc!J71</f>
        <v>0</v>
      </c>
      <c r="U71" s="14"/>
    </row>
    <row r="72" spans="1:21">
      <c r="A72" s="12"/>
      <c r="B72" s="13"/>
      <c r="C72" s="14"/>
      <c r="D72" s="14"/>
      <c r="E72" s="15"/>
      <c r="F72" s="15"/>
      <c r="G72" s="15"/>
      <c r="H72" s="15"/>
      <c r="I72" s="15"/>
      <c r="J72" s="15"/>
      <c r="K72" s="14"/>
      <c r="L72" s="16"/>
      <c r="M72" s="17"/>
      <c r="N72" s="18">
        <f>Calc!N72</f>
        <v>0</v>
      </c>
      <c r="O72" s="19">
        <f>Calc!Z72</f>
        <v>0</v>
      </c>
      <c r="P72" s="20">
        <f>Calc!S72</f>
        <v>0</v>
      </c>
      <c r="Q72" s="20">
        <f>Calc!T72</f>
        <v>0</v>
      </c>
      <c r="R72" s="20">
        <f>Calc!V72</f>
        <v>0</v>
      </c>
      <c r="S72" s="21">
        <f>Calc!W72</f>
        <v>0</v>
      </c>
      <c r="T72" s="19">
        <f>Calc!J72</f>
        <v>0</v>
      </c>
      <c r="U72" s="14"/>
    </row>
    <row r="73" spans="1:21">
      <c r="A73" s="12"/>
      <c r="B73" s="13"/>
      <c r="C73" s="14"/>
      <c r="D73" s="14"/>
      <c r="E73" s="15"/>
      <c r="F73" s="15"/>
      <c r="G73" s="15"/>
      <c r="H73" s="15"/>
      <c r="I73" s="15"/>
      <c r="J73" s="15"/>
      <c r="K73" s="14"/>
      <c r="L73" s="16"/>
      <c r="M73" s="17"/>
      <c r="N73" s="18">
        <f>Calc!N73</f>
        <v>0</v>
      </c>
      <c r="O73" s="19">
        <f>Calc!Z73</f>
        <v>0</v>
      </c>
      <c r="P73" s="20">
        <f>Calc!S73</f>
        <v>0</v>
      </c>
      <c r="Q73" s="20">
        <f>Calc!T73</f>
        <v>0</v>
      </c>
      <c r="R73" s="20">
        <f>Calc!V73</f>
        <v>0</v>
      </c>
      <c r="S73" s="21">
        <f>Calc!W73</f>
        <v>0</v>
      </c>
      <c r="T73" s="19">
        <f>Calc!J73</f>
        <v>0</v>
      </c>
      <c r="U73" s="14"/>
    </row>
    <row r="74" spans="1:21">
      <c r="A74" s="12"/>
      <c r="B74" s="13"/>
      <c r="C74" s="14"/>
      <c r="D74" s="14"/>
      <c r="E74" s="15"/>
      <c r="F74" s="15"/>
      <c r="G74" s="15"/>
      <c r="H74" s="15"/>
      <c r="I74" s="15"/>
      <c r="J74" s="15"/>
      <c r="K74" s="14"/>
      <c r="L74" s="16"/>
      <c r="M74" s="17"/>
      <c r="N74" s="18">
        <f>Calc!N74</f>
        <v>0</v>
      </c>
      <c r="O74" s="19">
        <f>Calc!Z74</f>
        <v>0</v>
      </c>
      <c r="P74" s="20">
        <f>Calc!S74</f>
        <v>0</v>
      </c>
      <c r="Q74" s="20">
        <f>Calc!T74</f>
        <v>0</v>
      </c>
      <c r="R74" s="20">
        <f>Calc!V74</f>
        <v>0</v>
      </c>
      <c r="S74" s="21">
        <f>Calc!W74</f>
        <v>0</v>
      </c>
      <c r="T74" s="19">
        <f>Calc!J74</f>
        <v>0</v>
      </c>
      <c r="U74" s="14"/>
    </row>
    <row r="75" spans="1:21">
      <c r="A75" s="12"/>
      <c r="B75" s="13"/>
      <c r="C75" s="14"/>
      <c r="D75" s="14"/>
      <c r="E75" s="15"/>
      <c r="F75" s="15"/>
      <c r="G75" s="15"/>
      <c r="H75" s="15"/>
      <c r="I75" s="15"/>
      <c r="J75" s="15"/>
      <c r="K75" s="14"/>
      <c r="L75" s="16"/>
      <c r="M75" s="17"/>
      <c r="N75" s="18">
        <f>Calc!N75</f>
        <v>0</v>
      </c>
      <c r="O75" s="19">
        <f>Calc!Z75</f>
        <v>0</v>
      </c>
      <c r="P75" s="20">
        <f>Calc!S75</f>
        <v>0</v>
      </c>
      <c r="Q75" s="20">
        <f>Calc!T75</f>
        <v>0</v>
      </c>
      <c r="R75" s="20">
        <f>Calc!V75</f>
        <v>0</v>
      </c>
      <c r="S75" s="21">
        <f>Calc!W75</f>
        <v>0</v>
      </c>
      <c r="T75" s="19">
        <f>Calc!J75</f>
        <v>0</v>
      </c>
      <c r="U75" s="14"/>
    </row>
    <row r="76" spans="1:21">
      <c r="A76" s="12"/>
      <c r="B76" s="13"/>
      <c r="C76" s="14"/>
      <c r="D76" s="14"/>
      <c r="E76" s="15"/>
      <c r="F76" s="15"/>
      <c r="G76" s="15"/>
      <c r="H76" s="15"/>
      <c r="I76" s="15"/>
      <c r="J76" s="15"/>
      <c r="K76" s="14"/>
      <c r="L76" s="16"/>
      <c r="M76" s="17"/>
      <c r="N76" s="18">
        <f>Calc!N76</f>
        <v>0</v>
      </c>
      <c r="O76" s="19">
        <f>Calc!Z76</f>
        <v>0</v>
      </c>
      <c r="P76" s="20">
        <f>Calc!S76</f>
        <v>0</v>
      </c>
      <c r="Q76" s="20">
        <f>Calc!T76</f>
        <v>0</v>
      </c>
      <c r="R76" s="20">
        <f>Calc!V76</f>
        <v>0</v>
      </c>
      <c r="S76" s="21">
        <f>Calc!W76</f>
        <v>0</v>
      </c>
      <c r="T76" s="19">
        <f>Calc!J76</f>
        <v>0</v>
      </c>
      <c r="U76" s="14"/>
    </row>
    <row r="77" spans="1:21">
      <c r="A77" s="12"/>
      <c r="B77" s="13"/>
      <c r="C77" s="14"/>
      <c r="D77" s="14"/>
      <c r="E77" s="15"/>
      <c r="F77" s="15"/>
      <c r="G77" s="15"/>
      <c r="H77" s="15"/>
      <c r="I77" s="15"/>
      <c r="J77" s="15"/>
      <c r="K77" s="14"/>
      <c r="L77" s="16"/>
      <c r="M77" s="17"/>
      <c r="N77" s="18">
        <f>Calc!N77</f>
        <v>0</v>
      </c>
      <c r="O77" s="19">
        <f>Calc!Z77</f>
        <v>0</v>
      </c>
      <c r="P77" s="20">
        <f>Calc!S77</f>
        <v>0</v>
      </c>
      <c r="Q77" s="20">
        <f>Calc!T77</f>
        <v>0</v>
      </c>
      <c r="R77" s="20">
        <f>Calc!V77</f>
        <v>0</v>
      </c>
      <c r="S77" s="21">
        <f>Calc!W77</f>
        <v>0</v>
      </c>
      <c r="T77" s="19">
        <f>Calc!J77</f>
        <v>0</v>
      </c>
      <c r="U77" s="14"/>
    </row>
    <row r="78" spans="1:21">
      <c r="A78" s="12"/>
      <c r="B78" s="13"/>
      <c r="C78" s="14"/>
      <c r="D78" s="14"/>
      <c r="E78" s="15"/>
      <c r="F78" s="15"/>
      <c r="G78" s="15"/>
      <c r="H78" s="15"/>
      <c r="I78" s="15"/>
      <c r="J78" s="15"/>
      <c r="K78" s="14"/>
      <c r="L78" s="16"/>
      <c r="M78" s="17"/>
      <c r="N78" s="18">
        <f>Calc!N78</f>
        <v>0</v>
      </c>
      <c r="O78" s="19">
        <f>Calc!Z78</f>
        <v>0</v>
      </c>
      <c r="P78" s="20">
        <f>Calc!S78</f>
        <v>0</v>
      </c>
      <c r="Q78" s="20">
        <f>Calc!T78</f>
        <v>0</v>
      </c>
      <c r="R78" s="20">
        <f>Calc!V78</f>
        <v>0</v>
      </c>
      <c r="S78" s="21">
        <f>Calc!W78</f>
        <v>0</v>
      </c>
      <c r="T78" s="19">
        <f>Calc!J78</f>
        <v>0</v>
      </c>
      <c r="U78" s="14"/>
    </row>
    <row r="79" spans="1:21">
      <c r="A79" s="12"/>
      <c r="B79" s="13"/>
      <c r="C79" s="14"/>
      <c r="D79" s="14"/>
      <c r="E79" s="15"/>
      <c r="F79" s="15"/>
      <c r="G79" s="15"/>
      <c r="H79" s="15"/>
      <c r="I79" s="15"/>
      <c r="J79" s="15"/>
      <c r="K79" s="14"/>
      <c r="L79" s="16"/>
      <c r="M79" s="17"/>
      <c r="N79" s="18">
        <f>Calc!N79</f>
        <v>0</v>
      </c>
      <c r="O79" s="19">
        <f>Calc!Z79</f>
        <v>0</v>
      </c>
      <c r="P79" s="20">
        <f>Calc!S79</f>
        <v>0</v>
      </c>
      <c r="Q79" s="20">
        <f>Calc!T79</f>
        <v>0</v>
      </c>
      <c r="R79" s="20">
        <f>Calc!V79</f>
        <v>0</v>
      </c>
      <c r="S79" s="21">
        <f>Calc!W79</f>
        <v>0</v>
      </c>
      <c r="T79" s="19">
        <f>Calc!J79</f>
        <v>0</v>
      </c>
      <c r="U79" s="14"/>
    </row>
    <row r="80" spans="1:21">
      <c r="A80" s="12"/>
      <c r="B80" s="13"/>
      <c r="C80" s="14"/>
      <c r="D80" s="14"/>
      <c r="E80" s="15"/>
      <c r="F80" s="15"/>
      <c r="G80" s="15"/>
      <c r="H80" s="15"/>
      <c r="I80" s="15"/>
      <c r="J80" s="15"/>
      <c r="K80" s="14"/>
      <c r="L80" s="16"/>
      <c r="M80" s="17"/>
      <c r="N80" s="18">
        <f>Calc!N80</f>
        <v>0</v>
      </c>
      <c r="O80" s="19">
        <f>Calc!Z80</f>
        <v>0</v>
      </c>
      <c r="P80" s="20">
        <f>Calc!S80</f>
        <v>0</v>
      </c>
      <c r="Q80" s="20">
        <f>Calc!T80</f>
        <v>0</v>
      </c>
      <c r="R80" s="20">
        <f>Calc!V80</f>
        <v>0</v>
      </c>
      <c r="S80" s="21">
        <f>Calc!W80</f>
        <v>0</v>
      </c>
      <c r="T80" s="19">
        <f>Calc!J80</f>
        <v>0</v>
      </c>
      <c r="U80" s="14"/>
    </row>
    <row r="81" spans="1:21">
      <c r="A81" s="12"/>
      <c r="B81" s="13"/>
      <c r="C81" s="14"/>
      <c r="D81" s="14"/>
      <c r="E81" s="15"/>
      <c r="F81" s="15"/>
      <c r="G81" s="15"/>
      <c r="H81" s="15"/>
      <c r="I81" s="15"/>
      <c r="J81" s="15"/>
      <c r="K81" s="14"/>
      <c r="L81" s="16"/>
      <c r="M81" s="17"/>
      <c r="N81" s="18">
        <f>Calc!N81</f>
        <v>0</v>
      </c>
      <c r="O81" s="19">
        <f>Calc!Z81</f>
        <v>0</v>
      </c>
      <c r="P81" s="20">
        <f>Calc!S81</f>
        <v>0</v>
      </c>
      <c r="Q81" s="20">
        <f>Calc!T81</f>
        <v>0</v>
      </c>
      <c r="R81" s="20">
        <f>Calc!V81</f>
        <v>0</v>
      </c>
      <c r="S81" s="21">
        <f>Calc!W81</f>
        <v>0</v>
      </c>
      <c r="T81" s="19">
        <f>Calc!J81</f>
        <v>0</v>
      </c>
      <c r="U81" s="14"/>
    </row>
    <row r="82" spans="1:21">
      <c r="A82" s="12"/>
      <c r="B82" s="13"/>
      <c r="C82" s="14"/>
      <c r="D82" s="14"/>
      <c r="E82" s="15"/>
      <c r="F82" s="15"/>
      <c r="G82" s="15"/>
      <c r="H82" s="15"/>
      <c r="I82" s="15"/>
      <c r="J82" s="15"/>
      <c r="K82" s="14"/>
      <c r="L82" s="16"/>
      <c r="M82" s="17"/>
      <c r="N82" s="18">
        <f>Calc!N82</f>
        <v>0</v>
      </c>
      <c r="O82" s="19">
        <f>Calc!Z82</f>
        <v>0</v>
      </c>
      <c r="P82" s="20">
        <f>Calc!S82</f>
        <v>0</v>
      </c>
      <c r="Q82" s="20">
        <f>Calc!T82</f>
        <v>0</v>
      </c>
      <c r="R82" s="20">
        <f>Calc!V82</f>
        <v>0</v>
      </c>
      <c r="S82" s="21">
        <f>Calc!W82</f>
        <v>0</v>
      </c>
      <c r="T82" s="19">
        <f>Calc!J82</f>
        <v>0</v>
      </c>
      <c r="U82" s="14"/>
    </row>
    <row r="83" spans="1:21">
      <c r="A83" s="12"/>
      <c r="B83" s="13"/>
      <c r="C83" s="14"/>
      <c r="D83" s="14"/>
      <c r="E83" s="15"/>
      <c r="F83" s="15"/>
      <c r="G83" s="15"/>
      <c r="H83" s="15"/>
      <c r="I83" s="15"/>
      <c r="J83" s="15"/>
      <c r="K83" s="14"/>
      <c r="L83" s="16"/>
      <c r="M83" s="17"/>
      <c r="N83" s="18">
        <f>Calc!N83</f>
        <v>0</v>
      </c>
      <c r="O83" s="19">
        <f>Calc!Z83</f>
        <v>0</v>
      </c>
      <c r="P83" s="20">
        <f>Calc!S83</f>
        <v>0</v>
      </c>
      <c r="Q83" s="20">
        <f>Calc!T83</f>
        <v>0</v>
      </c>
      <c r="R83" s="20">
        <f>Calc!V83</f>
        <v>0</v>
      </c>
      <c r="S83" s="21">
        <f>Calc!W83</f>
        <v>0</v>
      </c>
      <c r="T83" s="19">
        <f>Calc!J83</f>
        <v>0</v>
      </c>
      <c r="U83" s="14"/>
    </row>
    <row r="84" spans="1:21">
      <c r="A84" s="12"/>
      <c r="B84" s="13"/>
      <c r="C84" s="14"/>
      <c r="D84" s="14"/>
      <c r="E84" s="15"/>
      <c r="F84" s="15"/>
      <c r="G84" s="15"/>
      <c r="H84" s="15"/>
      <c r="I84" s="15"/>
      <c r="J84" s="15"/>
      <c r="K84" s="14"/>
      <c r="L84" s="16"/>
      <c r="M84" s="17"/>
      <c r="N84" s="18">
        <f>Calc!N84</f>
        <v>0</v>
      </c>
      <c r="O84" s="19">
        <f>Calc!Z84</f>
        <v>0</v>
      </c>
      <c r="P84" s="20">
        <f>Calc!S84</f>
        <v>0</v>
      </c>
      <c r="Q84" s="20">
        <f>Calc!T84</f>
        <v>0</v>
      </c>
      <c r="R84" s="20">
        <f>Calc!V84</f>
        <v>0</v>
      </c>
      <c r="S84" s="21">
        <f>Calc!W84</f>
        <v>0</v>
      </c>
      <c r="T84" s="19">
        <f>Calc!J84</f>
        <v>0</v>
      </c>
      <c r="U84" s="14"/>
    </row>
    <row r="85" spans="1:21">
      <c r="A85" s="12"/>
      <c r="B85" s="13"/>
      <c r="C85" s="14"/>
      <c r="D85" s="14"/>
      <c r="E85" s="15"/>
      <c r="F85" s="15"/>
      <c r="G85" s="15"/>
      <c r="H85" s="15"/>
      <c r="I85" s="15"/>
      <c r="J85" s="15"/>
      <c r="K85" s="14"/>
      <c r="L85" s="16"/>
      <c r="M85" s="17"/>
      <c r="N85" s="18">
        <f>Calc!N85</f>
        <v>0</v>
      </c>
      <c r="O85" s="19">
        <f>Calc!Z85</f>
        <v>0</v>
      </c>
      <c r="P85" s="20">
        <f>Calc!S85</f>
        <v>0</v>
      </c>
      <c r="Q85" s="20">
        <f>Calc!T85</f>
        <v>0</v>
      </c>
      <c r="R85" s="20">
        <f>Calc!V85</f>
        <v>0</v>
      </c>
      <c r="S85" s="21">
        <f>Calc!W85</f>
        <v>0</v>
      </c>
      <c r="T85" s="19">
        <f>Calc!J85</f>
        <v>0</v>
      </c>
      <c r="U85" s="14"/>
    </row>
    <row r="86" spans="1:21">
      <c r="A86" s="12"/>
      <c r="B86" s="13"/>
      <c r="C86" s="14"/>
      <c r="D86" s="14"/>
      <c r="E86" s="15"/>
      <c r="F86" s="15"/>
      <c r="G86" s="15"/>
      <c r="H86" s="15"/>
      <c r="I86" s="15"/>
      <c r="J86" s="15"/>
      <c r="K86" s="14"/>
      <c r="L86" s="16"/>
      <c r="M86" s="17"/>
      <c r="N86" s="18">
        <f>Calc!N86</f>
        <v>0</v>
      </c>
      <c r="O86" s="19">
        <f>Calc!Z86</f>
        <v>0</v>
      </c>
      <c r="P86" s="20">
        <f>Calc!S86</f>
        <v>0</v>
      </c>
      <c r="Q86" s="20">
        <f>Calc!T86</f>
        <v>0</v>
      </c>
      <c r="R86" s="20">
        <f>Calc!V86</f>
        <v>0</v>
      </c>
      <c r="S86" s="21">
        <f>Calc!W86</f>
        <v>0</v>
      </c>
      <c r="T86" s="19">
        <f>Calc!J86</f>
        <v>0</v>
      </c>
      <c r="U86" s="14"/>
    </row>
    <row r="87" spans="1:21">
      <c r="A87" s="12"/>
      <c r="B87" s="13"/>
      <c r="C87" s="14"/>
      <c r="D87" s="14"/>
      <c r="E87" s="15"/>
      <c r="F87" s="15"/>
      <c r="G87" s="15"/>
      <c r="H87" s="15"/>
      <c r="I87" s="15"/>
      <c r="J87" s="15"/>
      <c r="K87" s="14"/>
      <c r="L87" s="16"/>
      <c r="M87" s="17"/>
      <c r="N87" s="18">
        <f>Calc!N87</f>
        <v>0</v>
      </c>
      <c r="O87" s="19">
        <f>Calc!Z87</f>
        <v>0</v>
      </c>
      <c r="P87" s="20">
        <f>Calc!S87</f>
        <v>0</v>
      </c>
      <c r="Q87" s="20">
        <f>Calc!T87</f>
        <v>0</v>
      </c>
      <c r="R87" s="20">
        <f>Calc!V87</f>
        <v>0</v>
      </c>
      <c r="S87" s="21">
        <f>Calc!W87</f>
        <v>0</v>
      </c>
      <c r="T87" s="19">
        <f>Calc!J87</f>
        <v>0</v>
      </c>
      <c r="U87" s="14"/>
    </row>
    <row r="88" spans="1:21">
      <c r="A88" s="12"/>
      <c r="B88" s="13"/>
      <c r="C88" s="14"/>
      <c r="D88" s="14"/>
      <c r="E88" s="15"/>
      <c r="F88" s="15"/>
      <c r="G88" s="15"/>
      <c r="H88" s="15"/>
      <c r="I88" s="15"/>
      <c r="J88" s="15"/>
      <c r="K88" s="14"/>
      <c r="L88" s="16"/>
      <c r="M88" s="17"/>
      <c r="N88" s="18">
        <f>Calc!N88</f>
        <v>0</v>
      </c>
      <c r="O88" s="19">
        <f>Calc!Z88</f>
        <v>0</v>
      </c>
      <c r="P88" s="20">
        <f>Calc!S88</f>
        <v>0</v>
      </c>
      <c r="Q88" s="20">
        <f>Calc!T88</f>
        <v>0</v>
      </c>
      <c r="R88" s="20">
        <f>Calc!V88</f>
        <v>0</v>
      </c>
      <c r="S88" s="21">
        <f>Calc!W88</f>
        <v>0</v>
      </c>
      <c r="T88" s="19">
        <f>Calc!J88</f>
        <v>0</v>
      </c>
      <c r="U88" s="14"/>
    </row>
    <row r="89" spans="1:21">
      <c r="A89" s="12"/>
      <c r="B89" s="13"/>
      <c r="C89" s="14"/>
      <c r="D89" s="14"/>
      <c r="E89" s="15"/>
      <c r="F89" s="15"/>
      <c r="G89" s="15"/>
      <c r="H89" s="15"/>
      <c r="I89" s="15"/>
      <c r="J89" s="15"/>
      <c r="K89" s="14"/>
      <c r="L89" s="16"/>
      <c r="M89" s="17"/>
      <c r="N89" s="18">
        <f>Calc!N89</f>
        <v>0</v>
      </c>
      <c r="O89" s="19">
        <f>Calc!Z89</f>
        <v>0</v>
      </c>
      <c r="P89" s="20">
        <f>Calc!S89</f>
        <v>0</v>
      </c>
      <c r="Q89" s="20">
        <f>Calc!T89</f>
        <v>0</v>
      </c>
      <c r="R89" s="20">
        <f>Calc!V89</f>
        <v>0</v>
      </c>
      <c r="S89" s="21">
        <f>Calc!W89</f>
        <v>0</v>
      </c>
      <c r="T89" s="19">
        <f>Calc!J89</f>
        <v>0</v>
      </c>
      <c r="U89" s="14"/>
    </row>
    <row r="90" spans="1:21">
      <c r="A90" s="12"/>
      <c r="B90" s="13"/>
      <c r="C90" s="14"/>
      <c r="D90" s="14"/>
      <c r="E90" s="15"/>
      <c r="F90" s="15"/>
      <c r="G90" s="15"/>
      <c r="H90" s="15"/>
      <c r="I90" s="15"/>
      <c r="J90" s="15"/>
      <c r="K90" s="14"/>
      <c r="L90" s="16"/>
      <c r="M90" s="17"/>
      <c r="N90" s="18">
        <f>Calc!N90</f>
        <v>0</v>
      </c>
      <c r="O90" s="19">
        <f>Calc!Z90</f>
        <v>0</v>
      </c>
      <c r="P90" s="20">
        <f>Calc!S90</f>
        <v>0</v>
      </c>
      <c r="Q90" s="20">
        <f>Calc!T90</f>
        <v>0</v>
      </c>
      <c r="R90" s="20">
        <f>Calc!V90</f>
        <v>0</v>
      </c>
      <c r="S90" s="21">
        <f>Calc!W90</f>
        <v>0</v>
      </c>
      <c r="T90" s="19">
        <f>Calc!J90</f>
        <v>0</v>
      </c>
      <c r="U90" s="14"/>
    </row>
    <row r="91" spans="1:21">
      <c r="A91" s="12"/>
      <c r="B91" s="13"/>
      <c r="C91" s="14"/>
      <c r="D91" s="14"/>
      <c r="E91" s="15"/>
      <c r="F91" s="15"/>
      <c r="G91" s="15"/>
      <c r="H91" s="15"/>
      <c r="I91" s="15"/>
      <c r="J91" s="15"/>
      <c r="K91" s="14"/>
      <c r="L91" s="16"/>
      <c r="M91" s="17"/>
      <c r="N91" s="18">
        <f>Calc!N91</f>
        <v>0</v>
      </c>
      <c r="O91" s="19">
        <f>Calc!Z91</f>
        <v>0</v>
      </c>
      <c r="P91" s="20">
        <f>Calc!S91</f>
        <v>0</v>
      </c>
      <c r="Q91" s="20">
        <f>Calc!T91</f>
        <v>0</v>
      </c>
      <c r="R91" s="20">
        <f>Calc!V91</f>
        <v>0</v>
      </c>
      <c r="S91" s="21">
        <f>Calc!W91</f>
        <v>0</v>
      </c>
      <c r="T91" s="19">
        <f>Calc!J91</f>
        <v>0</v>
      </c>
      <c r="U91" s="14"/>
    </row>
    <row r="92" spans="1:21">
      <c r="A92" s="12"/>
      <c r="B92" s="13"/>
      <c r="C92" s="14"/>
      <c r="D92" s="14"/>
      <c r="E92" s="15"/>
      <c r="F92" s="15"/>
      <c r="G92" s="15"/>
      <c r="H92" s="15"/>
      <c r="I92" s="15"/>
      <c r="J92" s="15"/>
      <c r="K92" s="14"/>
      <c r="L92" s="16"/>
      <c r="M92" s="17"/>
      <c r="N92" s="18">
        <f>Calc!N92</f>
        <v>0</v>
      </c>
      <c r="O92" s="19">
        <f>Calc!Z92</f>
        <v>0</v>
      </c>
      <c r="P92" s="20">
        <f>Calc!S92</f>
        <v>0</v>
      </c>
      <c r="Q92" s="20">
        <f>Calc!T92</f>
        <v>0</v>
      </c>
      <c r="R92" s="20">
        <f>Calc!V92</f>
        <v>0</v>
      </c>
      <c r="S92" s="21">
        <f>Calc!W92</f>
        <v>0</v>
      </c>
      <c r="T92" s="19">
        <f>Calc!J92</f>
        <v>0</v>
      </c>
      <c r="U92" s="14"/>
    </row>
    <row r="93" spans="1:21">
      <c r="A93" s="12"/>
      <c r="B93" s="13"/>
      <c r="C93" s="14"/>
      <c r="D93" s="14"/>
      <c r="E93" s="15"/>
      <c r="F93" s="15"/>
      <c r="G93" s="15"/>
      <c r="H93" s="15"/>
      <c r="I93" s="15"/>
      <c r="J93" s="15"/>
      <c r="K93" s="14"/>
      <c r="L93" s="16"/>
      <c r="M93" s="17"/>
      <c r="N93" s="18">
        <f>Calc!N93</f>
        <v>0</v>
      </c>
      <c r="O93" s="19">
        <f>Calc!Z93</f>
        <v>0</v>
      </c>
      <c r="P93" s="20">
        <f>Calc!S93</f>
        <v>0</v>
      </c>
      <c r="Q93" s="20">
        <f>Calc!T93</f>
        <v>0</v>
      </c>
      <c r="R93" s="20">
        <f>Calc!V93</f>
        <v>0</v>
      </c>
      <c r="S93" s="21">
        <f>Calc!W93</f>
        <v>0</v>
      </c>
      <c r="T93" s="19">
        <f>Calc!J93</f>
        <v>0</v>
      </c>
      <c r="U93" s="14"/>
    </row>
    <row r="94" spans="1:21">
      <c r="A94" s="12"/>
      <c r="B94" s="13"/>
      <c r="C94" s="14"/>
      <c r="D94" s="14"/>
      <c r="E94" s="15"/>
      <c r="F94" s="15"/>
      <c r="G94" s="15"/>
      <c r="H94" s="15"/>
      <c r="I94" s="15"/>
      <c r="J94" s="15"/>
      <c r="K94" s="14"/>
      <c r="L94" s="16"/>
      <c r="M94" s="17"/>
      <c r="N94" s="18">
        <f>Calc!N94</f>
        <v>0</v>
      </c>
      <c r="O94" s="19">
        <f>Calc!Z94</f>
        <v>0</v>
      </c>
      <c r="P94" s="20">
        <f>Calc!S94</f>
        <v>0</v>
      </c>
      <c r="Q94" s="20">
        <f>Calc!T94</f>
        <v>0</v>
      </c>
      <c r="R94" s="20">
        <f>Calc!V94</f>
        <v>0</v>
      </c>
      <c r="S94" s="21">
        <f>Calc!W94</f>
        <v>0</v>
      </c>
      <c r="T94" s="19">
        <f>Calc!J94</f>
        <v>0</v>
      </c>
      <c r="U94" s="14"/>
    </row>
    <row r="95" spans="1:21">
      <c r="A95" s="12"/>
      <c r="B95" s="13"/>
      <c r="C95" s="14"/>
      <c r="D95" s="14"/>
      <c r="E95" s="15"/>
      <c r="F95" s="15"/>
      <c r="G95" s="15"/>
      <c r="H95" s="15"/>
      <c r="I95" s="15"/>
      <c r="J95" s="15"/>
      <c r="K95" s="14"/>
      <c r="L95" s="16"/>
      <c r="M95" s="17"/>
      <c r="N95" s="18">
        <f>Calc!N95</f>
        <v>0</v>
      </c>
      <c r="O95" s="19">
        <f>Calc!Z95</f>
        <v>0</v>
      </c>
      <c r="P95" s="20">
        <f>Calc!S95</f>
        <v>0</v>
      </c>
      <c r="Q95" s="20">
        <f>Calc!T95</f>
        <v>0</v>
      </c>
      <c r="R95" s="20">
        <f>Calc!V95</f>
        <v>0</v>
      </c>
      <c r="S95" s="21">
        <f>Calc!W95</f>
        <v>0</v>
      </c>
      <c r="T95" s="19">
        <f>Calc!J95</f>
        <v>0</v>
      </c>
      <c r="U95" s="14"/>
    </row>
    <row r="96" spans="1:21">
      <c r="A96" s="12"/>
      <c r="B96" s="13"/>
      <c r="C96" s="14"/>
      <c r="D96" s="14"/>
      <c r="E96" s="15"/>
      <c r="F96" s="15"/>
      <c r="G96" s="15"/>
      <c r="H96" s="15"/>
      <c r="I96" s="15"/>
      <c r="J96" s="15"/>
      <c r="K96" s="14"/>
      <c r="L96" s="16"/>
      <c r="M96" s="17"/>
      <c r="N96" s="18">
        <f>Calc!N96</f>
        <v>0</v>
      </c>
      <c r="O96" s="19">
        <f>Calc!Z96</f>
        <v>0</v>
      </c>
      <c r="P96" s="20">
        <f>Calc!S96</f>
        <v>0</v>
      </c>
      <c r="Q96" s="20">
        <f>Calc!T96</f>
        <v>0</v>
      </c>
      <c r="R96" s="20">
        <f>Calc!V96</f>
        <v>0</v>
      </c>
      <c r="S96" s="21">
        <f>Calc!W96</f>
        <v>0</v>
      </c>
      <c r="T96" s="19">
        <f>Calc!J96</f>
        <v>0</v>
      </c>
      <c r="U96" s="14"/>
    </row>
    <row r="97" spans="1:21">
      <c r="A97" s="12"/>
      <c r="B97" s="13"/>
      <c r="C97" s="14"/>
      <c r="D97" s="14"/>
      <c r="E97" s="15"/>
      <c r="F97" s="15"/>
      <c r="G97" s="15"/>
      <c r="H97" s="15"/>
      <c r="I97" s="15"/>
      <c r="J97" s="15"/>
      <c r="K97" s="14"/>
      <c r="L97" s="16"/>
      <c r="M97" s="17"/>
      <c r="N97" s="18">
        <f>Calc!N97</f>
        <v>0</v>
      </c>
      <c r="O97" s="19">
        <f>Calc!Z97</f>
        <v>0</v>
      </c>
      <c r="P97" s="20">
        <f>Calc!S97</f>
        <v>0</v>
      </c>
      <c r="Q97" s="20">
        <f>Calc!T97</f>
        <v>0</v>
      </c>
      <c r="R97" s="20">
        <f>Calc!V97</f>
        <v>0</v>
      </c>
      <c r="S97" s="21">
        <f>Calc!W97</f>
        <v>0</v>
      </c>
      <c r="T97" s="19">
        <f>Calc!J97</f>
        <v>0</v>
      </c>
      <c r="U97" s="14"/>
    </row>
    <row r="98" spans="1:21">
      <c r="A98" s="12"/>
      <c r="B98" s="13"/>
      <c r="C98" s="14"/>
      <c r="D98" s="14"/>
      <c r="E98" s="15"/>
      <c r="F98" s="15"/>
      <c r="G98" s="15"/>
      <c r="H98" s="15"/>
      <c r="I98" s="15"/>
      <c r="J98" s="15"/>
      <c r="K98" s="14"/>
      <c r="L98" s="16"/>
      <c r="M98" s="17"/>
      <c r="N98" s="18">
        <f>Calc!N98</f>
        <v>0</v>
      </c>
      <c r="O98" s="19">
        <f>Calc!Z98</f>
        <v>0</v>
      </c>
      <c r="P98" s="20">
        <f>Calc!S98</f>
        <v>0</v>
      </c>
      <c r="Q98" s="20">
        <f>Calc!T98</f>
        <v>0</v>
      </c>
      <c r="R98" s="20">
        <f>Calc!V98</f>
        <v>0</v>
      </c>
      <c r="S98" s="21">
        <f>Calc!W98</f>
        <v>0</v>
      </c>
      <c r="T98" s="19">
        <f>Calc!J98</f>
        <v>0</v>
      </c>
      <c r="U98" s="14"/>
    </row>
    <row r="99" spans="1:21">
      <c r="A99" s="12"/>
      <c r="B99" s="13"/>
      <c r="C99" s="14"/>
      <c r="D99" s="14"/>
      <c r="E99" s="15"/>
      <c r="F99" s="15"/>
      <c r="G99" s="15"/>
      <c r="H99" s="15"/>
      <c r="I99" s="15"/>
      <c r="J99" s="15"/>
      <c r="K99" s="14"/>
      <c r="L99" s="16"/>
      <c r="M99" s="17"/>
      <c r="N99" s="18">
        <f>Calc!N99</f>
        <v>0</v>
      </c>
      <c r="O99" s="19">
        <f>Calc!Z99</f>
        <v>0</v>
      </c>
      <c r="P99" s="20">
        <f>Calc!S99</f>
        <v>0</v>
      </c>
      <c r="Q99" s="20">
        <f>Calc!T99</f>
        <v>0</v>
      </c>
      <c r="R99" s="20">
        <f>Calc!V99</f>
        <v>0</v>
      </c>
      <c r="S99" s="21">
        <f>Calc!W99</f>
        <v>0</v>
      </c>
      <c r="T99" s="19">
        <f>Calc!J99</f>
        <v>0</v>
      </c>
      <c r="U99" s="14"/>
    </row>
    <row r="100" spans="1:21">
      <c r="A100" s="12"/>
      <c r="B100" s="13"/>
      <c r="C100" s="14"/>
      <c r="D100" s="14"/>
      <c r="E100" s="15"/>
      <c r="F100" s="15"/>
      <c r="G100" s="15"/>
      <c r="H100" s="15"/>
      <c r="I100" s="15"/>
      <c r="J100" s="15"/>
      <c r="K100" s="14"/>
      <c r="L100" s="16"/>
      <c r="M100" s="17"/>
      <c r="N100" s="18">
        <f>Calc!N100</f>
        <v>0</v>
      </c>
      <c r="O100" s="19">
        <f>Calc!Z100</f>
        <v>0</v>
      </c>
      <c r="P100" s="20">
        <f>Calc!S100</f>
        <v>0</v>
      </c>
      <c r="Q100" s="20">
        <f>Calc!T100</f>
        <v>0</v>
      </c>
      <c r="R100" s="20">
        <f>Calc!V100</f>
        <v>0</v>
      </c>
      <c r="S100" s="21">
        <f>Calc!W100</f>
        <v>0</v>
      </c>
      <c r="T100" s="19">
        <f>Calc!J100</f>
        <v>0</v>
      </c>
      <c r="U100" s="14"/>
    </row>
    <row r="101" spans="1:21">
      <c r="A101" s="12"/>
      <c r="B101" s="13"/>
      <c r="C101" s="14"/>
      <c r="D101" s="14"/>
      <c r="E101" s="15"/>
      <c r="F101" s="15"/>
      <c r="G101" s="15"/>
      <c r="H101" s="15"/>
      <c r="I101" s="15"/>
      <c r="J101" s="15"/>
      <c r="K101" s="14"/>
      <c r="L101" s="16"/>
      <c r="M101" s="17"/>
      <c r="N101" s="18">
        <f>Calc!N101</f>
        <v>0</v>
      </c>
      <c r="O101" s="19">
        <f>Calc!Z101</f>
        <v>0</v>
      </c>
      <c r="P101" s="20">
        <f>Calc!S101</f>
        <v>0</v>
      </c>
      <c r="Q101" s="20">
        <f>Calc!T101</f>
        <v>0</v>
      </c>
      <c r="R101" s="20">
        <f>Calc!V101</f>
        <v>0</v>
      </c>
      <c r="S101" s="21">
        <f>Calc!W101</f>
        <v>0</v>
      </c>
      <c r="T101" s="19">
        <f>Calc!J101</f>
        <v>0</v>
      </c>
      <c r="U101" s="14"/>
    </row>
    <row r="102" spans="1:21">
      <c r="A102" s="12"/>
      <c r="B102" s="13"/>
      <c r="C102" s="14"/>
      <c r="D102" s="14"/>
      <c r="E102" s="15"/>
      <c r="F102" s="15"/>
      <c r="G102" s="15"/>
      <c r="H102" s="15"/>
      <c r="I102" s="15"/>
      <c r="J102" s="15"/>
      <c r="K102" s="14"/>
      <c r="L102" s="16"/>
      <c r="M102" s="17"/>
      <c r="N102" s="18">
        <f>Calc!N102</f>
        <v>0</v>
      </c>
      <c r="O102" s="19">
        <f>Calc!Z102</f>
        <v>0</v>
      </c>
      <c r="P102" s="20">
        <f>Calc!S102</f>
        <v>0</v>
      </c>
      <c r="Q102" s="20">
        <f>Calc!T102</f>
        <v>0</v>
      </c>
      <c r="R102" s="20">
        <f>Calc!V102</f>
        <v>0</v>
      </c>
      <c r="S102" s="21">
        <f>Calc!W102</f>
        <v>0</v>
      </c>
      <c r="T102" s="19">
        <f>Calc!J102</f>
        <v>0</v>
      </c>
      <c r="U102" s="14"/>
    </row>
    <row r="103" spans="1:21">
      <c r="A103" s="12"/>
      <c r="B103" s="13"/>
      <c r="C103" s="14"/>
      <c r="D103" s="14"/>
      <c r="E103" s="15"/>
      <c r="F103" s="15"/>
      <c r="G103" s="15"/>
      <c r="H103" s="15"/>
      <c r="I103" s="15"/>
      <c r="J103" s="15"/>
      <c r="K103" s="14"/>
      <c r="L103" s="16"/>
      <c r="M103" s="17"/>
      <c r="N103" s="18">
        <f>Calc!N103</f>
        <v>0</v>
      </c>
      <c r="O103" s="19">
        <f>Calc!Z103</f>
        <v>0</v>
      </c>
      <c r="P103" s="20">
        <f>Calc!S103</f>
        <v>0</v>
      </c>
      <c r="Q103" s="20">
        <f>Calc!T103</f>
        <v>0</v>
      </c>
      <c r="R103" s="20">
        <f>Calc!V103</f>
        <v>0</v>
      </c>
      <c r="S103" s="21">
        <f>Calc!W103</f>
        <v>0</v>
      </c>
      <c r="T103" s="19">
        <f>Calc!J103</f>
        <v>0</v>
      </c>
      <c r="U103" s="14"/>
    </row>
    <row r="104" spans="1:21">
      <c r="A104" s="12"/>
      <c r="B104" s="13"/>
      <c r="C104" s="14"/>
      <c r="D104" s="14"/>
      <c r="E104" s="15"/>
      <c r="F104" s="15"/>
      <c r="G104" s="15"/>
      <c r="H104" s="15"/>
      <c r="I104" s="15"/>
      <c r="J104" s="15"/>
      <c r="K104" s="14"/>
      <c r="L104" s="16"/>
      <c r="M104" s="17"/>
      <c r="N104" s="18">
        <f>Calc!N104</f>
        <v>0</v>
      </c>
      <c r="O104" s="19">
        <f>Calc!Z104</f>
        <v>0</v>
      </c>
      <c r="P104" s="20">
        <f>Calc!S104</f>
        <v>0</v>
      </c>
      <c r="Q104" s="20">
        <f>Calc!T104</f>
        <v>0</v>
      </c>
      <c r="R104" s="20">
        <f>Calc!V104</f>
        <v>0</v>
      </c>
      <c r="S104" s="21">
        <f>Calc!W104</f>
        <v>0</v>
      </c>
      <c r="T104" s="19">
        <f>Calc!J104</f>
        <v>0</v>
      </c>
      <c r="U104" s="14"/>
    </row>
    <row r="105" spans="1:21">
      <c r="A105" s="12"/>
      <c r="B105" s="13"/>
      <c r="C105" s="14"/>
      <c r="D105" s="14"/>
      <c r="E105" s="15"/>
      <c r="F105" s="15"/>
      <c r="G105" s="15"/>
      <c r="H105" s="15"/>
      <c r="I105" s="15"/>
      <c r="J105" s="15"/>
      <c r="K105" s="14"/>
      <c r="L105" s="16"/>
      <c r="M105" s="17"/>
      <c r="N105" s="18">
        <f>Calc!N105</f>
        <v>0</v>
      </c>
      <c r="O105" s="19">
        <f>Calc!Z105</f>
        <v>0</v>
      </c>
      <c r="P105" s="20">
        <f>Calc!S105</f>
        <v>0</v>
      </c>
      <c r="Q105" s="20">
        <f>Calc!T105</f>
        <v>0</v>
      </c>
      <c r="R105" s="20">
        <f>Calc!V105</f>
        <v>0</v>
      </c>
      <c r="S105" s="21">
        <f>Calc!W105</f>
        <v>0</v>
      </c>
      <c r="T105" s="19">
        <f>Calc!J105</f>
        <v>0</v>
      </c>
      <c r="U105" s="14"/>
    </row>
    <row r="106" spans="1:21">
      <c r="A106" s="12"/>
      <c r="B106" s="13"/>
      <c r="C106" s="14"/>
      <c r="D106" s="14"/>
      <c r="E106" s="15"/>
      <c r="F106" s="15"/>
      <c r="G106" s="15"/>
      <c r="H106" s="15"/>
      <c r="I106" s="15"/>
      <c r="J106" s="15"/>
      <c r="K106" s="14"/>
      <c r="L106" s="16"/>
      <c r="M106" s="17"/>
      <c r="N106" s="18">
        <f>Calc!N106</f>
        <v>0</v>
      </c>
      <c r="O106" s="19">
        <f>Calc!Z106</f>
        <v>0</v>
      </c>
      <c r="P106" s="20">
        <f>Calc!S106</f>
        <v>0</v>
      </c>
      <c r="Q106" s="20">
        <f>Calc!T106</f>
        <v>0</v>
      </c>
      <c r="R106" s="20">
        <f>Calc!V106</f>
        <v>0</v>
      </c>
      <c r="S106" s="21">
        <f>Calc!W106</f>
        <v>0</v>
      </c>
      <c r="T106" s="19">
        <f>Calc!J106</f>
        <v>0</v>
      </c>
      <c r="U106" s="14"/>
    </row>
    <row r="107" spans="1:21">
      <c r="A107" s="12"/>
      <c r="B107" s="13"/>
      <c r="C107" s="14"/>
      <c r="D107" s="14"/>
      <c r="E107" s="15"/>
      <c r="F107" s="15"/>
      <c r="G107" s="15"/>
      <c r="H107" s="15"/>
      <c r="I107" s="15"/>
      <c r="J107" s="15"/>
      <c r="K107" s="14"/>
      <c r="L107" s="16"/>
      <c r="M107" s="17"/>
      <c r="N107" s="18">
        <f>Calc!N107</f>
        <v>0</v>
      </c>
      <c r="O107" s="19">
        <f>Calc!Z107</f>
        <v>0</v>
      </c>
      <c r="P107" s="20">
        <f>Calc!S107</f>
        <v>0</v>
      </c>
      <c r="Q107" s="20">
        <f>Calc!T107</f>
        <v>0</v>
      </c>
      <c r="R107" s="20">
        <f>Calc!V107</f>
        <v>0</v>
      </c>
      <c r="S107" s="21">
        <f>Calc!W107</f>
        <v>0</v>
      </c>
      <c r="T107" s="19">
        <f>Calc!J107</f>
        <v>0</v>
      </c>
      <c r="U107" s="14"/>
    </row>
    <row r="108" spans="1:21">
      <c r="A108" s="12"/>
      <c r="B108" s="13"/>
      <c r="C108" s="14"/>
      <c r="D108" s="14"/>
      <c r="E108" s="15"/>
      <c r="F108" s="15"/>
      <c r="G108" s="15"/>
      <c r="H108" s="15"/>
      <c r="I108" s="15"/>
      <c r="J108" s="15"/>
      <c r="K108" s="14"/>
      <c r="L108" s="16"/>
      <c r="M108" s="17"/>
      <c r="N108" s="18">
        <f>Calc!N108</f>
        <v>0</v>
      </c>
      <c r="O108" s="19">
        <f>Calc!Z108</f>
        <v>0</v>
      </c>
      <c r="P108" s="20">
        <f>Calc!S108</f>
        <v>0</v>
      </c>
      <c r="Q108" s="20">
        <f>Calc!T108</f>
        <v>0</v>
      </c>
      <c r="R108" s="20">
        <f>Calc!V108</f>
        <v>0</v>
      </c>
      <c r="S108" s="21">
        <f>Calc!W108</f>
        <v>0</v>
      </c>
      <c r="T108" s="19">
        <f>Calc!J108</f>
        <v>0</v>
      </c>
      <c r="U108" s="14"/>
    </row>
    <row r="109" spans="1:21">
      <c r="A109" s="12"/>
      <c r="B109" s="13"/>
      <c r="C109" s="14"/>
      <c r="D109" s="14"/>
      <c r="E109" s="15"/>
      <c r="F109" s="15"/>
      <c r="G109" s="15"/>
      <c r="H109" s="15"/>
      <c r="I109" s="15"/>
      <c r="J109" s="15"/>
      <c r="K109" s="14"/>
      <c r="L109" s="16"/>
      <c r="M109" s="17"/>
      <c r="N109" s="18">
        <f>Calc!N109</f>
        <v>0</v>
      </c>
      <c r="O109" s="19">
        <f>Calc!Z109</f>
        <v>0</v>
      </c>
      <c r="P109" s="20">
        <f>Calc!S109</f>
        <v>0</v>
      </c>
      <c r="Q109" s="20">
        <f>Calc!T109</f>
        <v>0</v>
      </c>
      <c r="R109" s="20">
        <f>Calc!V109</f>
        <v>0</v>
      </c>
      <c r="S109" s="21">
        <f>Calc!W109</f>
        <v>0</v>
      </c>
      <c r="T109" s="19">
        <f>Calc!J109</f>
        <v>0</v>
      </c>
      <c r="U109" s="14"/>
    </row>
    <row r="110" spans="1:21">
      <c r="A110" s="12"/>
      <c r="B110" s="13"/>
      <c r="C110" s="14"/>
      <c r="D110" s="14"/>
      <c r="E110" s="15"/>
      <c r="F110" s="15"/>
      <c r="G110" s="15"/>
      <c r="H110" s="15"/>
      <c r="I110" s="15"/>
      <c r="J110" s="15"/>
      <c r="K110" s="14"/>
      <c r="L110" s="16"/>
      <c r="M110" s="17"/>
      <c r="N110" s="18">
        <f>Calc!N110</f>
        <v>0</v>
      </c>
      <c r="O110" s="19">
        <f>Calc!Z110</f>
        <v>0</v>
      </c>
      <c r="P110" s="20">
        <f>Calc!S110</f>
        <v>0</v>
      </c>
      <c r="Q110" s="20">
        <f>Calc!T110</f>
        <v>0</v>
      </c>
      <c r="R110" s="20">
        <f>Calc!V110</f>
        <v>0</v>
      </c>
      <c r="S110" s="21">
        <f>Calc!W110</f>
        <v>0</v>
      </c>
      <c r="T110" s="19">
        <f>Calc!J110</f>
        <v>0</v>
      </c>
      <c r="U110" s="14"/>
    </row>
    <row r="111" spans="1:21">
      <c r="A111" s="12"/>
      <c r="B111" s="13"/>
      <c r="C111" s="14"/>
      <c r="D111" s="14"/>
      <c r="E111" s="15"/>
      <c r="F111" s="15"/>
      <c r="G111" s="15"/>
      <c r="H111" s="15"/>
      <c r="I111" s="15"/>
      <c r="J111" s="15"/>
      <c r="K111" s="14"/>
      <c r="L111" s="16"/>
      <c r="M111" s="17"/>
      <c r="N111" s="18">
        <f>Calc!N111</f>
        <v>0</v>
      </c>
      <c r="O111" s="19">
        <f>Calc!Z111</f>
        <v>0</v>
      </c>
      <c r="P111" s="20">
        <f>Calc!S111</f>
        <v>0</v>
      </c>
      <c r="Q111" s="20">
        <f>Calc!T111</f>
        <v>0</v>
      </c>
      <c r="R111" s="20">
        <f>Calc!V111</f>
        <v>0</v>
      </c>
      <c r="S111" s="21">
        <f>Calc!W111</f>
        <v>0</v>
      </c>
      <c r="T111" s="19">
        <f>Calc!J111</f>
        <v>0</v>
      </c>
      <c r="U111" s="14"/>
    </row>
    <row r="112" spans="1:21">
      <c r="A112" s="12"/>
      <c r="B112" s="13"/>
      <c r="C112" s="14"/>
      <c r="D112" s="14"/>
      <c r="E112" s="15"/>
      <c r="F112" s="15"/>
      <c r="G112" s="15"/>
      <c r="H112" s="15"/>
      <c r="I112" s="15"/>
      <c r="J112" s="15"/>
      <c r="K112" s="14"/>
      <c r="L112" s="16"/>
      <c r="M112" s="17"/>
      <c r="N112" s="18">
        <f>Calc!N112</f>
        <v>0</v>
      </c>
      <c r="O112" s="19">
        <f>Calc!Z112</f>
        <v>0</v>
      </c>
      <c r="P112" s="20">
        <f>Calc!S112</f>
        <v>0</v>
      </c>
      <c r="Q112" s="20">
        <f>Calc!T112</f>
        <v>0</v>
      </c>
      <c r="R112" s="20">
        <f>Calc!V112</f>
        <v>0</v>
      </c>
      <c r="S112" s="21">
        <f>Calc!W112</f>
        <v>0</v>
      </c>
      <c r="T112" s="19">
        <f>Calc!J112</f>
        <v>0</v>
      </c>
      <c r="U112" s="14"/>
    </row>
    <row r="113" spans="1:21">
      <c r="A113" s="12"/>
      <c r="B113" s="13"/>
      <c r="C113" s="14"/>
      <c r="D113" s="14"/>
      <c r="E113" s="15"/>
      <c r="F113" s="15"/>
      <c r="G113" s="15"/>
      <c r="H113" s="15"/>
      <c r="I113" s="15"/>
      <c r="J113" s="15"/>
      <c r="K113" s="14"/>
      <c r="L113" s="16"/>
      <c r="M113" s="17"/>
      <c r="N113" s="18">
        <f>Calc!N113</f>
        <v>0</v>
      </c>
      <c r="O113" s="19">
        <f>Calc!Z113</f>
        <v>0</v>
      </c>
      <c r="P113" s="20">
        <f>Calc!S113</f>
        <v>0</v>
      </c>
      <c r="Q113" s="20">
        <f>Calc!T113</f>
        <v>0</v>
      </c>
      <c r="R113" s="20">
        <f>Calc!V113</f>
        <v>0</v>
      </c>
      <c r="S113" s="21">
        <f>Calc!W113</f>
        <v>0</v>
      </c>
      <c r="T113" s="19">
        <f>Calc!J113</f>
        <v>0</v>
      </c>
      <c r="U113" s="14"/>
    </row>
    <row r="114" spans="1:21">
      <c r="A114" s="12"/>
      <c r="B114" s="13"/>
      <c r="C114" s="14"/>
      <c r="D114" s="14"/>
      <c r="E114" s="15"/>
      <c r="F114" s="15"/>
      <c r="G114" s="15"/>
      <c r="H114" s="15"/>
      <c r="I114" s="15"/>
      <c r="J114" s="15"/>
      <c r="K114" s="14"/>
      <c r="L114" s="16"/>
      <c r="M114" s="17"/>
      <c r="N114" s="18">
        <f>Calc!N114</f>
        <v>0</v>
      </c>
      <c r="O114" s="19">
        <f>Calc!Z114</f>
        <v>0</v>
      </c>
      <c r="P114" s="20">
        <f>Calc!S114</f>
        <v>0</v>
      </c>
      <c r="Q114" s="20">
        <f>Calc!T114</f>
        <v>0</v>
      </c>
      <c r="R114" s="20">
        <f>Calc!V114</f>
        <v>0</v>
      </c>
      <c r="S114" s="21">
        <f>Calc!W114</f>
        <v>0</v>
      </c>
      <c r="T114" s="19">
        <f>Calc!J114</f>
        <v>0</v>
      </c>
      <c r="U114" s="14"/>
    </row>
    <row r="115" spans="1:21">
      <c r="A115" s="12"/>
      <c r="B115" s="13"/>
      <c r="C115" s="14"/>
      <c r="D115" s="14"/>
      <c r="E115" s="15"/>
      <c r="F115" s="15"/>
      <c r="G115" s="15"/>
      <c r="H115" s="15"/>
      <c r="I115" s="15"/>
      <c r="J115" s="15"/>
      <c r="K115" s="14"/>
      <c r="L115" s="16"/>
      <c r="M115" s="17"/>
      <c r="N115" s="18">
        <f>Calc!N115</f>
        <v>0</v>
      </c>
      <c r="O115" s="19">
        <f>Calc!Z115</f>
        <v>0</v>
      </c>
      <c r="P115" s="20">
        <f>Calc!S115</f>
        <v>0</v>
      </c>
      <c r="Q115" s="20">
        <f>Calc!T115</f>
        <v>0</v>
      </c>
      <c r="R115" s="20">
        <f>Calc!V115</f>
        <v>0</v>
      </c>
      <c r="S115" s="21">
        <f>Calc!W115</f>
        <v>0</v>
      </c>
      <c r="T115" s="19">
        <f>Calc!J115</f>
        <v>0</v>
      </c>
      <c r="U115" s="14"/>
    </row>
    <row r="116" spans="1:21">
      <c r="A116" s="12"/>
      <c r="B116" s="13"/>
      <c r="C116" s="14"/>
      <c r="D116" s="14"/>
      <c r="E116" s="15"/>
      <c r="F116" s="15"/>
      <c r="G116" s="15"/>
      <c r="H116" s="15"/>
      <c r="I116" s="15"/>
      <c r="J116" s="15"/>
      <c r="K116" s="14"/>
      <c r="L116" s="16"/>
      <c r="M116" s="17"/>
      <c r="N116" s="18">
        <f>Calc!N116</f>
        <v>0</v>
      </c>
      <c r="O116" s="19">
        <f>Calc!Z116</f>
        <v>0</v>
      </c>
      <c r="P116" s="20">
        <f>Calc!S116</f>
        <v>0</v>
      </c>
      <c r="Q116" s="20">
        <f>Calc!T116</f>
        <v>0</v>
      </c>
      <c r="R116" s="20">
        <f>Calc!V116</f>
        <v>0</v>
      </c>
      <c r="S116" s="21">
        <f>Calc!W116</f>
        <v>0</v>
      </c>
      <c r="T116" s="19">
        <f>Calc!J116</f>
        <v>0</v>
      </c>
      <c r="U116" s="14"/>
    </row>
    <row r="117" spans="1:21">
      <c r="A117" s="12"/>
      <c r="B117" s="13"/>
      <c r="C117" s="14"/>
      <c r="D117" s="14"/>
      <c r="E117" s="15"/>
      <c r="F117" s="15"/>
      <c r="G117" s="15"/>
      <c r="H117" s="15"/>
      <c r="I117" s="15"/>
      <c r="J117" s="15"/>
      <c r="K117" s="14"/>
      <c r="L117" s="16"/>
      <c r="M117" s="17"/>
      <c r="N117" s="18">
        <f>Calc!N117</f>
        <v>0</v>
      </c>
      <c r="O117" s="19">
        <f>Calc!Z117</f>
        <v>0</v>
      </c>
      <c r="P117" s="20">
        <f>Calc!S117</f>
        <v>0</v>
      </c>
      <c r="Q117" s="20">
        <f>Calc!T117</f>
        <v>0</v>
      </c>
      <c r="R117" s="20">
        <f>Calc!V117</f>
        <v>0</v>
      </c>
      <c r="S117" s="21">
        <f>Calc!W117</f>
        <v>0</v>
      </c>
      <c r="T117" s="19">
        <f>Calc!J117</f>
        <v>0</v>
      </c>
      <c r="U117" s="14"/>
    </row>
    <row r="118" spans="1:21">
      <c r="A118" s="12"/>
      <c r="B118" s="13"/>
      <c r="C118" s="14"/>
      <c r="D118" s="14"/>
      <c r="E118" s="15"/>
      <c r="F118" s="15"/>
      <c r="G118" s="15"/>
      <c r="H118" s="15"/>
      <c r="I118" s="15"/>
      <c r="J118" s="15"/>
      <c r="K118" s="14"/>
      <c r="L118" s="16"/>
      <c r="M118" s="17"/>
      <c r="N118" s="18">
        <f>Calc!N118</f>
        <v>0</v>
      </c>
      <c r="O118" s="19">
        <f>Calc!Z118</f>
        <v>0</v>
      </c>
      <c r="P118" s="20">
        <f>Calc!S118</f>
        <v>0</v>
      </c>
      <c r="Q118" s="20">
        <f>Calc!T118</f>
        <v>0</v>
      </c>
      <c r="R118" s="20">
        <f>Calc!V118</f>
        <v>0</v>
      </c>
      <c r="S118" s="21">
        <f>Calc!W118</f>
        <v>0</v>
      </c>
      <c r="T118" s="19">
        <f>Calc!J118</f>
        <v>0</v>
      </c>
      <c r="U118" s="14"/>
    </row>
    <row r="119" spans="1:21">
      <c r="A119" s="12"/>
      <c r="B119" s="13"/>
      <c r="C119" s="14"/>
      <c r="D119" s="14"/>
      <c r="E119" s="15"/>
      <c r="F119" s="15"/>
      <c r="G119" s="15"/>
      <c r="H119" s="15"/>
      <c r="I119" s="15"/>
      <c r="J119" s="15"/>
      <c r="K119" s="14"/>
      <c r="L119" s="16"/>
      <c r="M119" s="17"/>
      <c r="N119" s="18">
        <f>Calc!N119</f>
        <v>0</v>
      </c>
      <c r="O119" s="19">
        <f>Calc!Z119</f>
        <v>0</v>
      </c>
      <c r="P119" s="20">
        <f>Calc!S119</f>
        <v>0</v>
      </c>
      <c r="Q119" s="20">
        <f>Calc!T119</f>
        <v>0</v>
      </c>
      <c r="R119" s="20">
        <f>Calc!V119</f>
        <v>0</v>
      </c>
      <c r="S119" s="21">
        <f>Calc!W119</f>
        <v>0</v>
      </c>
      <c r="T119" s="19">
        <f>Calc!J119</f>
        <v>0</v>
      </c>
      <c r="U119" s="14"/>
    </row>
    <row r="120" spans="1:21">
      <c r="A120" s="12"/>
      <c r="B120" s="13"/>
      <c r="C120" s="14"/>
      <c r="D120" s="14"/>
      <c r="E120" s="15"/>
      <c r="F120" s="15"/>
      <c r="G120" s="15"/>
      <c r="H120" s="15"/>
      <c r="I120" s="15"/>
      <c r="J120" s="15"/>
      <c r="K120" s="14"/>
      <c r="L120" s="16"/>
      <c r="M120" s="17"/>
      <c r="N120" s="18">
        <f>Calc!N120</f>
        <v>0</v>
      </c>
      <c r="O120" s="19">
        <f>Calc!Z120</f>
        <v>0</v>
      </c>
      <c r="P120" s="20">
        <f>Calc!S120</f>
        <v>0</v>
      </c>
      <c r="Q120" s="20">
        <f>Calc!T120</f>
        <v>0</v>
      </c>
      <c r="R120" s="20">
        <f>Calc!V120</f>
        <v>0</v>
      </c>
      <c r="S120" s="21">
        <f>Calc!W120</f>
        <v>0</v>
      </c>
      <c r="T120" s="19">
        <f>Calc!J120</f>
        <v>0</v>
      </c>
      <c r="U120" s="14"/>
    </row>
    <row r="121" spans="1:21">
      <c r="A121" s="12"/>
      <c r="B121" s="13"/>
      <c r="C121" s="14"/>
      <c r="D121" s="14"/>
      <c r="E121" s="15"/>
      <c r="F121" s="15"/>
      <c r="G121" s="15"/>
      <c r="H121" s="15"/>
      <c r="I121" s="15"/>
      <c r="J121" s="15"/>
      <c r="K121" s="14"/>
      <c r="L121" s="16"/>
      <c r="M121" s="17"/>
      <c r="N121" s="18">
        <f>Calc!N121</f>
        <v>0</v>
      </c>
      <c r="O121" s="19">
        <f>Calc!Z121</f>
        <v>0</v>
      </c>
      <c r="P121" s="20">
        <f>Calc!S121</f>
        <v>0</v>
      </c>
      <c r="Q121" s="20">
        <f>Calc!T121</f>
        <v>0</v>
      </c>
      <c r="R121" s="20">
        <f>Calc!V121</f>
        <v>0</v>
      </c>
      <c r="S121" s="21">
        <f>Calc!W121</f>
        <v>0</v>
      </c>
      <c r="T121" s="19">
        <f>Calc!J121</f>
        <v>0</v>
      </c>
      <c r="U121" s="14"/>
    </row>
    <row r="122" spans="1:21">
      <c r="A122" s="12"/>
      <c r="B122" s="13"/>
      <c r="C122" s="14"/>
      <c r="D122" s="14"/>
      <c r="E122" s="15"/>
      <c r="F122" s="15"/>
      <c r="G122" s="15"/>
      <c r="H122" s="15"/>
      <c r="I122" s="15"/>
      <c r="J122" s="15"/>
      <c r="K122" s="14"/>
      <c r="L122" s="16"/>
      <c r="M122" s="17"/>
      <c r="N122" s="18">
        <f>Calc!N122</f>
        <v>0</v>
      </c>
      <c r="O122" s="19">
        <f>Calc!Z122</f>
        <v>0</v>
      </c>
      <c r="P122" s="20">
        <f>Calc!S122</f>
        <v>0</v>
      </c>
      <c r="Q122" s="20">
        <f>Calc!T122</f>
        <v>0</v>
      </c>
      <c r="R122" s="20">
        <f>Calc!V122</f>
        <v>0</v>
      </c>
      <c r="S122" s="21">
        <f>Calc!W122</f>
        <v>0</v>
      </c>
      <c r="T122" s="19">
        <f>Calc!J122</f>
        <v>0</v>
      </c>
      <c r="U122" s="14"/>
    </row>
    <row r="123" spans="1:21">
      <c r="A123" s="12"/>
      <c r="B123" s="13"/>
      <c r="C123" s="14"/>
      <c r="D123" s="14"/>
      <c r="E123" s="15"/>
      <c r="F123" s="15"/>
      <c r="G123" s="15"/>
      <c r="H123" s="15"/>
      <c r="I123" s="15"/>
      <c r="J123" s="15"/>
      <c r="K123" s="14"/>
      <c r="L123" s="16"/>
      <c r="M123" s="17"/>
      <c r="N123" s="18">
        <f>Calc!N123</f>
        <v>0</v>
      </c>
      <c r="O123" s="19">
        <f>Calc!Z123</f>
        <v>0</v>
      </c>
      <c r="P123" s="20">
        <f>Calc!S123</f>
        <v>0</v>
      </c>
      <c r="Q123" s="20">
        <f>Calc!T123</f>
        <v>0</v>
      </c>
      <c r="R123" s="20">
        <f>Calc!V123</f>
        <v>0</v>
      </c>
      <c r="S123" s="21">
        <f>Calc!W123</f>
        <v>0</v>
      </c>
      <c r="T123" s="19">
        <f>Calc!J123</f>
        <v>0</v>
      </c>
      <c r="U123" s="14"/>
    </row>
    <row r="124" spans="1:21">
      <c r="A124" s="12"/>
      <c r="B124" s="13"/>
      <c r="C124" s="14"/>
      <c r="D124" s="14"/>
      <c r="E124" s="15"/>
      <c r="F124" s="15"/>
      <c r="G124" s="15"/>
      <c r="H124" s="15"/>
      <c r="I124" s="15"/>
      <c r="J124" s="15"/>
      <c r="K124" s="14"/>
      <c r="L124" s="16"/>
      <c r="M124" s="17"/>
      <c r="N124" s="18">
        <f>Calc!N124</f>
        <v>0</v>
      </c>
      <c r="O124" s="19">
        <f>Calc!Z124</f>
        <v>0</v>
      </c>
      <c r="P124" s="20">
        <f>Calc!S124</f>
        <v>0</v>
      </c>
      <c r="Q124" s="20">
        <f>Calc!T124</f>
        <v>0</v>
      </c>
      <c r="R124" s="20">
        <f>Calc!V124</f>
        <v>0</v>
      </c>
      <c r="S124" s="21">
        <f>Calc!W124</f>
        <v>0</v>
      </c>
      <c r="T124" s="19">
        <f>Calc!J124</f>
        <v>0</v>
      </c>
      <c r="U124" s="14"/>
    </row>
    <row r="125" spans="1:21">
      <c r="A125" s="12"/>
      <c r="B125" s="13"/>
      <c r="C125" s="14"/>
      <c r="D125" s="14"/>
      <c r="E125" s="15"/>
      <c r="F125" s="15"/>
      <c r="G125" s="15"/>
      <c r="H125" s="15"/>
      <c r="I125" s="15"/>
      <c r="J125" s="15"/>
      <c r="K125" s="14"/>
      <c r="L125" s="16"/>
      <c r="M125" s="17"/>
      <c r="N125" s="18">
        <f>Calc!N125</f>
        <v>0</v>
      </c>
      <c r="O125" s="19">
        <f>Calc!Z125</f>
        <v>0</v>
      </c>
      <c r="P125" s="20">
        <f>Calc!S125</f>
        <v>0</v>
      </c>
      <c r="Q125" s="20">
        <f>Calc!T125</f>
        <v>0</v>
      </c>
      <c r="R125" s="20">
        <f>Calc!V125</f>
        <v>0</v>
      </c>
      <c r="S125" s="21">
        <f>Calc!W125</f>
        <v>0</v>
      </c>
      <c r="T125" s="19">
        <f>Calc!J125</f>
        <v>0</v>
      </c>
      <c r="U125" s="14"/>
    </row>
    <row r="126" spans="1:21">
      <c r="A126" s="12"/>
      <c r="B126" s="13"/>
      <c r="C126" s="14"/>
      <c r="D126" s="14"/>
      <c r="E126" s="15"/>
      <c r="F126" s="15"/>
      <c r="G126" s="15"/>
      <c r="H126" s="15"/>
      <c r="I126" s="15"/>
      <c r="J126" s="15"/>
      <c r="K126" s="14"/>
      <c r="L126" s="16"/>
      <c r="M126" s="17"/>
      <c r="N126" s="18">
        <f>Calc!N126</f>
        <v>0</v>
      </c>
      <c r="O126" s="19">
        <f>Calc!Z126</f>
        <v>0</v>
      </c>
      <c r="P126" s="20">
        <f>Calc!S126</f>
        <v>0</v>
      </c>
      <c r="Q126" s="20">
        <f>Calc!T126</f>
        <v>0</v>
      </c>
      <c r="R126" s="20">
        <f>Calc!V126</f>
        <v>0</v>
      </c>
      <c r="S126" s="21">
        <f>Calc!W126</f>
        <v>0</v>
      </c>
      <c r="T126" s="19">
        <f>Calc!J126</f>
        <v>0</v>
      </c>
      <c r="U126" s="14"/>
    </row>
    <row r="127" spans="1:21">
      <c r="A127" s="12"/>
      <c r="B127" s="13"/>
      <c r="C127" s="14"/>
      <c r="D127" s="14"/>
      <c r="E127" s="15"/>
      <c r="F127" s="15"/>
      <c r="G127" s="15"/>
      <c r="H127" s="15"/>
      <c r="I127" s="15"/>
      <c r="J127" s="15"/>
      <c r="K127" s="14"/>
      <c r="L127" s="16"/>
      <c r="M127" s="17"/>
      <c r="N127" s="18">
        <f>Calc!N127</f>
        <v>0</v>
      </c>
      <c r="O127" s="19">
        <f>Calc!Z127</f>
        <v>0</v>
      </c>
      <c r="P127" s="20">
        <f>Calc!S127</f>
        <v>0</v>
      </c>
      <c r="Q127" s="20">
        <f>Calc!T127</f>
        <v>0</v>
      </c>
      <c r="R127" s="20">
        <f>Calc!V127</f>
        <v>0</v>
      </c>
      <c r="S127" s="21">
        <f>Calc!W127</f>
        <v>0</v>
      </c>
      <c r="T127" s="19">
        <f>Calc!J127</f>
        <v>0</v>
      </c>
      <c r="U127" s="14"/>
    </row>
    <row r="128" spans="1:21">
      <c r="A128" s="12"/>
      <c r="B128" s="13"/>
      <c r="C128" s="14"/>
      <c r="D128" s="14"/>
      <c r="E128" s="15"/>
      <c r="F128" s="15"/>
      <c r="G128" s="15"/>
      <c r="H128" s="15"/>
      <c r="I128" s="15"/>
      <c r="J128" s="15"/>
      <c r="K128" s="14"/>
      <c r="L128" s="16"/>
      <c r="M128" s="17"/>
      <c r="N128" s="18">
        <f>Calc!N128</f>
        <v>0</v>
      </c>
      <c r="O128" s="19">
        <f>Calc!Z128</f>
        <v>0</v>
      </c>
      <c r="P128" s="20">
        <f>Calc!S128</f>
        <v>0</v>
      </c>
      <c r="Q128" s="20">
        <f>Calc!T128</f>
        <v>0</v>
      </c>
      <c r="R128" s="20">
        <f>Calc!V128</f>
        <v>0</v>
      </c>
      <c r="S128" s="21">
        <f>Calc!W128</f>
        <v>0</v>
      </c>
      <c r="T128" s="19">
        <f>Calc!J128</f>
        <v>0</v>
      </c>
      <c r="U128" s="14"/>
    </row>
    <row r="129" spans="1:21">
      <c r="A129" s="12"/>
      <c r="B129" s="13"/>
      <c r="C129" s="14"/>
      <c r="D129" s="14"/>
      <c r="E129" s="15"/>
      <c r="F129" s="15"/>
      <c r="G129" s="15"/>
      <c r="H129" s="15"/>
      <c r="I129" s="15"/>
      <c r="J129" s="15"/>
      <c r="K129" s="14"/>
      <c r="L129" s="16"/>
      <c r="M129" s="17"/>
      <c r="N129" s="18">
        <f>Calc!N129</f>
        <v>0</v>
      </c>
      <c r="O129" s="19">
        <f>Calc!Z129</f>
        <v>0</v>
      </c>
      <c r="P129" s="20">
        <f>Calc!S129</f>
        <v>0</v>
      </c>
      <c r="Q129" s="20">
        <f>Calc!T129</f>
        <v>0</v>
      </c>
      <c r="R129" s="20">
        <f>Calc!V129</f>
        <v>0</v>
      </c>
      <c r="S129" s="21">
        <f>Calc!W129</f>
        <v>0</v>
      </c>
      <c r="T129" s="19">
        <f>Calc!J129</f>
        <v>0</v>
      </c>
      <c r="U129" s="14"/>
    </row>
    <row r="130" spans="1:21">
      <c r="A130" s="12"/>
      <c r="B130" s="13"/>
      <c r="C130" s="14"/>
      <c r="D130" s="14"/>
      <c r="E130" s="15"/>
      <c r="F130" s="15"/>
      <c r="G130" s="15"/>
      <c r="H130" s="15"/>
      <c r="I130" s="15"/>
      <c r="J130" s="15"/>
      <c r="K130" s="14"/>
      <c r="L130" s="16"/>
      <c r="M130" s="17"/>
      <c r="N130" s="18">
        <f>Calc!N130</f>
        <v>0</v>
      </c>
      <c r="O130" s="19">
        <f>Calc!Z130</f>
        <v>0</v>
      </c>
      <c r="P130" s="20">
        <f>Calc!S130</f>
        <v>0</v>
      </c>
      <c r="Q130" s="20">
        <f>Calc!T130</f>
        <v>0</v>
      </c>
      <c r="R130" s="20">
        <f>Calc!V130</f>
        <v>0</v>
      </c>
      <c r="S130" s="21">
        <f>Calc!W130</f>
        <v>0</v>
      </c>
      <c r="T130" s="19">
        <f>Calc!J130</f>
        <v>0</v>
      </c>
      <c r="U130" s="14"/>
    </row>
    <row r="131" spans="1:21">
      <c r="A131" s="12"/>
      <c r="B131" s="13"/>
      <c r="C131" s="14"/>
      <c r="D131" s="14"/>
      <c r="E131" s="15"/>
      <c r="F131" s="15"/>
      <c r="G131" s="15"/>
      <c r="H131" s="15"/>
      <c r="I131" s="15"/>
      <c r="J131" s="15"/>
      <c r="K131" s="14"/>
      <c r="L131" s="16"/>
      <c r="M131" s="17"/>
      <c r="N131" s="18">
        <f>Calc!N131</f>
        <v>0</v>
      </c>
      <c r="O131" s="19">
        <f>Calc!Z131</f>
        <v>0</v>
      </c>
      <c r="P131" s="20">
        <f>Calc!S131</f>
        <v>0</v>
      </c>
      <c r="Q131" s="20">
        <f>Calc!T131</f>
        <v>0</v>
      </c>
      <c r="R131" s="20">
        <f>Calc!V131</f>
        <v>0</v>
      </c>
      <c r="S131" s="21">
        <f>Calc!W131</f>
        <v>0</v>
      </c>
      <c r="T131" s="19">
        <f>Calc!J131</f>
        <v>0</v>
      </c>
      <c r="U131" s="14"/>
    </row>
    <row r="132" spans="1:21">
      <c r="A132" s="12"/>
      <c r="B132" s="13"/>
      <c r="C132" s="14"/>
      <c r="D132" s="14"/>
      <c r="E132" s="15"/>
      <c r="F132" s="15"/>
      <c r="G132" s="15"/>
      <c r="H132" s="15"/>
      <c r="I132" s="15"/>
      <c r="J132" s="15"/>
      <c r="K132" s="14"/>
      <c r="L132" s="16"/>
      <c r="M132" s="17"/>
      <c r="N132" s="18">
        <f>Calc!N132</f>
        <v>0</v>
      </c>
      <c r="O132" s="19">
        <f>Calc!Z132</f>
        <v>0</v>
      </c>
      <c r="P132" s="20">
        <f>Calc!S132</f>
        <v>0</v>
      </c>
      <c r="Q132" s="20">
        <f>Calc!T132</f>
        <v>0</v>
      </c>
      <c r="R132" s="20">
        <f>Calc!V132</f>
        <v>0</v>
      </c>
      <c r="S132" s="21">
        <f>Calc!W132</f>
        <v>0</v>
      </c>
      <c r="T132" s="19">
        <f>Calc!J132</f>
        <v>0</v>
      </c>
      <c r="U132" s="14"/>
    </row>
    <row r="133" spans="1:21">
      <c r="A133" s="12"/>
      <c r="B133" s="13"/>
      <c r="C133" s="14"/>
      <c r="D133" s="14"/>
      <c r="E133" s="15"/>
      <c r="F133" s="15"/>
      <c r="G133" s="15"/>
      <c r="H133" s="15"/>
      <c r="I133" s="15"/>
      <c r="J133" s="15"/>
      <c r="K133" s="14"/>
      <c r="L133" s="16"/>
      <c r="M133" s="17"/>
      <c r="N133" s="18">
        <f>Calc!N133</f>
        <v>0</v>
      </c>
      <c r="O133" s="19">
        <f>Calc!Z133</f>
        <v>0</v>
      </c>
      <c r="P133" s="20">
        <f>Calc!S133</f>
        <v>0</v>
      </c>
      <c r="Q133" s="20">
        <f>Calc!T133</f>
        <v>0</v>
      </c>
      <c r="R133" s="20">
        <f>Calc!V133</f>
        <v>0</v>
      </c>
      <c r="S133" s="21">
        <f>Calc!W133</f>
        <v>0</v>
      </c>
      <c r="T133" s="19">
        <f>Calc!J133</f>
        <v>0</v>
      </c>
      <c r="U133" s="14"/>
    </row>
    <row r="134" spans="1:21">
      <c r="A134" s="12"/>
      <c r="B134" s="13"/>
      <c r="C134" s="14"/>
      <c r="D134" s="14"/>
      <c r="E134" s="15"/>
      <c r="F134" s="15"/>
      <c r="G134" s="15"/>
      <c r="H134" s="15"/>
      <c r="I134" s="15"/>
      <c r="J134" s="15"/>
      <c r="K134" s="14"/>
      <c r="L134" s="16"/>
      <c r="M134" s="17"/>
      <c r="N134" s="18">
        <f>Calc!N134</f>
        <v>0</v>
      </c>
      <c r="O134" s="19">
        <f>Calc!Z134</f>
        <v>0</v>
      </c>
      <c r="P134" s="20">
        <f>Calc!S134</f>
        <v>0</v>
      </c>
      <c r="Q134" s="20">
        <f>Calc!T134</f>
        <v>0</v>
      </c>
      <c r="R134" s="20">
        <f>Calc!V134</f>
        <v>0</v>
      </c>
      <c r="S134" s="21">
        <f>Calc!W134</f>
        <v>0</v>
      </c>
      <c r="T134" s="19">
        <f>Calc!J134</f>
        <v>0</v>
      </c>
      <c r="U134" s="14"/>
    </row>
    <row r="135" spans="1:21">
      <c r="A135" s="12"/>
      <c r="B135" s="13"/>
      <c r="C135" s="14"/>
      <c r="D135" s="14"/>
      <c r="E135" s="15"/>
      <c r="F135" s="15"/>
      <c r="G135" s="15"/>
      <c r="H135" s="15"/>
      <c r="I135" s="15"/>
      <c r="J135" s="15"/>
      <c r="K135" s="14"/>
      <c r="L135" s="16"/>
      <c r="M135" s="17"/>
      <c r="N135" s="18">
        <f>Calc!N135</f>
        <v>0</v>
      </c>
      <c r="O135" s="19">
        <f>Calc!Z135</f>
        <v>0</v>
      </c>
      <c r="P135" s="20">
        <f>Calc!S135</f>
        <v>0</v>
      </c>
      <c r="Q135" s="20">
        <f>Calc!T135</f>
        <v>0</v>
      </c>
      <c r="R135" s="20">
        <f>Calc!V135</f>
        <v>0</v>
      </c>
      <c r="S135" s="21">
        <f>Calc!W135</f>
        <v>0</v>
      </c>
      <c r="T135" s="19">
        <f>Calc!J135</f>
        <v>0</v>
      </c>
      <c r="U135" s="14"/>
    </row>
    <row r="136" spans="1:21">
      <c r="A136" s="12"/>
      <c r="B136" s="13"/>
      <c r="C136" s="14"/>
      <c r="D136" s="14"/>
      <c r="E136" s="15"/>
      <c r="F136" s="15"/>
      <c r="G136" s="15"/>
      <c r="H136" s="15"/>
      <c r="I136" s="15"/>
      <c r="J136" s="15"/>
      <c r="K136" s="14"/>
      <c r="L136" s="16"/>
      <c r="M136" s="17"/>
      <c r="N136" s="18">
        <f>Calc!N136</f>
        <v>0</v>
      </c>
      <c r="O136" s="19">
        <f>Calc!Z136</f>
        <v>0</v>
      </c>
      <c r="P136" s="20">
        <f>Calc!S136</f>
        <v>0</v>
      </c>
      <c r="Q136" s="20">
        <f>Calc!T136</f>
        <v>0</v>
      </c>
      <c r="R136" s="20">
        <f>Calc!V136</f>
        <v>0</v>
      </c>
      <c r="S136" s="21">
        <f>Calc!W136</f>
        <v>0</v>
      </c>
      <c r="T136" s="19">
        <f>Calc!J136</f>
        <v>0</v>
      </c>
      <c r="U136" s="14"/>
    </row>
    <row r="137" spans="1:21">
      <c r="A137" s="12"/>
      <c r="B137" s="13"/>
      <c r="C137" s="14"/>
      <c r="D137" s="14"/>
      <c r="E137" s="15"/>
      <c r="F137" s="15"/>
      <c r="G137" s="15"/>
      <c r="H137" s="15"/>
      <c r="I137" s="15"/>
      <c r="J137" s="15"/>
      <c r="K137" s="14"/>
      <c r="L137" s="16"/>
      <c r="M137" s="17"/>
      <c r="N137" s="18">
        <f>Calc!N137</f>
        <v>0</v>
      </c>
      <c r="O137" s="19">
        <f>Calc!Z137</f>
        <v>0</v>
      </c>
      <c r="P137" s="20">
        <f>Calc!S137</f>
        <v>0</v>
      </c>
      <c r="Q137" s="20">
        <f>Calc!T137</f>
        <v>0</v>
      </c>
      <c r="R137" s="20">
        <f>Calc!V137</f>
        <v>0</v>
      </c>
      <c r="S137" s="21">
        <f>Calc!W137</f>
        <v>0</v>
      </c>
      <c r="T137" s="19">
        <f>Calc!J137</f>
        <v>0</v>
      </c>
      <c r="U137" s="14"/>
    </row>
    <row r="138" spans="1:21">
      <c r="A138" s="12"/>
      <c r="B138" s="13"/>
      <c r="C138" s="14"/>
      <c r="D138" s="14"/>
      <c r="E138" s="15"/>
      <c r="F138" s="15"/>
      <c r="G138" s="15"/>
      <c r="H138" s="15"/>
      <c r="I138" s="15"/>
      <c r="J138" s="15"/>
      <c r="K138" s="14"/>
      <c r="L138" s="16"/>
      <c r="M138" s="17"/>
      <c r="N138" s="18">
        <f>Calc!N138</f>
        <v>0</v>
      </c>
      <c r="O138" s="19">
        <f>Calc!Z138</f>
        <v>0</v>
      </c>
      <c r="P138" s="20">
        <f>Calc!S138</f>
        <v>0</v>
      </c>
      <c r="Q138" s="20">
        <f>Calc!T138</f>
        <v>0</v>
      </c>
      <c r="R138" s="20">
        <f>Calc!V138</f>
        <v>0</v>
      </c>
      <c r="S138" s="21">
        <f>Calc!W138</f>
        <v>0</v>
      </c>
      <c r="T138" s="19">
        <f>Calc!J138</f>
        <v>0</v>
      </c>
      <c r="U138" s="14"/>
    </row>
    <row r="139" spans="1:21">
      <c r="A139" s="12"/>
      <c r="B139" s="13"/>
      <c r="C139" s="14"/>
      <c r="D139" s="14"/>
      <c r="E139" s="15"/>
      <c r="F139" s="15"/>
      <c r="G139" s="15"/>
      <c r="H139" s="15"/>
      <c r="I139" s="15"/>
      <c r="J139" s="15"/>
      <c r="K139" s="14"/>
      <c r="L139" s="16"/>
      <c r="M139" s="17"/>
      <c r="N139" s="18">
        <f>Calc!N139</f>
        <v>0</v>
      </c>
      <c r="O139" s="19">
        <f>Calc!Z139</f>
        <v>0</v>
      </c>
      <c r="P139" s="20">
        <f>Calc!S139</f>
        <v>0</v>
      </c>
      <c r="Q139" s="20">
        <f>Calc!T139</f>
        <v>0</v>
      </c>
      <c r="R139" s="20">
        <f>Calc!V139</f>
        <v>0</v>
      </c>
      <c r="S139" s="21">
        <f>Calc!W139</f>
        <v>0</v>
      </c>
      <c r="T139" s="19">
        <f>Calc!J139</f>
        <v>0</v>
      </c>
      <c r="U139" s="14"/>
    </row>
    <row r="140" spans="1:21">
      <c r="A140" s="12"/>
      <c r="B140" s="13"/>
      <c r="C140" s="14"/>
      <c r="D140" s="14"/>
      <c r="E140" s="15"/>
      <c r="F140" s="15"/>
      <c r="G140" s="15"/>
      <c r="H140" s="15"/>
      <c r="I140" s="15"/>
      <c r="J140" s="15"/>
      <c r="K140" s="14"/>
      <c r="L140" s="16"/>
      <c r="M140" s="17"/>
      <c r="N140" s="18">
        <f>Calc!N140</f>
        <v>0</v>
      </c>
      <c r="O140" s="19">
        <f>Calc!Z140</f>
        <v>0</v>
      </c>
      <c r="P140" s="20">
        <f>Calc!S140</f>
        <v>0</v>
      </c>
      <c r="Q140" s="20">
        <f>Calc!T140</f>
        <v>0</v>
      </c>
      <c r="R140" s="20">
        <f>Calc!V140</f>
        <v>0</v>
      </c>
      <c r="S140" s="21">
        <f>Calc!W140</f>
        <v>0</v>
      </c>
      <c r="T140" s="19">
        <f>Calc!J140</f>
        <v>0</v>
      </c>
      <c r="U140" s="14"/>
    </row>
    <row r="141" spans="1:21">
      <c r="A141" s="12"/>
      <c r="B141" s="13"/>
      <c r="C141" s="14"/>
      <c r="D141" s="14"/>
      <c r="E141" s="15"/>
      <c r="F141" s="15"/>
      <c r="G141" s="15"/>
      <c r="H141" s="15"/>
      <c r="I141" s="15"/>
      <c r="J141" s="15"/>
      <c r="K141" s="14"/>
      <c r="L141" s="16"/>
      <c r="M141" s="17"/>
      <c r="N141" s="18">
        <f>Calc!N141</f>
        <v>0</v>
      </c>
      <c r="O141" s="19">
        <f>Calc!Z141</f>
        <v>0</v>
      </c>
      <c r="P141" s="20">
        <f>Calc!S141</f>
        <v>0</v>
      </c>
      <c r="Q141" s="20">
        <f>Calc!T141</f>
        <v>0</v>
      </c>
      <c r="R141" s="20">
        <f>Calc!V141</f>
        <v>0</v>
      </c>
      <c r="S141" s="21">
        <f>Calc!W141</f>
        <v>0</v>
      </c>
      <c r="T141" s="19">
        <f>Calc!J141</f>
        <v>0</v>
      </c>
      <c r="U141" s="14"/>
    </row>
    <row r="142" spans="1:21">
      <c r="A142" s="12"/>
      <c r="B142" s="13"/>
      <c r="C142" s="14"/>
      <c r="D142" s="14"/>
      <c r="E142" s="15"/>
      <c r="F142" s="15"/>
      <c r="G142" s="15"/>
      <c r="H142" s="15"/>
      <c r="I142" s="15"/>
      <c r="J142" s="15"/>
      <c r="K142" s="14"/>
      <c r="L142" s="16"/>
      <c r="M142" s="17"/>
      <c r="N142" s="18">
        <f>Calc!N142</f>
        <v>0</v>
      </c>
      <c r="O142" s="19">
        <f>Calc!Z142</f>
        <v>0</v>
      </c>
      <c r="P142" s="20">
        <f>Calc!S142</f>
        <v>0</v>
      </c>
      <c r="Q142" s="20">
        <f>Calc!T142</f>
        <v>0</v>
      </c>
      <c r="R142" s="20">
        <f>Calc!V142</f>
        <v>0</v>
      </c>
      <c r="S142" s="21">
        <f>Calc!W142</f>
        <v>0</v>
      </c>
      <c r="T142" s="19">
        <f>Calc!J142</f>
        <v>0</v>
      </c>
      <c r="U142" s="14"/>
    </row>
    <row r="143" spans="1:21">
      <c r="A143" s="12"/>
      <c r="B143" s="13"/>
      <c r="C143" s="14"/>
      <c r="D143" s="14"/>
      <c r="E143" s="15"/>
      <c r="F143" s="15"/>
      <c r="G143" s="15"/>
      <c r="H143" s="15"/>
      <c r="I143" s="15"/>
      <c r="J143" s="15"/>
      <c r="K143" s="14"/>
      <c r="L143" s="16"/>
      <c r="M143" s="17"/>
      <c r="N143" s="18">
        <f>Calc!N143</f>
        <v>0</v>
      </c>
      <c r="O143" s="19">
        <f>Calc!Z143</f>
        <v>0</v>
      </c>
      <c r="P143" s="20">
        <f>Calc!S143</f>
        <v>0</v>
      </c>
      <c r="Q143" s="20">
        <f>Calc!T143</f>
        <v>0</v>
      </c>
      <c r="R143" s="20">
        <f>Calc!V143</f>
        <v>0</v>
      </c>
      <c r="S143" s="21">
        <f>Calc!W143</f>
        <v>0</v>
      </c>
      <c r="T143" s="19">
        <f>Calc!J143</f>
        <v>0</v>
      </c>
      <c r="U143" s="14"/>
    </row>
    <row r="144" spans="1:21">
      <c r="A144" s="12"/>
      <c r="B144" s="13"/>
      <c r="C144" s="14"/>
      <c r="D144" s="14"/>
      <c r="E144" s="15"/>
      <c r="F144" s="15"/>
      <c r="G144" s="15"/>
      <c r="H144" s="15"/>
      <c r="I144" s="15"/>
      <c r="J144" s="15"/>
      <c r="K144" s="14"/>
      <c r="L144" s="16"/>
      <c r="M144" s="17"/>
      <c r="N144" s="18">
        <f>Calc!N144</f>
        <v>0</v>
      </c>
      <c r="O144" s="19">
        <f>Calc!Z144</f>
        <v>0</v>
      </c>
      <c r="P144" s="20">
        <f>Calc!S144</f>
        <v>0</v>
      </c>
      <c r="Q144" s="20">
        <f>Calc!T144</f>
        <v>0</v>
      </c>
      <c r="R144" s="20">
        <f>Calc!V144</f>
        <v>0</v>
      </c>
      <c r="S144" s="21">
        <f>Calc!W144</f>
        <v>0</v>
      </c>
      <c r="T144" s="19">
        <f>Calc!J144</f>
        <v>0</v>
      </c>
      <c r="U144" s="14"/>
    </row>
    <row r="145" spans="1:21">
      <c r="A145" s="12"/>
      <c r="B145" s="13"/>
      <c r="C145" s="14"/>
      <c r="D145" s="14"/>
      <c r="E145" s="15"/>
      <c r="F145" s="15"/>
      <c r="G145" s="15"/>
      <c r="H145" s="15"/>
      <c r="I145" s="15"/>
      <c r="J145" s="15"/>
      <c r="K145" s="14"/>
      <c r="L145" s="16"/>
      <c r="M145" s="17"/>
      <c r="N145" s="18">
        <f>Calc!N145</f>
        <v>0</v>
      </c>
      <c r="O145" s="19">
        <f>Calc!Z145</f>
        <v>0</v>
      </c>
      <c r="P145" s="20">
        <f>Calc!S145</f>
        <v>0</v>
      </c>
      <c r="Q145" s="20">
        <f>Calc!T145</f>
        <v>0</v>
      </c>
      <c r="R145" s="20">
        <f>Calc!V145</f>
        <v>0</v>
      </c>
      <c r="S145" s="21">
        <f>Calc!W145</f>
        <v>0</v>
      </c>
      <c r="T145" s="19">
        <f>Calc!J145</f>
        <v>0</v>
      </c>
      <c r="U145" s="14"/>
    </row>
    <row r="146" spans="1:21">
      <c r="A146" s="12"/>
      <c r="B146" s="13"/>
      <c r="C146" s="14"/>
      <c r="D146" s="14"/>
      <c r="E146" s="15"/>
      <c r="F146" s="15"/>
      <c r="G146" s="15"/>
      <c r="H146" s="15"/>
      <c r="I146" s="15"/>
      <c r="J146" s="15"/>
      <c r="K146" s="14"/>
      <c r="L146" s="16"/>
      <c r="M146" s="17"/>
      <c r="N146" s="18">
        <f>Calc!N146</f>
        <v>0</v>
      </c>
      <c r="O146" s="19">
        <f>Calc!Z146</f>
        <v>0</v>
      </c>
      <c r="P146" s="20">
        <f>Calc!S146</f>
        <v>0</v>
      </c>
      <c r="Q146" s="20">
        <f>Calc!T146</f>
        <v>0</v>
      </c>
      <c r="R146" s="20">
        <f>Calc!V146</f>
        <v>0</v>
      </c>
      <c r="S146" s="21">
        <f>Calc!W146</f>
        <v>0</v>
      </c>
      <c r="T146" s="19">
        <f>Calc!J146</f>
        <v>0</v>
      </c>
      <c r="U146" s="14"/>
    </row>
    <row r="147" spans="1:21">
      <c r="A147" s="12"/>
      <c r="B147" s="13"/>
      <c r="C147" s="14"/>
      <c r="D147" s="14"/>
      <c r="E147" s="15"/>
      <c r="F147" s="15"/>
      <c r="G147" s="15"/>
      <c r="H147" s="15"/>
      <c r="I147" s="15"/>
      <c r="J147" s="15"/>
      <c r="K147" s="14"/>
      <c r="L147" s="16"/>
      <c r="M147" s="17"/>
      <c r="N147" s="18">
        <f>Calc!N147</f>
        <v>0</v>
      </c>
      <c r="O147" s="19">
        <f>Calc!Z147</f>
        <v>0</v>
      </c>
      <c r="P147" s="20">
        <f>Calc!S147</f>
        <v>0</v>
      </c>
      <c r="Q147" s="20">
        <f>Calc!T147</f>
        <v>0</v>
      </c>
      <c r="R147" s="20">
        <f>Calc!V147</f>
        <v>0</v>
      </c>
      <c r="S147" s="21">
        <f>Calc!W147</f>
        <v>0</v>
      </c>
      <c r="T147" s="19">
        <f>Calc!J147</f>
        <v>0</v>
      </c>
      <c r="U147" s="14"/>
    </row>
    <row r="148" spans="1:21">
      <c r="A148" s="12"/>
      <c r="B148" s="13"/>
      <c r="C148" s="14"/>
      <c r="D148" s="14"/>
      <c r="E148" s="15"/>
      <c r="F148" s="15"/>
      <c r="G148" s="15"/>
      <c r="H148" s="15"/>
      <c r="I148" s="15"/>
      <c r="J148" s="15"/>
      <c r="K148" s="14"/>
      <c r="L148" s="16"/>
      <c r="M148" s="17"/>
      <c r="N148" s="18">
        <f>Calc!N148</f>
        <v>0</v>
      </c>
      <c r="O148" s="19">
        <f>Calc!Z148</f>
        <v>0</v>
      </c>
      <c r="P148" s="20">
        <f>Calc!S148</f>
        <v>0</v>
      </c>
      <c r="Q148" s="20">
        <f>Calc!T148</f>
        <v>0</v>
      </c>
      <c r="R148" s="20">
        <f>Calc!V148</f>
        <v>0</v>
      </c>
      <c r="S148" s="21">
        <f>Calc!W148</f>
        <v>0</v>
      </c>
      <c r="T148" s="19">
        <f>Calc!J148</f>
        <v>0</v>
      </c>
      <c r="U148" s="14"/>
    </row>
    <row r="149" spans="1:21">
      <c r="A149" s="12"/>
      <c r="B149" s="13"/>
      <c r="C149" s="14"/>
      <c r="D149" s="14"/>
      <c r="E149" s="15"/>
      <c r="F149" s="15"/>
      <c r="G149" s="15"/>
      <c r="H149" s="15"/>
      <c r="I149" s="15"/>
      <c r="J149" s="15"/>
      <c r="K149" s="14"/>
      <c r="L149" s="16"/>
      <c r="M149" s="17"/>
      <c r="N149" s="18">
        <f>Calc!N149</f>
        <v>0</v>
      </c>
      <c r="O149" s="19">
        <f>Calc!Z149</f>
        <v>0</v>
      </c>
      <c r="P149" s="20">
        <f>Calc!S149</f>
        <v>0</v>
      </c>
      <c r="Q149" s="20">
        <f>Calc!T149</f>
        <v>0</v>
      </c>
      <c r="R149" s="20">
        <f>Calc!V149</f>
        <v>0</v>
      </c>
      <c r="S149" s="21">
        <f>Calc!W149</f>
        <v>0</v>
      </c>
      <c r="T149" s="19">
        <f>Calc!J149</f>
        <v>0</v>
      </c>
      <c r="U149" s="14"/>
    </row>
    <row r="150" spans="1:21">
      <c r="A150" s="12"/>
      <c r="B150" s="13"/>
      <c r="C150" s="14"/>
      <c r="D150" s="14"/>
      <c r="E150" s="15"/>
      <c r="F150" s="15"/>
      <c r="G150" s="15"/>
      <c r="H150" s="15"/>
      <c r="I150" s="15"/>
      <c r="J150" s="15"/>
      <c r="K150" s="14"/>
      <c r="L150" s="16"/>
      <c r="M150" s="17"/>
      <c r="N150" s="18">
        <f>Calc!N150</f>
        <v>0</v>
      </c>
      <c r="O150" s="19">
        <f>Calc!Z150</f>
        <v>0</v>
      </c>
      <c r="P150" s="20">
        <f>Calc!S150</f>
        <v>0</v>
      </c>
      <c r="Q150" s="20">
        <f>Calc!T150</f>
        <v>0</v>
      </c>
      <c r="R150" s="20">
        <f>Calc!V150</f>
        <v>0</v>
      </c>
      <c r="S150" s="21">
        <f>Calc!W150</f>
        <v>0</v>
      </c>
      <c r="T150" s="19">
        <f>Calc!J150</f>
        <v>0</v>
      </c>
      <c r="U150" s="14"/>
    </row>
    <row r="151" spans="1:21">
      <c r="A151" s="12"/>
      <c r="B151" s="13"/>
      <c r="C151" s="14"/>
      <c r="D151" s="14"/>
      <c r="E151" s="15"/>
      <c r="F151" s="15"/>
      <c r="G151" s="15"/>
      <c r="H151" s="15"/>
      <c r="I151" s="15"/>
      <c r="J151" s="15"/>
      <c r="K151" s="14"/>
      <c r="L151" s="16"/>
      <c r="M151" s="17"/>
      <c r="N151" s="18">
        <f>Calc!N151</f>
        <v>0</v>
      </c>
      <c r="O151" s="19">
        <f>Calc!Z151</f>
        <v>0</v>
      </c>
      <c r="P151" s="20">
        <f>Calc!S151</f>
        <v>0</v>
      </c>
      <c r="Q151" s="20">
        <f>Calc!T151</f>
        <v>0</v>
      </c>
      <c r="R151" s="20">
        <f>Calc!V151</f>
        <v>0</v>
      </c>
      <c r="S151" s="21">
        <f>Calc!W151</f>
        <v>0</v>
      </c>
      <c r="T151" s="19">
        <f>Calc!J151</f>
        <v>0</v>
      </c>
      <c r="U151" s="14"/>
    </row>
    <row r="152" spans="1:21">
      <c r="A152" s="12"/>
      <c r="B152" s="13"/>
      <c r="C152" s="14"/>
      <c r="D152" s="14"/>
      <c r="E152" s="15"/>
      <c r="F152" s="15"/>
      <c r="G152" s="15"/>
      <c r="H152" s="15"/>
      <c r="I152" s="15"/>
      <c r="J152" s="15"/>
      <c r="K152" s="14"/>
      <c r="L152" s="16"/>
      <c r="M152" s="17"/>
      <c r="N152" s="18">
        <f>Calc!N152</f>
        <v>0</v>
      </c>
      <c r="O152" s="19">
        <f>Calc!Z152</f>
        <v>0</v>
      </c>
      <c r="P152" s="20">
        <f>Calc!S152</f>
        <v>0</v>
      </c>
      <c r="Q152" s="20">
        <f>Calc!T152</f>
        <v>0</v>
      </c>
      <c r="R152" s="20">
        <f>Calc!V152</f>
        <v>0</v>
      </c>
      <c r="S152" s="21">
        <f>Calc!W152</f>
        <v>0</v>
      </c>
      <c r="T152" s="19">
        <f>Calc!J152</f>
        <v>0</v>
      </c>
      <c r="U152" s="14"/>
    </row>
    <row r="153" spans="1:21">
      <c r="A153" s="12"/>
      <c r="B153" s="13"/>
      <c r="C153" s="14"/>
      <c r="D153" s="14"/>
      <c r="E153" s="15"/>
      <c r="F153" s="15"/>
      <c r="G153" s="15"/>
      <c r="H153" s="15"/>
      <c r="I153" s="15"/>
      <c r="J153" s="15"/>
      <c r="K153" s="14"/>
      <c r="L153" s="16"/>
      <c r="M153" s="17"/>
      <c r="N153" s="18">
        <f>Calc!N153</f>
        <v>0</v>
      </c>
      <c r="O153" s="19">
        <f>Calc!Z153</f>
        <v>0</v>
      </c>
      <c r="P153" s="20">
        <f>Calc!S153</f>
        <v>0</v>
      </c>
      <c r="Q153" s="20">
        <f>Calc!T153</f>
        <v>0</v>
      </c>
      <c r="R153" s="20">
        <f>Calc!V153</f>
        <v>0</v>
      </c>
      <c r="S153" s="21">
        <f>Calc!W153</f>
        <v>0</v>
      </c>
      <c r="T153" s="19">
        <f>Calc!J153</f>
        <v>0</v>
      </c>
      <c r="U153" s="14"/>
    </row>
    <row r="154" spans="1:21">
      <c r="A154" s="12"/>
      <c r="B154" s="13"/>
      <c r="C154" s="14"/>
      <c r="D154" s="14"/>
      <c r="E154" s="15"/>
      <c r="F154" s="15"/>
      <c r="G154" s="15"/>
      <c r="H154" s="15"/>
      <c r="I154" s="15"/>
      <c r="J154" s="15"/>
      <c r="K154" s="14"/>
      <c r="L154" s="16"/>
      <c r="M154" s="17"/>
      <c r="N154" s="18">
        <f>Calc!N154</f>
        <v>0</v>
      </c>
      <c r="O154" s="19">
        <f>Calc!Z154</f>
        <v>0</v>
      </c>
      <c r="P154" s="20">
        <f>Calc!S154</f>
        <v>0</v>
      </c>
      <c r="Q154" s="20">
        <f>Calc!T154</f>
        <v>0</v>
      </c>
      <c r="R154" s="20">
        <f>Calc!V154</f>
        <v>0</v>
      </c>
      <c r="S154" s="21">
        <f>Calc!W154</f>
        <v>0</v>
      </c>
      <c r="T154" s="19">
        <f>Calc!J154</f>
        <v>0</v>
      </c>
      <c r="U154" s="14"/>
    </row>
    <row r="155" spans="1:21">
      <c r="A155" s="12"/>
      <c r="B155" s="13"/>
      <c r="C155" s="14"/>
      <c r="D155" s="14"/>
      <c r="E155" s="15"/>
      <c r="F155" s="15"/>
      <c r="G155" s="15"/>
      <c r="H155" s="15"/>
      <c r="I155" s="15"/>
      <c r="J155" s="15"/>
      <c r="K155" s="14"/>
      <c r="L155" s="16"/>
      <c r="M155" s="17"/>
      <c r="N155" s="18">
        <f>Calc!N155</f>
        <v>0</v>
      </c>
      <c r="O155" s="19">
        <f>Calc!Z155</f>
        <v>0</v>
      </c>
      <c r="P155" s="20">
        <f>Calc!S155</f>
        <v>0</v>
      </c>
      <c r="Q155" s="20">
        <f>Calc!T155</f>
        <v>0</v>
      </c>
      <c r="R155" s="20">
        <f>Calc!V155</f>
        <v>0</v>
      </c>
      <c r="S155" s="21">
        <f>Calc!W155</f>
        <v>0</v>
      </c>
      <c r="T155" s="19">
        <f>Calc!J155</f>
        <v>0</v>
      </c>
      <c r="U155" s="14"/>
    </row>
    <row r="156" spans="1:21">
      <c r="A156" s="12"/>
      <c r="B156" s="13"/>
      <c r="C156" s="14"/>
      <c r="D156" s="14"/>
      <c r="E156" s="15"/>
      <c r="F156" s="15"/>
      <c r="G156" s="15"/>
      <c r="H156" s="15"/>
      <c r="I156" s="15"/>
      <c r="J156" s="15"/>
      <c r="K156" s="14"/>
      <c r="L156" s="16"/>
      <c r="M156" s="17"/>
      <c r="N156" s="18">
        <f>Calc!N156</f>
        <v>0</v>
      </c>
      <c r="O156" s="19">
        <f>Calc!Z156</f>
        <v>0</v>
      </c>
      <c r="P156" s="20">
        <f>Calc!S156</f>
        <v>0</v>
      </c>
      <c r="Q156" s="20">
        <f>Calc!T156</f>
        <v>0</v>
      </c>
      <c r="R156" s="20">
        <f>Calc!V156</f>
        <v>0</v>
      </c>
      <c r="S156" s="21">
        <f>Calc!W156</f>
        <v>0</v>
      </c>
      <c r="T156" s="19">
        <f>Calc!J156</f>
        <v>0</v>
      </c>
      <c r="U156" s="14"/>
    </row>
    <row r="157" spans="1:21">
      <c r="A157" s="12"/>
      <c r="B157" s="13"/>
      <c r="C157" s="14"/>
      <c r="D157" s="14"/>
      <c r="E157" s="15"/>
      <c r="F157" s="15"/>
      <c r="G157" s="15"/>
      <c r="H157" s="15"/>
      <c r="I157" s="15"/>
      <c r="J157" s="15"/>
      <c r="K157" s="14"/>
      <c r="L157" s="16"/>
      <c r="M157" s="17"/>
      <c r="N157" s="18">
        <f>Calc!N157</f>
        <v>0</v>
      </c>
      <c r="O157" s="19">
        <f>Calc!Z157</f>
        <v>0</v>
      </c>
      <c r="P157" s="20">
        <f>Calc!S157</f>
        <v>0</v>
      </c>
      <c r="Q157" s="20">
        <f>Calc!T157</f>
        <v>0</v>
      </c>
      <c r="R157" s="20">
        <f>Calc!V157</f>
        <v>0</v>
      </c>
      <c r="S157" s="21">
        <f>Calc!W157</f>
        <v>0</v>
      </c>
      <c r="T157" s="19">
        <f>Calc!J157</f>
        <v>0</v>
      </c>
      <c r="U157" s="14"/>
    </row>
    <row r="158" spans="1:21">
      <c r="A158" s="12"/>
      <c r="B158" s="13"/>
      <c r="C158" s="14"/>
      <c r="D158" s="14"/>
      <c r="E158" s="15"/>
      <c r="F158" s="15"/>
      <c r="G158" s="15"/>
      <c r="H158" s="15"/>
      <c r="I158" s="15"/>
      <c r="J158" s="15"/>
      <c r="K158" s="14"/>
      <c r="L158" s="16"/>
      <c r="M158" s="17"/>
      <c r="N158" s="18">
        <f>Calc!N158</f>
        <v>0</v>
      </c>
      <c r="O158" s="19">
        <f>Calc!Z158</f>
        <v>0</v>
      </c>
      <c r="P158" s="20">
        <f>Calc!S158</f>
        <v>0</v>
      </c>
      <c r="Q158" s="20">
        <f>Calc!T158</f>
        <v>0</v>
      </c>
      <c r="R158" s="20">
        <f>Calc!V158</f>
        <v>0</v>
      </c>
      <c r="S158" s="21">
        <f>Calc!W158</f>
        <v>0</v>
      </c>
      <c r="T158" s="19">
        <f>Calc!J158</f>
        <v>0</v>
      </c>
      <c r="U158" s="14"/>
    </row>
    <row r="159" spans="1:21">
      <c r="A159" s="12"/>
      <c r="B159" s="13"/>
      <c r="C159" s="14"/>
      <c r="D159" s="14"/>
      <c r="E159" s="15"/>
      <c r="F159" s="15"/>
      <c r="G159" s="15"/>
      <c r="H159" s="15"/>
      <c r="I159" s="15"/>
      <c r="J159" s="15"/>
      <c r="K159" s="14"/>
      <c r="L159" s="16"/>
      <c r="M159" s="17"/>
      <c r="N159" s="18">
        <f>Calc!N159</f>
        <v>0</v>
      </c>
      <c r="O159" s="19">
        <f>Calc!Z159</f>
        <v>0</v>
      </c>
      <c r="P159" s="20">
        <f>Calc!S159</f>
        <v>0</v>
      </c>
      <c r="Q159" s="20">
        <f>Calc!T159</f>
        <v>0</v>
      </c>
      <c r="R159" s="20">
        <f>Calc!V159</f>
        <v>0</v>
      </c>
      <c r="S159" s="21">
        <f>Calc!W159</f>
        <v>0</v>
      </c>
      <c r="T159" s="19">
        <f>Calc!J159</f>
        <v>0</v>
      </c>
      <c r="U159" s="14"/>
    </row>
    <row r="160" spans="1:21">
      <c r="A160" s="12"/>
      <c r="B160" s="13"/>
      <c r="C160" s="14"/>
      <c r="D160" s="14"/>
      <c r="E160" s="15"/>
      <c r="F160" s="15"/>
      <c r="G160" s="15"/>
      <c r="H160" s="15"/>
      <c r="I160" s="15"/>
      <c r="J160" s="15"/>
      <c r="K160" s="14"/>
      <c r="L160" s="16"/>
      <c r="M160" s="17"/>
      <c r="N160" s="18">
        <f>Calc!N160</f>
        <v>0</v>
      </c>
      <c r="O160" s="19">
        <f>Calc!Z160</f>
        <v>0</v>
      </c>
      <c r="P160" s="20">
        <f>Calc!S160</f>
        <v>0</v>
      </c>
      <c r="Q160" s="20">
        <f>Calc!T160</f>
        <v>0</v>
      </c>
      <c r="R160" s="20">
        <f>Calc!V160</f>
        <v>0</v>
      </c>
      <c r="S160" s="21">
        <f>Calc!W160</f>
        <v>0</v>
      </c>
      <c r="T160" s="19">
        <f>Calc!J160</f>
        <v>0</v>
      </c>
      <c r="U160" s="14"/>
    </row>
    <row r="161" spans="1:21">
      <c r="A161" s="12"/>
      <c r="B161" s="13"/>
      <c r="C161" s="14"/>
      <c r="D161" s="14"/>
      <c r="E161" s="15"/>
      <c r="F161" s="15"/>
      <c r="G161" s="15"/>
      <c r="H161" s="15"/>
      <c r="I161" s="15"/>
      <c r="J161" s="15"/>
      <c r="K161" s="14"/>
      <c r="L161" s="16"/>
      <c r="M161" s="17"/>
      <c r="N161" s="18">
        <f>Calc!N161</f>
        <v>0</v>
      </c>
      <c r="O161" s="19">
        <f>Calc!Z161</f>
        <v>0</v>
      </c>
      <c r="P161" s="20">
        <f>Calc!S161</f>
        <v>0</v>
      </c>
      <c r="Q161" s="20">
        <f>Calc!T161</f>
        <v>0</v>
      </c>
      <c r="R161" s="20">
        <f>Calc!V161</f>
        <v>0</v>
      </c>
      <c r="S161" s="21">
        <f>Calc!W161</f>
        <v>0</v>
      </c>
      <c r="T161" s="19">
        <f>Calc!J161</f>
        <v>0</v>
      </c>
      <c r="U161" s="14"/>
    </row>
    <row r="162" spans="1:21">
      <c r="A162" s="12"/>
      <c r="B162" s="13"/>
      <c r="C162" s="14"/>
      <c r="D162" s="14"/>
      <c r="E162" s="15"/>
      <c r="F162" s="15"/>
      <c r="G162" s="15"/>
      <c r="H162" s="15"/>
      <c r="I162" s="15"/>
      <c r="J162" s="15"/>
      <c r="K162" s="14"/>
      <c r="L162" s="16"/>
      <c r="M162" s="17"/>
      <c r="N162" s="18">
        <f>Calc!N162</f>
        <v>0</v>
      </c>
      <c r="O162" s="19">
        <f>Calc!Z162</f>
        <v>0</v>
      </c>
      <c r="P162" s="20">
        <f>Calc!S162</f>
        <v>0</v>
      </c>
      <c r="Q162" s="20">
        <f>Calc!T162</f>
        <v>0</v>
      </c>
      <c r="R162" s="20">
        <f>Calc!V162</f>
        <v>0</v>
      </c>
      <c r="S162" s="21">
        <f>Calc!W162</f>
        <v>0</v>
      </c>
      <c r="T162" s="19">
        <f>Calc!J162</f>
        <v>0</v>
      </c>
      <c r="U162" s="14"/>
    </row>
    <row r="163" spans="1:21">
      <c r="A163" s="12"/>
      <c r="B163" s="13"/>
      <c r="C163" s="14"/>
      <c r="D163" s="14"/>
      <c r="E163" s="15"/>
      <c r="F163" s="15"/>
      <c r="G163" s="15"/>
      <c r="H163" s="15"/>
      <c r="I163" s="15"/>
      <c r="J163" s="15"/>
      <c r="K163" s="14"/>
      <c r="L163" s="16"/>
      <c r="M163" s="17"/>
      <c r="N163" s="18">
        <f>Calc!N163</f>
        <v>0</v>
      </c>
      <c r="O163" s="19">
        <f>Calc!Z163</f>
        <v>0</v>
      </c>
      <c r="P163" s="20">
        <f>Calc!S163</f>
        <v>0</v>
      </c>
      <c r="Q163" s="20">
        <f>Calc!T163</f>
        <v>0</v>
      </c>
      <c r="R163" s="20">
        <f>Calc!V163</f>
        <v>0</v>
      </c>
      <c r="S163" s="21">
        <f>Calc!W163</f>
        <v>0</v>
      </c>
      <c r="T163" s="19">
        <f>Calc!J163</f>
        <v>0</v>
      </c>
      <c r="U163" s="14"/>
    </row>
    <row r="164" spans="1:21">
      <c r="A164" s="12"/>
      <c r="B164" s="13"/>
      <c r="C164" s="14"/>
      <c r="D164" s="14"/>
      <c r="E164" s="15"/>
      <c r="F164" s="15"/>
      <c r="G164" s="15"/>
      <c r="H164" s="15"/>
      <c r="I164" s="15"/>
      <c r="J164" s="15"/>
      <c r="K164" s="14"/>
      <c r="L164" s="16"/>
      <c r="M164" s="17"/>
      <c r="N164" s="18">
        <f>Calc!N164</f>
        <v>0</v>
      </c>
      <c r="O164" s="19">
        <f>Calc!Z164</f>
        <v>0</v>
      </c>
      <c r="P164" s="20">
        <f>Calc!S164</f>
        <v>0</v>
      </c>
      <c r="Q164" s="20">
        <f>Calc!T164</f>
        <v>0</v>
      </c>
      <c r="R164" s="20">
        <f>Calc!V164</f>
        <v>0</v>
      </c>
      <c r="S164" s="21">
        <f>Calc!W164</f>
        <v>0</v>
      </c>
      <c r="T164" s="19">
        <f>Calc!J164</f>
        <v>0</v>
      </c>
      <c r="U164" s="14"/>
    </row>
    <row r="165" spans="1:21">
      <c r="A165" s="12"/>
      <c r="B165" s="13"/>
      <c r="C165" s="14"/>
      <c r="D165" s="14"/>
      <c r="E165" s="15"/>
      <c r="F165" s="15"/>
      <c r="G165" s="15"/>
      <c r="H165" s="15"/>
      <c r="I165" s="15"/>
      <c r="J165" s="15"/>
      <c r="K165" s="14"/>
      <c r="L165" s="16"/>
      <c r="M165" s="17"/>
      <c r="N165" s="18">
        <f>Calc!N165</f>
        <v>0</v>
      </c>
      <c r="O165" s="19">
        <f>Calc!Z165</f>
        <v>0</v>
      </c>
      <c r="P165" s="20">
        <f>Calc!S165</f>
        <v>0</v>
      </c>
      <c r="Q165" s="20">
        <f>Calc!T165</f>
        <v>0</v>
      </c>
      <c r="R165" s="20">
        <f>Calc!V165</f>
        <v>0</v>
      </c>
      <c r="S165" s="21">
        <f>Calc!W165</f>
        <v>0</v>
      </c>
      <c r="T165" s="19">
        <f>Calc!J165</f>
        <v>0</v>
      </c>
      <c r="U165" s="14"/>
    </row>
    <row r="166" spans="1:21">
      <c r="A166" s="12"/>
      <c r="B166" s="13"/>
      <c r="C166" s="14"/>
      <c r="D166" s="14"/>
      <c r="E166" s="15"/>
      <c r="F166" s="15"/>
      <c r="G166" s="15"/>
      <c r="H166" s="15"/>
      <c r="I166" s="15"/>
      <c r="J166" s="15"/>
      <c r="K166" s="14"/>
      <c r="L166" s="16"/>
      <c r="M166" s="17"/>
      <c r="N166" s="18">
        <f>Calc!N166</f>
        <v>0</v>
      </c>
      <c r="O166" s="19">
        <f>Calc!Z166</f>
        <v>0</v>
      </c>
      <c r="P166" s="20">
        <f>Calc!S166</f>
        <v>0</v>
      </c>
      <c r="Q166" s="20">
        <f>Calc!T166</f>
        <v>0</v>
      </c>
      <c r="R166" s="20">
        <f>Calc!V166</f>
        <v>0</v>
      </c>
      <c r="S166" s="21">
        <f>Calc!W166</f>
        <v>0</v>
      </c>
      <c r="T166" s="19">
        <f>Calc!J166</f>
        <v>0</v>
      </c>
      <c r="U166" s="14"/>
    </row>
    <row r="167" spans="1:21">
      <c r="A167" s="12"/>
      <c r="B167" s="13"/>
      <c r="C167" s="14"/>
      <c r="D167" s="14"/>
      <c r="E167" s="15"/>
      <c r="F167" s="15"/>
      <c r="G167" s="15"/>
      <c r="H167" s="15"/>
      <c r="I167" s="15"/>
      <c r="J167" s="15"/>
      <c r="K167" s="14"/>
      <c r="L167" s="16"/>
      <c r="M167" s="17"/>
      <c r="N167" s="18">
        <f>Calc!N167</f>
        <v>0</v>
      </c>
      <c r="O167" s="19">
        <f>Calc!Z167</f>
        <v>0</v>
      </c>
      <c r="P167" s="20">
        <f>Calc!S167</f>
        <v>0</v>
      </c>
      <c r="Q167" s="20">
        <f>Calc!T167</f>
        <v>0</v>
      </c>
      <c r="R167" s="20">
        <f>Calc!V167</f>
        <v>0</v>
      </c>
      <c r="S167" s="21">
        <f>Calc!W167</f>
        <v>0</v>
      </c>
      <c r="T167" s="19">
        <f>Calc!J167</f>
        <v>0</v>
      </c>
      <c r="U167" s="14"/>
    </row>
    <row r="168" spans="1:21">
      <c r="A168" s="12"/>
      <c r="B168" s="13"/>
      <c r="C168" s="14"/>
      <c r="D168" s="14"/>
      <c r="E168" s="15"/>
      <c r="F168" s="15"/>
      <c r="G168" s="15"/>
      <c r="H168" s="15"/>
      <c r="I168" s="15"/>
      <c r="J168" s="15"/>
      <c r="K168" s="14"/>
      <c r="L168" s="16"/>
      <c r="M168" s="17"/>
      <c r="N168" s="18">
        <f>Calc!N168</f>
        <v>0</v>
      </c>
      <c r="O168" s="19">
        <f>Calc!Z168</f>
        <v>0</v>
      </c>
      <c r="P168" s="20">
        <f>Calc!S168</f>
        <v>0</v>
      </c>
      <c r="Q168" s="20">
        <f>Calc!T168</f>
        <v>0</v>
      </c>
      <c r="R168" s="20">
        <f>Calc!V168</f>
        <v>0</v>
      </c>
      <c r="S168" s="21">
        <f>Calc!W168</f>
        <v>0</v>
      </c>
      <c r="T168" s="19">
        <f>Calc!J168</f>
        <v>0</v>
      </c>
      <c r="U168" s="14"/>
    </row>
    <row r="169" spans="1:21">
      <c r="A169" s="12"/>
      <c r="B169" s="13"/>
      <c r="C169" s="14"/>
      <c r="D169" s="14"/>
      <c r="E169" s="15"/>
      <c r="F169" s="15"/>
      <c r="G169" s="15"/>
      <c r="H169" s="15"/>
      <c r="I169" s="15"/>
      <c r="J169" s="15"/>
      <c r="K169" s="14"/>
      <c r="L169" s="16"/>
      <c r="M169" s="17"/>
      <c r="N169" s="18">
        <f>Calc!N169</f>
        <v>0</v>
      </c>
      <c r="O169" s="19">
        <f>Calc!Z169</f>
        <v>0</v>
      </c>
      <c r="P169" s="20">
        <f>Calc!S169</f>
        <v>0</v>
      </c>
      <c r="Q169" s="20">
        <f>Calc!T169</f>
        <v>0</v>
      </c>
      <c r="R169" s="20">
        <f>Calc!V169</f>
        <v>0</v>
      </c>
      <c r="S169" s="21">
        <f>Calc!W169</f>
        <v>0</v>
      </c>
      <c r="T169" s="19">
        <f>Calc!J169</f>
        <v>0</v>
      </c>
      <c r="U169" s="14"/>
    </row>
    <row r="170" spans="1:21">
      <c r="A170" s="12"/>
      <c r="B170" s="13"/>
      <c r="C170" s="14"/>
      <c r="D170" s="14"/>
      <c r="E170" s="15"/>
      <c r="F170" s="15"/>
      <c r="G170" s="15"/>
      <c r="H170" s="15"/>
      <c r="I170" s="15"/>
      <c r="J170" s="15"/>
      <c r="K170" s="14"/>
      <c r="L170" s="16"/>
      <c r="M170" s="17"/>
      <c r="N170" s="18">
        <f>Calc!N170</f>
        <v>0</v>
      </c>
      <c r="O170" s="19">
        <f>Calc!Z170</f>
        <v>0</v>
      </c>
      <c r="P170" s="20">
        <f>Calc!S170</f>
        <v>0</v>
      </c>
      <c r="Q170" s="20">
        <f>Calc!T170</f>
        <v>0</v>
      </c>
      <c r="R170" s="20">
        <f>Calc!V170</f>
        <v>0</v>
      </c>
      <c r="S170" s="21">
        <f>Calc!W170</f>
        <v>0</v>
      </c>
      <c r="T170" s="19">
        <f>Calc!J170</f>
        <v>0</v>
      </c>
      <c r="U170" s="14"/>
    </row>
    <row r="171" spans="1:21">
      <c r="A171" s="12"/>
      <c r="B171" s="13"/>
      <c r="C171" s="14"/>
      <c r="D171" s="14"/>
      <c r="E171" s="15"/>
      <c r="F171" s="15"/>
      <c r="G171" s="15"/>
      <c r="H171" s="15"/>
      <c r="I171" s="15"/>
      <c r="J171" s="15"/>
      <c r="K171" s="14"/>
      <c r="L171" s="16"/>
      <c r="M171" s="17"/>
      <c r="N171" s="18">
        <f>Calc!N171</f>
        <v>0</v>
      </c>
      <c r="O171" s="19">
        <f>Calc!Z171</f>
        <v>0</v>
      </c>
      <c r="P171" s="20">
        <f>Calc!S171</f>
        <v>0</v>
      </c>
      <c r="Q171" s="20">
        <f>Calc!T171</f>
        <v>0</v>
      </c>
      <c r="R171" s="20">
        <f>Calc!V171</f>
        <v>0</v>
      </c>
      <c r="S171" s="21">
        <f>Calc!W171</f>
        <v>0</v>
      </c>
      <c r="T171" s="19">
        <f>Calc!J171</f>
        <v>0</v>
      </c>
      <c r="U171" s="14"/>
    </row>
    <row r="172" spans="1:21">
      <c r="A172" s="12"/>
      <c r="B172" s="13"/>
      <c r="C172" s="14"/>
      <c r="D172" s="14"/>
      <c r="E172" s="15"/>
      <c r="F172" s="15"/>
      <c r="G172" s="15"/>
      <c r="H172" s="15"/>
      <c r="I172" s="15"/>
      <c r="J172" s="15"/>
      <c r="K172" s="14"/>
      <c r="L172" s="16"/>
      <c r="M172" s="17"/>
      <c r="N172" s="18">
        <f>Calc!N172</f>
        <v>0</v>
      </c>
      <c r="O172" s="19">
        <f>Calc!Z172</f>
        <v>0</v>
      </c>
      <c r="P172" s="20">
        <f>Calc!S172</f>
        <v>0</v>
      </c>
      <c r="Q172" s="20">
        <f>Calc!T172</f>
        <v>0</v>
      </c>
      <c r="R172" s="20">
        <f>Calc!V172</f>
        <v>0</v>
      </c>
      <c r="S172" s="21">
        <f>Calc!W172</f>
        <v>0</v>
      </c>
      <c r="T172" s="19">
        <f>Calc!J172</f>
        <v>0</v>
      </c>
      <c r="U172" s="14"/>
    </row>
    <row r="173" spans="1:21">
      <c r="A173" s="12"/>
      <c r="B173" s="13"/>
      <c r="C173" s="14"/>
      <c r="D173" s="14"/>
      <c r="E173" s="15"/>
      <c r="F173" s="15"/>
      <c r="G173" s="15"/>
      <c r="H173" s="15"/>
      <c r="I173" s="15"/>
      <c r="J173" s="15"/>
      <c r="K173" s="14"/>
      <c r="L173" s="16"/>
      <c r="M173" s="17"/>
      <c r="N173" s="18">
        <f>Calc!N173</f>
        <v>0</v>
      </c>
      <c r="O173" s="19">
        <f>Calc!Z173</f>
        <v>0</v>
      </c>
      <c r="P173" s="20">
        <f>Calc!S173</f>
        <v>0</v>
      </c>
      <c r="Q173" s="20">
        <f>Calc!T173</f>
        <v>0</v>
      </c>
      <c r="R173" s="20">
        <f>Calc!V173</f>
        <v>0</v>
      </c>
      <c r="S173" s="21">
        <f>Calc!W173</f>
        <v>0</v>
      </c>
      <c r="T173" s="19">
        <f>Calc!J173</f>
        <v>0</v>
      </c>
      <c r="U173" s="14"/>
    </row>
    <row r="174" spans="1:21">
      <c r="A174" s="12"/>
      <c r="B174" s="13"/>
      <c r="C174" s="14"/>
      <c r="D174" s="14"/>
      <c r="E174" s="15"/>
      <c r="F174" s="15"/>
      <c r="G174" s="15"/>
      <c r="H174" s="15"/>
      <c r="I174" s="15"/>
      <c r="J174" s="15"/>
      <c r="K174" s="14"/>
      <c r="L174" s="16"/>
      <c r="M174" s="17"/>
      <c r="N174" s="18">
        <f>Calc!N174</f>
        <v>0</v>
      </c>
      <c r="O174" s="19">
        <f>Calc!Z174</f>
        <v>0</v>
      </c>
      <c r="P174" s="20">
        <f>Calc!S174</f>
        <v>0</v>
      </c>
      <c r="Q174" s="20">
        <f>Calc!T174</f>
        <v>0</v>
      </c>
      <c r="R174" s="20">
        <f>Calc!V174</f>
        <v>0</v>
      </c>
      <c r="S174" s="21">
        <f>Calc!W174</f>
        <v>0</v>
      </c>
      <c r="T174" s="19">
        <f>Calc!J174</f>
        <v>0</v>
      </c>
      <c r="U174" s="14"/>
    </row>
    <row r="175" spans="1:21">
      <c r="A175" s="12"/>
      <c r="B175" s="13"/>
      <c r="C175" s="14"/>
      <c r="D175" s="14"/>
      <c r="E175" s="15"/>
      <c r="F175" s="15"/>
      <c r="G175" s="15"/>
      <c r="H175" s="15"/>
      <c r="I175" s="15"/>
      <c r="J175" s="15"/>
      <c r="K175" s="14"/>
      <c r="L175" s="16"/>
      <c r="M175" s="17"/>
      <c r="N175" s="18">
        <f>Calc!N175</f>
        <v>0</v>
      </c>
      <c r="O175" s="19">
        <f>Calc!Z175</f>
        <v>0</v>
      </c>
      <c r="P175" s="20">
        <f>Calc!S175</f>
        <v>0</v>
      </c>
      <c r="Q175" s="20">
        <f>Calc!T175</f>
        <v>0</v>
      </c>
      <c r="R175" s="20">
        <f>Calc!V175</f>
        <v>0</v>
      </c>
      <c r="S175" s="21">
        <f>Calc!W175</f>
        <v>0</v>
      </c>
      <c r="T175" s="19">
        <f>Calc!J175</f>
        <v>0</v>
      </c>
      <c r="U175" s="14"/>
    </row>
    <row r="176" spans="1:21">
      <c r="A176" s="12"/>
      <c r="B176" s="13"/>
      <c r="C176" s="14"/>
      <c r="D176" s="14"/>
      <c r="E176" s="15"/>
      <c r="F176" s="15"/>
      <c r="G176" s="15"/>
      <c r="H176" s="15"/>
      <c r="I176" s="15"/>
      <c r="J176" s="15"/>
      <c r="K176" s="14"/>
      <c r="L176" s="16"/>
      <c r="M176" s="17"/>
      <c r="N176" s="18">
        <f>Calc!N176</f>
        <v>0</v>
      </c>
      <c r="O176" s="19">
        <f>Calc!Z176</f>
        <v>0</v>
      </c>
      <c r="P176" s="20">
        <f>Calc!S176</f>
        <v>0</v>
      </c>
      <c r="Q176" s="20">
        <f>Calc!T176</f>
        <v>0</v>
      </c>
      <c r="R176" s="20">
        <f>Calc!V176</f>
        <v>0</v>
      </c>
      <c r="S176" s="21">
        <f>Calc!W176</f>
        <v>0</v>
      </c>
      <c r="T176" s="19">
        <f>Calc!J176</f>
        <v>0</v>
      </c>
      <c r="U176" s="14"/>
    </row>
    <row r="177" spans="1:21">
      <c r="A177" s="12"/>
      <c r="B177" s="13"/>
      <c r="C177" s="14"/>
      <c r="D177" s="14"/>
      <c r="E177" s="15"/>
      <c r="F177" s="15"/>
      <c r="G177" s="15"/>
      <c r="H177" s="15"/>
      <c r="I177" s="15"/>
      <c r="J177" s="15"/>
      <c r="K177" s="14"/>
      <c r="L177" s="16"/>
      <c r="M177" s="17"/>
      <c r="N177" s="18">
        <f>Calc!N177</f>
        <v>0</v>
      </c>
      <c r="O177" s="19">
        <f>Calc!Z177</f>
        <v>0</v>
      </c>
      <c r="P177" s="20">
        <f>Calc!S177</f>
        <v>0</v>
      </c>
      <c r="Q177" s="20">
        <f>Calc!T177</f>
        <v>0</v>
      </c>
      <c r="R177" s="20">
        <f>Calc!V177</f>
        <v>0</v>
      </c>
      <c r="S177" s="21">
        <f>Calc!W177</f>
        <v>0</v>
      </c>
      <c r="T177" s="19">
        <f>Calc!J177</f>
        <v>0</v>
      </c>
      <c r="U177" s="14"/>
    </row>
    <row r="178" spans="1:21">
      <c r="A178" s="12"/>
      <c r="B178" s="13"/>
      <c r="C178" s="14"/>
      <c r="D178" s="14"/>
      <c r="E178" s="15"/>
      <c r="F178" s="15"/>
      <c r="G178" s="15"/>
      <c r="H178" s="15"/>
      <c r="I178" s="15"/>
      <c r="J178" s="15"/>
      <c r="K178" s="14"/>
      <c r="L178" s="16"/>
      <c r="M178" s="17"/>
      <c r="N178" s="18">
        <f>Calc!N178</f>
        <v>0</v>
      </c>
      <c r="O178" s="19">
        <f>Calc!Z178</f>
        <v>0</v>
      </c>
      <c r="P178" s="20">
        <f>Calc!S178</f>
        <v>0</v>
      </c>
      <c r="Q178" s="20">
        <f>Calc!T178</f>
        <v>0</v>
      </c>
      <c r="R178" s="20">
        <f>Calc!V178</f>
        <v>0</v>
      </c>
      <c r="S178" s="21">
        <f>Calc!W178</f>
        <v>0</v>
      </c>
      <c r="T178" s="19">
        <f>Calc!J178</f>
        <v>0</v>
      </c>
      <c r="U178" s="14"/>
    </row>
    <row r="179" spans="1:21">
      <c r="A179" s="12"/>
      <c r="B179" s="13"/>
      <c r="C179" s="14"/>
      <c r="D179" s="14"/>
      <c r="E179" s="15"/>
      <c r="F179" s="15"/>
      <c r="G179" s="15"/>
      <c r="H179" s="15"/>
      <c r="I179" s="15"/>
      <c r="J179" s="15"/>
      <c r="K179" s="14"/>
      <c r="L179" s="16"/>
      <c r="M179" s="17"/>
      <c r="N179" s="18">
        <f>Calc!N179</f>
        <v>0</v>
      </c>
      <c r="O179" s="19">
        <f>Calc!Z179</f>
        <v>0</v>
      </c>
      <c r="P179" s="20">
        <f>Calc!S179</f>
        <v>0</v>
      </c>
      <c r="Q179" s="20">
        <f>Calc!T179</f>
        <v>0</v>
      </c>
      <c r="R179" s="20">
        <f>Calc!V179</f>
        <v>0</v>
      </c>
      <c r="S179" s="21">
        <f>Calc!W179</f>
        <v>0</v>
      </c>
      <c r="T179" s="19">
        <f>Calc!J179</f>
        <v>0</v>
      </c>
      <c r="U179" s="14"/>
    </row>
    <row r="180" spans="1:21">
      <c r="A180" s="12"/>
      <c r="B180" s="13"/>
      <c r="C180" s="14"/>
      <c r="D180" s="14"/>
      <c r="E180" s="15"/>
      <c r="F180" s="15"/>
      <c r="G180" s="15"/>
      <c r="H180" s="15"/>
      <c r="I180" s="15"/>
      <c r="J180" s="15"/>
      <c r="K180" s="14"/>
      <c r="L180" s="16"/>
      <c r="M180" s="17"/>
      <c r="N180" s="18">
        <f>Calc!N180</f>
        <v>0</v>
      </c>
      <c r="O180" s="19">
        <f>Calc!Z180</f>
        <v>0</v>
      </c>
      <c r="P180" s="20">
        <f>Calc!S180</f>
        <v>0</v>
      </c>
      <c r="Q180" s="20">
        <f>Calc!T180</f>
        <v>0</v>
      </c>
      <c r="R180" s="20">
        <f>Calc!V180</f>
        <v>0</v>
      </c>
      <c r="S180" s="21">
        <f>Calc!W180</f>
        <v>0</v>
      </c>
      <c r="T180" s="19">
        <f>Calc!J180</f>
        <v>0</v>
      </c>
      <c r="U180" s="14"/>
    </row>
    <row r="181" spans="1:21">
      <c r="A181" s="12"/>
      <c r="B181" s="13"/>
      <c r="C181" s="14"/>
      <c r="D181" s="14"/>
      <c r="E181" s="15"/>
      <c r="F181" s="15"/>
      <c r="G181" s="15"/>
      <c r="H181" s="15"/>
      <c r="I181" s="15"/>
      <c r="J181" s="15"/>
      <c r="K181" s="14"/>
      <c r="L181" s="16"/>
      <c r="M181" s="17"/>
      <c r="N181" s="18">
        <f>Calc!N181</f>
        <v>0</v>
      </c>
      <c r="O181" s="19">
        <f>Calc!Z181</f>
        <v>0</v>
      </c>
      <c r="P181" s="20">
        <f>Calc!S181</f>
        <v>0</v>
      </c>
      <c r="Q181" s="20">
        <f>Calc!T181</f>
        <v>0</v>
      </c>
      <c r="R181" s="20">
        <f>Calc!V181</f>
        <v>0</v>
      </c>
      <c r="S181" s="21">
        <f>Calc!W181</f>
        <v>0</v>
      </c>
      <c r="T181" s="19">
        <f>Calc!J181</f>
        <v>0</v>
      </c>
      <c r="U181" s="14"/>
    </row>
    <row r="182" spans="1:21">
      <c r="A182" s="12"/>
      <c r="B182" s="13"/>
      <c r="C182" s="14"/>
      <c r="D182" s="14"/>
      <c r="E182" s="15"/>
      <c r="F182" s="15"/>
      <c r="G182" s="15"/>
      <c r="H182" s="15"/>
      <c r="I182" s="15"/>
      <c r="J182" s="15"/>
      <c r="K182" s="14"/>
      <c r="L182" s="16"/>
      <c r="M182" s="17"/>
      <c r="N182" s="18">
        <f>Calc!N182</f>
        <v>0</v>
      </c>
      <c r="O182" s="19">
        <f>Calc!Z182</f>
        <v>0</v>
      </c>
      <c r="P182" s="20">
        <f>Calc!S182</f>
        <v>0</v>
      </c>
      <c r="Q182" s="20">
        <f>Calc!T182</f>
        <v>0</v>
      </c>
      <c r="R182" s="20">
        <f>Calc!V182</f>
        <v>0</v>
      </c>
      <c r="S182" s="21">
        <f>Calc!W182</f>
        <v>0</v>
      </c>
      <c r="T182" s="19">
        <f>Calc!J182</f>
        <v>0</v>
      </c>
      <c r="U182" s="14"/>
    </row>
    <row r="183" spans="1:21">
      <c r="A183" s="12"/>
      <c r="B183" s="13"/>
      <c r="C183" s="14"/>
      <c r="D183" s="14"/>
      <c r="E183" s="15"/>
      <c r="F183" s="15"/>
      <c r="G183" s="15"/>
      <c r="H183" s="15"/>
      <c r="I183" s="15"/>
      <c r="J183" s="15"/>
      <c r="K183" s="14"/>
      <c r="L183" s="16"/>
      <c r="M183" s="17"/>
      <c r="N183" s="18">
        <f>Calc!N183</f>
        <v>0</v>
      </c>
      <c r="O183" s="19">
        <f>Calc!Z183</f>
        <v>0</v>
      </c>
      <c r="P183" s="20">
        <f>Calc!S183</f>
        <v>0</v>
      </c>
      <c r="Q183" s="20">
        <f>Calc!T183</f>
        <v>0</v>
      </c>
      <c r="R183" s="20">
        <f>Calc!V183</f>
        <v>0</v>
      </c>
      <c r="S183" s="21">
        <f>Calc!W183</f>
        <v>0</v>
      </c>
      <c r="T183" s="19">
        <f>Calc!J183</f>
        <v>0</v>
      </c>
      <c r="U183" s="14"/>
    </row>
    <row r="184" spans="1:21">
      <c r="A184" s="12"/>
      <c r="B184" s="13"/>
      <c r="C184" s="14"/>
      <c r="D184" s="14"/>
      <c r="E184" s="15"/>
      <c r="F184" s="15"/>
      <c r="G184" s="15"/>
      <c r="H184" s="15"/>
      <c r="I184" s="15"/>
      <c r="J184" s="15"/>
      <c r="K184" s="14"/>
      <c r="L184" s="16"/>
      <c r="M184" s="17"/>
      <c r="N184" s="18">
        <f>Calc!N184</f>
        <v>0</v>
      </c>
      <c r="O184" s="19">
        <f>Calc!Z184</f>
        <v>0</v>
      </c>
      <c r="P184" s="20">
        <f>Calc!S184</f>
        <v>0</v>
      </c>
      <c r="Q184" s="20">
        <f>Calc!T184</f>
        <v>0</v>
      </c>
      <c r="R184" s="20">
        <f>Calc!V184</f>
        <v>0</v>
      </c>
      <c r="S184" s="21">
        <f>Calc!W184</f>
        <v>0</v>
      </c>
      <c r="T184" s="19">
        <f>Calc!J184</f>
        <v>0</v>
      </c>
      <c r="U184" s="14"/>
    </row>
    <row r="185" spans="1:21">
      <c r="A185" s="12"/>
      <c r="B185" s="13"/>
      <c r="C185" s="14"/>
      <c r="D185" s="14"/>
      <c r="E185" s="15"/>
      <c r="F185" s="15"/>
      <c r="G185" s="15"/>
      <c r="H185" s="15"/>
      <c r="I185" s="15"/>
      <c r="J185" s="15"/>
      <c r="K185" s="14"/>
      <c r="L185" s="16"/>
      <c r="M185" s="17"/>
      <c r="N185" s="18">
        <f>Calc!N185</f>
        <v>0</v>
      </c>
      <c r="O185" s="19">
        <f>Calc!Z185</f>
        <v>0</v>
      </c>
      <c r="P185" s="20">
        <f>Calc!S185</f>
        <v>0</v>
      </c>
      <c r="Q185" s="20">
        <f>Calc!T185</f>
        <v>0</v>
      </c>
      <c r="R185" s="20">
        <f>Calc!V185</f>
        <v>0</v>
      </c>
      <c r="S185" s="21">
        <f>Calc!W185</f>
        <v>0</v>
      </c>
      <c r="T185" s="19">
        <f>Calc!J185</f>
        <v>0</v>
      </c>
      <c r="U185" s="14"/>
    </row>
    <row r="186" spans="1:21">
      <c r="A186" s="12"/>
      <c r="B186" s="13"/>
      <c r="C186" s="14"/>
      <c r="D186" s="14"/>
      <c r="E186" s="15"/>
      <c r="F186" s="15"/>
      <c r="G186" s="15"/>
      <c r="H186" s="15"/>
      <c r="I186" s="15"/>
      <c r="J186" s="15"/>
      <c r="K186" s="14"/>
      <c r="L186" s="16"/>
      <c r="M186" s="17"/>
      <c r="N186" s="18">
        <f>Calc!N186</f>
        <v>0</v>
      </c>
      <c r="O186" s="19">
        <f>Calc!Z186</f>
        <v>0</v>
      </c>
      <c r="P186" s="20">
        <f>Calc!S186</f>
        <v>0</v>
      </c>
      <c r="Q186" s="20">
        <f>Calc!T186</f>
        <v>0</v>
      </c>
      <c r="R186" s="20">
        <f>Calc!V186</f>
        <v>0</v>
      </c>
      <c r="S186" s="21">
        <f>Calc!W186</f>
        <v>0</v>
      </c>
      <c r="T186" s="19">
        <f>Calc!J186</f>
        <v>0</v>
      </c>
      <c r="U186" s="14"/>
    </row>
    <row r="187" spans="1:21">
      <c r="A187" s="12"/>
      <c r="B187" s="13"/>
      <c r="C187" s="14"/>
      <c r="D187" s="14"/>
      <c r="E187" s="15"/>
      <c r="F187" s="15"/>
      <c r="G187" s="15"/>
      <c r="H187" s="15"/>
      <c r="I187" s="15"/>
      <c r="J187" s="15"/>
      <c r="K187" s="14"/>
      <c r="L187" s="16"/>
      <c r="M187" s="17"/>
      <c r="N187" s="18">
        <f>Calc!N187</f>
        <v>0</v>
      </c>
      <c r="O187" s="19">
        <f>Calc!Z187</f>
        <v>0</v>
      </c>
      <c r="P187" s="20">
        <f>Calc!S187</f>
        <v>0</v>
      </c>
      <c r="Q187" s="20">
        <f>Calc!T187</f>
        <v>0</v>
      </c>
      <c r="R187" s="20">
        <f>Calc!V187</f>
        <v>0</v>
      </c>
      <c r="S187" s="21">
        <f>Calc!W187</f>
        <v>0</v>
      </c>
      <c r="T187" s="19">
        <f>Calc!J187</f>
        <v>0</v>
      </c>
      <c r="U187" s="14"/>
    </row>
    <row r="188" spans="1:21">
      <c r="A188" s="12"/>
      <c r="B188" s="13"/>
      <c r="C188" s="14"/>
      <c r="D188" s="14"/>
      <c r="E188" s="15"/>
      <c r="F188" s="15"/>
      <c r="G188" s="15"/>
      <c r="H188" s="15"/>
      <c r="I188" s="15"/>
      <c r="J188" s="15"/>
      <c r="K188" s="14"/>
      <c r="L188" s="16"/>
      <c r="M188" s="17"/>
      <c r="N188" s="18">
        <f>Calc!N188</f>
        <v>0</v>
      </c>
      <c r="O188" s="19">
        <f>Calc!Z188</f>
        <v>0</v>
      </c>
      <c r="P188" s="20">
        <f>Calc!S188</f>
        <v>0</v>
      </c>
      <c r="Q188" s="20">
        <f>Calc!T188</f>
        <v>0</v>
      </c>
      <c r="R188" s="20">
        <f>Calc!V188</f>
        <v>0</v>
      </c>
      <c r="S188" s="21">
        <f>Calc!W188</f>
        <v>0</v>
      </c>
      <c r="T188" s="19">
        <f>Calc!J188</f>
        <v>0</v>
      </c>
      <c r="U188" s="14"/>
    </row>
    <row r="189" spans="1:21">
      <c r="A189" s="12"/>
      <c r="B189" s="13"/>
      <c r="C189" s="14"/>
      <c r="D189" s="14"/>
      <c r="E189" s="15"/>
      <c r="F189" s="15"/>
      <c r="G189" s="15"/>
      <c r="H189" s="15"/>
      <c r="I189" s="15"/>
      <c r="J189" s="15"/>
      <c r="K189" s="14"/>
      <c r="L189" s="16"/>
      <c r="M189" s="17"/>
      <c r="N189" s="18">
        <f>Calc!N189</f>
        <v>0</v>
      </c>
      <c r="O189" s="19">
        <f>Calc!Z189</f>
        <v>0</v>
      </c>
      <c r="P189" s="20">
        <f>Calc!S189</f>
        <v>0</v>
      </c>
      <c r="Q189" s="20">
        <f>Calc!T189</f>
        <v>0</v>
      </c>
      <c r="R189" s="20">
        <f>Calc!V189</f>
        <v>0</v>
      </c>
      <c r="S189" s="21">
        <f>Calc!W189</f>
        <v>0</v>
      </c>
      <c r="T189" s="19">
        <f>Calc!J189</f>
        <v>0</v>
      </c>
      <c r="U189" s="14"/>
    </row>
    <row r="190" spans="1:21">
      <c r="A190" s="12"/>
      <c r="B190" s="13"/>
      <c r="C190" s="14"/>
      <c r="D190" s="14"/>
      <c r="E190" s="15"/>
      <c r="F190" s="15"/>
      <c r="G190" s="15"/>
      <c r="H190" s="15"/>
      <c r="I190" s="15"/>
      <c r="J190" s="15"/>
      <c r="K190" s="14"/>
      <c r="L190" s="16"/>
      <c r="M190" s="17"/>
      <c r="N190" s="18">
        <f>Calc!N190</f>
        <v>0</v>
      </c>
      <c r="O190" s="19">
        <f>Calc!Z190</f>
        <v>0</v>
      </c>
      <c r="P190" s="20">
        <f>Calc!S190</f>
        <v>0</v>
      </c>
      <c r="Q190" s="20">
        <f>Calc!T190</f>
        <v>0</v>
      </c>
      <c r="R190" s="20">
        <f>Calc!V190</f>
        <v>0</v>
      </c>
      <c r="S190" s="21">
        <f>Calc!W190</f>
        <v>0</v>
      </c>
      <c r="T190" s="19">
        <f>Calc!J190</f>
        <v>0</v>
      </c>
      <c r="U190" s="14"/>
    </row>
    <row r="191" spans="1:21">
      <c r="A191" s="12"/>
      <c r="B191" s="13"/>
      <c r="C191" s="14"/>
      <c r="D191" s="14"/>
      <c r="E191" s="15"/>
      <c r="F191" s="15"/>
      <c r="G191" s="15"/>
      <c r="H191" s="15"/>
      <c r="I191" s="15"/>
      <c r="J191" s="15"/>
      <c r="K191" s="14"/>
      <c r="L191" s="16"/>
      <c r="M191" s="17"/>
      <c r="N191" s="18">
        <f>Calc!N191</f>
        <v>0</v>
      </c>
      <c r="O191" s="19">
        <f>Calc!Z191</f>
        <v>0</v>
      </c>
      <c r="P191" s="20">
        <f>Calc!S191</f>
        <v>0</v>
      </c>
      <c r="Q191" s="20">
        <f>Calc!T191</f>
        <v>0</v>
      </c>
      <c r="R191" s="20">
        <f>Calc!V191</f>
        <v>0</v>
      </c>
      <c r="S191" s="21">
        <f>Calc!W191</f>
        <v>0</v>
      </c>
      <c r="T191" s="19">
        <f>Calc!J191</f>
        <v>0</v>
      </c>
      <c r="U191" s="14"/>
    </row>
    <row r="192" spans="1:21">
      <c r="A192" s="12"/>
      <c r="B192" s="13"/>
      <c r="C192" s="14"/>
      <c r="D192" s="14"/>
      <c r="E192" s="15"/>
      <c r="F192" s="15"/>
      <c r="G192" s="15"/>
      <c r="H192" s="15"/>
      <c r="I192" s="15"/>
      <c r="J192" s="15"/>
      <c r="K192" s="14"/>
      <c r="L192" s="16"/>
      <c r="M192" s="17"/>
      <c r="N192" s="18">
        <f>Calc!N192</f>
        <v>0</v>
      </c>
      <c r="O192" s="19">
        <f>Calc!Z192</f>
        <v>0</v>
      </c>
      <c r="P192" s="20">
        <f>Calc!S192</f>
        <v>0</v>
      </c>
      <c r="Q192" s="20">
        <f>Calc!T192</f>
        <v>0</v>
      </c>
      <c r="R192" s="20">
        <f>Calc!V192</f>
        <v>0</v>
      </c>
      <c r="S192" s="21">
        <f>Calc!W192</f>
        <v>0</v>
      </c>
      <c r="T192" s="19">
        <f>Calc!J192</f>
        <v>0</v>
      </c>
      <c r="U192" s="14"/>
    </row>
    <row r="193" spans="1:21">
      <c r="A193" s="12"/>
      <c r="B193" s="13"/>
      <c r="C193" s="14"/>
      <c r="D193" s="14"/>
      <c r="E193" s="15"/>
      <c r="F193" s="15"/>
      <c r="G193" s="15"/>
      <c r="H193" s="15"/>
      <c r="I193" s="15"/>
      <c r="J193" s="15"/>
      <c r="K193" s="14"/>
      <c r="L193" s="16"/>
      <c r="M193" s="17"/>
      <c r="N193" s="18">
        <f>Calc!N193</f>
        <v>0</v>
      </c>
      <c r="O193" s="19">
        <f>Calc!Z193</f>
        <v>0</v>
      </c>
      <c r="P193" s="20">
        <f>Calc!S193</f>
        <v>0</v>
      </c>
      <c r="Q193" s="20">
        <f>Calc!T193</f>
        <v>0</v>
      </c>
      <c r="R193" s="20">
        <f>Calc!V193</f>
        <v>0</v>
      </c>
      <c r="S193" s="21">
        <f>Calc!W193</f>
        <v>0</v>
      </c>
      <c r="T193" s="19">
        <f>Calc!J193</f>
        <v>0</v>
      </c>
      <c r="U193" s="14"/>
    </row>
    <row r="194" spans="1:21">
      <c r="A194" s="12"/>
      <c r="B194" s="13"/>
      <c r="C194" s="14"/>
      <c r="D194" s="14"/>
      <c r="E194" s="15"/>
      <c r="F194" s="15"/>
      <c r="G194" s="15"/>
      <c r="H194" s="15"/>
      <c r="I194" s="15"/>
      <c r="J194" s="15"/>
      <c r="K194" s="14"/>
      <c r="L194" s="16"/>
      <c r="M194" s="17"/>
      <c r="N194" s="18">
        <f>Calc!N194</f>
        <v>0</v>
      </c>
      <c r="O194" s="19">
        <f>Calc!Z194</f>
        <v>0</v>
      </c>
      <c r="P194" s="20">
        <f>Calc!S194</f>
        <v>0</v>
      </c>
      <c r="Q194" s="20">
        <f>Calc!T194</f>
        <v>0</v>
      </c>
      <c r="R194" s="20">
        <f>Calc!V194</f>
        <v>0</v>
      </c>
      <c r="S194" s="21">
        <f>Calc!W194</f>
        <v>0</v>
      </c>
      <c r="T194" s="19">
        <f>Calc!J194</f>
        <v>0</v>
      </c>
      <c r="U194" s="14"/>
    </row>
    <row r="195" spans="1:21">
      <c r="A195" s="12"/>
      <c r="B195" s="13"/>
      <c r="C195" s="14"/>
      <c r="D195" s="14"/>
      <c r="E195" s="15"/>
      <c r="F195" s="15"/>
      <c r="G195" s="15"/>
      <c r="H195" s="15"/>
      <c r="I195" s="15"/>
      <c r="J195" s="15"/>
      <c r="K195" s="14"/>
      <c r="L195" s="16"/>
      <c r="M195" s="17"/>
      <c r="N195" s="18">
        <f>Calc!N195</f>
        <v>0</v>
      </c>
      <c r="O195" s="19">
        <f>Calc!Z195</f>
        <v>0</v>
      </c>
      <c r="P195" s="20">
        <f>Calc!S195</f>
        <v>0</v>
      </c>
      <c r="Q195" s="20">
        <f>Calc!T195</f>
        <v>0</v>
      </c>
      <c r="R195" s="20">
        <f>Calc!V195</f>
        <v>0</v>
      </c>
      <c r="S195" s="21">
        <f>Calc!W195</f>
        <v>0</v>
      </c>
      <c r="T195" s="19">
        <f>Calc!J195</f>
        <v>0</v>
      </c>
      <c r="U195" s="14"/>
    </row>
    <row r="196" spans="1:21">
      <c r="A196" s="12"/>
      <c r="B196" s="13"/>
      <c r="C196" s="14"/>
      <c r="D196" s="14"/>
      <c r="E196" s="15"/>
      <c r="F196" s="15"/>
      <c r="G196" s="15"/>
      <c r="H196" s="15"/>
      <c r="I196" s="15"/>
      <c r="J196" s="15"/>
      <c r="K196" s="14"/>
      <c r="L196" s="16"/>
      <c r="M196" s="17"/>
      <c r="N196" s="18">
        <f>Calc!N196</f>
        <v>0</v>
      </c>
      <c r="O196" s="19">
        <f>Calc!Z196</f>
        <v>0</v>
      </c>
      <c r="P196" s="20">
        <f>Calc!S196</f>
        <v>0</v>
      </c>
      <c r="Q196" s="20">
        <f>Calc!T196</f>
        <v>0</v>
      </c>
      <c r="R196" s="20">
        <f>Calc!V196</f>
        <v>0</v>
      </c>
      <c r="S196" s="21">
        <f>Calc!W196</f>
        <v>0</v>
      </c>
      <c r="T196" s="19">
        <f>Calc!J196</f>
        <v>0</v>
      </c>
      <c r="U196" s="14"/>
    </row>
    <row r="197" spans="1:21">
      <c r="A197" s="12"/>
      <c r="B197" s="13"/>
      <c r="C197" s="14"/>
      <c r="D197" s="14"/>
      <c r="E197" s="15"/>
      <c r="F197" s="15"/>
      <c r="G197" s="15"/>
      <c r="H197" s="15"/>
      <c r="I197" s="15"/>
      <c r="J197" s="15"/>
      <c r="K197" s="14"/>
      <c r="L197" s="16"/>
      <c r="M197" s="17"/>
      <c r="N197" s="18">
        <f>Calc!N197</f>
        <v>0</v>
      </c>
      <c r="O197" s="19">
        <f>Calc!Z197</f>
        <v>0</v>
      </c>
      <c r="P197" s="20">
        <f>Calc!S197</f>
        <v>0</v>
      </c>
      <c r="Q197" s="20">
        <f>Calc!T197</f>
        <v>0</v>
      </c>
      <c r="R197" s="20">
        <f>Calc!V197</f>
        <v>0</v>
      </c>
      <c r="S197" s="21">
        <f>Calc!W197</f>
        <v>0</v>
      </c>
      <c r="T197" s="19">
        <f>Calc!J197</f>
        <v>0</v>
      </c>
      <c r="U197" s="14"/>
    </row>
    <row r="198" spans="1:21">
      <c r="A198" s="12"/>
      <c r="B198" s="13"/>
      <c r="C198" s="14"/>
      <c r="D198" s="14"/>
      <c r="E198" s="15"/>
      <c r="F198" s="15"/>
      <c r="G198" s="15"/>
      <c r="H198" s="15"/>
      <c r="I198" s="15"/>
      <c r="J198" s="15"/>
      <c r="K198" s="14"/>
      <c r="L198" s="16"/>
      <c r="M198" s="17"/>
      <c r="N198" s="18">
        <f>Calc!N198</f>
        <v>0</v>
      </c>
      <c r="O198" s="19">
        <f>Calc!Z198</f>
        <v>0</v>
      </c>
      <c r="P198" s="20">
        <f>Calc!S198</f>
        <v>0</v>
      </c>
      <c r="Q198" s="20">
        <f>Calc!T198</f>
        <v>0</v>
      </c>
      <c r="R198" s="20">
        <f>Calc!V198</f>
        <v>0</v>
      </c>
      <c r="S198" s="21">
        <f>Calc!W198</f>
        <v>0</v>
      </c>
      <c r="T198" s="19">
        <f>Calc!J198</f>
        <v>0</v>
      </c>
      <c r="U198" s="14"/>
    </row>
    <row r="199" spans="1:21">
      <c r="A199" s="12"/>
      <c r="B199" s="13"/>
      <c r="C199" s="14"/>
      <c r="D199" s="14"/>
      <c r="E199" s="15"/>
      <c r="F199" s="15"/>
      <c r="G199" s="15"/>
      <c r="H199" s="15"/>
      <c r="I199" s="15"/>
      <c r="J199" s="15"/>
      <c r="K199" s="14"/>
      <c r="L199" s="16"/>
      <c r="M199" s="17"/>
      <c r="N199" s="18">
        <f>Calc!N199</f>
        <v>0</v>
      </c>
      <c r="O199" s="19">
        <f>Calc!Z199</f>
        <v>0</v>
      </c>
      <c r="P199" s="20">
        <f>Calc!S199</f>
        <v>0</v>
      </c>
      <c r="Q199" s="20">
        <f>Calc!T199</f>
        <v>0</v>
      </c>
      <c r="R199" s="20">
        <f>Calc!V199</f>
        <v>0</v>
      </c>
      <c r="S199" s="21">
        <f>Calc!W199</f>
        <v>0</v>
      </c>
      <c r="T199" s="19">
        <f>Calc!J199</f>
        <v>0</v>
      </c>
      <c r="U199" s="14"/>
    </row>
    <row r="200" spans="1:21">
      <c r="A200" s="12"/>
      <c r="B200" s="13"/>
      <c r="C200" s="14"/>
      <c r="D200" s="14"/>
      <c r="E200" s="15"/>
      <c r="F200" s="15"/>
      <c r="G200" s="15"/>
      <c r="H200" s="15"/>
      <c r="I200" s="15"/>
      <c r="J200" s="15"/>
      <c r="K200" s="14"/>
      <c r="L200" s="16"/>
      <c r="M200" s="17"/>
      <c r="N200" s="18">
        <f>Calc!N200</f>
        <v>0</v>
      </c>
      <c r="O200" s="19">
        <f>Calc!Z200</f>
        <v>0</v>
      </c>
      <c r="P200" s="20">
        <f>Calc!S200</f>
        <v>0</v>
      </c>
      <c r="Q200" s="20">
        <f>Calc!T200</f>
        <v>0</v>
      </c>
      <c r="R200" s="20">
        <f>Calc!V200</f>
        <v>0</v>
      </c>
      <c r="S200" s="21">
        <f>Calc!W200</f>
        <v>0</v>
      </c>
      <c r="T200" s="19">
        <f>Calc!J200</f>
        <v>0</v>
      </c>
      <c r="U200" s="14"/>
    </row>
    <row r="201" spans="1:21">
      <c r="A201" s="12"/>
      <c r="B201" s="13"/>
      <c r="C201" s="14"/>
      <c r="D201" s="14"/>
      <c r="E201" s="15"/>
      <c r="F201" s="15"/>
      <c r="G201" s="15"/>
      <c r="H201" s="15"/>
      <c r="I201" s="15"/>
      <c r="J201" s="15"/>
      <c r="K201" s="14"/>
      <c r="L201" s="16"/>
      <c r="M201" s="17"/>
      <c r="N201" s="18">
        <f>Calc!N201</f>
        <v>0</v>
      </c>
      <c r="O201" s="19">
        <f>Calc!Z201</f>
        <v>0</v>
      </c>
      <c r="P201" s="20">
        <f>Calc!S201</f>
        <v>0</v>
      </c>
      <c r="Q201" s="20">
        <f>Calc!T201</f>
        <v>0</v>
      </c>
      <c r="R201" s="20">
        <f>Calc!V201</f>
        <v>0</v>
      </c>
      <c r="S201" s="21">
        <f>Calc!W201</f>
        <v>0</v>
      </c>
      <c r="T201" s="19">
        <f>Calc!J201</f>
        <v>0</v>
      </c>
      <c r="U201" s="14"/>
    </row>
    <row r="202" spans="1:21">
      <c r="A202" s="12"/>
      <c r="B202" s="13"/>
      <c r="C202" s="14"/>
      <c r="D202" s="14"/>
      <c r="E202" s="15"/>
      <c r="F202" s="15"/>
      <c r="G202" s="15"/>
      <c r="H202" s="15"/>
      <c r="I202" s="15"/>
      <c r="J202" s="15"/>
      <c r="K202" s="14"/>
      <c r="L202" s="16"/>
      <c r="M202" s="17"/>
      <c r="N202" s="18">
        <f>Calc!N202</f>
        <v>0</v>
      </c>
      <c r="O202" s="19">
        <f>Calc!Z202</f>
        <v>0</v>
      </c>
      <c r="P202" s="20">
        <f>Calc!S202</f>
        <v>0</v>
      </c>
      <c r="Q202" s="20">
        <f>Calc!T202</f>
        <v>0</v>
      </c>
      <c r="R202" s="20">
        <f>Calc!V202</f>
        <v>0</v>
      </c>
      <c r="S202" s="21">
        <f>Calc!W202</f>
        <v>0</v>
      </c>
      <c r="T202" s="19">
        <f>Calc!J202</f>
        <v>0</v>
      </c>
      <c r="U202" s="14"/>
    </row>
    <row r="203" spans="1:21">
      <c r="A203" s="12"/>
      <c r="B203" s="13"/>
      <c r="C203" s="14"/>
      <c r="D203" s="14"/>
      <c r="E203" s="15"/>
      <c r="F203" s="15"/>
      <c r="G203" s="15"/>
      <c r="H203" s="15"/>
      <c r="I203" s="15"/>
      <c r="J203" s="15"/>
      <c r="K203" s="14"/>
      <c r="L203" s="16"/>
      <c r="M203" s="17"/>
      <c r="N203" s="18">
        <f>Calc!N203</f>
        <v>0</v>
      </c>
      <c r="O203" s="19">
        <f>Calc!Z203</f>
        <v>0</v>
      </c>
      <c r="P203" s="20">
        <f>Calc!S203</f>
        <v>0</v>
      </c>
      <c r="Q203" s="20">
        <f>Calc!T203</f>
        <v>0</v>
      </c>
      <c r="R203" s="20">
        <f>Calc!V203</f>
        <v>0</v>
      </c>
      <c r="S203" s="21">
        <f>Calc!W203</f>
        <v>0</v>
      </c>
      <c r="T203" s="19">
        <f>Calc!J203</f>
        <v>0</v>
      </c>
      <c r="U203" s="14"/>
    </row>
    <row r="204" spans="1:21">
      <c r="A204" s="12"/>
      <c r="B204" s="13"/>
      <c r="C204" s="14"/>
      <c r="D204" s="14"/>
      <c r="E204" s="15"/>
      <c r="F204" s="15"/>
      <c r="G204" s="15"/>
      <c r="H204" s="15"/>
      <c r="I204" s="15"/>
      <c r="J204" s="15"/>
      <c r="K204" s="14"/>
      <c r="L204" s="16"/>
      <c r="M204" s="17"/>
      <c r="N204" s="18">
        <f>Calc!N204</f>
        <v>0</v>
      </c>
      <c r="O204" s="19">
        <f>Calc!Z204</f>
        <v>0</v>
      </c>
      <c r="P204" s="20">
        <f>Calc!S204</f>
        <v>0</v>
      </c>
      <c r="Q204" s="20">
        <f>Calc!T204</f>
        <v>0</v>
      </c>
      <c r="R204" s="20">
        <f>Calc!V204</f>
        <v>0</v>
      </c>
      <c r="S204" s="21">
        <f>Calc!W204</f>
        <v>0</v>
      </c>
      <c r="T204" s="19">
        <f>Calc!J204</f>
        <v>0</v>
      </c>
      <c r="U204" s="14"/>
    </row>
    <row r="205" spans="1:21">
      <c r="A205" s="12"/>
      <c r="B205" s="13"/>
      <c r="C205" s="14"/>
      <c r="D205" s="14"/>
      <c r="E205" s="15"/>
      <c r="F205" s="15"/>
      <c r="G205" s="15"/>
      <c r="H205" s="15"/>
      <c r="I205" s="15"/>
      <c r="J205" s="15"/>
      <c r="K205" s="14"/>
      <c r="L205" s="16"/>
      <c r="M205" s="17"/>
      <c r="N205" s="18">
        <f>Calc!N205</f>
        <v>0</v>
      </c>
      <c r="O205" s="19">
        <f>Calc!Z205</f>
        <v>0</v>
      </c>
      <c r="P205" s="20">
        <f>Calc!S205</f>
        <v>0</v>
      </c>
      <c r="Q205" s="20">
        <f>Calc!T205</f>
        <v>0</v>
      </c>
      <c r="R205" s="20">
        <f>Calc!V205</f>
        <v>0</v>
      </c>
      <c r="S205" s="21">
        <f>Calc!W205</f>
        <v>0</v>
      </c>
      <c r="T205" s="19">
        <f>Calc!J205</f>
        <v>0</v>
      </c>
      <c r="U205" s="14"/>
    </row>
    <row r="206" spans="1:21">
      <c r="A206" s="12"/>
      <c r="B206" s="13"/>
      <c r="C206" s="14"/>
      <c r="D206" s="14"/>
      <c r="E206" s="15"/>
      <c r="F206" s="15"/>
      <c r="G206" s="15"/>
      <c r="H206" s="15"/>
      <c r="I206" s="15"/>
      <c r="J206" s="15"/>
      <c r="K206" s="14"/>
      <c r="L206" s="16"/>
      <c r="M206" s="17"/>
      <c r="N206" s="18">
        <f>Calc!N206</f>
        <v>0</v>
      </c>
      <c r="O206" s="19">
        <f>Calc!Z206</f>
        <v>0</v>
      </c>
      <c r="P206" s="20">
        <f>Calc!S206</f>
        <v>0</v>
      </c>
      <c r="Q206" s="20">
        <f>Calc!T206</f>
        <v>0</v>
      </c>
      <c r="R206" s="20">
        <f>Calc!V206</f>
        <v>0</v>
      </c>
      <c r="S206" s="21">
        <f>Calc!W206</f>
        <v>0</v>
      </c>
      <c r="T206" s="19">
        <f>Calc!J206</f>
        <v>0</v>
      </c>
      <c r="U206" s="14"/>
    </row>
    <row r="207" spans="1:21">
      <c r="A207" s="12"/>
      <c r="B207" s="13"/>
      <c r="C207" s="14"/>
      <c r="D207" s="14"/>
      <c r="E207" s="15"/>
      <c r="F207" s="15"/>
      <c r="G207" s="15"/>
      <c r="H207" s="15"/>
      <c r="I207" s="15"/>
      <c r="J207" s="15"/>
      <c r="K207" s="14"/>
      <c r="L207" s="16"/>
      <c r="M207" s="17"/>
      <c r="N207" s="18">
        <f>Calc!N207</f>
        <v>0</v>
      </c>
      <c r="O207" s="19">
        <f>Calc!Z207</f>
        <v>0</v>
      </c>
      <c r="P207" s="20">
        <f>Calc!S207</f>
        <v>0</v>
      </c>
      <c r="Q207" s="20">
        <f>Calc!T207</f>
        <v>0</v>
      </c>
      <c r="R207" s="20">
        <f>Calc!V207</f>
        <v>0</v>
      </c>
      <c r="S207" s="21">
        <f>Calc!W207</f>
        <v>0</v>
      </c>
      <c r="T207" s="19">
        <f>Calc!J207</f>
        <v>0</v>
      </c>
      <c r="U207" s="14"/>
    </row>
    <row r="208" spans="1:21">
      <c r="A208" s="12"/>
      <c r="B208" s="13"/>
      <c r="C208" s="14"/>
      <c r="D208" s="14"/>
      <c r="E208" s="15"/>
      <c r="F208" s="15"/>
      <c r="G208" s="15"/>
      <c r="H208" s="15"/>
      <c r="I208" s="15"/>
      <c r="J208" s="15"/>
      <c r="K208" s="14"/>
      <c r="L208" s="16"/>
      <c r="M208" s="17"/>
      <c r="N208" s="18">
        <f>Calc!N208</f>
        <v>0</v>
      </c>
      <c r="O208" s="19">
        <f>Calc!Z208</f>
        <v>0</v>
      </c>
      <c r="P208" s="20">
        <f>Calc!S208</f>
        <v>0</v>
      </c>
      <c r="Q208" s="20">
        <f>Calc!T208</f>
        <v>0</v>
      </c>
      <c r="R208" s="20">
        <f>Calc!V208</f>
        <v>0</v>
      </c>
      <c r="S208" s="21">
        <f>Calc!W208</f>
        <v>0</v>
      </c>
      <c r="T208" s="19">
        <f>Calc!J208</f>
        <v>0</v>
      </c>
      <c r="U208" s="14"/>
    </row>
    <row r="209" spans="1:21">
      <c r="A209" s="12"/>
      <c r="B209" s="13"/>
      <c r="C209" s="14"/>
      <c r="D209" s="14"/>
      <c r="E209" s="15"/>
      <c r="F209" s="15"/>
      <c r="G209" s="15"/>
      <c r="H209" s="15"/>
      <c r="I209" s="15"/>
      <c r="J209" s="15"/>
      <c r="K209" s="14"/>
      <c r="L209" s="16"/>
      <c r="M209" s="17"/>
      <c r="N209" s="18">
        <f>Calc!N209</f>
        <v>0</v>
      </c>
      <c r="O209" s="19">
        <f>Calc!Z209</f>
        <v>0</v>
      </c>
      <c r="P209" s="20">
        <f>Calc!S209</f>
        <v>0</v>
      </c>
      <c r="Q209" s="20">
        <f>Calc!T209</f>
        <v>0</v>
      </c>
      <c r="R209" s="20">
        <f>Calc!V209</f>
        <v>0</v>
      </c>
      <c r="S209" s="21">
        <f>Calc!W209</f>
        <v>0</v>
      </c>
      <c r="T209" s="19">
        <f>Calc!J209</f>
        <v>0</v>
      </c>
      <c r="U209" s="14"/>
    </row>
    <row r="210" spans="1:21">
      <c r="A210" s="12"/>
      <c r="B210" s="13"/>
      <c r="C210" s="14"/>
      <c r="D210" s="14"/>
      <c r="E210" s="15"/>
      <c r="F210" s="15"/>
      <c r="G210" s="15"/>
      <c r="H210" s="15"/>
      <c r="I210" s="15"/>
      <c r="J210" s="15"/>
      <c r="K210" s="14"/>
      <c r="L210" s="16"/>
      <c r="M210" s="17"/>
      <c r="N210" s="18">
        <f>Calc!N210</f>
        <v>0</v>
      </c>
      <c r="O210" s="19">
        <f>Calc!Z210</f>
        <v>0</v>
      </c>
      <c r="P210" s="20">
        <f>Calc!S210</f>
        <v>0</v>
      </c>
      <c r="Q210" s="20">
        <f>Calc!T210</f>
        <v>0</v>
      </c>
      <c r="R210" s="20">
        <f>Calc!V210</f>
        <v>0</v>
      </c>
      <c r="S210" s="21">
        <f>Calc!W210</f>
        <v>0</v>
      </c>
      <c r="T210" s="19">
        <f>Calc!J210</f>
        <v>0</v>
      </c>
      <c r="U210" s="14"/>
    </row>
    <row r="211" spans="1:21">
      <c r="A211" s="12"/>
      <c r="B211" s="13"/>
      <c r="C211" s="14"/>
      <c r="D211" s="14"/>
      <c r="E211" s="15"/>
      <c r="F211" s="15"/>
      <c r="G211" s="15"/>
      <c r="H211" s="15"/>
      <c r="I211" s="15"/>
      <c r="J211" s="15"/>
      <c r="K211" s="14"/>
      <c r="L211" s="16"/>
      <c r="M211" s="17"/>
      <c r="N211" s="18">
        <f>Calc!N211</f>
        <v>0</v>
      </c>
      <c r="O211" s="19">
        <f>Calc!Z211</f>
        <v>0</v>
      </c>
      <c r="P211" s="20">
        <f>Calc!S211</f>
        <v>0</v>
      </c>
      <c r="Q211" s="20">
        <f>Calc!T211</f>
        <v>0</v>
      </c>
      <c r="R211" s="20">
        <f>Calc!V211</f>
        <v>0</v>
      </c>
      <c r="S211" s="21">
        <f>Calc!W211</f>
        <v>0</v>
      </c>
      <c r="T211" s="19">
        <f>Calc!J211</f>
        <v>0</v>
      </c>
      <c r="U211" s="14"/>
    </row>
    <row r="212" spans="1:21">
      <c r="A212" s="12"/>
      <c r="B212" s="13"/>
      <c r="C212" s="14"/>
      <c r="D212" s="14"/>
      <c r="E212" s="15"/>
      <c r="F212" s="15"/>
      <c r="G212" s="15"/>
      <c r="H212" s="15"/>
      <c r="I212" s="15"/>
      <c r="J212" s="15"/>
      <c r="K212" s="14"/>
      <c r="L212" s="16"/>
      <c r="M212" s="17"/>
      <c r="N212" s="18">
        <f>Calc!N212</f>
        <v>0</v>
      </c>
      <c r="O212" s="19">
        <f>Calc!Z212</f>
        <v>0</v>
      </c>
      <c r="P212" s="20">
        <f>Calc!S212</f>
        <v>0</v>
      </c>
      <c r="Q212" s="20">
        <f>Calc!T212</f>
        <v>0</v>
      </c>
      <c r="R212" s="20">
        <f>Calc!V212</f>
        <v>0</v>
      </c>
      <c r="S212" s="21">
        <f>Calc!W212</f>
        <v>0</v>
      </c>
      <c r="T212" s="19">
        <f>Calc!J212</f>
        <v>0</v>
      </c>
      <c r="U212" s="14"/>
    </row>
    <row r="213" spans="1:21">
      <c r="A213" s="12"/>
      <c r="B213" s="13"/>
      <c r="C213" s="14"/>
      <c r="D213" s="14"/>
      <c r="E213" s="15"/>
      <c r="F213" s="15"/>
      <c r="G213" s="15"/>
      <c r="H213" s="15"/>
      <c r="I213" s="15"/>
      <c r="J213" s="15"/>
      <c r="K213" s="14"/>
      <c r="L213" s="16"/>
      <c r="M213" s="17"/>
      <c r="N213" s="18">
        <f>Calc!N213</f>
        <v>0</v>
      </c>
      <c r="O213" s="19">
        <f>Calc!Z213</f>
        <v>0</v>
      </c>
      <c r="P213" s="20">
        <f>Calc!S213</f>
        <v>0</v>
      </c>
      <c r="Q213" s="20">
        <f>Calc!T213</f>
        <v>0</v>
      </c>
      <c r="R213" s="20">
        <f>Calc!V213</f>
        <v>0</v>
      </c>
      <c r="S213" s="21">
        <f>Calc!W213</f>
        <v>0</v>
      </c>
      <c r="T213" s="19">
        <f>Calc!J213</f>
        <v>0</v>
      </c>
      <c r="U213" s="14"/>
    </row>
    <row r="214" spans="1:21">
      <c r="A214" s="12"/>
      <c r="B214" s="13"/>
      <c r="C214" s="14"/>
      <c r="D214" s="14"/>
      <c r="E214" s="15"/>
      <c r="F214" s="15"/>
      <c r="G214" s="15"/>
      <c r="H214" s="15"/>
      <c r="I214" s="15"/>
      <c r="J214" s="15"/>
      <c r="K214" s="14"/>
      <c r="L214" s="16"/>
      <c r="M214" s="17"/>
      <c r="N214" s="18">
        <f>Calc!N214</f>
        <v>0</v>
      </c>
      <c r="O214" s="19">
        <f>Calc!Z214</f>
        <v>0</v>
      </c>
      <c r="P214" s="20">
        <f>Calc!S214</f>
        <v>0</v>
      </c>
      <c r="Q214" s="20">
        <f>Calc!T214</f>
        <v>0</v>
      </c>
      <c r="R214" s="20">
        <f>Calc!V214</f>
        <v>0</v>
      </c>
      <c r="S214" s="21">
        <f>Calc!W214</f>
        <v>0</v>
      </c>
      <c r="T214" s="19">
        <f>Calc!J214</f>
        <v>0</v>
      </c>
      <c r="U214" s="14"/>
    </row>
    <row r="215" spans="1:21">
      <c r="A215" s="12"/>
      <c r="B215" s="13"/>
      <c r="C215" s="14"/>
      <c r="D215" s="14"/>
      <c r="E215" s="15"/>
      <c r="F215" s="15"/>
      <c r="G215" s="15"/>
      <c r="H215" s="15"/>
      <c r="I215" s="15"/>
      <c r="J215" s="15"/>
      <c r="K215" s="14"/>
      <c r="L215" s="16"/>
      <c r="M215" s="17"/>
      <c r="N215" s="18">
        <f>Calc!N215</f>
        <v>0</v>
      </c>
      <c r="O215" s="19">
        <f>Calc!Z215</f>
        <v>0</v>
      </c>
      <c r="P215" s="20">
        <f>Calc!S215</f>
        <v>0</v>
      </c>
      <c r="Q215" s="20">
        <f>Calc!T215</f>
        <v>0</v>
      </c>
      <c r="R215" s="20">
        <f>Calc!V215</f>
        <v>0</v>
      </c>
      <c r="S215" s="21">
        <f>Calc!W215</f>
        <v>0</v>
      </c>
      <c r="T215" s="19">
        <f>Calc!J215</f>
        <v>0</v>
      </c>
      <c r="U215" s="14"/>
    </row>
    <row r="216" spans="1:21">
      <c r="A216" s="12"/>
      <c r="B216" s="13"/>
      <c r="C216" s="14"/>
      <c r="D216" s="14"/>
      <c r="E216" s="15"/>
      <c r="F216" s="15"/>
      <c r="G216" s="15"/>
      <c r="H216" s="15"/>
      <c r="I216" s="15"/>
      <c r="J216" s="15"/>
      <c r="K216" s="14"/>
      <c r="L216" s="16"/>
      <c r="M216" s="17"/>
      <c r="N216" s="18">
        <f>Calc!N216</f>
        <v>0</v>
      </c>
      <c r="O216" s="19">
        <f>Calc!Z216</f>
        <v>0</v>
      </c>
      <c r="P216" s="20">
        <f>Calc!S216</f>
        <v>0</v>
      </c>
      <c r="Q216" s="20">
        <f>Calc!T216</f>
        <v>0</v>
      </c>
      <c r="R216" s="20">
        <f>Calc!V216</f>
        <v>0</v>
      </c>
      <c r="S216" s="21">
        <f>Calc!W216</f>
        <v>0</v>
      </c>
      <c r="T216" s="19">
        <f>Calc!J216</f>
        <v>0</v>
      </c>
      <c r="U216" s="14"/>
    </row>
    <row r="217" spans="1:21">
      <c r="A217" s="12"/>
      <c r="B217" s="13"/>
      <c r="C217" s="14"/>
      <c r="D217" s="14"/>
      <c r="E217" s="15"/>
      <c r="F217" s="15"/>
      <c r="G217" s="15"/>
      <c r="H217" s="15"/>
      <c r="I217" s="15"/>
      <c r="J217" s="15"/>
      <c r="K217" s="14"/>
      <c r="L217" s="16"/>
      <c r="M217" s="17"/>
      <c r="N217" s="18">
        <f>Calc!N217</f>
        <v>0</v>
      </c>
      <c r="O217" s="19">
        <f>Calc!Z217</f>
        <v>0</v>
      </c>
      <c r="P217" s="20">
        <f>Calc!S217</f>
        <v>0</v>
      </c>
      <c r="Q217" s="20">
        <f>Calc!T217</f>
        <v>0</v>
      </c>
      <c r="R217" s="20">
        <f>Calc!V217</f>
        <v>0</v>
      </c>
      <c r="S217" s="21">
        <f>Calc!W217</f>
        <v>0</v>
      </c>
      <c r="T217" s="19">
        <f>Calc!J217</f>
        <v>0</v>
      </c>
      <c r="U217" s="14"/>
    </row>
    <row r="218" spans="1:21">
      <c r="A218" s="12"/>
      <c r="B218" s="13"/>
      <c r="C218" s="14"/>
      <c r="D218" s="14"/>
      <c r="E218" s="15"/>
      <c r="F218" s="15"/>
      <c r="G218" s="15"/>
      <c r="H218" s="15"/>
      <c r="I218" s="15"/>
      <c r="J218" s="15"/>
      <c r="K218" s="14"/>
      <c r="L218" s="16"/>
      <c r="M218" s="17"/>
      <c r="N218" s="18">
        <f>Calc!N218</f>
        <v>0</v>
      </c>
      <c r="O218" s="19">
        <f>Calc!Z218</f>
        <v>0</v>
      </c>
      <c r="P218" s="20">
        <f>Calc!S218</f>
        <v>0</v>
      </c>
      <c r="Q218" s="20">
        <f>Calc!T218</f>
        <v>0</v>
      </c>
      <c r="R218" s="20">
        <f>Calc!V218</f>
        <v>0</v>
      </c>
      <c r="S218" s="21">
        <f>Calc!W218</f>
        <v>0</v>
      </c>
      <c r="T218" s="19">
        <f>Calc!J218</f>
        <v>0</v>
      </c>
      <c r="U218" s="14"/>
    </row>
    <row r="219" spans="1:21">
      <c r="A219" s="12"/>
      <c r="B219" s="13"/>
      <c r="C219" s="14"/>
      <c r="D219" s="14"/>
      <c r="E219" s="15"/>
      <c r="F219" s="15"/>
      <c r="G219" s="15"/>
      <c r="H219" s="15"/>
      <c r="I219" s="15"/>
      <c r="J219" s="15"/>
      <c r="K219" s="14"/>
      <c r="L219" s="16"/>
      <c r="M219" s="17"/>
      <c r="N219" s="18">
        <f>Calc!N219</f>
        <v>0</v>
      </c>
      <c r="O219" s="19">
        <f>Calc!Z219</f>
        <v>0</v>
      </c>
      <c r="P219" s="20">
        <f>Calc!S219</f>
        <v>0</v>
      </c>
      <c r="Q219" s="20">
        <f>Calc!T219</f>
        <v>0</v>
      </c>
      <c r="R219" s="20">
        <f>Calc!V219</f>
        <v>0</v>
      </c>
      <c r="S219" s="21">
        <f>Calc!W219</f>
        <v>0</v>
      </c>
      <c r="T219" s="19">
        <f>Calc!J219</f>
        <v>0</v>
      </c>
      <c r="U219" s="14"/>
    </row>
    <row r="220" spans="1:21">
      <c r="A220" s="12"/>
      <c r="B220" s="13"/>
      <c r="C220" s="14"/>
      <c r="D220" s="14"/>
      <c r="E220" s="15"/>
      <c r="F220" s="15"/>
      <c r="G220" s="15"/>
      <c r="H220" s="15"/>
      <c r="I220" s="15"/>
      <c r="J220" s="15"/>
      <c r="K220" s="14"/>
      <c r="L220" s="16"/>
      <c r="M220" s="17"/>
      <c r="N220" s="18">
        <f>Calc!N220</f>
        <v>0</v>
      </c>
      <c r="O220" s="19">
        <f>Calc!Z220</f>
        <v>0</v>
      </c>
      <c r="P220" s="20">
        <f>Calc!S220</f>
        <v>0</v>
      </c>
      <c r="Q220" s="20">
        <f>Calc!T220</f>
        <v>0</v>
      </c>
      <c r="R220" s="20">
        <f>Calc!V220</f>
        <v>0</v>
      </c>
      <c r="S220" s="21">
        <f>Calc!W220</f>
        <v>0</v>
      </c>
      <c r="T220" s="19">
        <f>Calc!J220</f>
        <v>0</v>
      </c>
      <c r="U220" s="14"/>
    </row>
    <row r="221" spans="1:21">
      <c r="A221" s="12"/>
      <c r="B221" s="13"/>
      <c r="C221" s="14"/>
      <c r="D221" s="14"/>
      <c r="E221" s="15"/>
      <c r="F221" s="15"/>
      <c r="G221" s="15"/>
      <c r="H221" s="15"/>
      <c r="I221" s="15"/>
      <c r="J221" s="15"/>
      <c r="K221" s="14"/>
      <c r="L221" s="16"/>
      <c r="M221" s="17"/>
      <c r="N221" s="18">
        <f>Calc!N221</f>
        <v>0</v>
      </c>
      <c r="O221" s="19">
        <f>Calc!Z221</f>
        <v>0</v>
      </c>
      <c r="P221" s="20">
        <f>Calc!S221</f>
        <v>0</v>
      </c>
      <c r="Q221" s="20">
        <f>Calc!T221</f>
        <v>0</v>
      </c>
      <c r="R221" s="20">
        <f>Calc!V221</f>
        <v>0</v>
      </c>
      <c r="S221" s="21">
        <f>Calc!W221</f>
        <v>0</v>
      </c>
      <c r="T221" s="19">
        <f>Calc!J221</f>
        <v>0</v>
      </c>
      <c r="U221" s="14"/>
    </row>
    <row r="222" spans="1:21">
      <c r="A222" s="12"/>
      <c r="B222" s="13"/>
      <c r="C222" s="14"/>
      <c r="D222" s="14"/>
      <c r="E222" s="15"/>
      <c r="F222" s="15"/>
      <c r="G222" s="15"/>
      <c r="H222" s="15"/>
      <c r="I222" s="15"/>
      <c r="J222" s="15"/>
      <c r="K222" s="14"/>
      <c r="L222" s="16"/>
      <c r="M222" s="17"/>
      <c r="N222" s="18">
        <f>Calc!N222</f>
        <v>0</v>
      </c>
      <c r="O222" s="19">
        <f>Calc!Z222</f>
        <v>0</v>
      </c>
      <c r="P222" s="20">
        <f>Calc!S222</f>
        <v>0</v>
      </c>
      <c r="Q222" s="20">
        <f>Calc!T222</f>
        <v>0</v>
      </c>
      <c r="R222" s="20">
        <f>Calc!V222</f>
        <v>0</v>
      </c>
      <c r="S222" s="21">
        <f>Calc!W222</f>
        <v>0</v>
      </c>
      <c r="T222" s="19">
        <f>Calc!J222</f>
        <v>0</v>
      </c>
      <c r="U222" s="14"/>
    </row>
    <row r="223" spans="1:21">
      <c r="A223" s="12"/>
      <c r="B223" s="13"/>
      <c r="C223" s="14"/>
      <c r="D223" s="14"/>
      <c r="E223" s="15"/>
      <c r="F223" s="15"/>
      <c r="G223" s="15"/>
      <c r="H223" s="15"/>
      <c r="I223" s="15"/>
      <c r="J223" s="15"/>
      <c r="K223" s="14"/>
      <c r="L223" s="16"/>
      <c r="M223" s="17"/>
      <c r="N223" s="18">
        <f>Calc!N223</f>
        <v>0</v>
      </c>
      <c r="O223" s="19">
        <f>Calc!Z223</f>
        <v>0</v>
      </c>
      <c r="P223" s="20">
        <f>Calc!S223</f>
        <v>0</v>
      </c>
      <c r="Q223" s="20">
        <f>Calc!T223</f>
        <v>0</v>
      </c>
      <c r="R223" s="20">
        <f>Calc!V223</f>
        <v>0</v>
      </c>
      <c r="S223" s="21">
        <f>Calc!W223</f>
        <v>0</v>
      </c>
      <c r="T223" s="19">
        <f>Calc!J223</f>
        <v>0</v>
      </c>
      <c r="U223" s="14"/>
    </row>
    <row r="224" spans="1:21">
      <c r="A224" s="12"/>
      <c r="B224" s="13"/>
      <c r="C224" s="14"/>
      <c r="D224" s="14"/>
      <c r="E224" s="15"/>
      <c r="F224" s="15"/>
      <c r="G224" s="15"/>
      <c r="H224" s="15"/>
      <c r="I224" s="15"/>
      <c r="J224" s="15"/>
      <c r="K224" s="14"/>
      <c r="L224" s="16"/>
      <c r="M224" s="17"/>
      <c r="N224" s="18">
        <f>Calc!N224</f>
        <v>0</v>
      </c>
      <c r="O224" s="19">
        <f>Calc!Z224</f>
        <v>0</v>
      </c>
      <c r="P224" s="20">
        <f>Calc!S224</f>
        <v>0</v>
      </c>
      <c r="Q224" s="20">
        <f>Calc!T224</f>
        <v>0</v>
      </c>
      <c r="R224" s="20">
        <f>Calc!V224</f>
        <v>0</v>
      </c>
      <c r="S224" s="21">
        <f>Calc!W224</f>
        <v>0</v>
      </c>
      <c r="T224" s="19">
        <f>Calc!J224</f>
        <v>0</v>
      </c>
      <c r="U224" s="14"/>
    </row>
    <row r="225" spans="1:21">
      <c r="A225" s="12"/>
      <c r="B225" s="13"/>
      <c r="C225" s="14"/>
      <c r="D225" s="14"/>
      <c r="E225" s="15"/>
      <c r="F225" s="15"/>
      <c r="G225" s="15"/>
      <c r="H225" s="15"/>
      <c r="I225" s="15"/>
      <c r="J225" s="15"/>
      <c r="K225" s="14"/>
      <c r="L225" s="16"/>
      <c r="M225" s="17"/>
      <c r="N225" s="18">
        <f>Calc!N225</f>
        <v>0</v>
      </c>
      <c r="O225" s="19">
        <f>Calc!Z225</f>
        <v>0</v>
      </c>
      <c r="P225" s="20">
        <f>Calc!S225</f>
        <v>0</v>
      </c>
      <c r="Q225" s="20">
        <f>Calc!T225</f>
        <v>0</v>
      </c>
      <c r="R225" s="20">
        <f>Calc!V225</f>
        <v>0</v>
      </c>
      <c r="S225" s="21">
        <f>Calc!W225</f>
        <v>0</v>
      </c>
      <c r="T225" s="19">
        <f>Calc!J225</f>
        <v>0</v>
      </c>
      <c r="U225" s="14"/>
    </row>
    <row r="226" spans="1:21">
      <c r="A226" s="12"/>
      <c r="B226" s="13"/>
      <c r="C226" s="14"/>
      <c r="D226" s="14"/>
      <c r="E226" s="15"/>
      <c r="F226" s="15"/>
      <c r="G226" s="15"/>
      <c r="H226" s="15"/>
      <c r="I226" s="15"/>
      <c r="J226" s="15"/>
      <c r="K226" s="14"/>
      <c r="L226" s="16"/>
      <c r="M226" s="17"/>
      <c r="N226" s="18">
        <f>Calc!N226</f>
        <v>0</v>
      </c>
      <c r="O226" s="19">
        <f>Calc!Z226</f>
        <v>0</v>
      </c>
      <c r="P226" s="20">
        <f>Calc!S226</f>
        <v>0</v>
      </c>
      <c r="Q226" s="20">
        <f>Calc!T226</f>
        <v>0</v>
      </c>
      <c r="R226" s="20">
        <f>Calc!V226</f>
        <v>0</v>
      </c>
      <c r="S226" s="21">
        <f>Calc!W226</f>
        <v>0</v>
      </c>
      <c r="T226" s="19">
        <f>Calc!J226</f>
        <v>0</v>
      </c>
      <c r="U226" s="14"/>
    </row>
    <row r="227" spans="1:21">
      <c r="A227" s="12"/>
      <c r="B227" s="13"/>
      <c r="C227" s="14"/>
      <c r="D227" s="14"/>
      <c r="E227" s="15"/>
      <c r="F227" s="15"/>
      <c r="G227" s="15"/>
      <c r="H227" s="15"/>
      <c r="I227" s="15"/>
      <c r="J227" s="15"/>
      <c r="K227" s="14"/>
      <c r="L227" s="16"/>
      <c r="M227" s="17"/>
      <c r="N227" s="18">
        <f>Calc!N227</f>
        <v>0</v>
      </c>
      <c r="O227" s="19">
        <f>Calc!Z227</f>
        <v>0</v>
      </c>
      <c r="P227" s="20">
        <f>Calc!S227</f>
        <v>0</v>
      </c>
      <c r="Q227" s="20">
        <f>Calc!T227</f>
        <v>0</v>
      </c>
      <c r="R227" s="20">
        <f>Calc!V227</f>
        <v>0</v>
      </c>
      <c r="S227" s="21">
        <f>Calc!W227</f>
        <v>0</v>
      </c>
      <c r="T227" s="19">
        <f>Calc!J227</f>
        <v>0</v>
      </c>
      <c r="U227" s="14"/>
    </row>
    <row r="228" spans="1:21">
      <c r="A228" s="12"/>
      <c r="B228" s="13"/>
      <c r="C228" s="14"/>
      <c r="D228" s="14"/>
      <c r="E228" s="15"/>
      <c r="F228" s="15"/>
      <c r="G228" s="15"/>
      <c r="H228" s="15"/>
      <c r="I228" s="15"/>
      <c r="J228" s="15"/>
      <c r="K228" s="14"/>
      <c r="L228" s="16"/>
      <c r="M228" s="17"/>
      <c r="N228" s="18">
        <f>Calc!N228</f>
        <v>0</v>
      </c>
      <c r="O228" s="19">
        <f>Calc!Z228</f>
        <v>0</v>
      </c>
      <c r="P228" s="20">
        <f>Calc!S228</f>
        <v>0</v>
      </c>
      <c r="Q228" s="20">
        <f>Calc!T228</f>
        <v>0</v>
      </c>
      <c r="R228" s="20">
        <f>Calc!V228</f>
        <v>0</v>
      </c>
      <c r="S228" s="21">
        <f>Calc!W228</f>
        <v>0</v>
      </c>
      <c r="T228" s="19">
        <f>Calc!J228</f>
        <v>0</v>
      </c>
      <c r="U228" s="14"/>
    </row>
    <row r="229" spans="1:21">
      <c r="A229" s="12"/>
      <c r="B229" s="13"/>
      <c r="C229" s="14"/>
      <c r="D229" s="14"/>
      <c r="E229" s="15"/>
      <c r="F229" s="15"/>
      <c r="G229" s="15"/>
      <c r="H229" s="15"/>
      <c r="I229" s="15"/>
      <c r="J229" s="15"/>
      <c r="K229" s="14"/>
      <c r="L229" s="16"/>
      <c r="M229" s="17"/>
      <c r="N229" s="18">
        <f>Calc!N229</f>
        <v>0</v>
      </c>
      <c r="O229" s="19">
        <f>Calc!Z229</f>
        <v>0</v>
      </c>
      <c r="P229" s="20">
        <f>Calc!S229</f>
        <v>0</v>
      </c>
      <c r="Q229" s="20">
        <f>Calc!T229</f>
        <v>0</v>
      </c>
      <c r="R229" s="20">
        <f>Calc!V229</f>
        <v>0</v>
      </c>
      <c r="S229" s="21">
        <f>Calc!W229</f>
        <v>0</v>
      </c>
      <c r="T229" s="19">
        <f>Calc!J229</f>
        <v>0</v>
      </c>
      <c r="U229" s="14"/>
    </row>
    <row r="230" spans="1:21">
      <c r="A230" s="12"/>
      <c r="B230" s="13"/>
      <c r="C230" s="14"/>
      <c r="D230" s="14"/>
      <c r="E230" s="15"/>
      <c r="F230" s="15"/>
      <c r="G230" s="15"/>
      <c r="H230" s="15"/>
      <c r="I230" s="15"/>
      <c r="J230" s="15"/>
      <c r="K230" s="14"/>
      <c r="L230" s="16"/>
      <c r="M230" s="17"/>
      <c r="N230" s="18">
        <f>Calc!N230</f>
        <v>0</v>
      </c>
      <c r="O230" s="19">
        <f>Calc!Z230</f>
        <v>0</v>
      </c>
      <c r="P230" s="20">
        <f>Calc!S230</f>
        <v>0</v>
      </c>
      <c r="Q230" s="20">
        <f>Calc!T230</f>
        <v>0</v>
      </c>
      <c r="R230" s="20">
        <f>Calc!V230</f>
        <v>0</v>
      </c>
      <c r="S230" s="21">
        <f>Calc!W230</f>
        <v>0</v>
      </c>
      <c r="T230" s="19">
        <f>Calc!J230</f>
        <v>0</v>
      </c>
      <c r="U230" s="14"/>
    </row>
    <row r="231" spans="1:21">
      <c r="A231" s="12"/>
      <c r="B231" s="13"/>
      <c r="C231" s="14"/>
      <c r="D231" s="14"/>
      <c r="E231" s="15"/>
      <c r="F231" s="15"/>
      <c r="G231" s="15"/>
      <c r="H231" s="15"/>
      <c r="I231" s="15"/>
      <c r="J231" s="15"/>
      <c r="K231" s="14"/>
      <c r="L231" s="16"/>
      <c r="M231" s="17"/>
      <c r="N231" s="18">
        <f>Calc!N231</f>
        <v>0</v>
      </c>
      <c r="O231" s="19">
        <f>Calc!Z231</f>
        <v>0</v>
      </c>
      <c r="P231" s="20">
        <f>Calc!S231</f>
        <v>0</v>
      </c>
      <c r="Q231" s="20">
        <f>Calc!T231</f>
        <v>0</v>
      </c>
      <c r="R231" s="20">
        <f>Calc!V231</f>
        <v>0</v>
      </c>
      <c r="S231" s="21">
        <f>Calc!W231</f>
        <v>0</v>
      </c>
      <c r="T231" s="19">
        <f>Calc!J231</f>
        <v>0</v>
      </c>
      <c r="U231" s="14"/>
    </row>
    <row r="232" spans="1:21">
      <c r="A232" s="12"/>
      <c r="B232" s="13"/>
      <c r="C232" s="14"/>
      <c r="D232" s="14"/>
      <c r="E232" s="15"/>
      <c r="F232" s="15"/>
      <c r="G232" s="15"/>
      <c r="H232" s="15"/>
      <c r="I232" s="15"/>
      <c r="J232" s="15"/>
      <c r="K232" s="14"/>
      <c r="L232" s="16"/>
      <c r="M232" s="17"/>
      <c r="N232" s="18">
        <f>Calc!N232</f>
        <v>0</v>
      </c>
      <c r="O232" s="19">
        <f>Calc!Z232</f>
        <v>0</v>
      </c>
      <c r="P232" s="20">
        <f>Calc!S232</f>
        <v>0</v>
      </c>
      <c r="Q232" s="20">
        <f>Calc!T232</f>
        <v>0</v>
      </c>
      <c r="R232" s="20">
        <f>Calc!V232</f>
        <v>0</v>
      </c>
      <c r="S232" s="21">
        <f>Calc!W232</f>
        <v>0</v>
      </c>
      <c r="T232" s="19">
        <f>Calc!J232</f>
        <v>0</v>
      </c>
      <c r="U232" s="14"/>
    </row>
    <row r="233" spans="1:21">
      <c r="A233" s="12"/>
      <c r="B233" s="13"/>
      <c r="C233" s="14"/>
      <c r="D233" s="14"/>
      <c r="E233" s="15"/>
      <c r="F233" s="15"/>
      <c r="G233" s="15"/>
      <c r="H233" s="15"/>
      <c r="I233" s="15"/>
      <c r="J233" s="15"/>
      <c r="K233" s="14"/>
      <c r="L233" s="16"/>
      <c r="M233" s="17"/>
      <c r="N233" s="18">
        <f>Calc!N233</f>
        <v>0</v>
      </c>
      <c r="O233" s="19">
        <f>Calc!Z233</f>
        <v>0</v>
      </c>
      <c r="P233" s="20">
        <f>Calc!S233</f>
        <v>0</v>
      </c>
      <c r="Q233" s="20">
        <f>Calc!T233</f>
        <v>0</v>
      </c>
      <c r="R233" s="20">
        <f>Calc!V233</f>
        <v>0</v>
      </c>
      <c r="S233" s="21">
        <f>Calc!W233</f>
        <v>0</v>
      </c>
      <c r="T233" s="19">
        <f>Calc!J233</f>
        <v>0</v>
      </c>
      <c r="U233" s="14"/>
    </row>
    <row r="234" spans="1:21">
      <c r="A234" s="12"/>
      <c r="B234" s="13"/>
      <c r="C234" s="14"/>
      <c r="D234" s="14"/>
      <c r="E234" s="15"/>
      <c r="F234" s="15"/>
      <c r="G234" s="15"/>
      <c r="H234" s="15"/>
      <c r="I234" s="15"/>
      <c r="J234" s="15"/>
      <c r="K234" s="14"/>
      <c r="L234" s="16"/>
      <c r="M234" s="17"/>
      <c r="N234" s="18">
        <f>Calc!N234</f>
        <v>0</v>
      </c>
      <c r="O234" s="19">
        <f>Calc!Z234</f>
        <v>0</v>
      </c>
      <c r="P234" s="20">
        <f>Calc!S234</f>
        <v>0</v>
      </c>
      <c r="Q234" s="20">
        <f>Calc!T234</f>
        <v>0</v>
      </c>
      <c r="R234" s="20">
        <f>Calc!V234</f>
        <v>0</v>
      </c>
      <c r="S234" s="21">
        <f>Calc!W234</f>
        <v>0</v>
      </c>
      <c r="T234" s="19">
        <f>Calc!J234</f>
        <v>0</v>
      </c>
      <c r="U234" s="14"/>
    </row>
    <row r="235" spans="1:21">
      <c r="A235" s="12"/>
      <c r="B235" s="13"/>
      <c r="C235" s="14"/>
      <c r="D235" s="14"/>
      <c r="E235" s="15"/>
      <c r="F235" s="15"/>
      <c r="G235" s="15"/>
      <c r="H235" s="15"/>
      <c r="I235" s="15"/>
      <c r="J235" s="15"/>
      <c r="K235" s="14"/>
      <c r="L235" s="16"/>
      <c r="M235" s="17"/>
      <c r="N235" s="18">
        <f>Calc!N235</f>
        <v>0</v>
      </c>
      <c r="O235" s="19">
        <f>Calc!Z235</f>
        <v>0</v>
      </c>
      <c r="P235" s="20">
        <f>Calc!S235</f>
        <v>0</v>
      </c>
      <c r="Q235" s="20">
        <f>Calc!T235</f>
        <v>0</v>
      </c>
      <c r="R235" s="20">
        <f>Calc!V235</f>
        <v>0</v>
      </c>
      <c r="S235" s="21">
        <f>Calc!W235</f>
        <v>0</v>
      </c>
      <c r="T235" s="19">
        <f>Calc!J235</f>
        <v>0</v>
      </c>
      <c r="U235" s="14"/>
    </row>
    <row r="236" spans="1:21">
      <c r="A236" s="12"/>
      <c r="B236" s="13"/>
      <c r="C236" s="14"/>
      <c r="D236" s="14"/>
      <c r="E236" s="15"/>
      <c r="F236" s="15"/>
      <c r="G236" s="15"/>
      <c r="H236" s="15"/>
      <c r="I236" s="15"/>
      <c r="J236" s="15"/>
      <c r="K236" s="14"/>
      <c r="L236" s="16"/>
      <c r="M236" s="17"/>
      <c r="N236" s="18">
        <f>Calc!N236</f>
        <v>0</v>
      </c>
      <c r="O236" s="19">
        <f>Calc!Z236</f>
        <v>0</v>
      </c>
      <c r="P236" s="20">
        <f>Calc!S236</f>
        <v>0</v>
      </c>
      <c r="Q236" s="20">
        <f>Calc!T236</f>
        <v>0</v>
      </c>
      <c r="R236" s="20">
        <f>Calc!V236</f>
        <v>0</v>
      </c>
      <c r="S236" s="21">
        <f>Calc!W236</f>
        <v>0</v>
      </c>
      <c r="T236" s="19">
        <f>Calc!J236</f>
        <v>0</v>
      </c>
      <c r="U236" s="14"/>
    </row>
    <row r="237" spans="1:21">
      <c r="A237" s="12"/>
      <c r="B237" s="13"/>
      <c r="C237" s="14"/>
      <c r="D237" s="14"/>
      <c r="E237" s="15"/>
      <c r="F237" s="15"/>
      <c r="G237" s="15"/>
      <c r="H237" s="15"/>
      <c r="I237" s="15"/>
      <c r="J237" s="15"/>
      <c r="K237" s="14"/>
      <c r="L237" s="16"/>
      <c r="M237" s="17"/>
      <c r="N237" s="18">
        <f>Calc!N237</f>
        <v>0</v>
      </c>
      <c r="O237" s="19">
        <f>Calc!Z237</f>
        <v>0</v>
      </c>
      <c r="P237" s="20">
        <f>Calc!S237</f>
        <v>0</v>
      </c>
      <c r="Q237" s="20">
        <f>Calc!T237</f>
        <v>0</v>
      </c>
      <c r="R237" s="20">
        <f>Calc!V237</f>
        <v>0</v>
      </c>
      <c r="S237" s="21">
        <f>Calc!W237</f>
        <v>0</v>
      </c>
      <c r="T237" s="19">
        <f>Calc!J237</f>
        <v>0</v>
      </c>
      <c r="U237" s="14"/>
    </row>
    <row r="238" spans="1:21">
      <c r="A238" s="12"/>
      <c r="B238" s="13"/>
      <c r="C238" s="14"/>
      <c r="D238" s="14"/>
      <c r="E238" s="15"/>
      <c r="F238" s="15"/>
      <c r="G238" s="15"/>
      <c r="H238" s="15"/>
      <c r="I238" s="15"/>
      <c r="J238" s="15"/>
      <c r="K238" s="14"/>
      <c r="L238" s="16"/>
      <c r="M238" s="17"/>
      <c r="N238" s="18">
        <f>Calc!N238</f>
        <v>0</v>
      </c>
      <c r="O238" s="19">
        <f>Calc!Z238</f>
        <v>0</v>
      </c>
      <c r="P238" s="20">
        <f>Calc!S238</f>
        <v>0</v>
      </c>
      <c r="Q238" s="20">
        <f>Calc!T238</f>
        <v>0</v>
      </c>
      <c r="R238" s="20">
        <f>Calc!V238</f>
        <v>0</v>
      </c>
      <c r="S238" s="21">
        <f>Calc!W238</f>
        <v>0</v>
      </c>
      <c r="T238" s="19">
        <f>Calc!J238</f>
        <v>0</v>
      </c>
      <c r="U238" s="14"/>
    </row>
    <row r="239" spans="1:21">
      <c r="A239" s="12"/>
      <c r="B239" s="13"/>
      <c r="C239" s="14"/>
      <c r="D239" s="14"/>
      <c r="E239" s="15"/>
      <c r="F239" s="15"/>
      <c r="G239" s="15"/>
      <c r="H239" s="15"/>
      <c r="I239" s="15"/>
      <c r="J239" s="15"/>
      <c r="K239" s="14"/>
      <c r="L239" s="16"/>
      <c r="M239" s="17"/>
      <c r="N239" s="18">
        <f>Calc!N239</f>
        <v>0</v>
      </c>
      <c r="O239" s="19">
        <f>Calc!Z239</f>
        <v>0</v>
      </c>
      <c r="P239" s="20">
        <f>Calc!S239</f>
        <v>0</v>
      </c>
      <c r="Q239" s="20">
        <f>Calc!T239</f>
        <v>0</v>
      </c>
      <c r="R239" s="20">
        <f>Calc!V239</f>
        <v>0</v>
      </c>
      <c r="S239" s="21">
        <f>Calc!W239</f>
        <v>0</v>
      </c>
      <c r="T239" s="19">
        <f>Calc!J239</f>
        <v>0</v>
      </c>
      <c r="U239" s="14"/>
    </row>
    <row r="240" spans="1:21">
      <c r="A240" s="12"/>
      <c r="B240" s="13"/>
      <c r="C240" s="14"/>
      <c r="D240" s="14"/>
      <c r="E240" s="15"/>
      <c r="F240" s="15"/>
      <c r="G240" s="15"/>
      <c r="H240" s="15"/>
      <c r="I240" s="15"/>
      <c r="J240" s="15"/>
      <c r="K240" s="14"/>
      <c r="L240" s="16"/>
      <c r="M240" s="17"/>
      <c r="N240" s="18">
        <f>Calc!N240</f>
        <v>0</v>
      </c>
      <c r="O240" s="19">
        <f>Calc!Z240</f>
        <v>0</v>
      </c>
      <c r="P240" s="20">
        <f>Calc!S240</f>
        <v>0</v>
      </c>
      <c r="Q240" s="20">
        <f>Calc!T240</f>
        <v>0</v>
      </c>
      <c r="R240" s="20">
        <f>Calc!V240</f>
        <v>0</v>
      </c>
      <c r="S240" s="21">
        <f>Calc!W240</f>
        <v>0</v>
      </c>
      <c r="T240" s="19">
        <f>Calc!J240</f>
        <v>0</v>
      </c>
      <c r="U240" s="14"/>
    </row>
    <row r="241" spans="1:21">
      <c r="A241" s="12"/>
      <c r="B241" s="13"/>
      <c r="C241" s="14"/>
      <c r="D241" s="14"/>
      <c r="E241" s="15"/>
      <c r="F241" s="15"/>
      <c r="G241" s="15"/>
      <c r="H241" s="15"/>
      <c r="I241" s="15"/>
      <c r="J241" s="15"/>
      <c r="K241" s="14"/>
      <c r="L241" s="16"/>
      <c r="M241" s="17"/>
      <c r="N241" s="18">
        <f>Calc!N241</f>
        <v>0</v>
      </c>
      <c r="O241" s="19">
        <f>Calc!Z241</f>
        <v>0</v>
      </c>
      <c r="P241" s="20">
        <f>Calc!S241</f>
        <v>0</v>
      </c>
      <c r="Q241" s="20">
        <f>Calc!T241</f>
        <v>0</v>
      </c>
      <c r="R241" s="20">
        <f>Calc!V241</f>
        <v>0</v>
      </c>
      <c r="S241" s="21">
        <f>Calc!W241</f>
        <v>0</v>
      </c>
      <c r="T241" s="19">
        <f>Calc!J241</f>
        <v>0</v>
      </c>
      <c r="U241" s="14"/>
    </row>
    <row r="242" spans="1:21">
      <c r="A242" s="12"/>
      <c r="B242" s="13"/>
      <c r="C242" s="14"/>
      <c r="D242" s="14"/>
      <c r="E242" s="15"/>
      <c r="F242" s="15"/>
      <c r="G242" s="15"/>
      <c r="H242" s="15"/>
      <c r="I242" s="15"/>
      <c r="J242" s="15"/>
      <c r="K242" s="14"/>
      <c r="L242" s="16"/>
      <c r="M242" s="17"/>
      <c r="N242" s="18">
        <f>Calc!N242</f>
        <v>0</v>
      </c>
      <c r="O242" s="19">
        <f>Calc!Z242</f>
        <v>0</v>
      </c>
      <c r="P242" s="20">
        <f>Calc!S242</f>
        <v>0</v>
      </c>
      <c r="Q242" s="20">
        <f>Calc!T242</f>
        <v>0</v>
      </c>
      <c r="R242" s="20">
        <f>Calc!V242</f>
        <v>0</v>
      </c>
      <c r="S242" s="21">
        <f>Calc!W242</f>
        <v>0</v>
      </c>
      <c r="T242" s="19">
        <f>Calc!J242</f>
        <v>0</v>
      </c>
      <c r="U242" s="14"/>
    </row>
    <row r="243" spans="1:21">
      <c r="A243" s="12"/>
      <c r="B243" s="13"/>
      <c r="C243" s="14"/>
      <c r="D243" s="14"/>
      <c r="E243" s="15"/>
      <c r="F243" s="15"/>
      <c r="G243" s="15"/>
      <c r="H243" s="15"/>
      <c r="I243" s="15"/>
      <c r="J243" s="15"/>
      <c r="K243" s="14"/>
      <c r="L243" s="16"/>
      <c r="M243" s="17"/>
      <c r="N243" s="18">
        <f>Calc!N243</f>
        <v>0</v>
      </c>
      <c r="O243" s="19">
        <f>Calc!Z243</f>
        <v>0</v>
      </c>
      <c r="P243" s="20">
        <f>Calc!S243</f>
        <v>0</v>
      </c>
      <c r="Q243" s="20">
        <f>Calc!T243</f>
        <v>0</v>
      </c>
      <c r="R243" s="20">
        <f>Calc!V243</f>
        <v>0</v>
      </c>
      <c r="S243" s="21">
        <f>Calc!W243</f>
        <v>0</v>
      </c>
      <c r="T243" s="19">
        <f>Calc!J243</f>
        <v>0</v>
      </c>
      <c r="U243" s="14"/>
    </row>
    <row r="244" spans="1:21">
      <c r="A244" s="12"/>
      <c r="B244" s="13"/>
      <c r="C244" s="14"/>
      <c r="D244" s="14"/>
      <c r="E244" s="15"/>
      <c r="F244" s="15"/>
      <c r="G244" s="15"/>
      <c r="H244" s="15"/>
      <c r="I244" s="15"/>
      <c r="J244" s="15"/>
      <c r="K244" s="14"/>
      <c r="L244" s="16"/>
      <c r="M244" s="17"/>
      <c r="N244" s="18">
        <f>Calc!N244</f>
        <v>0</v>
      </c>
      <c r="O244" s="19">
        <f>Calc!Z244</f>
        <v>0</v>
      </c>
      <c r="P244" s="20">
        <f>Calc!S244</f>
        <v>0</v>
      </c>
      <c r="Q244" s="20">
        <f>Calc!T244</f>
        <v>0</v>
      </c>
      <c r="R244" s="20">
        <f>Calc!V244</f>
        <v>0</v>
      </c>
      <c r="S244" s="21">
        <f>Calc!W244</f>
        <v>0</v>
      </c>
      <c r="T244" s="19">
        <f>Calc!J244</f>
        <v>0</v>
      </c>
      <c r="U244" s="14"/>
    </row>
    <row r="245" spans="1:21">
      <c r="A245" s="12"/>
      <c r="B245" s="13"/>
      <c r="C245" s="14"/>
      <c r="D245" s="14"/>
      <c r="E245" s="15"/>
      <c r="F245" s="15"/>
      <c r="G245" s="15"/>
      <c r="H245" s="15"/>
      <c r="I245" s="15"/>
      <c r="J245" s="15"/>
      <c r="K245" s="14"/>
      <c r="L245" s="16"/>
      <c r="M245" s="17"/>
      <c r="N245" s="18">
        <f>Calc!N245</f>
        <v>0</v>
      </c>
      <c r="O245" s="19">
        <f>Calc!Z245</f>
        <v>0</v>
      </c>
      <c r="P245" s="20">
        <f>Calc!S245</f>
        <v>0</v>
      </c>
      <c r="Q245" s="20">
        <f>Calc!T245</f>
        <v>0</v>
      </c>
      <c r="R245" s="20">
        <f>Calc!V245</f>
        <v>0</v>
      </c>
      <c r="S245" s="21">
        <f>Calc!W245</f>
        <v>0</v>
      </c>
      <c r="T245" s="19">
        <f>Calc!J245</f>
        <v>0</v>
      </c>
      <c r="U245" s="14"/>
    </row>
    <row r="246" spans="1:21">
      <c r="A246" s="12"/>
      <c r="B246" s="13"/>
      <c r="C246" s="14"/>
      <c r="D246" s="14"/>
      <c r="E246" s="15"/>
      <c r="F246" s="15"/>
      <c r="G246" s="15"/>
      <c r="H246" s="15"/>
      <c r="I246" s="15"/>
      <c r="J246" s="15"/>
      <c r="K246" s="14"/>
      <c r="L246" s="16"/>
      <c r="M246" s="17"/>
      <c r="N246" s="18">
        <f>Calc!N246</f>
        <v>0</v>
      </c>
      <c r="O246" s="19">
        <f>Calc!Z246</f>
        <v>0</v>
      </c>
      <c r="P246" s="20">
        <f>Calc!S246</f>
        <v>0</v>
      </c>
      <c r="Q246" s="20">
        <f>Calc!T246</f>
        <v>0</v>
      </c>
      <c r="R246" s="20">
        <f>Calc!V246</f>
        <v>0</v>
      </c>
      <c r="S246" s="21">
        <f>Calc!W246</f>
        <v>0</v>
      </c>
      <c r="T246" s="19">
        <f>Calc!J246</f>
        <v>0</v>
      </c>
      <c r="U246" s="14"/>
    </row>
    <row r="247" spans="1:21">
      <c r="A247" s="12"/>
      <c r="B247" s="13"/>
      <c r="C247" s="14"/>
      <c r="D247" s="14"/>
      <c r="E247" s="15"/>
      <c r="F247" s="15"/>
      <c r="G247" s="15"/>
      <c r="H247" s="15"/>
      <c r="I247" s="15"/>
      <c r="J247" s="15"/>
      <c r="K247" s="14"/>
      <c r="L247" s="16"/>
      <c r="M247" s="17"/>
      <c r="N247" s="18">
        <f>Calc!N247</f>
        <v>0</v>
      </c>
      <c r="O247" s="19">
        <f>Calc!Z247</f>
        <v>0</v>
      </c>
      <c r="P247" s="20">
        <f>Calc!S247</f>
        <v>0</v>
      </c>
      <c r="Q247" s="20">
        <f>Calc!T247</f>
        <v>0</v>
      </c>
      <c r="R247" s="20">
        <f>Calc!V247</f>
        <v>0</v>
      </c>
      <c r="S247" s="21">
        <f>Calc!W247</f>
        <v>0</v>
      </c>
      <c r="T247" s="19">
        <f>Calc!J247</f>
        <v>0</v>
      </c>
      <c r="U247" s="14"/>
    </row>
    <row r="248" spans="1:21">
      <c r="A248" s="12"/>
      <c r="B248" s="13"/>
      <c r="C248" s="14"/>
      <c r="D248" s="14"/>
      <c r="E248" s="15"/>
      <c r="F248" s="15"/>
      <c r="G248" s="15"/>
      <c r="H248" s="15"/>
      <c r="I248" s="15"/>
      <c r="J248" s="15"/>
      <c r="K248" s="14"/>
      <c r="L248" s="16"/>
      <c r="M248" s="17"/>
      <c r="N248" s="18">
        <f>Calc!N248</f>
        <v>0</v>
      </c>
      <c r="O248" s="19">
        <f>Calc!Z248</f>
        <v>0</v>
      </c>
      <c r="P248" s="20">
        <f>Calc!S248</f>
        <v>0</v>
      </c>
      <c r="Q248" s="20">
        <f>Calc!T248</f>
        <v>0</v>
      </c>
      <c r="R248" s="20">
        <f>Calc!V248</f>
        <v>0</v>
      </c>
      <c r="S248" s="21">
        <f>Calc!W248</f>
        <v>0</v>
      </c>
      <c r="T248" s="19">
        <f>Calc!J248</f>
        <v>0</v>
      </c>
      <c r="U248" s="14"/>
    </row>
    <row r="249" spans="1:21">
      <c r="A249" s="12"/>
      <c r="B249" s="13"/>
      <c r="C249" s="14"/>
      <c r="D249" s="14"/>
      <c r="E249" s="15"/>
      <c r="F249" s="15"/>
      <c r="G249" s="15"/>
      <c r="H249" s="15"/>
      <c r="I249" s="15"/>
      <c r="J249" s="15"/>
      <c r="K249" s="14"/>
      <c r="L249" s="16"/>
      <c r="M249" s="17"/>
      <c r="N249" s="18">
        <f>Calc!N249</f>
        <v>0</v>
      </c>
      <c r="O249" s="19">
        <f>Calc!Z249</f>
        <v>0</v>
      </c>
      <c r="P249" s="20">
        <f>Calc!S249</f>
        <v>0</v>
      </c>
      <c r="Q249" s="20">
        <f>Calc!T249</f>
        <v>0</v>
      </c>
      <c r="R249" s="20">
        <f>Calc!V249</f>
        <v>0</v>
      </c>
      <c r="S249" s="21">
        <f>Calc!W249</f>
        <v>0</v>
      </c>
      <c r="T249" s="19">
        <f>Calc!J249</f>
        <v>0</v>
      </c>
      <c r="U249" s="14"/>
    </row>
    <row r="250" spans="1:21">
      <c r="A250" s="12"/>
      <c r="B250" s="13"/>
      <c r="C250" s="14"/>
      <c r="D250" s="14"/>
      <c r="E250" s="15"/>
      <c r="F250" s="15"/>
      <c r="G250" s="15"/>
      <c r="H250" s="15"/>
      <c r="I250" s="15"/>
      <c r="J250" s="15"/>
      <c r="K250" s="14"/>
      <c r="L250" s="16"/>
      <c r="M250" s="17"/>
      <c r="N250" s="18">
        <f>Calc!N250</f>
        <v>0</v>
      </c>
      <c r="O250" s="19">
        <f>Calc!Z250</f>
        <v>0</v>
      </c>
      <c r="P250" s="20">
        <f>Calc!S250</f>
        <v>0</v>
      </c>
      <c r="Q250" s="20">
        <f>Calc!T250</f>
        <v>0</v>
      </c>
      <c r="R250" s="20">
        <f>Calc!V250</f>
        <v>0</v>
      </c>
      <c r="S250" s="21">
        <f>Calc!W250</f>
        <v>0</v>
      </c>
      <c r="T250" s="19">
        <f>Calc!J250</f>
        <v>0</v>
      </c>
      <c r="U250" s="14"/>
    </row>
    <row r="251" spans="1:21">
      <c r="A251" s="12"/>
      <c r="B251" s="13"/>
      <c r="C251" s="14"/>
      <c r="D251" s="14"/>
      <c r="E251" s="15"/>
      <c r="F251" s="15"/>
      <c r="G251" s="15"/>
      <c r="H251" s="15"/>
      <c r="I251" s="15"/>
      <c r="J251" s="15"/>
      <c r="K251" s="14"/>
      <c r="L251" s="16"/>
      <c r="M251" s="17"/>
      <c r="N251" s="18">
        <f>Calc!N251</f>
        <v>0</v>
      </c>
      <c r="O251" s="19">
        <f>Calc!Z251</f>
        <v>0</v>
      </c>
      <c r="P251" s="20">
        <f>Calc!S251</f>
        <v>0</v>
      </c>
      <c r="Q251" s="20">
        <f>Calc!T251</f>
        <v>0</v>
      </c>
      <c r="R251" s="20">
        <f>Calc!V251</f>
        <v>0</v>
      </c>
      <c r="S251" s="21">
        <f>Calc!W251</f>
        <v>0</v>
      </c>
      <c r="T251" s="19">
        <f>Calc!J251</f>
        <v>0</v>
      </c>
      <c r="U251" s="14"/>
    </row>
    <row r="252" spans="1:21">
      <c r="A252" s="12"/>
      <c r="B252" s="13"/>
      <c r="C252" s="14"/>
      <c r="D252" s="14"/>
      <c r="E252" s="15"/>
      <c r="F252" s="15"/>
      <c r="G252" s="15"/>
      <c r="H252" s="15"/>
      <c r="I252" s="15"/>
      <c r="J252" s="15"/>
      <c r="K252" s="14"/>
      <c r="L252" s="16"/>
      <c r="M252" s="17"/>
      <c r="N252" s="18">
        <f>Calc!N252</f>
        <v>0</v>
      </c>
      <c r="O252" s="19">
        <f>Calc!Z252</f>
        <v>0</v>
      </c>
      <c r="P252" s="20">
        <f>Calc!S252</f>
        <v>0</v>
      </c>
      <c r="Q252" s="20">
        <f>Calc!T252</f>
        <v>0</v>
      </c>
      <c r="R252" s="20">
        <f>Calc!V252</f>
        <v>0</v>
      </c>
      <c r="S252" s="21">
        <f>Calc!W252</f>
        <v>0</v>
      </c>
      <c r="T252" s="19">
        <f>Calc!J252</f>
        <v>0</v>
      </c>
      <c r="U252" s="14"/>
    </row>
    <row r="253" spans="1:21">
      <c r="A253" s="12"/>
      <c r="B253" s="13"/>
      <c r="C253" s="14"/>
      <c r="D253" s="14"/>
      <c r="E253" s="15"/>
      <c r="F253" s="15"/>
      <c r="G253" s="15"/>
      <c r="H253" s="15"/>
      <c r="I253" s="15"/>
      <c r="J253" s="15"/>
      <c r="K253" s="14"/>
      <c r="L253" s="16"/>
      <c r="M253" s="17"/>
      <c r="N253" s="18">
        <f>Calc!N253</f>
        <v>0</v>
      </c>
      <c r="O253" s="19">
        <f>Calc!Z253</f>
        <v>0</v>
      </c>
      <c r="P253" s="20">
        <f>Calc!S253</f>
        <v>0</v>
      </c>
      <c r="Q253" s="20">
        <f>Calc!T253</f>
        <v>0</v>
      </c>
      <c r="R253" s="20">
        <f>Calc!V253</f>
        <v>0</v>
      </c>
      <c r="S253" s="21">
        <f>Calc!W253</f>
        <v>0</v>
      </c>
      <c r="T253" s="19">
        <f>Calc!J253</f>
        <v>0</v>
      </c>
      <c r="U253" s="14"/>
    </row>
    <row r="254" spans="1:21">
      <c r="A254" s="12"/>
      <c r="B254" s="13"/>
      <c r="C254" s="14"/>
      <c r="D254" s="14"/>
      <c r="E254" s="15"/>
      <c r="F254" s="15"/>
      <c r="G254" s="15"/>
      <c r="H254" s="15"/>
      <c r="I254" s="15"/>
      <c r="J254" s="15"/>
      <c r="K254" s="14"/>
      <c r="L254" s="16"/>
      <c r="M254" s="17"/>
      <c r="N254" s="18">
        <f>Calc!N254</f>
        <v>0</v>
      </c>
      <c r="O254" s="19">
        <f>Calc!Z254</f>
        <v>0</v>
      </c>
      <c r="P254" s="20">
        <f>Calc!S254</f>
        <v>0</v>
      </c>
      <c r="Q254" s="20">
        <f>Calc!T254</f>
        <v>0</v>
      </c>
      <c r="R254" s="20">
        <f>Calc!V254</f>
        <v>0</v>
      </c>
      <c r="S254" s="21">
        <f>Calc!W254</f>
        <v>0</v>
      </c>
      <c r="T254" s="19">
        <f>Calc!J254</f>
        <v>0</v>
      </c>
      <c r="U254" s="14"/>
    </row>
    <row r="255" spans="1:21">
      <c r="A255" s="12"/>
      <c r="B255" s="13"/>
      <c r="C255" s="14"/>
      <c r="D255" s="14"/>
      <c r="E255" s="15"/>
      <c r="F255" s="15"/>
      <c r="G255" s="15"/>
      <c r="H255" s="15"/>
      <c r="I255" s="15"/>
      <c r="J255" s="15"/>
      <c r="K255" s="14"/>
      <c r="L255" s="16"/>
      <c r="M255" s="17"/>
      <c r="N255" s="18">
        <f>Calc!N255</f>
        <v>0</v>
      </c>
      <c r="O255" s="19">
        <f>Calc!Z255</f>
        <v>0</v>
      </c>
      <c r="P255" s="20">
        <f>Calc!S255</f>
        <v>0</v>
      </c>
      <c r="Q255" s="20">
        <f>Calc!T255</f>
        <v>0</v>
      </c>
      <c r="R255" s="20">
        <f>Calc!V255</f>
        <v>0</v>
      </c>
      <c r="S255" s="21">
        <f>Calc!W255</f>
        <v>0</v>
      </c>
      <c r="T255" s="19">
        <f>Calc!J255</f>
        <v>0</v>
      </c>
      <c r="U255" s="14"/>
    </row>
    <row r="256" spans="1:21">
      <c r="A256" s="12"/>
      <c r="B256" s="13"/>
      <c r="C256" s="14"/>
      <c r="D256" s="14"/>
      <c r="E256" s="15"/>
      <c r="F256" s="15"/>
      <c r="G256" s="15"/>
      <c r="H256" s="15"/>
      <c r="I256" s="15"/>
      <c r="J256" s="15"/>
      <c r="K256" s="14"/>
      <c r="L256" s="16"/>
      <c r="M256" s="17"/>
      <c r="N256" s="18">
        <f>Calc!N256</f>
        <v>0</v>
      </c>
      <c r="O256" s="19">
        <f>Calc!Z256</f>
        <v>0</v>
      </c>
      <c r="P256" s="20">
        <f>Calc!S256</f>
        <v>0</v>
      </c>
      <c r="Q256" s="20">
        <f>Calc!T256</f>
        <v>0</v>
      </c>
      <c r="R256" s="20">
        <f>Calc!V256</f>
        <v>0</v>
      </c>
      <c r="S256" s="21">
        <f>Calc!W256</f>
        <v>0</v>
      </c>
      <c r="T256" s="19">
        <f>Calc!J256</f>
        <v>0</v>
      </c>
      <c r="U256" s="14"/>
    </row>
    <row r="257" spans="1:21">
      <c r="A257" s="12"/>
      <c r="B257" s="13"/>
      <c r="C257" s="14"/>
      <c r="D257" s="14"/>
      <c r="E257" s="15"/>
      <c r="F257" s="15"/>
      <c r="G257" s="15"/>
      <c r="H257" s="15"/>
      <c r="I257" s="15"/>
      <c r="J257" s="15"/>
      <c r="K257" s="14"/>
      <c r="L257" s="16"/>
      <c r="M257" s="17"/>
      <c r="N257" s="18">
        <f>Calc!N257</f>
        <v>0</v>
      </c>
      <c r="O257" s="19">
        <f>Calc!Z257</f>
        <v>0</v>
      </c>
      <c r="P257" s="20">
        <f>Calc!S257</f>
        <v>0</v>
      </c>
      <c r="Q257" s="20">
        <f>Calc!T257</f>
        <v>0</v>
      </c>
      <c r="R257" s="20">
        <f>Calc!V257</f>
        <v>0</v>
      </c>
      <c r="S257" s="21">
        <f>Calc!W257</f>
        <v>0</v>
      </c>
      <c r="T257" s="19">
        <f>Calc!J257</f>
        <v>0</v>
      </c>
      <c r="U257" s="14"/>
    </row>
    <row r="258" spans="1:21">
      <c r="A258" s="12"/>
      <c r="B258" s="13"/>
      <c r="C258" s="14"/>
      <c r="D258" s="14"/>
      <c r="E258" s="15"/>
      <c r="F258" s="15"/>
      <c r="G258" s="15"/>
      <c r="H258" s="15"/>
      <c r="I258" s="15"/>
      <c r="J258" s="15"/>
      <c r="K258" s="14"/>
      <c r="L258" s="16"/>
      <c r="M258" s="17"/>
      <c r="N258" s="18">
        <f>Calc!N258</f>
        <v>0</v>
      </c>
      <c r="O258" s="19">
        <f>Calc!Z258</f>
        <v>0</v>
      </c>
      <c r="P258" s="20">
        <f>Calc!S258</f>
        <v>0</v>
      </c>
      <c r="Q258" s="20">
        <f>Calc!T258</f>
        <v>0</v>
      </c>
      <c r="R258" s="20">
        <f>Calc!V258</f>
        <v>0</v>
      </c>
      <c r="S258" s="21">
        <f>Calc!W258</f>
        <v>0</v>
      </c>
      <c r="T258" s="19">
        <f>Calc!J258</f>
        <v>0</v>
      </c>
      <c r="U258" s="14"/>
    </row>
    <row r="259" spans="1:21">
      <c r="A259" s="12"/>
      <c r="B259" s="13"/>
      <c r="C259" s="14"/>
      <c r="D259" s="14"/>
      <c r="E259" s="15"/>
      <c r="F259" s="15"/>
      <c r="G259" s="15"/>
      <c r="H259" s="15"/>
      <c r="I259" s="15"/>
      <c r="J259" s="15"/>
      <c r="K259" s="14"/>
      <c r="L259" s="16"/>
      <c r="M259" s="17"/>
      <c r="N259" s="18">
        <f>Calc!N259</f>
        <v>0</v>
      </c>
      <c r="O259" s="19">
        <f>Calc!Z259</f>
        <v>0</v>
      </c>
      <c r="P259" s="20">
        <f>Calc!S259</f>
        <v>0</v>
      </c>
      <c r="Q259" s="20">
        <f>Calc!T259</f>
        <v>0</v>
      </c>
      <c r="R259" s="20">
        <f>Calc!V259</f>
        <v>0</v>
      </c>
      <c r="S259" s="21">
        <f>Calc!W259</f>
        <v>0</v>
      </c>
      <c r="T259" s="19">
        <f>Calc!J259</f>
        <v>0</v>
      </c>
      <c r="U259" s="14"/>
    </row>
    <row r="260" spans="1:21">
      <c r="A260" s="12"/>
      <c r="B260" s="13"/>
      <c r="C260" s="14"/>
      <c r="D260" s="14"/>
      <c r="E260" s="15"/>
      <c r="F260" s="15"/>
      <c r="G260" s="15"/>
      <c r="H260" s="15"/>
      <c r="I260" s="15"/>
      <c r="J260" s="15"/>
      <c r="K260" s="14"/>
      <c r="L260" s="16"/>
      <c r="M260" s="17"/>
      <c r="N260" s="18">
        <f>Calc!N260</f>
        <v>0</v>
      </c>
      <c r="O260" s="19">
        <f>Calc!Z260</f>
        <v>0</v>
      </c>
      <c r="P260" s="20">
        <f>Calc!S260</f>
        <v>0</v>
      </c>
      <c r="Q260" s="20">
        <f>Calc!T260</f>
        <v>0</v>
      </c>
      <c r="R260" s="20">
        <f>Calc!V260</f>
        <v>0</v>
      </c>
      <c r="S260" s="21">
        <f>Calc!W260</f>
        <v>0</v>
      </c>
      <c r="T260" s="19">
        <f>Calc!J260</f>
        <v>0</v>
      </c>
      <c r="U260" s="14"/>
    </row>
    <row r="261" spans="1:21">
      <c r="A261" s="12"/>
      <c r="B261" s="13"/>
      <c r="C261" s="14"/>
      <c r="D261" s="14"/>
      <c r="E261" s="15"/>
      <c r="F261" s="15"/>
      <c r="G261" s="15"/>
      <c r="H261" s="15"/>
      <c r="I261" s="15"/>
      <c r="J261" s="15"/>
      <c r="K261" s="14"/>
      <c r="L261" s="16"/>
      <c r="M261" s="17"/>
      <c r="N261" s="18">
        <f>Calc!N261</f>
        <v>0</v>
      </c>
      <c r="O261" s="19">
        <f>Calc!Z261</f>
        <v>0</v>
      </c>
      <c r="P261" s="20">
        <f>Calc!S261</f>
        <v>0</v>
      </c>
      <c r="Q261" s="20">
        <f>Calc!T261</f>
        <v>0</v>
      </c>
      <c r="R261" s="20">
        <f>Calc!V261</f>
        <v>0</v>
      </c>
      <c r="S261" s="21">
        <f>Calc!W261</f>
        <v>0</v>
      </c>
      <c r="T261" s="19">
        <f>Calc!J261</f>
        <v>0</v>
      </c>
      <c r="U261" s="14"/>
    </row>
    <row r="262" spans="1:21">
      <c r="A262" s="12"/>
      <c r="B262" s="13"/>
      <c r="C262" s="14"/>
      <c r="D262" s="14"/>
      <c r="E262" s="15"/>
      <c r="F262" s="15"/>
      <c r="G262" s="15"/>
      <c r="H262" s="15"/>
      <c r="I262" s="15"/>
      <c r="J262" s="15"/>
      <c r="K262" s="14"/>
      <c r="L262" s="16"/>
      <c r="M262" s="17"/>
      <c r="N262" s="18">
        <f>Calc!N262</f>
        <v>0</v>
      </c>
      <c r="O262" s="19">
        <f>Calc!Z262</f>
        <v>0</v>
      </c>
      <c r="P262" s="20">
        <f>Calc!S262</f>
        <v>0</v>
      </c>
      <c r="Q262" s="20">
        <f>Calc!T262</f>
        <v>0</v>
      </c>
      <c r="R262" s="20">
        <f>Calc!V262</f>
        <v>0</v>
      </c>
      <c r="S262" s="21">
        <f>Calc!W262</f>
        <v>0</v>
      </c>
      <c r="T262" s="19">
        <f>Calc!J262</f>
        <v>0</v>
      </c>
      <c r="U262" s="14"/>
    </row>
    <row r="263" spans="1:21">
      <c r="A263" s="12"/>
      <c r="B263" s="13"/>
      <c r="C263" s="14"/>
      <c r="D263" s="14"/>
      <c r="E263" s="15"/>
      <c r="F263" s="15"/>
      <c r="G263" s="15"/>
      <c r="H263" s="15"/>
      <c r="I263" s="15"/>
      <c r="J263" s="15"/>
      <c r="K263" s="14"/>
      <c r="L263" s="16"/>
      <c r="M263" s="17"/>
      <c r="N263" s="18">
        <f>Calc!N263</f>
        <v>0</v>
      </c>
      <c r="O263" s="19">
        <f>Calc!Z263</f>
        <v>0</v>
      </c>
      <c r="P263" s="20">
        <f>Calc!S263</f>
        <v>0</v>
      </c>
      <c r="Q263" s="20">
        <f>Calc!T263</f>
        <v>0</v>
      </c>
      <c r="R263" s="20">
        <f>Calc!V263</f>
        <v>0</v>
      </c>
      <c r="S263" s="21">
        <f>Calc!W263</f>
        <v>0</v>
      </c>
      <c r="T263" s="19">
        <f>Calc!J263</f>
        <v>0</v>
      </c>
      <c r="U263" s="14"/>
    </row>
    <row r="264" spans="1:21">
      <c r="A264" s="12"/>
      <c r="B264" s="13"/>
      <c r="C264" s="14"/>
      <c r="D264" s="14"/>
      <c r="E264" s="15"/>
      <c r="F264" s="15"/>
      <c r="G264" s="15"/>
      <c r="H264" s="15"/>
      <c r="I264" s="15"/>
      <c r="J264" s="15"/>
      <c r="K264" s="14"/>
      <c r="L264" s="16"/>
      <c r="M264" s="17"/>
      <c r="N264" s="18">
        <f>Calc!N264</f>
        <v>0</v>
      </c>
      <c r="O264" s="19">
        <f>Calc!Z264</f>
        <v>0</v>
      </c>
      <c r="P264" s="20">
        <f>Calc!S264</f>
        <v>0</v>
      </c>
      <c r="Q264" s="20">
        <f>Calc!T264</f>
        <v>0</v>
      </c>
      <c r="R264" s="20">
        <f>Calc!V264</f>
        <v>0</v>
      </c>
      <c r="S264" s="21">
        <f>Calc!W264</f>
        <v>0</v>
      </c>
      <c r="T264" s="19">
        <f>Calc!J264</f>
        <v>0</v>
      </c>
      <c r="U264" s="14"/>
    </row>
    <row r="265" spans="1:21">
      <c r="A265" s="12"/>
      <c r="B265" s="13"/>
      <c r="C265" s="14"/>
      <c r="D265" s="14"/>
      <c r="E265" s="15"/>
      <c r="F265" s="15"/>
      <c r="G265" s="15"/>
      <c r="H265" s="15"/>
      <c r="I265" s="15"/>
      <c r="J265" s="15"/>
      <c r="K265" s="14"/>
      <c r="L265" s="16"/>
      <c r="M265" s="17"/>
      <c r="N265" s="18">
        <f>Calc!N265</f>
        <v>0</v>
      </c>
      <c r="O265" s="19">
        <f>Calc!Z265</f>
        <v>0</v>
      </c>
      <c r="P265" s="20">
        <f>Calc!S265</f>
        <v>0</v>
      </c>
      <c r="Q265" s="20">
        <f>Calc!T265</f>
        <v>0</v>
      </c>
      <c r="R265" s="20">
        <f>Calc!V265</f>
        <v>0</v>
      </c>
      <c r="S265" s="21">
        <f>Calc!W265</f>
        <v>0</v>
      </c>
      <c r="T265" s="19">
        <f>Calc!J265</f>
        <v>0</v>
      </c>
      <c r="U265" s="14"/>
    </row>
    <row r="266" spans="1:21">
      <c r="A266" s="12"/>
      <c r="B266" s="13"/>
      <c r="C266" s="14"/>
      <c r="D266" s="14"/>
      <c r="E266" s="15"/>
      <c r="F266" s="15"/>
      <c r="G266" s="15"/>
      <c r="H266" s="15"/>
      <c r="I266" s="15"/>
      <c r="J266" s="15"/>
      <c r="K266" s="14"/>
      <c r="L266" s="16"/>
      <c r="M266" s="17"/>
      <c r="N266" s="18">
        <f>Calc!N266</f>
        <v>0</v>
      </c>
      <c r="O266" s="19">
        <f>Calc!Z266</f>
        <v>0</v>
      </c>
      <c r="P266" s="20">
        <f>Calc!S266</f>
        <v>0</v>
      </c>
      <c r="Q266" s="20">
        <f>Calc!T266</f>
        <v>0</v>
      </c>
      <c r="R266" s="20">
        <f>Calc!V266</f>
        <v>0</v>
      </c>
      <c r="S266" s="21">
        <f>Calc!W266</f>
        <v>0</v>
      </c>
      <c r="T266" s="19">
        <f>Calc!J266</f>
        <v>0</v>
      </c>
      <c r="U266" s="14"/>
    </row>
    <row r="267" spans="1:21">
      <c r="A267" s="12"/>
      <c r="B267" s="13"/>
      <c r="C267" s="14"/>
      <c r="D267" s="14"/>
      <c r="E267" s="15"/>
      <c r="F267" s="15"/>
      <c r="G267" s="15"/>
      <c r="H267" s="15"/>
      <c r="I267" s="15"/>
      <c r="J267" s="15"/>
      <c r="K267" s="14"/>
      <c r="L267" s="16"/>
      <c r="M267" s="17"/>
      <c r="N267" s="18">
        <f>Calc!N267</f>
        <v>0</v>
      </c>
      <c r="O267" s="19">
        <f>Calc!Z267</f>
        <v>0</v>
      </c>
      <c r="P267" s="20">
        <f>Calc!S267</f>
        <v>0</v>
      </c>
      <c r="Q267" s="20">
        <f>Calc!T267</f>
        <v>0</v>
      </c>
      <c r="R267" s="20">
        <f>Calc!V267</f>
        <v>0</v>
      </c>
      <c r="S267" s="21">
        <f>Calc!W267</f>
        <v>0</v>
      </c>
      <c r="T267" s="19">
        <f>Calc!J267</f>
        <v>0</v>
      </c>
      <c r="U267" s="14"/>
    </row>
    <row r="268" spans="1:21">
      <c r="A268" s="12"/>
      <c r="B268" s="13"/>
      <c r="C268" s="14"/>
      <c r="D268" s="14"/>
      <c r="E268" s="15"/>
      <c r="F268" s="15"/>
      <c r="G268" s="15"/>
      <c r="H268" s="15"/>
      <c r="I268" s="15"/>
      <c r="J268" s="15"/>
      <c r="K268" s="14"/>
      <c r="L268" s="16"/>
      <c r="M268" s="17"/>
      <c r="N268" s="18">
        <f>Calc!N268</f>
        <v>0</v>
      </c>
      <c r="O268" s="19">
        <f>Calc!Z268</f>
        <v>0</v>
      </c>
      <c r="P268" s="20">
        <f>Calc!S268</f>
        <v>0</v>
      </c>
      <c r="Q268" s="20">
        <f>Calc!T268</f>
        <v>0</v>
      </c>
      <c r="R268" s="20">
        <f>Calc!V268</f>
        <v>0</v>
      </c>
      <c r="S268" s="21">
        <f>Calc!W268</f>
        <v>0</v>
      </c>
      <c r="T268" s="19">
        <f>Calc!J268</f>
        <v>0</v>
      </c>
      <c r="U268" s="14"/>
    </row>
    <row r="269" spans="1:21">
      <c r="A269" s="12"/>
      <c r="B269" s="13"/>
      <c r="C269" s="14"/>
      <c r="D269" s="14"/>
      <c r="E269" s="15"/>
      <c r="F269" s="15"/>
      <c r="G269" s="15"/>
      <c r="H269" s="15"/>
      <c r="I269" s="15"/>
      <c r="J269" s="15"/>
      <c r="K269" s="14"/>
      <c r="L269" s="16"/>
      <c r="M269" s="17"/>
      <c r="N269" s="18">
        <f>Calc!N269</f>
        <v>0</v>
      </c>
      <c r="O269" s="19">
        <f>Calc!Z269</f>
        <v>0</v>
      </c>
      <c r="P269" s="20">
        <f>Calc!S269</f>
        <v>0</v>
      </c>
      <c r="Q269" s="20">
        <f>Calc!T269</f>
        <v>0</v>
      </c>
      <c r="R269" s="20">
        <f>Calc!V269</f>
        <v>0</v>
      </c>
      <c r="S269" s="21">
        <f>Calc!W269</f>
        <v>0</v>
      </c>
      <c r="T269" s="19">
        <f>Calc!J269</f>
        <v>0</v>
      </c>
      <c r="U269" s="14"/>
    </row>
    <row r="270" spans="1:21">
      <c r="A270" s="12"/>
      <c r="B270" s="13"/>
      <c r="C270" s="14"/>
      <c r="D270" s="14"/>
      <c r="E270" s="15"/>
      <c r="F270" s="15"/>
      <c r="G270" s="15"/>
      <c r="H270" s="15"/>
      <c r="I270" s="15"/>
      <c r="J270" s="15"/>
      <c r="K270" s="14"/>
      <c r="L270" s="16"/>
      <c r="M270" s="17"/>
      <c r="N270" s="18">
        <f>Calc!N270</f>
        <v>0</v>
      </c>
      <c r="O270" s="19">
        <f>Calc!Z270</f>
        <v>0</v>
      </c>
      <c r="P270" s="20">
        <f>Calc!S270</f>
        <v>0</v>
      </c>
      <c r="Q270" s="20">
        <f>Calc!T270</f>
        <v>0</v>
      </c>
      <c r="R270" s="20">
        <f>Calc!V270</f>
        <v>0</v>
      </c>
      <c r="S270" s="21">
        <f>Calc!W270</f>
        <v>0</v>
      </c>
      <c r="T270" s="19">
        <f>Calc!J270</f>
        <v>0</v>
      </c>
      <c r="U270" s="14"/>
    </row>
    <row r="271" spans="1:21">
      <c r="A271" s="12"/>
      <c r="B271" s="13"/>
      <c r="C271" s="14"/>
      <c r="D271" s="14"/>
      <c r="E271" s="15"/>
      <c r="F271" s="15"/>
      <c r="G271" s="15"/>
      <c r="H271" s="15"/>
      <c r="I271" s="15"/>
      <c r="J271" s="15"/>
      <c r="K271" s="14"/>
      <c r="L271" s="16"/>
      <c r="M271" s="17"/>
      <c r="N271" s="18">
        <f>Calc!N271</f>
        <v>0</v>
      </c>
      <c r="O271" s="19">
        <f>Calc!Z271</f>
        <v>0</v>
      </c>
      <c r="P271" s="20">
        <f>Calc!S271</f>
        <v>0</v>
      </c>
      <c r="Q271" s="20">
        <f>Calc!T271</f>
        <v>0</v>
      </c>
      <c r="R271" s="20">
        <f>Calc!V271</f>
        <v>0</v>
      </c>
      <c r="S271" s="21">
        <f>Calc!W271</f>
        <v>0</v>
      </c>
      <c r="T271" s="19">
        <f>Calc!J271</f>
        <v>0</v>
      </c>
      <c r="U271" s="14"/>
    </row>
    <row r="272" spans="1:21">
      <c r="A272" s="12"/>
      <c r="B272" s="13"/>
      <c r="C272" s="14"/>
      <c r="D272" s="14"/>
      <c r="E272" s="15"/>
      <c r="F272" s="15"/>
      <c r="G272" s="15"/>
      <c r="H272" s="15"/>
      <c r="I272" s="15"/>
      <c r="J272" s="15"/>
      <c r="K272" s="14"/>
      <c r="L272" s="16"/>
      <c r="M272" s="17"/>
      <c r="N272" s="18">
        <f>Calc!N272</f>
        <v>0</v>
      </c>
      <c r="O272" s="19">
        <f>Calc!Z272</f>
        <v>0</v>
      </c>
      <c r="P272" s="20">
        <f>Calc!S272</f>
        <v>0</v>
      </c>
      <c r="Q272" s="20">
        <f>Calc!T272</f>
        <v>0</v>
      </c>
      <c r="R272" s="20">
        <f>Calc!V272</f>
        <v>0</v>
      </c>
      <c r="S272" s="21">
        <f>Calc!W272</f>
        <v>0</v>
      </c>
      <c r="T272" s="19">
        <f>Calc!J272</f>
        <v>0</v>
      </c>
      <c r="U272" s="14"/>
    </row>
    <row r="273" spans="1:21">
      <c r="A273" s="12"/>
      <c r="B273" s="13"/>
      <c r="C273" s="14"/>
      <c r="D273" s="14"/>
      <c r="E273" s="15"/>
      <c r="F273" s="15"/>
      <c r="G273" s="15"/>
      <c r="H273" s="15"/>
      <c r="I273" s="15"/>
      <c r="J273" s="15"/>
      <c r="K273" s="14"/>
      <c r="L273" s="16"/>
      <c r="M273" s="17"/>
      <c r="N273" s="18">
        <f>Calc!N273</f>
        <v>0</v>
      </c>
      <c r="O273" s="19">
        <f>Calc!Z273</f>
        <v>0</v>
      </c>
      <c r="P273" s="20">
        <f>Calc!S273</f>
        <v>0</v>
      </c>
      <c r="Q273" s="20">
        <f>Calc!T273</f>
        <v>0</v>
      </c>
      <c r="R273" s="20">
        <f>Calc!V273</f>
        <v>0</v>
      </c>
      <c r="S273" s="21">
        <f>Calc!W273</f>
        <v>0</v>
      </c>
      <c r="T273" s="19">
        <f>Calc!J273</f>
        <v>0</v>
      </c>
      <c r="U273" s="14"/>
    </row>
    <row r="274" spans="1:21">
      <c r="A274" s="12"/>
      <c r="B274" s="13"/>
      <c r="C274" s="14"/>
      <c r="D274" s="14"/>
      <c r="E274" s="15"/>
      <c r="F274" s="15"/>
      <c r="G274" s="15"/>
      <c r="H274" s="15"/>
      <c r="I274" s="15"/>
      <c r="J274" s="15"/>
      <c r="K274" s="14"/>
      <c r="L274" s="16"/>
      <c r="M274" s="17"/>
      <c r="N274" s="18">
        <f>Calc!N274</f>
        <v>0</v>
      </c>
      <c r="O274" s="19">
        <f>Calc!Z274</f>
        <v>0</v>
      </c>
      <c r="P274" s="20">
        <f>Calc!S274</f>
        <v>0</v>
      </c>
      <c r="Q274" s="20">
        <f>Calc!T274</f>
        <v>0</v>
      </c>
      <c r="R274" s="20">
        <f>Calc!V274</f>
        <v>0</v>
      </c>
      <c r="S274" s="21">
        <f>Calc!W274</f>
        <v>0</v>
      </c>
      <c r="T274" s="19">
        <f>Calc!J274</f>
        <v>0</v>
      </c>
      <c r="U274" s="14"/>
    </row>
    <row r="275" spans="1:21">
      <c r="A275" s="12"/>
      <c r="B275" s="13"/>
      <c r="C275" s="14"/>
      <c r="D275" s="14"/>
      <c r="E275" s="15"/>
      <c r="F275" s="15"/>
      <c r="G275" s="15"/>
      <c r="H275" s="15"/>
      <c r="I275" s="15"/>
      <c r="J275" s="15"/>
      <c r="K275" s="14"/>
      <c r="L275" s="16"/>
      <c r="M275" s="17"/>
      <c r="N275" s="18">
        <f>Calc!N275</f>
        <v>0</v>
      </c>
      <c r="O275" s="19">
        <f>Calc!Z275</f>
        <v>0</v>
      </c>
      <c r="P275" s="20">
        <f>Calc!S275</f>
        <v>0</v>
      </c>
      <c r="Q275" s="20">
        <f>Calc!T275</f>
        <v>0</v>
      </c>
      <c r="R275" s="20">
        <f>Calc!V275</f>
        <v>0</v>
      </c>
      <c r="S275" s="21">
        <f>Calc!W275</f>
        <v>0</v>
      </c>
      <c r="T275" s="19">
        <f>Calc!J275</f>
        <v>0</v>
      </c>
      <c r="U275" s="14"/>
    </row>
    <row r="276" spans="1:21">
      <c r="A276" s="12"/>
      <c r="B276" s="13"/>
      <c r="C276" s="14"/>
      <c r="D276" s="14"/>
      <c r="E276" s="15"/>
      <c r="F276" s="15"/>
      <c r="G276" s="15"/>
      <c r="H276" s="15"/>
      <c r="I276" s="15"/>
      <c r="J276" s="15"/>
      <c r="K276" s="14"/>
      <c r="L276" s="16"/>
      <c r="M276" s="17"/>
      <c r="N276" s="18">
        <f>Calc!N276</f>
        <v>0</v>
      </c>
      <c r="O276" s="19">
        <f>Calc!Z276</f>
        <v>0</v>
      </c>
      <c r="P276" s="20">
        <f>Calc!S276</f>
        <v>0</v>
      </c>
      <c r="Q276" s="20">
        <f>Calc!T276</f>
        <v>0</v>
      </c>
      <c r="R276" s="20">
        <f>Calc!V276</f>
        <v>0</v>
      </c>
      <c r="S276" s="21">
        <f>Calc!W276</f>
        <v>0</v>
      </c>
      <c r="T276" s="19">
        <f>Calc!J276</f>
        <v>0</v>
      </c>
      <c r="U276" s="14"/>
    </row>
    <row r="277" spans="1:21">
      <c r="A277" s="12"/>
      <c r="B277" s="13"/>
      <c r="C277" s="14"/>
      <c r="D277" s="14"/>
      <c r="E277" s="15"/>
      <c r="F277" s="15"/>
      <c r="G277" s="15"/>
      <c r="H277" s="15"/>
      <c r="I277" s="15"/>
      <c r="J277" s="15"/>
      <c r="K277" s="14"/>
      <c r="L277" s="16"/>
      <c r="M277" s="17"/>
      <c r="N277" s="18">
        <f>Calc!N277</f>
        <v>0</v>
      </c>
      <c r="O277" s="19">
        <f>Calc!Z277</f>
        <v>0</v>
      </c>
      <c r="P277" s="20">
        <f>Calc!S277</f>
        <v>0</v>
      </c>
      <c r="Q277" s="20">
        <f>Calc!T277</f>
        <v>0</v>
      </c>
      <c r="R277" s="20">
        <f>Calc!V277</f>
        <v>0</v>
      </c>
      <c r="S277" s="21">
        <f>Calc!W277</f>
        <v>0</v>
      </c>
      <c r="T277" s="19">
        <f>Calc!J277</f>
        <v>0</v>
      </c>
      <c r="U277" s="14"/>
    </row>
    <row r="278" spans="1:21">
      <c r="A278" s="12"/>
      <c r="B278" s="13"/>
      <c r="C278" s="14"/>
      <c r="D278" s="14"/>
      <c r="E278" s="15"/>
      <c r="F278" s="15"/>
      <c r="G278" s="15"/>
      <c r="H278" s="15"/>
      <c r="I278" s="15"/>
      <c r="J278" s="15"/>
      <c r="K278" s="14"/>
      <c r="L278" s="16"/>
      <c r="M278" s="17"/>
      <c r="N278" s="18">
        <f>Calc!N278</f>
        <v>0</v>
      </c>
      <c r="O278" s="19">
        <f>Calc!Z278</f>
        <v>0</v>
      </c>
      <c r="P278" s="20">
        <f>Calc!S278</f>
        <v>0</v>
      </c>
      <c r="Q278" s="20">
        <f>Calc!T278</f>
        <v>0</v>
      </c>
      <c r="R278" s="20">
        <f>Calc!V278</f>
        <v>0</v>
      </c>
      <c r="S278" s="21">
        <f>Calc!W278</f>
        <v>0</v>
      </c>
      <c r="T278" s="19">
        <f>Calc!J278</f>
        <v>0</v>
      </c>
      <c r="U278" s="14"/>
    </row>
    <row r="279" spans="1:21">
      <c r="A279" s="12"/>
      <c r="B279" s="13"/>
      <c r="C279" s="14"/>
      <c r="D279" s="14"/>
      <c r="E279" s="15"/>
      <c r="F279" s="15"/>
      <c r="G279" s="15"/>
      <c r="H279" s="15"/>
      <c r="I279" s="15"/>
      <c r="J279" s="15"/>
      <c r="K279" s="14"/>
      <c r="L279" s="16"/>
      <c r="M279" s="17"/>
      <c r="N279" s="18">
        <f>Calc!N279</f>
        <v>0</v>
      </c>
      <c r="O279" s="19">
        <f>Calc!Z279</f>
        <v>0</v>
      </c>
      <c r="P279" s="20">
        <f>Calc!S279</f>
        <v>0</v>
      </c>
      <c r="Q279" s="20">
        <f>Calc!T279</f>
        <v>0</v>
      </c>
      <c r="R279" s="20">
        <f>Calc!V279</f>
        <v>0</v>
      </c>
      <c r="S279" s="21">
        <f>Calc!W279</f>
        <v>0</v>
      </c>
      <c r="T279" s="19">
        <f>Calc!J279</f>
        <v>0</v>
      </c>
      <c r="U279" s="14"/>
    </row>
    <row r="280" spans="1:21">
      <c r="A280" s="12"/>
      <c r="B280" s="13"/>
      <c r="C280" s="14"/>
      <c r="D280" s="14"/>
      <c r="E280" s="15"/>
      <c r="F280" s="15"/>
      <c r="G280" s="15"/>
      <c r="H280" s="15"/>
      <c r="I280" s="15"/>
      <c r="J280" s="15"/>
      <c r="K280" s="14"/>
      <c r="L280" s="16"/>
      <c r="M280" s="17"/>
      <c r="N280" s="18">
        <f>Calc!N280</f>
        <v>0</v>
      </c>
      <c r="O280" s="19">
        <f>Calc!Z280</f>
        <v>0</v>
      </c>
      <c r="P280" s="20">
        <f>Calc!S280</f>
        <v>0</v>
      </c>
      <c r="Q280" s="20">
        <f>Calc!T280</f>
        <v>0</v>
      </c>
      <c r="R280" s="20">
        <f>Calc!V280</f>
        <v>0</v>
      </c>
      <c r="S280" s="21">
        <f>Calc!W280</f>
        <v>0</v>
      </c>
      <c r="T280" s="19">
        <f>Calc!J280</f>
        <v>0</v>
      </c>
      <c r="U280" s="14"/>
    </row>
    <row r="281" spans="1:21">
      <c r="A281" s="12"/>
      <c r="B281" s="13"/>
      <c r="C281" s="14"/>
      <c r="D281" s="14"/>
      <c r="E281" s="15"/>
      <c r="F281" s="15"/>
      <c r="G281" s="15"/>
      <c r="H281" s="15"/>
      <c r="I281" s="15"/>
      <c r="J281" s="15"/>
      <c r="K281" s="14"/>
      <c r="L281" s="16"/>
      <c r="M281" s="17"/>
      <c r="N281" s="18">
        <f>Calc!N281</f>
        <v>0</v>
      </c>
      <c r="O281" s="19">
        <f>Calc!Z281</f>
        <v>0</v>
      </c>
      <c r="P281" s="20">
        <f>Calc!S281</f>
        <v>0</v>
      </c>
      <c r="Q281" s="20">
        <f>Calc!T281</f>
        <v>0</v>
      </c>
      <c r="R281" s="20">
        <f>Calc!V281</f>
        <v>0</v>
      </c>
      <c r="S281" s="21">
        <f>Calc!W281</f>
        <v>0</v>
      </c>
      <c r="T281" s="19">
        <f>Calc!J281</f>
        <v>0</v>
      </c>
      <c r="U281" s="14"/>
    </row>
    <row r="282" spans="1:21">
      <c r="A282" s="12"/>
      <c r="B282" s="13"/>
      <c r="C282" s="14"/>
      <c r="D282" s="14"/>
      <c r="E282" s="15"/>
      <c r="F282" s="15"/>
      <c r="G282" s="15"/>
      <c r="H282" s="15"/>
      <c r="I282" s="15"/>
      <c r="J282" s="15"/>
      <c r="K282" s="14"/>
      <c r="L282" s="16"/>
      <c r="M282" s="17"/>
      <c r="N282" s="18">
        <f>Calc!N282</f>
        <v>0</v>
      </c>
      <c r="O282" s="19">
        <f>Calc!Z282</f>
        <v>0</v>
      </c>
      <c r="P282" s="20">
        <f>Calc!S282</f>
        <v>0</v>
      </c>
      <c r="Q282" s="20">
        <f>Calc!T282</f>
        <v>0</v>
      </c>
      <c r="R282" s="20">
        <f>Calc!V282</f>
        <v>0</v>
      </c>
      <c r="S282" s="21">
        <f>Calc!W282</f>
        <v>0</v>
      </c>
      <c r="T282" s="19">
        <f>Calc!J282</f>
        <v>0</v>
      </c>
      <c r="U282" s="14"/>
    </row>
    <row r="283" spans="1:21">
      <c r="A283" s="12"/>
      <c r="B283" s="13"/>
      <c r="C283" s="14"/>
      <c r="D283" s="14"/>
      <c r="E283" s="15"/>
      <c r="F283" s="15"/>
      <c r="G283" s="15"/>
      <c r="H283" s="15"/>
      <c r="I283" s="15"/>
      <c r="J283" s="15"/>
      <c r="K283" s="14"/>
      <c r="L283" s="16"/>
      <c r="M283" s="17"/>
      <c r="N283" s="18">
        <f>Calc!N283</f>
        <v>0</v>
      </c>
      <c r="O283" s="19">
        <f>Calc!Z283</f>
        <v>0</v>
      </c>
      <c r="P283" s="20">
        <f>Calc!S283</f>
        <v>0</v>
      </c>
      <c r="Q283" s="20">
        <f>Calc!T283</f>
        <v>0</v>
      </c>
      <c r="R283" s="20">
        <f>Calc!V283</f>
        <v>0</v>
      </c>
      <c r="S283" s="21">
        <f>Calc!W283</f>
        <v>0</v>
      </c>
      <c r="T283" s="19">
        <f>Calc!J283</f>
        <v>0</v>
      </c>
      <c r="U283" s="14"/>
    </row>
    <row r="284" spans="1:21">
      <c r="A284" s="12"/>
      <c r="B284" s="13"/>
      <c r="C284" s="14"/>
      <c r="D284" s="14"/>
      <c r="E284" s="15"/>
      <c r="F284" s="15"/>
      <c r="G284" s="15"/>
      <c r="H284" s="15"/>
      <c r="I284" s="15"/>
      <c r="J284" s="15"/>
      <c r="K284" s="14"/>
      <c r="L284" s="16"/>
      <c r="M284" s="17"/>
      <c r="N284" s="18">
        <f>Calc!N284</f>
        <v>0</v>
      </c>
      <c r="O284" s="19">
        <f>Calc!Z284</f>
        <v>0</v>
      </c>
      <c r="P284" s="20">
        <f>Calc!S284</f>
        <v>0</v>
      </c>
      <c r="Q284" s="20">
        <f>Calc!T284</f>
        <v>0</v>
      </c>
      <c r="R284" s="20">
        <f>Calc!V284</f>
        <v>0</v>
      </c>
      <c r="S284" s="21">
        <f>Calc!W284</f>
        <v>0</v>
      </c>
      <c r="T284" s="19">
        <f>Calc!J284</f>
        <v>0</v>
      </c>
      <c r="U284" s="14"/>
    </row>
    <row r="285" spans="1:21">
      <c r="A285" s="12"/>
      <c r="B285" s="13"/>
      <c r="C285" s="14"/>
      <c r="D285" s="14"/>
      <c r="E285" s="15"/>
      <c r="F285" s="15"/>
      <c r="G285" s="15"/>
      <c r="H285" s="15"/>
      <c r="I285" s="15"/>
      <c r="J285" s="15"/>
      <c r="K285" s="14"/>
      <c r="L285" s="16"/>
      <c r="M285" s="17"/>
      <c r="N285" s="18">
        <f>Calc!N285</f>
        <v>0</v>
      </c>
      <c r="O285" s="19">
        <f>Calc!Z285</f>
        <v>0</v>
      </c>
      <c r="P285" s="20">
        <f>Calc!S285</f>
        <v>0</v>
      </c>
      <c r="Q285" s="20">
        <f>Calc!T285</f>
        <v>0</v>
      </c>
      <c r="R285" s="20">
        <f>Calc!V285</f>
        <v>0</v>
      </c>
      <c r="S285" s="21">
        <f>Calc!W285</f>
        <v>0</v>
      </c>
      <c r="T285" s="19">
        <f>Calc!J285</f>
        <v>0</v>
      </c>
      <c r="U285" s="14"/>
    </row>
    <row r="286" spans="1:21">
      <c r="A286" s="12"/>
      <c r="B286" s="13"/>
      <c r="C286" s="14"/>
      <c r="D286" s="14"/>
      <c r="E286" s="15"/>
      <c r="F286" s="15"/>
      <c r="G286" s="15"/>
      <c r="H286" s="15"/>
      <c r="I286" s="15"/>
      <c r="J286" s="15"/>
      <c r="K286" s="14"/>
      <c r="L286" s="16"/>
      <c r="M286" s="17"/>
      <c r="N286" s="18">
        <f>Calc!N286</f>
        <v>0</v>
      </c>
      <c r="O286" s="19">
        <f>Calc!Z286</f>
        <v>0</v>
      </c>
      <c r="P286" s="20">
        <f>Calc!S286</f>
        <v>0</v>
      </c>
      <c r="Q286" s="20">
        <f>Calc!T286</f>
        <v>0</v>
      </c>
      <c r="R286" s="20">
        <f>Calc!V286</f>
        <v>0</v>
      </c>
      <c r="S286" s="21">
        <f>Calc!W286</f>
        <v>0</v>
      </c>
      <c r="T286" s="19">
        <f>Calc!J286</f>
        <v>0</v>
      </c>
      <c r="U286" s="14"/>
    </row>
    <row r="287" spans="1:21">
      <c r="A287" s="12"/>
      <c r="B287" s="13"/>
      <c r="C287" s="14"/>
      <c r="D287" s="14"/>
      <c r="E287" s="15"/>
      <c r="F287" s="15"/>
      <c r="G287" s="15"/>
      <c r="H287" s="15"/>
      <c r="I287" s="15"/>
      <c r="J287" s="15"/>
      <c r="K287" s="14"/>
      <c r="L287" s="16"/>
      <c r="M287" s="17"/>
      <c r="N287" s="18">
        <f>Calc!N287</f>
        <v>0</v>
      </c>
      <c r="O287" s="19">
        <f>Calc!Z287</f>
        <v>0</v>
      </c>
      <c r="P287" s="20">
        <f>Calc!S287</f>
        <v>0</v>
      </c>
      <c r="Q287" s="20">
        <f>Calc!T287</f>
        <v>0</v>
      </c>
      <c r="R287" s="20">
        <f>Calc!V287</f>
        <v>0</v>
      </c>
      <c r="S287" s="21">
        <f>Calc!W287</f>
        <v>0</v>
      </c>
      <c r="T287" s="19">
        <f>Calc!J287</f>
        <v>0</v>
      </c>
      <c r="U287" s="14"/>
    </row>
    <row r="288" spans="1:21">
      <c r="A288" s="12"/>
      <c r="B288" s="13"/>
      <c r="C288" s="14"/>
      <c r="D288" s="14"/>
      <c r="E288" s="15"/>
      <c r="F288" s="15"/>
      <c r="G288" s="15"/>
      <c r="H288" s="15"/>
      <c r="I288" s="15"/>
      <c r="J288" s="15"/>
      <c r="K288" s="14"/>
      <c r="L288" s="16"/>
      <c r="M288" s="17"/>
      <c r="N288" s="18">
        <f>Calc!N288</f>
        <v>0</v>
      </c>
      <c r="O288" s="19">
        <f>Calc!Z288</f>
        <v>0</v>
      </c>
      <c r="P288" s="20">
        <f>Calc!S288</f>
        <v>0</v>
      </c>
      <c r="Q288" s="20">
        <f>Calc!T288</f>
        <v>0</v>
      </c>
      <c r="R288" s="20">
        <f>Calc!V288</f>
        <v>0</v>
      </c>
      <c r="S288" s="21">
        <f>Calc!W288</f>
        <v>0</v>
      </c>
      <c r="T288" s="19">
        <f>Calc!J288</f>
        <v>0</v>
      </c>
      <c r="U288" s="14"/>
    </row>
    <row r="289" spans="1:21">
      <c r="A289" s="12"/>
      <c r="B289" s="13"/>
      <c r="C289" s="14"/>
      <c r="D289" s="14"/>
      <c r="E289" s="15"/>
      <c r="F289" s="15"/>
      <c r="G289" s="15"/>
      <c r="H289" s="15"/>
      <c r="I289" s="15"/>
      <c r="J289" s="15"/>
      <c r="K289" s="14"/>
      <c r="L289" s="16"/>
      <c r="M289" s="17"/>
      <c r="N289" s="18">
        <f>Calc!N289</f>
        <v>0</v>
      </c>
      <c r="O289" s="19">
        <f>Calc!Z289</f>
        <v>0</v>
      </c>
      <c r="P289" s="20">
        <f>Calc!S289</f>
        <v>0</v>
      </c>
      <c r="Q289" s="20">
        <f>Calc!T289</f>
        <v>0</v>
      </c>
      <c r="R289" s="20">
        <f>Calc!V289</f>
        <v>0</v>
      </c>
      <c r="S289" s="21">
        <f>Calc!W289</f>
        <v>0</v>
      </c>
      <c r="T289" s="19">
        <f>Calc!J289</f>
        <v>0</v>
      </c>
      <c r="U289" s="14"/>
    </row>
    <row r="290" spans="1:21">
      <c r="A290" s="12"/>
      <c r="B290" s="13"/>
      <c r="C290" s="14"/>
      <c r="D290" s="14"/>
      <c r="E290" s="15"/>
      <c r="F290" s="15"/>
      <c r="G290" s="15"/>
      <c r="H290" s="15"/>
      <c r="I290" s="15"/>
      <c r="J290" s="15"/>
      <c r="K290" s="14"/>
      <c r="L290" s="16"/>
      <c r="M290" s="17"/>
      <c r="N290" s="18">
        <f>Calc!N290</f>
        <v>0</v>
      </c>
      <c r="O290" s="19">
        <f>Calc!Z290</f>
        <v>0</v>
      </c>
      <c r="P290" s="20">
        <f>Calc!S290</f>
        <v>0</v>
      </c>
      <c r="Q290" s="20">
        <f>Calc!T290</f>
        <v>0</v>
      </c>
      <c r="R290" s="20">
        <f>Calc!V290</f>
        <v>0</v>
      </c>
      <c r="S290" s="21">
        <f>Calc!W290</f>
        <v>0</v>
      </c>
      <c r="T290" s="19">
        <f>Calc!J290</f>
        <v>0</v>
      </c>
      <c r="U290" s="14"/>
    </row>
    <row r="291" spans="1:21">
      <c r="A291" s="12"/>
      <c r="B291" s="13"/>
      <c r="C291" s="14"/>
      <c r="D291" s="14"/>
      <c r="E291" s="15"/>
      <c r="F291" s="15"/>
      <c r="G291" s="15"/>
      <c r="H291" s="15"/>
      <c r="I291" s="15"/>
      <c r="J291" s="15"/>
      <c r="K291" s="14"/>
      <c r="L291" s="16"/>
      <c r="M291" s="17"/>
      <c r="N291" s="18">
        <f>Calc!N291</f>
        <v>0</v>
      </c>
      <c r="O291" s="19">
        <f>Calc!Z291</f>
        <v>0</v>
      </c>
      <c r="P291" s="20">
        <f>Calc!S291</f>
        <v>0</v>
      </c>
      <c r="Q291" s="20">
        <f>Calc!T291</f>
        <v>0</v>
      </c>
      <c r="R291" s="20">
        <f>Calc!V291</f>
        <v>0</v>
      </c>
      <c r="S291" s="21">
        <f>Calc!W291</f>
        <v>0</v>
      </c>
      <c r="T291" s="19">
        <f>Calc!J291</f>
        <v>0</v>
      </c>
      <c r="U291" s="14"/>
    </row>
    <row r="292" spans="1:21">
      <c r="A292" s="12"/>
      <c r="B292" s="13"/>
      <c r="C292" s="14"/>
      <c r="D292" s="14"/>
      <c r="E292" s="15"/>
      <c r="F292" s="15"/>
      <c r="G292" s="15"/>
      <c r="H292" s="15"/>
      <c r="I292" s="15"/>
      <c r="J292" s="15"/>
      <c r="K292" s="14"/>
      <c r="L292" s="16"/>
      <c r="M292" s="17"/>
      <c r="N292" s="18">
        <f>Calc!N292</f>
        <v>0</v>
      </c>
      <c r="O292" s="19">
        <f>Calc!Z292</f>
        <v>0</v>
      </c>
      <c r="P292" s="20">
        <f>Calc!S292</f>
        <v>0</v>
      </c>
      <c r="Q292" s="20">
        <f>Calc!T292</f>
        <v>0</v>
      </c>
      <c r="R292" s="20">
        <f>Calc!V292</f>
        <v>0</v>
      </c>
      <c r="S292" s="21">
        <f>Calc!W292</f>
        <v>0</v>
      </c>
      <c r="T292" s="19">
        <f>Calc!J292</f>
        <v>0</v>
      </c>
      <c r="U292" s="14"/>
    </row>
    <row r="293" spans="1:21">
      <c r="A293" s="12"/>
      <c r="B293" s="13"/>
      <c r="C293" s="14"/>
      <c r="D293" s="14"/>
      <c r="E293" s="15"/>
      <c r="F293" s="15"/>
      <c r="G293" s="15"/>
      <c r="H293" s="15"/>
      <c r="I293" s="15"/>
      <c r="J293" s="15"/>
      <c r="K293" s="14"/>
      <c r="L293" s="16"/>
      <c r="M293" s="17"/>
      <c r="N293" s="18">
        <f>Calc!N293</f>
        <v>0</v>
      </c>
      <c r="O293" s="19">
        <f>Calc!Z293</f>
        <v>0</v>
      </c>
      <c r="P293" s="20">
        <f>Calc!S293</f>
        <v>0</v>
      </c>
      <c r="Q293" s="20">
        <f>Calc!T293</f>
        <v>0</v>
      </c>
      <c r="R293" s="20">
        <f>Calc!V293</f>
        <v>0</v>
      </c>
      <c r="S293" s="21">
        <f>Calc!W293</f>
        <v>0</v>
      </c>
      <c r="T293" s="19">
        <f>Calc!J293</f>
        <v>0</v>
      </c>
      <c r="U293" s="14"/>
    </row>
    <row r="294" spans="1:21">
      <c r="A294" s="12"/>
      <c r="B294" s="13"/>
      <c r="C294" s="14"/>
      <c r="D294" s="14"/>
      <c r="E294" s="15"/>
      <c r="F294" s="15"/>
      <c r="G294" s="15"/>
      <c r="H294" s="15"/>
      <c r="I294" s="15"/>
      <c r="J294" s="15"/>
      <c r="K294" s="14"/>
      <c r="L294" s="16"/>
      <c r="M294" s="17"/>
      <c r="N294" s="18">
        <f>Calc!N294</f>
        <v>0</v>
      </c>
      <c r="O294" s="19">
        <f>Calc!Z294</f>
        <v>0</v>
      </c>
      <c r="P294" s="20">
        <f>Calc!S294</f>
        <v>0</v>
      </c>
      <c r="Q294" s="20">
        <f>Calc!T294</f>
        <v>0</v>
      </c>
      <c r="R294" s="20">
        <f>Calc!V294</f>
        <v>0</v>
      </c>
      <c r="S294" s="21">
        <f>Calc!W294</f>
        <v>0</v>
      </c>
      <c r="T294" s="19">
        <f>Calc!J294</f>
        <v>0</v>
      </c>
      <c r="U294" s="14"/>
    </row>
    <row r="295" spans="1:21">
      <c r="A295" s="12"/>
      <c r="B295" s="13"/>
      <c r="C295" s="14"/>
      <c r="D295" s="14"/>
      <c r="E295" s="15"/>
      <c r="F295" s="15"/>
      <c r="G295" s="15"/>
      <c r="H295" s="15"/>
      <c r="I295" s="15"/>
      <c r="J295" s="15"/>
      <c r="K295" s="14"/>
      <c r="L295" s="16"/>
      <c r="M295" s="17"/>
      <c r="N295" s="18">
        <f>Calc!N295</f>
        <v>0</v>
      </c>
      <c r="O295" s="19">
        <f>Calc!Z295</f>
        <v>0</v>
      </c>
      <c r="P295" s="20">
        <f>Calc!S295</f>
        <v>0</v>
      </c>
      <c r="Q295" s="20">
        <f>Calc!T295</f>
        <v>0</v>
      </c>
      <c r="R295" s="20">
        <f>Calc!V295</f>
        <v>0</v>
      </c>
      <c r="S295" s="21">
        <f>Calc!W295</f>
        <v>0</v>
      </c>
      <c r="T295" s="19">
        <f>Calc!J295</f>
        <v>0</v>
      </c>
      <c r="U295" s="14"/>
    </row>
    <row r="296" spans="1:21">
      <c r="A296" s="12"/>
      <c r="B296" s="13"/>
      <c r="C296" s="14"/>
      <c r="D296" s="14"/>
      <c r="E296" s="15"/>
      <c r="F296" s="15"/>
      <c r="G296" s="15"/>
      <c r="H296" s="15"/>
      <c r="I296" s="15"/>
      <c r="J296" s="15"/>
      <c r="K296" s="14"/>
      <c r="L296" s="16"/>
      <c r="M296" s="17"/>
      <c r="N296" s="18">
        <f>Calc!N296</f>
        <v>0</v>
      </c>
      <c r="O296" s="19">
        <f>Calc!Z296</f>
        <v>0</v>
      </c>
      <c r="P296" s="20">
        <f>Calc!S296</f>
        <v>0</v>
      </c>
      <c r="Q296" s="20">
        <f>Calc!T296</f>
        <v>0</v>
      </c>
      <c r="R296" s="20">
        <f>Calc!V296</f>
        <v>0</v>
      </c>
      <c r="S296" s="21">
        <f>Calc!W296</f>
        <v>0</v>
      </c>
      <c r="T296" s="19">
        <f>Calc!J296</f>
        <v>0</v>
      </c>
      <c r="U296" s="14"/>
    </row>
    <row r="297" spans="1:21">
      <c r="A297" s="12"/>
      <c r="B297" s="13"/>
      <c r="C297" s="14"/>
      <c r="D297" s="14"/>
      <c r="E297" s="15"/>
      <c r="F297" s="15"/>
      <c r="G297" s="15"/>
      <c r="H297" s="15"/>
      <c r="I297" s="15"/>
      <c r="J297" s="15"/>
      <c r="K297" s="14"/>
      <c r="L297" s="16"/>
      <c r="M297" s="17"/>
      <c r="N297" s="18">
        <f>Calc!N297</f>
        <v>0</v>
      </c>
      <c r="O297" s="19">
        <f>Calc!Z297</f>
        <v>0</v>
      </c>
      <c r="P297" s="20">
        <f>Calc!S297</f>
        <v>0</v>
      </c>
      <c r="Q297" s="20">
        <f>Calc!T297</f>
        <v>0</v>
      </c>
      <c r="R297" s="20">
        <f>Calc!V297</f>
        <v>0</v>
      </c>
      <c r="S297" s="21">
        <f>Calc!W297</f>
        <v>0</v>
      </c>
      <c r="T297" s="19">
        <f>Calc!J297</f>
        <v>0</v>
      </c>
      <c r="U297" s="14"/>
    </row>
    <row r="298" spans="1:21">
      <c r="A298" s="12"/>
      <c r="B298" s="13"/>
      <c r="C298" s="14"/>
      <c r="D298" s="14"/>
      <c r="E298" s="15"/>
      <c r="F298" s="15"/>
      <c r="G298" s="15"/>
      <c r="H298" s="15"/>
      <c r="I298" s="15"/>
      <c r="J298" s="15"/>
      <c r="K298" s="14"/>
      <c r="L298" s="16"/>
      <c r="M298" s="17"/>
      <c r="N298" s="18">
        <f>Calc!N298</f>
        <v>0</v>
      </c>
      <c r="O298" s="19">
        <f>Calc!Z298</f>
        <v>0</v>
      </c>
      <c r="P298" s="20">
        <f>Calc!S298</f>
        <v>0</v>
      </c>
      <c r="Q298" s="20">
        <f>Calc!T298</f>
        <v>0</v>
      </c>
      <c r="R298" s="20">
        <f>Calc!V298</f>
        <v>0</v>
      </c>
      <c r="S298" s="21">
        <f>Calc!W298</f>
        <v>0</v>
      </c>
      <c r="T298" s="19">
        <f>Calc!J298</f>
        <v>0</v>
      </c>
      <c r="U298" s="14"/>
    </row>
    <row r="299" spans="1:21">
      <c r="A299" s="12"/>
      <c r="B299" s="13"/>
      <c r="C299" s="14"/>
      <c r="D299" s="14"/>
      <c r="E299" s="15"/>
      <c r="F299" s="15"/>
      <c r="G299" s="15"/>
      <c r="H299" s="15"/>
      <c r="I299" s="15"/>
      <c r="J299" s="15"/>
      <c r="K299" s="14"/>
      <c r="L299" s="16"/>
      <c r="M299" s="17"/>
      <c r="N299" s="18">
        <f>Calc!N299</f>
        <v>0</v>
      </c>
      <c r="O299" s="19">
        <f>Calc!Z299</f>
        <v>0</v>
      </c>
      <c r="P299" s="20">
        <f>Calc!S299</f>
        <v>0</v>
      </c>
      <c r="Q299" s="20">
        <f>Calc!T299</f>
        <v>0</v>
      </c>
      <c r="R299" s="20">
        <f>Calc!V299</f>
        <v>0</v>
      </c>
      <c r="S299" s="21">
        <f>Calc!W299</f>
        <v>0</v>
      </c>
      <c r="T299" s="19">
        <f>Calc!J299</f>
        <v>0</v>
      </c>
      <c r="U299" s="14"/>
    </row>
    <row r="300" spans="1:21">
      <c r="A300" s="12"/>
      <c r="B300" s="13"/>
      <c r="C300" s="14"/>
      <c r="D300" s="14"/>
      <c r="E300" s="15"/>
      <c r="F300" s="15"/>
      <c r="G300" s="15"/>
      <c r="H300" s="15"/>
      <c r="I300" s="15"/>
      <c r="J300" s="15"/>
      <c r="K300" s="14"/>
      <c r="L300" s="16"/>
      <c r="M300" s="17"/>
      <c r="N300" s="18">
        <f>Calc!N300</f>
        <v>0</v>
      </c>
      <c r="O300" s="19">
        <f>Calc!Z300</f>
        <v>0</v>
      </c>
      <c r="P300" s="20">
        <f>Calc!S300</f>
        <v>0</v>
      </c>
      <c r="Q300" s="20">
        <f>Calc!T300</f>
        <v>0</v>
      </c>
      <c r="R300" s="20">
        <f>Calc!V300</f>
        <v>0</v>
      </c>
      <c r="S300" s="21">
        <f>Calc!W300</f>
        <v>0</v>
      </c>
      <c r="T300" s="19">
        <f>Calc!J300</f>
        <v>0</v>
      </c>
      <c r="U300" s="14"/>
    </row>
    <row r="301" spans="1:21">
      <c r="A301" s="12"/>
      <c r="B301" s="13"/>
      <c r="C301" s="14"/>
      <c r="D301" s="14"/>
      <c r="E301" s="15"/>
      <c r="F301" s="15"/>
      <c r="G301" s="15"/>
      <c r="H301" s="15"/>
      <c r="I301" s="15"/>
      <c r="J301" s="15"/>
      <c r="K301" s="14"/>
      <c r="L301" s="16"/>
      <c r="M301" s="17"/>
      <c r="N301" s="18">
        <f>Calc!N301</f>
        <v>0</v>
      </c>
      <c r="O301" s="19">
        <f>Calc!Z301</f>
        <v>0</v>
      </c>
      <c r="P301" s="20">
        <f>Calc!S301</f>
        <v>0</v>
      </c>
      <c r="Q301" s="20">
        <f>Calc!T301</f>
        <v>0</v>
      </c>
      <c r="R301" s="20">
        <f>Calc!V301</f>
        <v>0</v>
      </c>
      <c r="S301" s="21">
        <f>Calc!W301</f>
        <v>0</v>
      </c>
      <c r="T301" s="19">
        <f>Calc!J301</f>
        <v>0</v>
      </c>
      <c r="U301" s="14"/>
    </row>
    <row r="302" spans="1:21">
      <c r="A302" s="12"/>
      <c r="B302" s="13"/>
      <c r="C302" s="14"/>
      <c r="D302" s="14"/>
      <c r="E302" s="15"/>
      <c r="F302" s="15"/>
      <c r="G302" s="15"/>
      <c r="H302" s="15"/>
      <c r="I302" s="15"/>
      <c r="J302" s="15"/>
      <c r="K302" s="14"/>
      <c r="L302" s="16"/>
      <c r="M302" s="17"/>
      <c r="N302" s="18">
        <f>Calc!N302</f>
        <v>0</v>
      </c>
      <c r="O302" s="19">
        <f>Calc!Z302</f>
        <v>0</v>
      </c>
      <c r="P302" s="20">
        <f>Calc!S302</f>
        <v>0</v>
      </c>
      <c r="Q302" s="20">
        <f>Calc!T302</f>
        <v>0</v>
      </c>
      <c r="R302" s="20">
        <f>Calc!V302</f>
        <v>0</v>
      </c>
      <c r="S302" s="21">
        <f>Calc!W302</f>
        <v>0</v>
      </c>
      <c r="T302" s="19">
        <f>Calc!J302</f>
        <v>0</v>
      </c>
      <c r="U302" s="14"/>
    </row>
    <row r="303" spans="1:21">
      <c r="A303" s="12"/>
      <c r="B303" s="13"/>
      <c r="C303" s="14"/>
      <c r="D303" s="14"/>
      <c r="E303" s="15"/>
      <c r="F303" s="15"/>
      <c r="G303" s="15"/>
      <c r="H303" s="15"/>
      <c r="I303" s="15"/>
      <c r="J303" s="15"/>
      <c r="K303" s="14"/>
      <c r="L303" s="16"/>
      <c r="M303" s="17"/>
      <c r="N303" s="18">
        <f>Calc!N303</f>
        <v>0</v>
      </c>
      <c r="O303" s="19">
        <f>Calc!Z303</f>
        <v>0</v>
      </c>
      <c r="P303" s="20">
        <f>Calc!S303</f>
        <v>0</v>
      </c>
      <c r="Q303" s="20">
        <f>Calc!T303</f>
        <v>0</v>
      </c>
      <c r="R303" s="20">
        <f>Calc!V303</f>
        <v>0</v>
      </c>
      <c r="S303" s="21">
        <f>Calc!W303</f>
        <v>0</v>
      </c>
      <c r="T303" s="19">
        <f>Calc!J303</f>
        <v>0</v>
      </c>
      <c r="U303" s="14"/>
    </row>
    <row r="304" spans="1:21">
      <c r="A304" s="12"/>
      <c r="B304" s="13"/>
      <c r="C304" s="14"/>
      <c r="D304" s="14"/>
      <c r="E304" s="15"/>
      <c r="F304" s="15"/>
      <c r="G304" s="15"/>
      <c r="H304" s="15"/>
      <c r="I304" s="15"/>
      <c r="J304" s="15"/>
      <c r="K304" s="14"/>
      <c r="L304" s="16"/>
      <c r="M304" s="17"/>
      <c r="N304" s="18">
        <f>Calc!N304</f>
        <v>0</v>
      </c>
      <c r="O304" s="19">
        <f>Calc!Z304</f>
        <v>0</v>
      </c>
      <c r="P304" s="20">
        <f>Calc!S304</f>
        <v>0</v>
      </c>
      <c r="Q304" s="20">
        <f>Calc!T304</f>
        <v>0</v>
      </c>
      <c r="R304" s="20">
        <f>Calc!V304</f>
        <v>0</v>
      </c>
      <c r="S304" s="21">
        <f>Calc!W304</f>
        <v>0</v>
      </c>
      <c r="T304" s="19">
        <f>Calc!J304</f>
        <v>0</v>
      </c>
      <c r="U304" s="14"/>
    </row>
    <row r="305" spans="1:21">
      <c r="A305" s="12"/>
      <c r="B305" s="13"/>
      <c r="C305" s="14"/>
      <c r="D305" s="14"/>
      <c r="E305" s="15"/>
      <c r="F305" s="15"/>
      <c r="G305" s="15"/>
      <c r="H305" s="15"/>
      <c r="I305" s="15"/>
      <c r="J305" s="15"/>
      <c r="K305" s="14"/>
      <c r="L305" s="16"/>
      <c r="M305" s="17"/>
      <c r="N305" s="18">
        <f>Calc!N305</f>
        <v>0</v>
      </c>
      <c r="O305" s="19">
        <f>Calc!Z305</f>
        <v>0</v>
      </c>
      <c r="P305" s="20">
        <f>Calc!S305</f>
        <v>0</v>
      </c>
      <c r="Q305" s="20">
        <f>Calc!T305</f>
        <v>0</v>
      </c>
      <c r="R305" s="20">
        <f>Calc!V305</f>
        <v>0</v>
      </c>
      <c r="S305" s="21">
        <f>Calc!W305</f>
        <v>0</v>
      </c>
      <c r="T305" s="19">
        <f>Calc!J305</f>
        <v>0</v>
      </c>
      <c r="U305" s="14"/>
    </row>
    <row r="306" spans="1:21">
      <c r="A306" s="12"/>
      <c r="B306" s="13"/>
      <c r="C306" s="14"/>
      <c r="D306" s="14"/>
      <c r="E306" s="15"/>
      <c r="F306" s="15"/>
      <c r="G306" s="15"/>
      <c r="H306" s="15"/>
      <c r="I306" s="15"/>
      <c r="J306" s="15"/>
      <c r="K306" s="14"/>
      <c r="L306" s="16"/>
      <c r="M306" s="17"/>
      <c r="N306" s="18">
        <f>Calc!N306</f>
        <v>0</v>
      </c>
      <c r="O306" s="19">
        <f>Calc!Z306</f>
        <v>0</v>
      </c>
      <c r="P306" s="20">
        <f>Calc!S306</f>
        <v>0</v>
      </c>
      <c r="Q306" s="20">
        <f>Calc!T306</f>
        <v>0</v>
      </c>
      <c r="R306" s="20">
        <f>Calc!V306</f>
        <v>0</v>
      </c>
      <c r="S306" s="21">
        <f>Calc!W306</f>
        <v>0</v>
      </c>
      <c r="T306" s="19">
        <f>Calc!J306</f>
        <v>0</v>
      </c>
      <c r="U306" s="14"/>
    </row>
    <row r="307" spans="1:21">
      <c r="A307" s="12"/>
      <c r="B307" s="13"/>
      <c r="C307" s="14"/>
      <c r="D307" s="14"/>
      <c r="E307" s="15"/>
      <c r="F307" s="15"/>
      <c r="G307" s="15"/>
      <c r="H307" s="15"/>
      <c r="I307" s="15"/>
      <c r="J307" s="15"/>
      <c r="K307" s="14"/>
      <c r="L307" s="16"/>
      <c r="M307" s="17"/>
      <c r="N307" s="18">
        <f>Calc!N307</f>
        <v>0</v>
      </c>
      <c r="O307" s="19">
        <f>Calc!Z307</f>
        <v>0</v>
      </c>
      <c r="P307" s="20">
        <f>Calc!S307</f>
        <v>0</v>
      </c>
      <c r="Q307" s="20">
        <f>Calc!T307</f>
        <v>0</v>
      </c>
      <c r="R307" s="20">
        <f>Calc!V307</f>
        <v>0</v>
      </c>
      <c r="S307" s="21">
        <f>Calc!W307</f>
        <v>0</v>
      </c>
      <c r="T307" s="19">
        <f>Calc!J307</f>
        <v>0</v>
      </c>
      <c r="U307" s="14"/>
    </row>
    <row r="308" spans="1:21">
      <c r="A308" s="12"/>
      <c r="B308" s="13"/>
      <c r="C308" s="14"/>
      <c r="D308" s="14"/>
      <c r="E308" s="15"/>
      <c r="F308" s="15"/>
      <c r="G308" s="15"/>
      <c r="H308" s="15"/>
      <c r="I308" s="15"/>
      <c r="J308" s="15"/>
      <c r="K308" s="14"/>
      <c r="L308" s="16"/>
      <c r="M308" s="17"/>
      <c r="N308" s="18">
        <f>Calc!N308</f>
        <v>0</v>
      </c>
      <c r="O308" s="19">
        <f>Calc!Z308</f>
        <v>0</v>
      </c>
      <c r="P308" s="20">
        <f>Calc!S308</f>
        <v>0</v>
      </c>
      <c r="Q308" s="20">
        <f>Calc!T308</f>
        <v>0</v>
      </c>
      <c r="R308" s="20">
        <f>Calc!V308</f>
        <v>0</v>
      </c>
      <c r="S308" s="21">
        <f>Calc!W308</f>
        <v>0</v>
      </c>
      <c r="T308" s="19">
        <f>Calc!J308</f>
        <v>0</v>
      </c>
      <c r="U308" s="14"/>
    </row>
    <row r="309" spans="1:21">
      <c r="A309" s="12"/>
      <c r="B309" s="13"/>
      <c r="C309" s="14"/>
      <c r="D309" s="14"/>
      <c r="E309" s="15"/>
      <c r="F309" s="15"/>
      <c r="G309" s="15"/>
      <c r="H309" s="15"/>
      <c r="I309" s="15"/>
      <c r="J309" s="15"/>
      <c r="K309" s="14"/>
      <c r="L309" s="16"/>
      <c r="M309" s="17"/>
      <c r="N309" s="18">
        <f>Calc!N309</f>
        <v>0</v>
      </c>
      <c r="O309" s="19">
        <f>Calc!Z309</f>
        <v>0</v>
      </c>
      <c r="P309" s="20">
        <f>Calc!S309</f>
        <v>0</v>
      </c>
      <c r="Q309" s="20">
        <f>Calc!T309</f>
        <v>0</v>
      </c>
      <c r="R309" s="20">
        <f>Calc!V309</f>
        <v>0</v>
      </c>
      <c r="S309" s="21">
        <f>Calc!W309</f>
        <v>0</v>
      </c>
      <c r="T309" s="19">
        <f>Calc!J309</f>
        <v>0</v>
      </c>
      <c r="U309" s="14"/>
    </row>
    <row r="310" spans="1:21">
      <c r="A310" s="12"/>
      <c r="B310" s="13"/>
      <c r="C310" s="14"/>
      <c r="D310" s="14"/>
      <c r="E310" s="15"/>
      <c r="F310" s="15"/>
      <c r="G310" s="15"/>
      <c r="H310" s="15"/>
      <c r="I310" s="15"/>
      <c r="J310" s="15"/>
      <c r="K310" s="14"/>
      <c r="L310" s="16"/>
      <c r="M310" s="17"/>
      <c r="N310" s="18">
        <f>Calc!N310</f>
        <v>0</v>
      </c>
      <c r="O310" s="19">
        <f>Calc!Z310</f>
        <v>0</v>
      </c>
      <c r="P310" s="20">
        <f>Calc!S310</f>
        <v>0</v>
      </c>
      <c r="Q310" s="20">
        <f>Calc!T310</f>
        <v>0</v>
      </c>
      <c r="R310" s="20">
        <f>Calc!V310</f>
        <v>0</v>
      </c>
      <c r="S310" s="21">
        <f>Calc!W310</f>
        <v>0</v>
      </c>
      <c r="T310" s="19">
        <f>Calc!J310</f>
        <v>0</v>
      </c>
      <c r="U310" s="14"/>
    </row>
    <row r="311" spans="1:21">
      <c r="A311" s="12"/>
      <c r="B311" s="13"/>
      <c r="C311" s="14"/>
      <c r="D311" s="14"/>
      <c r="E311" s="15"/>
      <c r="F311" s="15"/>
      <c r="G311" s="15"/>
      <c r="H311" s="15"/>
      <c r="I311" s="15"/>
      <c r="J311" s="15"/>
      <c r="K311" s="14"/>
      <c r="L311" s="16"/>
      <c r="M311" s="17"/>
      <c r="N311" s="18">
        <f>Calc!N311</f>
        <v>0</v>
      </c>
      <c r="O311" s="19">
        <f>Calc!Z311</f>
        <v>0</v>
      </c>
      <c r="P311" s="20">
        <f>Calc!S311</f>
        <v>0</v>
      </c>
      <c r="Q311" s="20">
        <f>Calc!T311</f>
        <v>0</v>
      </c>
      <c r="R311" s="20">
        <f>Calc!V311</f>
        <v>0</v>
      </c>
      <c r="S311" s="21">
        <f>Calc!W311</f>
        <v>0</v>
      </c>
      <c r="T311" s="19">
        <f>Calc!J311</f>
        <v>0</v>
      </c>
      <c r="U311" s="14"/>
    </row>
    <row r="312" spans="1:21">
      <c r="A312" s="12"/>
      <c r="B312" s="13"/>
      <c r="C312" s="14"/>
      <c r="D312" s="14"/>
      <c r="E312" s="15"/>
      <c r="F312" s="15"/>
      <c r="G312" s="15"/>
      <c r="H312" s="15"/>
      <c r="I312" s="15"/>
      <c r="J312" s="15"/>
      <c r="K312" s="14"/>
      <c r="L312" s="16"/>
      <c r="M312" s="17"/>
      <c r="N312" s="18">
        <f>Calc!N312</f>
        <v>0</v>
      </c>
      <c r="O312" s="19">
        <f>Calc!Z312</f>
        <v>0</v>
      </c>
      <c r="P312" s="20">
        <f>Calc!S312</f>
        <v>0</v>
      </c>
      <c r="Q312" s="20">
        <f>Calc!T312</f>
        <v>0</v>
      </c>
      <c r="R312" s="20">
        <f>Calc!V312</f>
        <v>0</v>
      </c>
      <c r="S312" s="21">
        <f>Calc!W312</f>
        <v>0</v>
      </c>
      <c r="T312" s="19">
        <f>Calc!J312</f>
        <v>0</v>
      </c>
      <c r="U312" s="14"/>
    </row>
    <row r="313" spans="1:21">
      <c r="A313" s="12"/>
      <c r="B313" s="13"/>
      <c r="C313" s="14"/>
      <c r="D313" s="14"/>
      <c r="E313" s="15"/>
      <c r="F313" s="15"/>
      <c r="G313" s="15"/>
      <c r="H313" s="15"/>
      <c r="I313" s="15"/>
      <c r="J313" s="15"/>
      <c r="K313" s="14"/>
      <c r="L313" s="16"/>
      <c r="M313" s="17"/>
      <c r="N313" s="18">
        <f>Calc!N313</f>
        <v>0</v>
      </c>
      <c r="O313" s="19">
        <f>Calc!Z313</f>
        <v>0</v>
      </c>
      <c r="P313" s="20">
        <f>Calc!S313</f>
        <v>0</v>
      </c>
      <c r="Q313" s="20">
        <f>Calc!T313</f>
        <v>0</v>
      </c>
      <c r="R313" s="20">
        <f>Calc!V313</f>
        <v>0</v>
      </c>
      <c r="S313" s="21">
        <f>Calc!W313</f>
        <v>0</v>
      </c>
      <c r="T313" s="19">
        <f>Calc!J313</f>
        <v>0</v>
      </c>
      <c r="U313" s="14"/>
    </row>
    <row r="314" spans="1:21">
      <c r="A314" s="12"/>
      <c r="B314" s="13"/>
      <c r="C314" s="14"/>
      <c r="D314" s="14"/>
      <c r="E314" s="15"/>
      <c r="F314" s="15"/>
      <c r="G314" s="15"/>
      <c r="H314" s="15"/>
      <c r="I314" s="15"/>
      <c r="J314" s="15"/>
      <c r="K314" s="14"/>
      <c r="L314" s="16"/>
      <c r="M314" s="17"/>
      <c r="N314" s="18">
        <f>Calc!N314</f>
        <v>0</v>
      </c>
      <c r="O314" s="19">
        <f>Calc!Z314</f>
        <v>0</v>
      </c>
      <c r="P314" s="20">
        <f>Calc!S314</f>
        <v>0</v>
      </c>
      <c r="Q314" s="20">
        <f>Calc!T314</f>
        <v>0</v>
      </c>
      <c r="R314" s="20">
        <f>Calc!V314</f>
        <v>0</v>
      </c>
      <c r="S314" s="21">
        <f>Calc!W314</f>
        <v>0</v>
      </c>
      <c r="T314" s="19">
        <f>Calc!J314</f>
        <v>0</v>
      </c>
      <c r="U314" s="14"/>
    </row>
    <row r="315" spans="1:21">
      <c r="A315" s="12"/>
      <c r="B315" s="13"/>
      <c r="C315" s="14"/>
      <c r="D315" s="14"/>
      <c r="E315" s="15"/>
      <c r="F315" s="15"/>
      <c r="G315" s="15"/>
      <c r="H315" s="15"/>
      <c r="I315" s="15"/>
      <c r="J315" s="15"/>
      <c r="K315" s="14"/>
      <c r="L315" s="16"/>
      <c r="M315" s="17"/>
      <c r="N315" s="18">
        <f>Calc!N315</f>
        <v>0</v>
      </c>
      <c r="O315" s="19">
        <f>Calc!Z315</f>
        <v>0</v>
      </c>
      <c r="P315" s="20">
        <f>Calc!S315</f>
        <v>0</v>
      </c>
      <c r="Q315" s="20">
        <f>Calc!T315</f>
        <v>0</v>
      </c>
      <c r="R315" s="20">
        <f>Calc!V315</f>
        <v>0</v>
      </c>
      <c r="S315" s="21">
        <f>Calc!W315</f>
        <v>0</v>
      </c>
      <c r="T315" s="19">
        <f>Calc!J315</f>
        <v>0</v>
      </c>
      <c r="U315" s="14"/>
    </row>
    <row r="316" spans="1:21">
      <c r="A316" s="12"/>
      <c r="B316" s="13"/>
      <c r="C316" s="14"/>
      <c r="D316" s="14"/>
      <c r="E316" s="15"/>
      <c r="F316" s="15"/>
      <c r="G316" s="15"/>
      <c r="H316" s="15"/>
      <c r="I316" s="15"/>
      <c r="J316" s="15"/>
      <c r="K316" s="14"/>
      <c r="L316" s="16"/>
      <c r="M316" s="17"/>
      <c r="N316" s="18">
        <f>Calc!N316</f>
        <v>0</v>
      </c>
      <c r="O316" s="19">
        <f>Calc!Z316</f>
        <v>0</v>
      </c>
      <c r="P316" s="20">
        <f>Calc!S316</f>
        <v>0</v>
      </c>
      <c r="Q316" s="20">
        <f>Calc!T316</f>
        <v>0</v>
      </c>
      <c r="R316" s="20">
        <f>Calc!V316</f>
        <v>0</v>
      </c>
      <c r="S316" s="21">
        <f>Calc!W316</f>
        <v>0</v>
      </c>
      <c r="T316" s="19">
        <f>Calc!J316</f>
        <v>0</v>
      </c>
      <c r="U316" s="14"/>
    </row>
    <row r="317" spans="1:21">
      <c r="A317" s="12"/>
      <c r="B317" s="13"/>
      <c r="C317" s="14"/>
      <c r="D317" s="14"/>
      <c r="E317" s="15"/>
      <c r="F317" s="15"/>
      <c r="G317" s="15"/>
      <c r="H317" s="15"/>
      <c r="I317" s="15"/>
      <c r="J317" s="15"/>
      <c r="K317" s="14"/>
      <c r="L317" s="16"/>
      <c r="M317" s="17"/>
      <c r="N317" s="18">
        <f>Calc!N317</f>
        <v>0</v>
      </c>
      <c r="O317" s="19">
        <f>Calc!Z317</f>
        <v>0</v>
      </c>
      <c r="P317" s="20">
        <f>Calc!S317</f>
        <v>0</v>
      </c>
      <c r="Q317" s="20">
        <f>Calc!T317</f>
        <v>0</v>
      </c>
      <c r="R317" s="20">
        <f>Calc!V317</f>
        <v>0</v>
      </c>
      <c r="S317" s="21">
        <f>Calc!W317</f>
        <v>0</v>
      </c>
      <c r="T317" s="19">
        <f>Calc!J317</f>
        <v>0</v>
      </c>
      <c r="U317" s="14"/>
    </row>
    <row r="318" spans="1:21">
      <c r="A318" s="12"/>
      <c r="B318" s="13"/>
      <c r="C318" s="14"/>
      <c r="D318" s="14"/>
      <c r="E318" s="15"/>
      <c r="F318" s="15"/>
      <c r="G318" s="15"/>
      <c r="H318" s="15"/>
      <c r="I318" s="15"/>
      <c r="J318" s="15"/>
      <c r="K318" s="14"/>
      <c r="L318" s="16"/>
      <c r="M318" s="17"/>
      <c r="N318" s="18">
        <f>Calc!N318</f>
        <v>0</v>
      </c>
      <c r="O318" s="19">
        <f>Calc!Z318</f>
        <v>0</v>
      </c>
      <c r="P318" s="20">
        <f>Calc!S318</f>
        <v>0</v>
      </c>
      <c r="Q318" s="20">
        <f>Calc!T318</f>
        <v>0</v>
      </c>
      <c r="R318" s="20">
        <f>Calc!V318</f>
        <v>0</v>
      </c>
      <c r="S318" s="21">
        <f>Calc!W318</f>
        <v>0</v>
      </c>
      <c r="T318" s="19">
        <f>Calc!J318</f>
        <v>0</v>
      </c>
      <c r="U318" s="14"/>
    </row>
    <row r="319" spans="1:21">
      <c r="A319" s="12"/>
      <c r="B319" s="13"/>
      <c r="C319" s="14"/>
      <c r="D319" s="14"/>
      <c r="E319" s="15"/>
      <c r="F319" s="15"/>
      <c r="G319" s="15"/>
      <c r="H319" s="15"/>
      <c r="I319" s="15"/>
      <c r="J319" s="15"/>
      <c r="K319" s="14"/>
      <c r="L319" s="16"/>
      <c r="M319" s="17"/>
      <c r="N319" s="18">
        <f>Calc!N319</f>
        <v>0</v>
      </c>
      <c r="O319" s="19">
        <f>Calc!Z319</f>
        <v>0</v>
      </c>
      <c r="P319" s="20">
        <f>Calc!S319</f>
        <v>0</v>
      </c>
      <c r="Q319" s="20">
        <f>Calc!T319</f>
        <v>0</v>
      </c>
      <c r="R319" s="20">
        <f>Calc!V319</f>
        <v>0</v>
      </c>
      <c r="S319" s="21">
        <f>Calc!W319</f>
        <v>0</v>
      </c>
      <c r="T319" s="19">
        <f>Calc!J319</f>
        <v>0</v>
      </c>
      <c r="U319" s="14"/>
    </row>
    <row r="320" spans="1:21">
      <c r="A320" s="12"/>
      <c r="B320" s="13"/>
      <c r="C320" s="14"/>
      <c r="D320" s="14"/>
      <c r="E320" s="15"/>
      <c r="F320" s="15"/>
      <c r="G320" s="15"/>
      <c r="H320" s="15"/>
      <c r="I320" s="15"/>
      <c r="J320" s="15"/>
      <c r="K320" s="14"/>
      <c r="L320" s="16"/>
      <c r="M320" s="17"/>
      <c r="N320" s="18">
        <f>Calc!N320</f>
        <v>0</v>
      </c>
      <c r="O320" s="19">
        <f>Calc!Z320</f>
        <v>0</v>
      </c>
      <c r="P320" s="20">
        <f>Calc!S320</f>
        <v>0</v>
      </c>
      <c r="Q320" s="20">
        <f>Calc!T320</f>
        <v>0</v>
      </c>
      <c r="R320" s="20">
        <f>Calc!V320</f>
        <v>0</v>
      </c>
      <c r="S320" s="21">
        <f>Calc!W320</f>
        <v>0</v>
      </c>
      <c r="T320" s="19">
        <f>Calc!J320</f>
        <v>0</v>
      </c>
      <c r="U320" s="14"/>
    </row>
    <row r="321" spans="1:21">
      <c r="A321" s="12"/>
      <c r="B321" s="13"/>
      <c r="C321" s="14"/>
      <c r="D321" s="14"/>
      <c r="E321" s="15"/>
      <c r="F321" s="15"/>
      <c r="G321" s="15"/>
      <c r="H321" s="15"/>
      <c r="I321" s="15"/>
      <c r="J321" s="15"/>
      <c r="K321" s="14"/>
      <c r="L321" s="16"/>
      <c r="M321" s="17"/>
      <c r="N321" s="18">
        <f>Calc!N321</f>
        <v>0</v>
      </c>
      <c r="O321" s="19">
        <f>Calc!Z321</f>
        <v>0</v>
      </c>
      <c r="P321" s="20">
        <f>Calc!S321</f>
        <v>0</v>
      </c>
      <c r="Q321" s="20">
        <f>Calc!T321</f>
        <v>0</v>
      </c>
      <c r="R321" s="20">
        <f>Calc!V321</f>
        <v>0</v>
      </c>
      <c r="S321" s="21">
        <f>Calc!W321</f>
        <v>0</v>
      </c>
      <c r="T321" s="19">
        <f>Calc!J321</f>
        <v>0</v>
      </c>
      <c r="U321" s="14"/>
    </row>
    <row r="322" spans="1:21">
      <c r="A322" s="12"/>
      <c r="B322" s="13"/>
      <c r="C322" s="14"/>
      <c r="D322" s="14"/>
      <c r="E322" s="15"/>
      <c r="F322" s="15"/>
      <c r="G322" s="15"/>
      <c r="H322" s="15"/>
      <c r="I322" s="15"/>
      <c r="J322" s="15"/>
      <c r="K322" s="14"/>
      <c r="L322" s="16"/>
      <c r="M322" s="17"/>
      <c r="N322" s="18">
        <f>Calc!N322</f>
        <v>0</v>
      </c>
      <c r="O322" s="19">
        <f>Calc!Z322</f>
        <v>0</v>
      </c>
      <c r="P322" s="20">
        <f>Calc!S322</f>
        <v>0</v>
      </c>
      <c r="Q322" s="20">
        <f>Calc!T322</f>
        <v>0</v>
      </c>
      <c r="R322" s="20">
        <f>Calc!V322</f>
        <v>0</v>
      </c>
      <c r="S322" s="21">
        <f>Calc!W322</f>
        <v>0</v>
      </c>
      <c r="T322" s="19">
        <f>Calc!J322</f>
        <v>0</v>
      </c>
      <c r="U322" s="14"/>
    </row>
    <row r="323" spans="1:21">
      <c r="A323" s="12"/>
      <c r="B323" s="13"/>
      <c r="C323" s="14"/>
      <c r="D323" s="14"/>
      <c r="E323" s="15"/>
      <c r="F323" s="15"/>
      <c r="G323" s="15"/>
      <c r="H323" s="15"/>
      <c r="I323" s="15"/>
      <c r="J323" s="15"/>
      <c r="K323" s="14"/>
      <c r="L323" s="16"/>
      <c r="M323" s="17"/>
      <c r="N323" s="18">
        <f>Calc!N323</f>
        <v>0</v>
      </c>
      <c r="O323" s="19">
        <f>Calc!Z323</f>
        <v>0</v>
      </c>
      <c r="P323" s="20">
        <f>Calc!S323</f>
        <v>0</v>
      </c>
      <c r="Q323" s="20">
        <f>Calc!T323</f>
        <v>0</v>
      </c>
      <c r="R323" s="20">
        <f>Calc!V323</f>
        <v>0</v>
      </c>
      <c r="S323" s="21">
        <f>Calc!W323</f>
        <v>0</v>
      </c>
      <c r="T323" s="19">
        <f>Calc!J323</f>
        <v>0</v>
      </c>
      <c r="U323" s="14"/>
    </row>
    <row r="324" spans="1:21">
      <c r="A324" s="12"/>
      <c r="B324" s="13"/>
      <c r="C324" s="14"/>
      <c r="D324" s="14"/>
      <c r="E324" s="15"/>
      <c r="F324" s="15"/>
      <c r="G324" s="15"/>
      <c r="H324" s="15"/>
      <c r="I324" s="15"/>
      <c r="J324" s="15"/>
      <c r="K324" s="14"/>
      <c r="L324" s="16"/>
      <c r="M324" s="17"/>
      <c r="N324" s="18">
        <f>Calc!N324</f>
        <v>0</v>
      </c>
      <c r="O324" s="19">
        <f>Calc!Z324</f>
        <v>0</v>
      </c>
      <c r="P324" s="20">
        <f>Calc!S324</f>
        <v>0</v>
      </c>
      <c r="Q324" s="20">
        <f>Calc!T324</f>
        <v>0</v>
      </c>
      <c r="R324" s="20">
        <f>Calc!V324</f>
        <v>0</v>
      </c>
      <c r="S324" s="21">
        <f>Calc!W324</f>
        <v>0</v>
      </c>
      <c r="T324" s="19">
        <f>Calc!J324</f>
        <v>0</v>
      </c>
      <c r="U324" s="14"/>
    </row>
    <row r="325" spans="1:21">
      <c r="A325" s="12"/>
      <c r="B325" s="13"/>
      <c r="C325" s="14"/>
      <c r="D325" s="14"/>
      <c r="E325" s="15"/>
      <c r="F325" s="15"/>
      <c r="G325" s="15"/>
      <c r="H325" s="15"/>
      <c r="I325" s="15"/>
      <c r="J325" s="15"/>
      <c r="K325" s="14"/>
      <c r="L325" s="16"/>
      <c r="M325" s="17"/>
      <c r="N325" s="18">
        <f>Calc!N325</f>
        <v>0</v>
      </c>
      <c r="O325" s="19">
        <f>Calc!Z325</f>
        <v>0</v>
      </c>
      <c r="P325" s="20">
        <f>Calc!S325</f>
        <v>0</v>
      </c>
      <c r="Q325" s="20">
        <f>Calc!T325</f>
        <v>0</v>
      </c>
      <c r="R325" s="20">
        <f>Calc!V325</f>
        <v>0</v>
      </c>
      <c r="S325" s="21">
        <f>Calc!W325</f>
        <v>0</v>
      </c>
      <c r="T325" s="19">
        <f>Calc!J325</f>
        <v>0</v>
      </c>
      <c r="U325" s="14"/>
    </row>
    <row r="326" spans="1:21">
      <c r="A326" s="12"/>
      <c r="B326" s="13"/>
      <c r="C326" s="14"/>
      <c r="D326" s="14"/>
      <c r="E326" s="15"/>
      <c r="F326" s="15"/>
      <c r="G326" s="15"/>
      <c r="H326" s="15"/>
      <c r="I326" s="15"/>
      <c r="J326" s="15"/>
      <c r="K326" s="14"/>
      <c r="L326" s="16"/>
      <c r="M326" s="17"/>
      <c r="N326" s="18">
        <f>Calc!N326</f>
        <v>0</v>
      </c>
      <c r="O326" s="19">
        <f>Calc!Z326</f>
        <v>0</v>
      </c>
      <c r="P326" s="20">
        <f>Calc!S326</f>
        <v>0</v>
      </c>
      <c r="Q326" s="20">
        <f>Calc!T326</f>
        <v>0</v>
      </c>
      <c r="R326" s="20">
        <f>Calc!V326</f>
        <v>0</v>
      </c>
      <c r="S326" s="21">
        <f>Calc!W326</f>
        <v>0</v>
      </c>
      <c r="T326" s="19">
        <f>Calc!J326</f>
        <v>0</v>
      </c>
      <c r="U326" s="14"/>
    </row>
    <row r="327" spans="1:21">
      <c r="A327" s="12"/>
      <c r="B327" s="13"/>
      <c r="C327" s="14"/>
      <c r="D327" s="14"/>
      <c r="E327" s="15"/>
      <c r="F327" s="15"/>
      <c r="G327" s="15"/>
      <c r="H327" s="15"/>
      <c r="I327" s="15"/>
      <c r="J327" s="15"/>
      <c r="K327" s="14"/>
      <c r="L327" s="16"/>
      <c r="M327" s="17"/>
      <c r="N327" s="18">
        <f>Calc!N327</f>
        <v>0</v>
      </c>
      <c r="O327" s="19">
        <f>Calc!Z327</f>
        <v>0</v>
      </c>
      <c r="P327" s="20">
        <f>Calc!S327</f>
        <v>0</v>
      </c>
      <c r="Q327" s="20">
        <f>Calc!T327</f>
        <v>0</v>
      </c>
      <c r="R327" s="20">
        <f>Calc!V327</f>
        <v>0</v>
      </c>
      <c r="S327" s="21">
        <f>Calc!W327</f>
        <v>0</v>
      </c>
      <c r="T327" s="19">
        <f>Calc!J327</f>
        <v>0</v>
      </c>
      <c r="U327" s="14"/>
    </row>
    <row r="328" spans="1:21">
      <c r="A328" s="12"/>
      <c r="B328" s="13"/>
      <c r="C328" s="14"/>
      <c r="D328" s="14"/>
      <c r="E328" s="15"/>
      <c r="F328" s="15"/>
      <c r="G328" s="15"/>
      <c r="H328" s="15"/>
      <c r="I328" s="15"/>
      <c r="J328" s="15"/>
      <c r="K328" s="14"/>
      <c r="L328" s="16"/>
      <c r="M328" s="17"/>
      <c r="N328" s="18">
        <f>Calc!N328</f>
        <v>0</v>
      </c>
      <c r="O328" s="19">
        <f>Calc!Z328</f>
        <v>0</v>
      </c>
      <c r="P328" s="20">
        <f>Calc!S328</f>
        <v>0</v>
      </c>
      <c r="Q328" s="20">
        <f>Calc!T328</f>
        <v>0</v>
      </c>
      <c r="R328" s="20">
        <f>Calc!V328</f>
        <v>0</v>
      </c>
      <c r="S328" s="21">
        <f>Calc!W328</f>
        <v>0</v>
      </c>
      <c r="T328" s="19">
        <f>Calc!J328</f>
        <v>0</v>
      </c>
      <c r="U328" s="14"/>
    </row>
    <row r="329" spans="1:21">
      <c r="A329" s="12"/>
      <c r="B329" s="13"/>
      <c r="C329" s="14"/>
      <c r="D329" s="14"/>
      <c r="E329" s="15"/>
      <c r="F329" s="15"/>
      <c r="G329" s="15"/>
      <c r="H329" s="15"/>
      <c r="I329" s="15"/>
      <c r="J329" s="15"/>
      <c r="K329" s="14"/>
      <c r="L329" s="16"/>
      <c r="M329" s="17"/>
      <c r="N329" s="18">
        <f>Calc!N329</f>
        <v>0</v>
      </c>
      <c r="O329" s="19">
        <f>Calc!Z329</f>
        <v>0</v>
      </c>
      <c r="P329" s="20">
        <f>Calc!S329</f>
        <v>0</v>
      </c>
      <c r="Q329" s="20">
        <f>Calc!T329</f>
        <v>0</v>
      </c>
      <c r="R329" s="20">
        <f>Calc!V329</f>
        <v>0</v>
      </c>
      <c r="S329" s="21">
        <f>Calc!W329</f>
        <v>0</v>
      </c>
      <c r="T329" s="19">
        <f>Calc!J329</f>
        <v>0</v>
      </c>
      <c r="U329" s="14"/>
    </row>
    <row r="330" spans="1:21">
      <c r="A330" s="12"/>
      <c r="B330" s="13"/>
      <c r="C330" s="14"/>
      <c r="D330" s="14"/>
      <c r="E330" s="15"/>
      <c r="F330" s="15"/>
      <c r="G330" s="15"/>
      <c r="H330" s="15"/>
      <c r="I330" s="15"/>
      <c r="J330" s="15"/>
      <c r="K330" s="14"/>
      <c r="L330" s="16"/>
      <c r="M330" s="17"/>
      <c r="N330" s="18">
        <f>Calc!N330</f>
        <v>0</v>
      </c>
      <c r="O330" s="19">
        <f>Calc!Z330</f>
        <v>0</v>
      </c>
      <c r="P330" s="20">
        <f>Calc!S330</f>
        <v>0</v>
      </c>
      <c r="Q330" s="20">
        <f>Calc!T330</f>
        <v>0</v>
      </c>
      <c r="R330" s="20">
        <f>Calc!V330</f>
        <v>0</v>
      </c>
      <c r="S330" s="21">
        <f>Calc!W330</f>
        <v>0</v>
      </c>
      <c r="T330" s="19">
        <f>Calc!J330</f>
        <v>0</v>
      </c>
      <c r="U330" s="14"/>
    </row>
    <row r="331" spans="1:21">
      <c r="A331" s="12"/>
      <c r="B331" s="13"/>
      <c r="C331" s="14"/>
      <c r="D331" s="14"/>
      <c r="E331" s="15"/>
      <c r="F331" s="15"/>
      <c r="G331" s="15"/>
      <c r="H331" s="15"/>
      <c r="I331" s="15"/>
      <c r="J331" s="15"/>
      <c r="K331" s="14"/>
      <c r="L331" s="16"/>
      <c r="M331" s="17"/>
      <c r="N331" s="18">
        <f>Calc!N331</f>
        <v>0</v>
      </c>
      <c r="O331" s="19">
        <f>Calc!Z331</f>
        <v>0</v>
      </c>
      <c r="P331" s="20">
        <f>Calc!S331</f>
        <v>0</v>
      </c>
      <c r="Q331" s="20">
        <f>Calc!T331</f>
        <v>0</v>
      </c>
      <c r="R331" s="20">
        <f>Calc!V331</f>
        <v>0</v>
      </c>
      <c r="S331" s="21">
        <f>Calc!W331</f>
        <v>0</v>
      </c>
      <c r="T331" s="19">
        <f>Calc!J331</f>
        <v>0</v>
      </c>
      <c r="U331" s="14"/>
    </row>
    <row r="332" spans="1:21">
      <c r="A332" s="12"/>
      <c r="B332" s="13"/>
      <c r="C332" s="14"/>
      <c r="D332" s="14"/>
      <c r="E332" s="15"/>
      <c r="F332" s="15"/>
      <c r="G332" s="15"/>
      <c r="H332" s="15"/>
      <c r="I332" s="15"/>
      <c r="J332" s="15"/>
      <c r="K332" s="14"/>
      <c r="L332" s="16"/>
      <c r="M332" s="17"/>
      <c r="N332" s="18">
        <f>Calc!N332</f>
        <v>0</v>
      </c>
      <c r="O332" s="19">
        <f>Calc!Z332</f>
        <v>0</v>
      </c>
      <c r="P332" s="20">
        <f>Calc!S332</f>
        <v>0</v>
      </c>
      <c r="Q332" s="20">
        <f>Calc!T332</f>
        <v>0</v>
      </c>
      <c r="R332" s="20">
        <f>Calc!V332</f>
        <v>0</v>
      </c>
      <c r="S332" s="21">
        <f>Calc!W332</f>
        <v>0</v>
      </c>
      <c r="T332" s="19">
        <f>Calc!J332</f>
        <v>0</v>
      </c>
      <c r="U332" s="14"/>
    </row>
    <row r="333" spans="1:21">
      <c r="A333" s="12"/>
      <c r="B333" s="13"/>
      <c r="C333" s="14"/>
      <c r="D333" s="14"/>
      <c r="E333" s="15"/>
      <c r="F333" s="15"/>
      <c r="G333" s="15"/>
      <c r="H333" s="15"/>
      <c r="I333" s="15"/>
      <c r="J333" s="15"/>
      <c r="K333" s="14"/>
      <c r="L333" s="16"/>
      <c r="M333" s="17"/>
      <c r="N333" s="18">
        <f>Calc!N333</f>
        <v>0</v>
      </c>
      <c r="O333" s="19">
        <f>Calc!Z333</f>
        <v>0</v>
      </c>
      <c r="P333" s="20">
        <f>Calc!S333</f>
        <v>0</v>
      </c>
      <c r="Q333" s="20">
        <f>Calc!T333</f>
        <v>0</v>
      </c>
      <c r="R333" s="20">
        <f>Calc!V333</f>
        <v>0</v>
      </c>
      <c r="S333" s="21">
        <f>Calc!W333</f>
        <v>0</v>
      </c>
      <c r="T333" s="19">
        <f>Calc!J333</f>
        <v>0</v>
      </c>
      <c r="U333" s="14"/>
    </row>
    <row r="334" spans="1:21">
      <c r="A334" s="12"/>
      <c r="B334" s="13"/>
      <c r="C334" s="14"/>
      <c r="D334" s="14"/>
      <c r="E334" s="15"/>
      <c r="F334" s="15"/>
      <c r="G334" s="15"/>
      <c r="H334" s="15"/>
      <c r="I334" s="15"/>
      <c r="J334" s="15"/>
      <c r="K334" s="14"/>
      <c r="L334" s="16"/>
      <c r="M334" s="17"/>
      <c r="N334" s="18">
        <f>Calc!N334</f>
        <v>0</v>
      </c>
      <c r="O334" s="19">
        <f>Calc!Z334</f>
        <v>0</v>
      </c>
      <c r="P334" s="20">
        <f>Calc!S334</f>
        <v>0</v>
      </c>
      <c r="Q334" s="20">
        <f>Calc!T334</f>
        <v>0</v>
      </c>
      <c r="R334" s="20">
        <f>Calc!V334</f>
        <v>0</v>
      </c>
      <c r="S334" s="21">
        <f>Calc!W334</f>
        <v>0</v>
      </c>
      <c r="T334" s="19">
        <f>Calc!J334</f>
        <v>0</v>
      </c>
      <c r="U334" s="14"/>
    </row>
    <row r="335" spans="1:21">
      <c r="A335" s="12"/>
      <c r="B335" s="13"/>
      <c r="C335" s="14"/>
      <c r="D335" s="14"/>
      <c r="E335" s="15"/>
      <c r="F335" s="15"/>
      <c r="G335" s="15"/>
      <c r="H335" s="15"/>
      <c r="I335" s="15"/>
      <c r="J335" s="15"/>
      <c r="K335" s="14"/>
      <c r="L335" s="16"/>
      <c r="M335" s="17"/>
      <c r="N335" s="18">
        <f>Calc!N335</f>
        <v>0</v>
      </c>
      <c r="O335" s="19">
        <f>Calc!Z335</f>
        <v>0</v>
      </c>
      <c r="P335" s="20">
        <f>Calc!S335</f>
        <v>0</v>
      </c>
      <c r="Q335" s="20">
        <f>Calc!T335</f>
        <v>0</v>
      </c>
      <c r="R335" s="20">
        <f>Calc!V335</f>
        <v>0</v>
      </c>
      <c r="S335" s="21">
        <f>Calc!W335</f>
        <v>0</v>
      </c>
      <c r="T335" s="19">
        <f>Calc!J335</f>
        <v>0</v>
      </c>
      <c r="U335" s="14"/>
    </row>
    <row r="336" spans="1:21">
      <c r="A336" s="12"/>
      <c r="B336" s="13"/>
      <c r="C336" s="14"/>
      <c r="D336" s="14"/>
      <c r="E336" s="15"/>
      <c r="F336" s="15"/>
      <c r="G336" s="15"/>
      <c r="H336" s="15"/>
      <c r="I336" s="15"/>
      <c r="J336" s="15"/>
      <c r="K336" s="14"/>
      <c r="L336" s="16"/>
      <c r="M336" s="17"/>
      <c r="N336" s="18">
        <f>Calc!N336</f>
        <v>0</v>
      </c>
      <c r="O336" s="19">
        <f>Calc!Z336</f>
        <v>0</v>
      </c>
      <c r="P336" s="20">
        <f>Calc!S336</f>
        <v>0</v>
      </c>
      <c r="Q336" s="20">
        <f>Calc!T336</f>
        <v>0</v>
      </c>
      <c r="R336" s="20">
        <f>Calc!V336</f>
        <v>0</v>
      </c>
      <c r="S336" s="21">
        <f>Calc!W336</f>
        <v>0</v>
      </c>
      <c r="T336" s="19">
        <f>Calc!J336</f>
        <v>0</v>
      </c>
      <c r="U336" s="14"/>
    </row>
    <row r="337" spans="1:21">
      <c r="A337" s="12"/>
      <c r="B337" s="13"/>
      <c r="C337" s="14"/>
      <c r="D337" s="14"/>
      <c r="E337" s="15"/>
      <c r="F337" s="15"/>
      <c r="G337" s="15"/>
      <c r="H337" s="15"/>
      <c r="I337" s="15"/>
      <c r="J337" s="15"/>
      <c r="K337" s="14"/>
      <c r="L337" s="16"/>
      <c r="M337" s="17"/>
      <c r="N337" s="18">
        <f>Calc!N337</f>
        <v>0</v>
      </c>
      <c r="O337" s="19">
        <f>Calc!Z337</f>
        <v>0</v>
      </c>
      <c r="P337" s="20">
        <f>Calc!S337</f>
        <v>0</v>
      </c>
      <c r="Q337" s="20">
        <f>Calc!T337</f>
        <v>0</v>
      </c>
      <c r="R337" s="20">
        <f>Calc!V337</f>
        <v>0</v>
      </c>
      <c r="S337" s="21">
        <f>Calc!W337</f>
        <v>0</v>
      </c>
      <c r="T337" s="19">
        <f>Calc!J337</f>
        <v>0</v>
      </c>
      <c r="U337" s="14"/>
    </row>
    <row r="338" spans="1:21">
      <c r="A338" s="12"/>
      <c r="B338" s="13"/>
      <c r="C338" s="14"/>
      <c r="D338" s="14"/>
      <c r="E338" s="15"/>
      <c r="F338" s="15"/>
      <c r="G338" s="15"/>
      <c r="H338" s="15"/>
      <c r="I338" s="15"/>
      <c r="J338" s="15"/>
      <c r="K338" s="14"/>
      <c r="L338" s="16"/>
      <c r="M338" s="17"/>
      <c r="N338" s="18">
        <f>Calc!N338</f>
        <v>0</v>
      </c>
      <c r="O338" s="19">
        <f>Calc!Z338</f>
        <v>0</v>
      </c>
      <c r="P338" s="20">
        <f>Calc!S338</f>
        <v>0</v>
      </c>
      <c r="Q338" s="20">
        <f>Calc!T338</f>
        <v>0</v>
      </c>
      <c r="R338" s="20">
        <f>Calc!V338</f>
        <v>0</v>
      </c>
      <c r="S338" s="21">
        <f>Calc!W338</f>
        <v>0</v>
      </c>
      <c r="T338" s="19">
        <f>Calc!J338</f>
        <v>0</v>
      </c>
      <c r="U338" s="14"/>
    </row>
    <row r="339" spans="1:21">
      <c r="A339" s="12"/>
      <c r="B339" s="13"/>
      <c r="C339" s="14"/>
      <c r="D339" s="14"/>
      <c r="E339" s="15"/>
      <c r="F339" s="15"/>
      <c r="G339" s="15"/>
      <c r="H339" s="15"/>
      <c r="I339" s="15"/>
      <c r="J339" s="15"/>
      <c r="K339" s="14"/>
      <c r="L339" s="16"/>
      <c r="M339" s="17"/>
      <c r="N339" s="18">
        <f>Calc!N339</f>
        <v>0</v>
      </c>
      <c r="O339" s="19">
        <f>Calc!Z339</f>
        <v>0</v>
      </c>
      <c r="P339" s="20">
        <f>Calc!S339</f>
        <v>0</v>
      </c>
      <c r="Q339" s="20">
        <f>Calc!T339</f>
        <v>0</v>
      </c>
      <c r="R339" s="20">
        <f>Calc!V339</f>
        <v>0</v>
      </c>
      <c r="S339" s="21">
        <f>Calc!W339</f>
        <v>0</v>
      </c>
      <c r="T339" s="19">
        <f>Calc!J339</f>
        <v>0</v>
      </c>
      <c r="U339" s="14"/>
    </row>
    <row r="340" spans="1:21">
      <c r="A340" s="12"/>
      <c r="B340" s="13"/>
      <c r="C340" s="14"/>
      <c r="D340" s="14"/>
      <c r="E340" s="15"/>
      <c r="F340" s="15"/>
      <c r="G340" s="15"/>
      <c r="H340" s="15"/>
      <c r="I340" s="15"/>
      <c r="J340" s="15"/>
      <c r="K340" s="14"/>
      <c r="L340" s="16"/>
      <c r="M340" s="17"/>
      <c r="N340" s="18">
        <f>Calc!N340</f>
        <v>0</v>
      </c>
      <c r="O340" s="19">
        <f>Calc!Z340</f>
        <v>0</v>
      </c>
      <c r="P340" s="20">
        <f>Calc!S340</f>
        <v>0</v>
      </c>
      <c r="Q340" s="20">
        <f>Calc!T340</f>
        <v>0</v>
      </c>
      <c r="R340" s="20">
        <f>Calc!V340</f>
        <v>0</v>
      </c>
      <c r="S340" s="21">
        <f>Calc!W340</f>
        <v>0</v>
      </c>
      <c r="T340" s="19">
        <f>Calc!J340</f>
        <v>0</v>
      </c>
      <c r="U340" s="14"/>
    </row>
    <row r="341" spans="1:21">
      <c r="A341" s="12"/>
      <c r="B341" s="13"/>
      <c r="C341" s="14"/>
      <c r="D341" s="14"/>
      <c r="E341" s="15"/>
      <c r="F341" s="15"/>
      <c r="G341" s="15"/>
      <c r="H341" s="15"/>
      <c r="I341" s="15"/>
      <c r="J341" s="15"/>
      <c r="K341" s="14"/>
      <c r="L341" s="16"/>
      <c r="M341" s="17"/>
      <c r="N341" s="18">
        <f>Calc!N341</f>
        <v>0</v>
      </c>
      <c r="O341" s="19">
        <f>Calc!Z341</f>
        <v>0</v>
      </c>
      <c r="P341" s="20">
        <f>Calc!S341</f>
        <v>0</v>
      </c>
      <c r="Q341" s="20">
        <f>Calc!T341</f>
        <v>0</v>
      </c>
      <c r="R341" s="20">
        <f>Calc!V341</f>
        <v>0</v>
      </c>
      <c r="S341" s="21">
        <f>Calc!W341</f>
        <v>0</v>
      </c>
      <c r="T341" s="19">
        <f>Calc!J341</f>
        <v>0</v>
      </c>
      <c r="U341" s="14"/>
    </row>
    <row r="342" spans="1:21">
      <c r="A342" s="12"/>
      <c r="B342" s="13"/>
      <c r="C342" s="14"/>
      <c r="D342" s="14"/>
      <c r="E342" s="15"/>
      <c r="F342" s="15"/>
      <c r="G342" s="15"/>
      <c r="H342" s="15"/>
      <c r="I342" s="15"/>
      <c r="J342" s="15"/>
      <c r="K342" s="14"/>
      <c r="L342" s="16"/>
      <c r="M342" s="17"/>
      <c r="N342" s="18">
        <f>Calc!N342</f>
        <v>0</v>
      </c>
      <c r="O342" s="19">
        <f>Calc!Z342</f>
        <v>0</v>
      </c>
      <c r="P342" s="20">
        <f>Calc!S342</f>
        <v>0</v>
      </c>
      <c r="Q342" s="20">
        <f>Calc!T342</f>
        <v>0</v>
      </c>
      <c r="R342" s="20">
        <f>Calc!V342</f>
        <v>0</v>
      </c>
      <c r="S342" s="21">
        <f>Calc!W342</f>
        <v>0</v>
      </c>
      <c r="T342" s="19">
        <f>Calc!J342</f>
        <v>0</v>
      </c>
      <c r="U342" s="14"/>
    </row>
    <row r="343" spans="1:21">
      <c r="A343" s="12"/>
      <c r="B343" s="13"/>
      <c r="C343" s="14"/>
      <c r="D343" s="14"/>
      <c r="E343" s="15"/>
      <c r="F343" s="15"/>
      <c r="G343" s="15"/>
      <c r="H343" s="15"/>
      <c r="I343" s="15"/>
      <c r="J343" s="15"/>
      <c r="K343" s="14"/>
      <c r="L343" s="16"/>
      <c r="M343" s="17"/>
      <c r="N343" s="18">
        <f>Calc!N343</f>
        <v>0</v>
      </c>
      <c r="O343" s="19">
        <f>Calc!Z343</f>
        <v>0</v>
      </c>
      <c r="P343" s="20">
        <f>Calc!S343</f>
        <v>0</v>
      </c>
      <c r="Q343" s="20">
        <f>Calc!T343</f>
        <v>0</v>
      </c>
      <c r="R343" s="20">
        <f>Calc!V343</f>
        <v>0</v>
      </c>
      <c r="S343" s="21">
        <f>Calc!W343</f>
        <v>0</v>
      </c>
      <c r="T343" s="19">
        <f>Calc!J343</f>
        <v>0</v>
      </c>
      <c r="U343" s="14"/>
    </row>
    <row r="344" spans="1:21">
      <c r="A344" s="12"/>
      <c r="B344" s="13"/>
      <c r="C344" s="14"/>
      <c r="D344" s="14"/>
      <c r="E344" s="15"/>
      <c r="F344" s="15"/>
      <c r="G344" s="15"/>
      <c r="H344" s="15"/>
      <c r="I344" s="15"/>
      <c r="J344" s="15"/>
      <c r="K344" s="14"/>
      <c r="L344" s="16"/>
      <c r="M344" s="17"/>
      <c r="N344" s="18">
        <f>Calc!N344</f>
        <v>0</v>
      </c>
      <c r="O344" s="19">
        <f>Calc!Z344</f>
        <v>0</v>
      </c>
      <c r="P344" s="20">
        <f>Calc!S344</f>
        <v>0</v>
      </c>
      <c r="Q344" s="20">
        <f>Calc!T344</f>
        <v>0</v>
      </c>
      <c r="R344" s="20">
        <f>Calc!V344</f>
        <v>0</v>
      </c>
      <c r="S344" s="21">
        <f>Calc!W344</f>
        <v>0</v>
      </c>
      <c r="T344" s="19">
        <f>Calc!J344</f>
        <v>0</v>
      </c>
      <c r="U344" s="14"/>
    </row>
    <row r="345" spans="1:21">
      <c r="A345" s="12"/>
      <c r="B345" s="13"/>
      <c r="C345" s="14"/>
      <c r="D345" s="14"/>
      <c r="E345" s="15"/>
      <c r="F345" s="15"/>
      <c r="G345" s="15"/>
      <c r="H345" s="15"/>
      <c r="I345" s="15"/>
      <c r="J345" s="15"/>
      <c r="K345" s="14"/>
      <c r="L345" s="16"/>
      <c r="M345" s="17"/>
      <c r="N345" s="18">
        <f>Calc!N345</f>
        <v>0</v>
      </c>
      <c r="O345" s="19">
        <f>Calc!Z345</f>
        <v>0</v>
      </c>
      <c r="P345" s="20">
        <f>Calc!S345</f>
        <v>0</v>
      </c>
      <c r="Q345" s="20">
        <f>Calc!T345</f>
        <v>0</v>
      </c>
      <c r="R345" s="20">
        <f>Calc!V345</f>
        <v>0</v>
      </c>
      <c r="S345" s="21">
        <f>Calc!W345</f>
        <v>0</v>
      </c>
      <c r="T345" s="19">
        <f>Calc!J345</f>
        <v>0</v>
      </c>
      <c r="U345" s="14"/>
    </row>
    <row r="346" spans="1:21">
      <c r="A346" s="12"/>
      <c r="B346" s="13"/>
      <c r="C346" s="14"/>
      <c r="D346" s="14"/>
      <c r="E346" s="15"/>
      <c r="F346" s="15"/>
      <c r="G346" s="15"/>
      <c r="H346" s="15"/>
      <c r="I346" s="15"/>
      <c r="J346" s="15"/>
      <c r="K346" s="14"/>
      <c r="L346" s="16"/>
      <c r="M346" s="17"/>
      <c r="N346" s="18">
        <f>Calc!N346</f>
        <v>0</v>
      </c>
      <c r="O346" s="19">
        <f>Calc!Z346</f>
        <v>0</v>
      </c>
      <c r="P346" s="20">
        <f>Calc!S346</f>
        <v>0</v>
      </c>
      <c r="Q346" s="20">
        <f>Calc!T346</f>
        <v>0</v>
      </c>
      <c r="R346" s="20">
        <f>Calc!V346</f>
        <v>0</v>
      </c>
      <c r="S346" s="21">
        <f>Calc!W346</f>
        <v>0</v>
      </c>
      <c r="T346" s="19">
        <f>Calc!J346</f>
        <v>0</v>
      </c>
      <c r="U346" s="14"/>
    </row>
    <row r="347" spans="1:21">
      <c r="A347" s="12"/>
      <c r="B347" s="13"/>
      <c r="C347" s="14"/>
      <c r="D347" s="14"/>
      <c r="E347" s="15"/>
      <c r="F347" s="15"/>
      <c r="G347" s="15"/>
      <c r="H347" s="15"/>
      <c r="I347" s="15"/>
      <c r="J347" s="15"/>
      <c r="K347" s="14"/>
      <c r="L347" s="16"/>
      <c r="M347" s="17"/>
      <c r="N347" s="18">
        <f>Calc!N347</f>
        <v>0</v>
      </c>
      <c r="O347" s="19">
        <f>Calc!Z347</f>
        <v>0</v>
      </c>
      <c r="P347" s="20">
        <f>Calc!S347</f>
        <v>0</v>
      </c>
      <c r="Q347" s="20">
        <f>Calc!T347</f>
        <v>0</v>
      </c>
      <c r="R347" s="20">
        <f>Calc!V347</f>
        <v>0</v>
      </c>
      <c r="S347" s="21">
        <f>Calc!W347</f>
        <v>0</v>
      </c>
      <c r="T347" s="19">
        <f>Calc!J347</f>
        <v>0</v>
      </c>
      <c r="U347" s="14"/>
    </row>
    <row r="348" spans="1:21">
      <c r="A348" s="12"/>
      <c r="B348" s="13"/>
      <c r="C348" s="14"/>
      <c r="D348" s="14"/>
      <c r="E348" s="15"/>
      <c r="F348" s="15"/>
      <c r="G348" s="15"/>
      <c r="H348" s="15"/>
      <c r="I348" s="15"/>
      <c r="J348" s="15"/>
      <c r="K348" s="14"/>
      <c r="L348" s="16"/>
      <c r="M348" s="17"/>
      <c r="N348" s="18">
        <f>Calc!N348</f>
        <v>0</v>
      </c>
      <c r="O348" s="19">
        <f>Calc!Z348</f>
        <v>0</v>
      </c>
      <c r="P348" s="20">
        <f>Calc!S348</f>
        <v>0</v>
      </c>
      <c r="Q348" s="20">
        <f>Calc!T348</f>
        <v>0</v>
      </c>
      <c r="R348" s="20">
        <f>Calc!V348</f>
        <v>0</v>
      </c>
      <c r="S348" s="21">
        <f>Calc!W348</f>
        <v>0</v>
      </c>
      <c r="T348" s="19">
        <f>Calc!J348</f>
        <v>0</v>
      </c>
      <c r="U348" s="14"/>
    </row>
    <row r="349" spans="1:21">
      <c r="A349" s="12"/>
      <c r="B349" s="13"/>
      <c r="C349" s="14"/>
      <c r="D349" s="14"/>
      <c r="E349" s="15"/>
      <c r="F349" s="15"/>
      <c r="G349" s="15"/>
      <c r="H349" s="15"/>
      <c r="I349" s="15"/>
      <c r="J349" s="15"/>
      <c r="K349" s="14"/>
      <c r="L349" s="16"/>
      <c r="M349" s="17"/>
      <c r="N349" s="18">
        <f>Calc!N349</f>
        <v>0</v>
      </c>
      <c r="O349" s="19">
        <f>Calc!Z349</f>
        <v>0</v>
      </c>
      <c r="P349" s="20">
        <f>Calc!S349</f>
        <v>0</v>
      </c>
      <c r="Q349" s="20">
        <f>Calc!T349</f>
        <v>0</v>
      </c>
      <c r="R349" s="20">
        <f>Calc!V349</f>
        <v>0</v>
      </c>
      <c r="S349" s="21">
        <f>Calc!W349</f>
        <v>0</v>
      </c>
      <c r="T349" s="19">
        <f>Calc!J349</f>
        <v>0</v>
      </c>
      <c r="U349" s="14"/>
    </row>
    <row r="350" spans="1:21">
      <c r="A350" s="12"/>
      <c r="B350" s="13"/>
      <c r="C350" s="14"/>
      <c r="D350" s="14"/>
      <c r="E350" s="15"/>
      <c r="F350" s="15"/>
      <c r="G350" s="15"/>
      <c r="H350" s="15"/>
      <c r="I350" s="15"/>
      <c r="J350" s="15"/>
      <c r="K350" s="14"/>
      <c r="L350" s="16"/>
      <c r="M350" s="17"/>
      <c r="N350" s="18">
        <f>Calc!N350</f>
        <v>0</v>
      </c>
      <c r="O350" s="19">
        <f>Calc!Z350</f>
        <v>0</v>
      </c>
      <c r="P350" s="20">
        <f>Calc!S350</f>
        <v>0</v>
      </c>
      <c r="Q350" s="20">
        <f>Calc!T350</f>
        <v>0</v>
      </c>
      <c r="R350" s="20">
        <f>Calc!V350</f>
        <v>0</v>
      </c>
      <c r="S350" s="21">
        <f>Calc!W350</f>
        <v>0</v>
      </c>
      <c r="T350" s="19">
        <f>Calc!J350</f>
        <v>0</v>
      </c>
      <c r="U350" s="14"/>
    </row>
    <row r="351" spans="1:21">
      <c r="A351" s="12"/>
      <c r="B351" s="13"/>
      <c r="C351" s="14"/>
      <c r="D351" s="14"/>
      <c r="E351" s="15"/>
      <c r="F351" s="15"/>
      <c r="G351" s="15"/>
      <c r="H351" s="15"/>
      <c r="I351" s="15"/>
      <c r="J351" s="15"/>
      <c r="K351" s="14"/>
      <c r="L351" s="16"/>
      <c r="M351" s="17"/>
      <c r="N351" s="18">
        <f>Calc!N351</f>
        <v>0</v>
      </c>
      <c r="O351" s="19">
        <f>Calc!Z351</f>
        <v>0</v>
      </c>
      <c r="P351" s="20">
        <f>Calc!S351</f>
        <v>0</v>
      </c>
      <c r="Q351" s="20">
        <f>Calc!T351</f>
        <v>0</v>
      </c>
      <c r="R351" s="20">
        <f>Calc!V351</f>
        <v>0</v>
      </c>
      <c r="S351" s="21">
        <f>Calc!W351</f>
        <v>0</v>
      </c>
      <c r="T351" s="19">
        <f>Calc!J351</f>
        <v>0</v>
      </c>
      <c r="U351" s="14"/>
    </row>
    <row r="352" spans="1:21">
      <c r="A352" s="12"/>
      <c r="B352" s="13"/>
      <c r="C352" s="14"/>
      <c r="D352" s="14"/>
      <c r="E352" s="15"/>
      <c r="F352" s="15"/>
      <c r="G352" s="15"/>
      <c r="H352" s="15"/>
      <c r="I352" s="15"/>
      <c r="J352" s="15"/>
      <c r="K352" s="14"/>
      <c r="L352" s="16"/>
      <c r="M352" s="17"/>
      <c r="N352" s="18">
        <f>Calc!N352</f>
        <v>0</v>
      </c>
      <c r="O352" s="19">
        <f>Calc!Z352</f>
        <v>0</v>
      </c>
      <c r="P352" s="20">
        <f>Calc!S352</f>
        <v>0</v>
      </c>
      <c r="Q352" s="20">
        <f>Calc!T352</f>
        <v>0</v>
      </c>
      <c r="R352" s="20">
        <f>Calc!V352</f>
        <v>0</v>
      </c>
      <c r="S352" s="21">
        <f>Calc!W352</f>
        <v>0</v>
      </c>
      <c r="T352" s="19">
        <f>Calc!J352</f>
        <v>0</v>
      </c>
      <c r="U352" s="14"/>
    </row>
    <row r="353" spans="1:21">
      <c r="A353" s="12"/>
      <c r="B353" s="13"/>
      <c r="C353" s="14"/>
      <c r="D353" s="14"/>
      <c r="E353" s="15"/>
      <c r="F353" s="15"/>
      <c r="G353" s="15"/>
      <c r="H353" s="15"/>
      <c r="I353" s="15"/>
      <c r="J353" s="15"/>
      <c r="K353" s="14"/>
      <c r="L353" s="16"/>
      <c r="M353" s="17"/>
      <c r="N353" s="18">
        <f>Calc!N353</f>
        <v>0</v>
      </c>
      <c r="O353" s="19">
        <f>Calc!Z353</f>
        <v>0</v>
      </c>
      <c r="P353" s="20">
        <f>Calc!S353</f>
        <v>0</v>
      </c>
      <c r="Q353" s="20">
        <f>Calc!T353</f>
        <v>0</v>
      </c>
      <c r="R353" s="20">
        <f>Calc!V353</f>
        <v>0</v>
      </c>
      <c r="S353" s="21">
        <f>Calc!W353</f>
        <v>0</v>
      </c>
      <c r="T353" s="19">
        <f>Calc!J353</f>
        <v>0</v>
      </c>
      <c r="U353" s="14"/>
    </row>
    <row r="354" spans="1:21">
      <c r="A354" s="12"/>
      <c r="B354" s="13"/>
      <c r="C354" s="14"/>
      <c r="D354" s="14"/>
      <c r="E354" s="15"/>
      <c r="F354" s="15"/>
      <c r="G354" s="15"/>
      <c r="H354" s="15"/>
      <c r="I354" s="15"/>
      <c r="J354" s="15"/>
      <c r="K354" s="14"/>
      <c r="L354" s="16"/>
      <c r="M354" s="17"/>
      <c r="N354" s="18">
        <f>Calc!N354</f>
        <v>0</v>
      </c>
      <c r="O354" s="19">
        <f>Calc!Z354</f>
        <v>0</v>
      </c>
      <c r="P354" s="20">
        <f>Calc!S354</f>
        <v>0</v>
      </c>
      <c r="Q354" s="20">
        <f>Calc!T354</f>
        <v>0</v>
      </c>
      <c r="R354" s="20">
        <f>Calc!V354</f>
        <v>0</v>
      </c>
      <c r="S354" s="21">
        <f>Calc!W354</f>
        <v>0</v>
      </c>
      <c r="T354" s="19">
        <f>Calc!J354</f>
        <v>0</v>
      </c>
      <c r="U354" s="14"/>
    </row>
    <row r="355" spans="1:21">
      <c r="A355" s="12"/>
      <c r="B355" s="13"/>
      <c r="C355" s="14"/>
      <c r="D355" s="14"/>
      <c r="E355" s="15"/>
      <c r="F355" s="15"/>
      <c r="G355" s="15"/>
      <c r="H355" s="15"/>
      <c r="I355" s="15"/>
      <c r="J355" s="15"/>
      <c r="K355" s="14"/>
      <c r="L355" s="16"/>
      <c r="M355" s="17"/>
      <c r="N355" s="18">
        <f>Calc!N355</f>
        <v>0</v>
      </c>
      <c r="O355" s="19">
        <f>Calc!Z355</f>
        <v>0</v>
      </c>
      <c r="P355" s="20">
        <f>Calc!S355</f>
        <v>0</v>
      </c>
      <c r="Q355" s="20">
        <f>Calc!T355</f>
        <v>0</v>
      </c>
      <c r="R355" s="20">
        <f>Calc!V355</f>
        <v>0</v>
      </c>
      <c r="S355" s="21">
        <f>Calc!W355</f>
        <v>0</v>
      </c>
      <c r="T355" s="19">
        <f>Calc!J355</f>
        <v>0</v>
      </c>
      <c r="U355" s="14"/>
    </row>
    <row r="356" spans="1:21">
      <c r="A356" s="12"/>
      <c r="B356" s="13"/>
      <c r="C356" s="14"/>
      <c r="D356" s="14"/>
      <c r="E356" s="15"/>
      <c r="F356" s="15"/>
      <c r="G356" s="15"/>
      <c r="H356" s="15"/>
      <c r="I356" s="15"/>
      <c r="J356" s="15"/>
      <c r="K356" s="14"/>
      <c r="L356" s="16"/>
      <c r="M356" s="17"/>
      <c r="N356" s="18">
        <f>Calc!N356</f>
        <v>0</v>
      </c>
      <c r="O356" s="19">
        <f>Calc!Z356</f>
        <v>0</v>
      </c>
      <c r="P356" s="20">
        <f>Calc!S356</f>
        <v>0</v>
      </c>
      <c r="Q356" s="20">
        <f>Calc!T356</f>
        <v>0</v>
      </c>
      <c r="R356" s="20">
        <f>Calc!V356</f>
        <v>0</v>
      </c>
      <c r="S356" s="21">
        <f>Calc!W356</f>
        <v>0</v>
      </c>
      <c r="T356" s="19">
        <f>Calc!J356</f>
        <v>0</v>
      </c>
      <c r="U356" s="14"/>
    </row>
    <row r="357" spans="1:21">
      <c r="A357" s="12"/>
      <c r="B357" s="13"/>
      <c r="C357" s="14"/>
      <c r="D357" s="14"/>
      <c r="E357" s="15"/>
      <c r="F357" s="15"/>
      <c r="G357" s="15"/>
      <c r="H357" s="15"/>
      <c r="I357" s="15"/>
      <c r="J357" s="15"/>
      <c r="K357" s="14"/>
      <c r="L357" s="16"/>
      <c r="M357" s="17"/>
      <c r="N357" s="18">
        <f>Calc!N357</f>
        <v>0</v>
      </c>
      <c r="O357" s="19">
        <f>Calc!Z357</f>
        <v>0</v>
      </c>
      <c r="P357" s="20">
        <f>Calc!S357</f>
        <v>0</v>
      </c>
      <c r="Q357" s="20">
        <f>Calc!T357</f>
        <v>0</v>
      </c>
      <c r="R357" s="20">
        <f>Calc!V357</f>
        <v>0</v>
      </c>
      <c r="S357" s="21">
        <f>Calc!W357</f>
        <v>0</v>
      </c>
      <c r="T357" s="19">
        <f>Calc!J357</f>
        <v>0</v>
      </c>
      <c r="U357" s="14"/>
    </row>
    <row r="358" spans="1:21">
      <c r="A358" s="12"/>
      <c r="B358" s="13"/>
      <c r="C358" s="14"/>
      <c r="D358" s="14"/>
      <c r="E358" s="15"/>
      <c r="F358" s="15"/>
      <c r="G358" s="15"/>
      <c r="H358" s="15"/>
      <c r="I358" s="15"/>
      <c r="J358" s="15"/>
      <c r="K358" s="14"/>
      <c r="L358" s="16"/>
      <c r="M358" s="17"/>
      <c r="N358" s="18">
        <f>Calc!N358</f>
        <v>0</v>
      </c>
      <c r="O358" s="19">
        <f>Calc!Z358</f>
        <v>0</v>
      </c>
      <c r="P358" s="20">
        <f>Calc!S358</f>
        <v>0</v>
      </c>
      <c r="Q358" s="20">
        <f>Calc!T358</f>
        <v>0</v>
      </c>
      <c r="R358" s="20">
        <f>Calc!V358</f>
        <v>0</v>
      </c>
      <c r="S358" s="21">
        <f>Calc!W358</f>
        <v>0</v>
      </c>
      <c r="T358" s="19">
        <f>Calc!J358</f>
        <v>0</v>
      </c>
      <c r="U358" s="14"/>
    </row>
    <row r="359" spans="1:21">
      <c r="A359" s="12"/>
      <c r="B359" s="13"/>
      <c r="C359" s="14"/>
      <c r="D359" s="14"/>
      <c r="E359" s="15"/>
      <c r="F359" s="15"/>
      <c r="G359" s="15"/>
      <c r="H359" s="15"/>
      <c r="I359" s="15"/>
      <c r="J359" s="15"/>
      <c r="K359" s="14"/>
      <c r="L359" s="16"/>
      <c r="M359" s="17"/>
      <c r="N359" s="18">
        <f>Calc!N359</f>
        <v>0</v>
      </c>
      <c r="O359" s="19">
        <f>Calc!Z359</f>
        <v>0</v>
      </c>
      <c r="P359" s="20">
        <f>Calc!S359</f>
        <v>0</v>
      </c>
      <c r="Q359" s="20">
        <f>Calc!T359</f>
        <v>0</v>
      </c>
      <c r="R359" s="20">
        <f>Calc!V359</f>
        <v>0</v>
      </c>
      <c r="S359" s="21">
        <f>Calc!W359</f>
        <v>0</v>
      </c>
      <c r="T359" s="19">
        <f>Calc!J359</f>
        <v>0</v>
      </c>
      <c r="U359" s="14"/>
    </row>
    <row r="360" spans="1:21">
      <c r="A360" s="12"/>
      <c r="B360" s="13"/>
      <c r="C360" s="14"/>
      <c r="D360" s="14"/>
      <c r="E360" s="15"/>
      <c r="F360" s="15"/>
      <c r="G360" s="15"/>
      <c r="H360" s="15"/>
      <c r="I360" s="15"/>
      <c r="J360" s="15"/>
      <c r="K360" s="14"/>
      <c r="L360" s="16"/>
      <c r="M360" s="17"/>
      <c r="N360" s="18">
        <f>Calc!N360</f>
        <v>0</v>
      </c>
      <c r="O360" s="19">
        <f>Calc!Z360</f>
        <v>0</v>
      </c>
      <c r="P360" s="20">
        <f>Calc!S360</f>
        <v>0</v>
      </c>
      <c r="Q360" s="20">
        <f>Calc!T360</f>
        <v>0</v>
      </c>
      <c r="R360" s="20">
        <f>Calc!V360</f>
        <v>0</v>
      </c>
      <c r="S360" s="21">
        <f>Calc!W360</f>
        <v>0</v>
      </c>
      <c r="T360" s="19">
        <f>Calc!J360</f>
        <v>0</v>
      </c>
      <c r="U360" s="14"/>
    </row>
    <row r="361" spans="1:21">
      <c r="A361" s="12"/>
      <c r="B361" s="13"/>
      <c r="C361" s="14"/>
      <c r="D361" s="14"/>
      <c r="E361" s="15"/>
      <c r="F361" s="15"/>
      <c r="G361" s="15"/>
      <c r="H361" s="15"/>
      <c r="I361" s="15"/>
      <c r="J361" s="15"/>
      <c r="K361" s="14"/>
      <c r="L361" s="16"/>
      <c r="M361" s="17"/>
      <c r="N361" s="18">
        <f>Calc!N361</f>
        <v>0</v>
      </c>
      <c r="O361" s="19">
        <f>Calc!Z361</f>
        <v>0</v>
      </c>
      <c r="P361" s="20">
        <f>Calc!S361</f>
        <v>0</v>
      </c>
      <c r="Q361" s="20">
        <f>Calc!T361</f>
        <v>0</v>
      </c>
      <c r="R361" s="20">
        <f>Calc!V361</f>
        <v>0</v>
      </c>
      <c r="S361" s="21">
        <f>Calc!W361</f>
        <v>0</v>
      </c>
      <c r="T361" s="19">
        <f>Calc!J361</f>
        <v>0</v>
      </c>
      <c r="U361" s="14"/>
    </row>
    <row r="362" spans="1:21">
      <c r="A362" s="12"/>
      <c r="B362" s="13"/>
      <c r="C362" s="14"/>
      <c r="D362" s="14"/>
      <c r="E362" s="15"/>
      <c r="F362" s="15"/>
      <c r="G362" s="15"/>
      <c r="H362" s="15"/>
      <c r="I362" s="15"/>
      <c r="J362" s="15"/>
      <c r="K362" s="14"/>
      <c r="L362" s="16"/>
      <c r="M362" s="17"/>
      <c r="N362" s="18">
        <f>Calc!N362</f>
        <v>0</v>
      </c>
      <c r="O362" s="19">
        <f>Calc!Z362</f>
        <v>0</v>
      </c>
      <c r="P362" s="20">
        <f>Calc!S362</f>
        <v>0</v>
      </c>
      <c r="Q362" s="20">
        <f>Calc!T362</f>
        <v>0</v>
      </c>
      <c r="R362" s="20">
        <f>Calc!V362</f>
        <v>0</v>
      </c>
      <c r="S362" s="21">
        <f>Calc!W362</f>
        <v>0</v>
      </c>
      <c r="T362" s="19">
        <f>Calc!J362</f>
        <v>0</v>
      </c>
      <c r="U362" s="14"/>
    </row>
    <row r="363" spans="1:21">
      <c r="A363" s="12"/>
      <c r="B363" s="13"/>
      <c r="C363" s="14"/>
      <c r="D363" s="14"/>
      <c r="E363" s="15"/>
      <c r="F363" s="15"/>
      <c r="G363" s="15"/>
      <c r="H363" s="15"/>
      <c r="I363" s="15"/>
      <c r="J363" s="15"/>
      <c r="K363" s="14"/>
      <c r="L363" s="16"/>
      <c r="M363" s="17"/>
      <c r="N363" s="18">
        <f>Calc!N363</f>
        <v>0</v>
      </c>
      <c r="O363" s="19">
        <f>Calc!Z363</f>
        <v>0</v>
      </c>
      <c r="P363" s="20">
        <f>Calc!S363</f>
        <v>0</v>
      </c>
      <c r="Q363" s="20">
        <f>Calc!T363</f>
        <v>0</v>
      </c>
      <c r="R363" s="20">
        <f>Calc!V363</f>
        <v>0</v>
      </c>
      <c r="S363" s="21">
        <f>Calc!W363</f>
        <v>0</v>
      </c>
      <c r="T363" s="19">
        <f>Calc!J363</f>
        <v>0</v>
      </c>
      <c r="U363" s="14"/>
    </row>
    <row r="364" spans="1:21">
      <c r="A364" s="12"/>
      <c r="B364" s="13"/>
      <c r="C364" s="14"/>
      <c r="D364" s="14"/>
      <c r="E364" s="15"/>
      <c r="F364" s="15"/>
      <c r="G364" s="15"/>
      <c r="H364" s="15"/>
      <c r="I364" s="15"/>
      <c r="J364" s="15"/>
      <c r="K364" s="14"/>
      <c r="L364" s="16"/>
      <c r="M364" s="17"/>
      <c r="N364" s="18">
        <f>Calc!N364</f>
        <v>0</v>
      </c>
      <c r="O364" s="19">
        <f>Calc!Z364</f>
        <v>0</v>
      </c>
      <c r="P364" s="20">
        <f>Calc!S364</f>
        <v>0</v>
      </c>
      <c r="Q364" s="20">
        <f>Calc!T364</f>
        <v>0</v>
      </c>
      <c r="R364" s="20">
        <f>Calc!V364</f>
        <v>0</v>
      </c>
      <c r="S364" s="21">
        <f>Calc!W364</f>
        <v>0</v>
      </c>
      <c r="T364" s="19">
        <f>Calc!J364</f>
        <v>0</v>
      </c>
      <c r="U364" s="14"/>
    </row>
    <row r="365" spans="1:21">
      <c r="A365" s="12"/>
      <c r="B365" s="13"/>
      <c r="C365" s="14"/>
      <c r="D365" s="14"/>
      <c r="E365" s="15"/>
      <c r="F365" s="15"/>
      <c r="G365" s="15"/>
      <c r="H365" s="15"/>
      <c r="I365" s="15"/>
      <c r="J365" s="15"/>
      <c r="K365" s="14"/>
      <c r="L365" s="16"/>
      <c r="M365" s="17"/>
      <c r="N365" s="18">
        <f>Calc!N365</f>
        <v>0</v>
      </c>
      <c r="O365" s="19">
        <f>Calc!Z365</f>
        <v>0</v>
      </c>
      <c r="P365" s="20">
        <f>Calc!S365</f>
        <v>0</v>
      </c>
      <c r="Q365" s="20">
        <f>Calc!T365</f>
        <v>0</v>
      </c>
      <c r="R365" s="20">
        <f>Calc!V365</f>
        <v>0</v>
      </c>
      <c r="S365" s="21">
        <f>Calc!W365</f>
        <v>0</v>
      </c>
      <c r="T365" s="19">
        <f>Calc!J365</f>
        <v>0</v>
      </c>
      <c r="U365" s="14"/>
    </row>
    <row r="366" spans="1:21">
      <c r="A366" s="12"/>
      <c r="B366" s="13"/>
      <c r="C366" s="14"/>
      <c r="D366" s="14"/>
      <c r="E366" s="15"/>
      <c r="F366" s="15"/>
      <c r="G366" s="15"/>
      <c r="H366" s="15"/>
      <c r="I366" s="15"/>
      <c r="J366" s="15"/>
      <c r="K366" s="14"/>
      <c r="L366" s="16"/>
      <c r="M366" s="17"/>
      <c r="N366" s="18">
        <f>Calc!N366</f>
        <v>0</v>
      </c>
      <c r="O366" s="19">
        <f>Calc!Z366</f>
        <v>0</v>
      </c>
      <c r="P366" s="20">
        <f>Calc!S366</f>
        <v>0</v>
      </c>
      <c r="Q366" s="20">
        <f>Calc!T366</f>
        <v>0</v>
      </c>
      <c r="R366" s="20">
        <f>Calc!V366</f>
        <v>0</v>
      </c>
      <c r="S366" s="21">
        <f>Calc!W366</f>
        <v>0</v>
      </c>
      <c r="T366" s="19">
        <f>Calc!J366</f>
        <v>0</v>
      </c>
      <c r="U366" s="14"/>
    </row>
    <row r="367" spans="1:21">
      <c r="A367" s="12"/>
      <c r="B367" s="13"/>
      <c r="C367" s="14"/>
      <c r="D367" s="14"/>
      <c r="E367" s="15"/>
      <c r="F367" s="15"/>
      <c r="G367" s="15"/>
      <c r="H367" s="15"/>
      <c r="I367" s="15"/>
      <c r="J367" s="15"/>
      <c r="K367" s="14"/>
      <c r="L367" s="16"/>
      <c r="M367" s="17"/>
      <c r="N367" s="18">
        <f>Calc!N367</f>
        <v>0</v>
      </c>
      <c r="O367" s="19">
        <f>Calc!Z367</f>
        <v>0</v>
      </c>
      <c r="P367" s="20">
        <f>Calc!S367</f>
        <v>0</v>
      </c>
      <c r="Q367" s="20">
        <f>Calc!T367</f>
        <v>0</v>
      </c>
      <c r="R367" s="20">
        <f>Calc!V367</f>
        <v>0</v>
      </c>
      <c r="S367" s="21">
        <f>Calc!W367</f>
        <v>0</v>
      </c>
      <c r="T367" s="19">
        <f>Calc!J367</f>
        <v>0</v>
      </c>
      <c r="U367" s="14"/>
    </row>
    <row r="368" spans="1:21">
      <c r="A368" s="12"/>
      <c r="B368" s="13"/>
      <c r="C368" s="14"/>
      <c r="D368" s="14"/>
      <c r="E368" s="15"/>
      <c r="F368" s="15"/>
      <c r="G368" s="15"/>
      <c r="H368" s="15"/>
      <c r="I368" s="15"/>
      <c r="J368" s="15"/>
      <c r="K368" s="14"/>
      <c r="L368" s="16"/>
      <c r="M368" s="17"/>
      <c r="N368" s="18">
        <f>Calc!N368</f>
        <v>0</v>
      </c>
      <c r="O368" s="19">
        <f>Calc!Z368</f>
        <v>0</v>
      </c>
      <c r="P368" s="20">
        <f>Calc!S368</f>
        <v>0</v>
      </c>
      <c r="Q368" s="20">
        <f>Calc!T368</f>
        <v>0</v>
      </c>
      <c r="R368" s="20">
        <f>Calc!V368</f>
        <v>0</v>
      </c>
      <c r="S368" s="21">
        <f>Calc!W368</f>
        <v>0</v>
      </c>
      <c r="T368" s="19">
        <f>Calc!J368</f>
        <v>0</v>
      </c>
      <c r="U368" s="14"/>
    </row>
    <row r="369" spans="1:21">
      <c r="A369" s="12"/>
      <c r="B369" s="13"/>
      <c r="C369" s="14"/>
      <c r="D369" s="14"/>
      <c r="E369" s="15"/>
      <c r="F369" s="15"/>
      <c r="G369" s="15"/>
      <c r="H369" s="15"/>
      <c r="I369" s="15"/>
      <c r="J369" s="15"/>
      <c r="K369" s="14"/>
      <c r="L369" s="16"/>
      <c r="M369" s="17"/>
      <c r="N369" s="18">
        <f>Calc!N369</f>
        <v>0</v>
      </c>
      <c r="O369" s="19">
        <f>Calc!Z369</f>
        <v>0</v>
      </c>
      <c r="P369" s="20">
        <f>Calc!S369</f>
        <v>0</v>
      </c>
      <c r="Q369" s="20">
        <f>Calc!T369</f>
        <v>0</v>
      </c>
      <c r="R369" s="20">
        <f>Calc!V369</f>
        <v>0</v>
      </c>
      <c r="S369" s="21">
        <f>Calc!W369</f>
        <v>0</v>
      </c>
      <c r="T369" s="19">
        <f>Calc!J369</f>
        <v>0</v>
      </c>
      <c r="U369" s="14"/>
    </row>
    <row r="370" spans="1:21">
      <c r="A370" s="12"/>
      <c r="B370" s="13"/>
      <c r="C370" s="14"/>
      <c r="D370" s="14"/>
      <c r="E370" s="15"/>
      <c r="F370" s="15"/>
      <c r="G370" s="15"/>
      <c r="H370" s="15"/>
      <c r="I370" s="15"/>
      <c r="J370" s="15"/>
      <c r="K370" s="14"/>
      <c r="L370" s="16"/>
      <c r="M370" s="17"/>
      <c r="N370" s="18">
        <f>Calc!N370</f>
        <v>0</v>
      </c>
      <c r="O370" s="19">
        <f>Calc!Z370</f>
        <v>0</v>
      </c>
      <c r="P370" s="20">
        <f>Calc!S370</f>
        <v>0</v>
      </c>
      <c r="Q370" s="20">
        <f>Calc!T370</f>
        <v>0</v>
      </c>
      <c r="R370" s="20">
        <f>Calc!V370</f>
        <v>0</v>
      </c>
      <c r="S370" s="21">
        <f>Calc!W370</f>
        <v>0</v>
      </c>
      <c r="T370" s="19">
        <f>Calc!J370</f>
        <v>0</v>
      </c>
      <c r="U370" s="14"/>
    </row>
    <row r="371" spans="1:21">
      <c r="A371" s="12"/>
      <c r="B371" s="13"/>
      <c r="C371" s="14"/>
      <c r="D371" s="14"/>
      <c r="E371" s="15"/>
      <c r="F371" s="15"/>
      <c r="G371" s="15"/>
      <c r="H371" s="15"/>
      <c r="I371" s="15"/>
      <c r="J371" s="15"/>
      <c r="K371" s="14"/>
      <c r="L371" s="16"/>
      <c r="M371" s="17"/>
      <c r="N371" s="18">
        <f>Calc!N371</f>
        <v>0</v>
      </c>
      <c r="O371" s="19">
        <f>Calc!Z371</f>
        <v>0</v>
      </c>
      <c r="P371" s="20">
        <f>Calc!S371</f>
        <v>0</v>
      </c>
      <c r="Q371" s="20">
        <f>Calc!T371</f>
        <v>0</v>
      </c>
      <c r="R371" s="20">
        <f>Calc!V371</f>
        <v>0</v>
      </c>
      <c r="S371" s="21">
        <f>Calc!W371</f>
        <v>0</v>
      </c>
      <c r="T371" s="19">
        <f>Calc!J371</f>
        <v>0</v>
      </c>
      <c r="U371" s="14"/>
    </row>
    <row r="372" spans="1:21">
      <c r="A372" s="12"/>
      <c r="B372" s="13"/>
      <c r="C372" s="14"/>
      <c r="D372" s="14"/>
      <c r="E372" s="15"/>
      <c r="F372" s="15"/>
      <c r="G372" s="15"/>
      <c r="H372" s="15"/>
      <c r="I372" s="15"/>
      <c r="J372" s="15"/>
      <c r="K372" s="14"/>
      <c r="L372" s="16"/>
      <c r="M372" s="17"/>
      <c r="N372" s="18">
        <f>Calc!N372</f>
        <v>0</v>
      </c>
      <c r="O372" s="19">
        <f>Calc!Z372</f>
        <v>0</v>
      </c>
      <c r="P372" s="20">
        <f>Calc!S372</f>
        <v>0</v>
      </c>
      <c r="Q372" s="20">
        <f>Calc!T372</f>
        <v>0</v>
      </c>
      <c r="R372" s="20">
        <f>Calc!V372</f>
        <v>0</v>
      </c>
      <c r="S372" s="21">
        <f>Calc!W372</f>
        <v>0</v>
      </c>
      <c r="T372" s="19">
        <f>Calc!J372</f>
        <v>0</v>
      </c>
      <c r="U372" s="14"/>
    </row>
    <row r="373" spans="1:21">
      <c r="A373" s="12"/>
      <c r="B373" s="13"/>
      <c r="C373" s="14"/>
      <c r="D373" s="14"/>
      <c r="E373" s="15"/>
      <c r="F373" s="15"/>
      <c r="G373" s="15"/>
      <c r="H373" s="15"/>
      <c r="I373" s="15"/>
      <c r="J373" s="15"/>
      <c r="K373" s="14"/>
      <c r="L373" s="16"/>
      <c r="M373" s="17"/>
      <c r="N373" s="18">
        <f>Calc!N373</f>
        <v>0</v>
      </c>
      <c r="O373" s="19">
        <f>Calc!Z373</f>
        <v>0</v>
      </c>
      <c r="P373" s="20">
        <f>Calc!S373</f>
        <v>0</v>
      </c>
      <c r="Q373" s="20">
        <f>Calc!T373</f>
        <v>0</v>
      </c>
      <c r="R373" s="20">
        <f>Calc!V373</f>
        <v>0</v>
      </c>
      <c r="S373" s="21">
        <f>Calc!W373</f>
        <v>0</v>
      </c>
      <c r="T373" s="19">
        <f>Calc!J373</f>
        <v>0</v>
      </c>
      <c r="U373" s="14"/>
    </row>
    <row r="374" spans="1:21">
      <c r="A374" s="12"/>
      <c r="B374" s="13"/>
      <c r="C374" s="14"/>
      <c r="D374" s="14"/>
      <c r="E374" s="15"/>
      <c r="F374" s="15"/>
      <c r="G374" s="15"/>
      <c r="H374" s="15"/>
      <c r="I374" s="15"/>
      <c r="J374" s="15"/>
      <c r="K374" s="14"/>
      <c r="L374" s="16"/>
      <c r="M374" s="17"/>
      <c r="N374" s="18">
        <f>Calc!N374</f>
        <v>0</v>
      </c>
      <c r="O374" s="19">
        <f>Calc!Z374</f>
        <v>0</v>
      </c>
      <c r="P374" s="20">
        <f>Calc!S374</f>
        <v>0</v>
      </c>
      <c r="Q374" s="20">
        <f>Calc!T374</f>
        <v>0</v>
      </c>
      <c r="R374" s="20">
        <f>Calc!V374</f>
        <v>0</v>
      </c>
      <c r="S374" s="21">
        <f>Calc!W374</f>
        <v>0</v>
      </c>
      <c r="T374" s="19">
        <f>Calc!J374</f>
        <v>0</v>
      </c>
      <c r="U374" s="14"/>
    </row>
    <row r="375" spans="1:21">
      <c r="A375" s="12"/>
      <c r="B375" s="13"/>
      <c r="C375" s="14"/>
      <c r="D375" s="14"/>
      <c r="E375" s="15"/>
      <c r="F375" s="15"/>
      <c r="G375" s="15"/>
      <c r="H375" s="15"/>
      <c r="I375" s="15"/>
      <c r="J375" s="15"/>
      <c r="K375" s="14"/>
      <c r="L375" s="16"/>
      <c r="M375" s="17"/>
      <c r="N375" s="18">
        <f>Calc!N375</f>
        <v>0</v>
      </c>
      <c r="O375" s="19">
        <f>Calc!Z375</f>
        <v>0</v>
      </c>
      <c r="P375" s="20">
        <f>Calc!S375</f>
        <v>0</v>
      </c>
      <c r="Q375" s="20">
        <f>Calc!T375</f>
        <v>0</v>
      </c>
      <c r="R375" s="20">
        <f>Calc!V375</f>
        <v>0</v>
      </c>
      <c r="S375" s="21">
        <f>Calc!W375</f>
        <v>0</v>
      </c>
      <c r="T375" s="19">
        <f>Calc!J375</f>
        <v>0</v>
      </c>
      <c r="U375" s="14"/>
    </row>
    <row r="376" spans="1:21">
      <c r="A376" s="12"/>
      <c r="B376" s="13"/>
      <c r="C376" s="14"/>
      <c r="D376" s="14"/>
      <c r="E376" s="15"/>
      <c r="F376" s="15"/>
      <c r="G376" s="15"/>
      <c r="H376" s="15"/>
      <c r="I376" s="15"/>
      <c r="J376" s="15"/>
      <c r="K376" s="14"/>
      <c r="L376" s="16"/>
      <c r="M376" s="17"/>
      <c r="N376" s="18">
        <f>Calc!N376</f>
        <v>0</v>
      </c>
      <c r="O376" s="19">
        <f>Calc!Z376</f>
        <v>0</v>
      </c>
      <c r="P376" s="20">
        <f>Calc!S376</f>
        <v>0</v>
      </c>
      <c r="Q376" s="20">
        <f>Calc!T376</f>
        <v>0</v>
      </c>
      <c r="R376" s="20">
        <f>Calc!V376</f>
        <v>0</v>
      </c>
      <c r="S376" s="21">
        <f>Calc!W376</f>
        <v>0</v>
      </c>
      <c r="T376" s="19">
        <f>Calc!J376</f>
        <v>0</v>
      </c>
      <c r="U376" s="14"/>
    </row>
    <row r="377" spans="1:21">
      <c r="A377" s="12"/>
      <c r="B377" s="13"/>
      <c r="C377" s="14"/>
      <c r="D377" s="14"/>
      <c r="E377" s="15"/>
      <c r="F377" s="15"/>
      <c r="G377" s="15"/>
      <c r="H377" s="15"/>
      <c r="I377" s="15"/>
      <c r="J377" s="15"/>
      <c r="K377" s="14"/>
      <c r="L377" s="16"/>
      <c r="M377" s="17"/>
      <c r="N377" s="18">
        <f>Calc!N377</f>
        <v>0</v>
      </c>
      <c r="O377" s="19">
        <f>Calc!Z377</f>
        <v>0</v>
      </c>
      <c r="P377" s="20">
        <f>Calc!S377</f>
        <v>0</v>
      </c>
      <c r="Q377" s="20">
        <f>Calc!T377</f>
        <v>0</v>
      </c>
      <c r="R377" s="20">
        <f>Calc!V377</f>
        <v>0</v>
      </c>
      <c r="S377" s="21">
        <f>Calc!W377</f>
        <v>0</v>
      </c>
      <c r="T377" s="19">
        <f>Calc!J377</f>
        <v>0</v>
      </c>
      <c r="U377" s="14"/>
    </row>
    <row r="378" spans="1:21">
      <c r="A378" s="12"/>
      <c r="B378" s="13"/>
      <c r="C378" s="14"/>
      <c r="D378" s="14"/>
      <c r="E378" s="15"/>
      <c r="F378" s="15"/>
      <c r="G378" s="15"/>
      <c r="H378" s="15"/>
      <c r="I378" s="15"/>
      <c r="J378" s="15"/>
      <c r="K378" s="14"/>
      <c r="L378" s="16"/>
      <c r="M378" s="17"/>
      <c r="N378" s="18">
        <f>Calc!N378</f>
        <v>0</v>
      </c>
      <c r="O378" s="19">
        <f>Calc!Z378</f>
        <v>0</v>
      </c>
      <c r="P378" s="20">
        <f>Calc!S378</f>
        <v>0</v>
      </c>
      <c r="Q378" s="20">
        <f>Calc!T378</f>
        <v>0</v>
      </c>
      <c r="R378" s="20">
        <f>Calc!V378</f>
        <v>0</v>
      </c>
      <c r="S378" s="21">
        <f>Calc!W378</f>
        <v>0</v>
      </c>
      <c r="T378" s="19">
        <f>Calc!J378</f>
        <v>0</v>
      </c>
      <c r="U378" s="14"/>
    </row>
    <row r="379" spans="1:21">
      <c r="A379" s="12"/>
      <c r="B379" s="13"/>
      <c r="C379" s="14"/>
      <c r="D379" s="14"/>
      <c r="E379" s="15"/>
      <c r="F379" s="15"/>
      <c r="G379" s="15"/>
      <c r="H379" s="15"/>
      <c r="I379" s="15"/>
      <c r="J379" s="15"/>
      <c r="K379" s="14"/>
      <c r="L379" s="16"/>
      <c r="M379" s="17"/>
      <c r="N379" s="18">
        <f>Calc!N379</f>
        <v>0</v>
      </c>
      <c r="O379" s="19">
        <f>Calc!Z379</f>
        <v>0</v>
      </c>
      <c r="P379" s="20">
        <f>Calc!S379</f>
        <v>0</v>
      </c>
      <c r="Q379" s="20">
        <f>Calc!T379</f>
        <v>0</v>
      </c>
      <c r="R379" s="20">
        <f>Calc!V379</f>
        <v>0</v>
      </c>
      <c r="S379" s="21">
        <f>Calc!W379</f>
        <v>0</v>
      </c>
      <c r="T379" s="19">
        <f>Calc!J379</f>
        <v>0</v>
      </c>
      <c r="U379" s="14"/>
    </row>
    <row r="380" spans="1:21">
      <c r="A380" s="12"/>
      <c r="B380" s="13"/>
      <c r="C380" s="14"/>
      <c r="D380" s="14"/>
      <c r="E380" s="15"/>
      <c r="F380" s="15"/>
      <c r="G380" s="15"/>
      <c r="H380" s="15"/>
      <c r="I380" s="15"/>
      <c r="J380" s="15"/>
      <c r="K380" s="14"/>
      <c r="L380" s="16"/>
      <c r="M380" s="17"/>
      <c r="N380" s="18">
        <f>Calc!N380</f>
        <v>0</v>
      </c>
      <c r="O380" s="19">
        <f>Calc!Z380</f>
        <v>0</v>
      </c>
      <c r="P380" s="20">
        <f>Calc!S380</f>
        <v>0</v>
      </c>
      <c r="Q380" s="20">
        <f>Calc!T380</f>
        <v>0</v>
      </c>
      <c r="R380" s="20">
        <f>Calc!V380</f>
        <v>0</v>
      </c>
      <c r="S380" s="21">
        <f>Calc!W380</f>
        <v>0</v>
      </c>
      <c r="T380" s="19">
        <f>Calc!J380</f>
        <v>0</v>
      </c>
      <c r="U380" s="14"/>
    </row>
    <row r="381" spans="1:21">
      <c r="A381" s="12"/>
      <c r="B381" s="13"/>
      <c r="C381" s="14"/>
      <c r="D381" s="14"/>
      <c r="E381" s="15"/>
      <c r="F381" s="15"/>
      <c r="G381" s="15"/>
      <c r="H381" s="15"/>
      <c r="I381" s="15"/>
      <c r="J381" s="15"/>
      <c r="K381" s="14"/>
      <c r="L381" s="16"/>
      <c r="M381" s="17"/>
      <c r="N381" s="18">
        <f>Calc!N381</f>
        <v>0</v>
      </c>
      <c r="O381" s="19">
        <f>Calc!Z381</f>
        <v>0</v>
      </c>
      <c r="P381" s="20">
        <f>Calc!S381</f>
        <v>0</v>
      </c>
      <c r="Q381" s="20">
        <f>Calc!T381</f>
        <v>0</v>
      </c>
      <c r="R381" s="20">
        <f>Calc!V381</f>
        <v>0</v>
      </c>
      <c r="S381" s="21">
        <f>Calc!W381</f>
        <v>0</v>
      </c>
      <c r="T381" s="19">
        <f>Calc!J381</f>
        <v>0</v>
      </c>
      <c r="U381" s="14"/>
    </row>
    <row r="382" spans="1:21">
      <c r="A382" s="12"/>
      <c r="B382" s="13"/>
      <c r="C382" s="14"/>
      <c r="D382" s="14"/>
      <c r="E382" s="15"/>
      <c r="F382" s="15"/>
      <c r="G382" s="15"/>
      <c r="H382" s="15"/>
      <c r="I382" s="15"/>
      <c r="J382" s="15"/>
      <c r="K382" s="14"/>
      <c r="L382" s="16"/>
      <c r="M382" s="17"/>
      <c r="N382" s="18">
        <f>Calc!N382</f>
        <v>0</v>
      </c>
      <c r="O382" s="19">
        <f>Calc!Z382</f>
        <v>0</v>
      </c>
      <c r="P382" s="20">
        <f>Calc!S382</f>
        <v>0</v>
      </c>
      <c r="Q382" s="20">
        <f>Calc!T382</f>
        <v>0</v>
      </c>
      <c r="R382" s="20">
        <f>Calc!V382</f>
        <v>0</v>
      </c>
      <c r="S382" s="21">
        <f>Calc!W382</f>
        <v>0</v>
      </c>
      <c r="T382" s="19">
        <f>Calc!J382</f>
        <v>0</v>
      </c>
      <c r="U382" s="14"/>
    </row>
    <row r="383" spans="1:21">
      <c r="A383" s="12"/>
      <c r="B383" s="13"/>
      <c r="C383" s="14"/>
      <c r="D383" s="14"/>
      <c r="E383" s="15"/>
      <c r="F383" s="15"/>
      <c r="G383" s="15"/>
      <c r="H383" s="15"/>
      <c r="I383" s="15"/>
      <c r="J383" s="15"/>
      <c r="K383" s="14"/>
      <c r="L383" s="16"/>
      <c r="M383" s="17"/>
      <c r="N383" s="18">
        <f>Calc!N383</f>
        <v>0</v>
      </c>
      <c r="O383" s="19">
        <f>Calc!Z383</f>
        <v>0</v>
      </c>
      <c r="P383" s="20">
        <f>Calc!S383</f>
        <v>0</v>
      </c>
      <c r="Q383" s="20">
        <f>Calc!T383</f>
        <v>0</v>
      </c>
      <c r="R383" s="20">
        <f>Calc!V383</f>
        <v>0</v>
      </c>
      <c r="S383" s="21">
        <f>Calc!W383</f>
        <v>0</v>
      </c>
      <c r="T383" s="19">
        <f>Calc!J383</f>
        <v>0</v>
      </c>
      <c r="U383" s="14"/>
    </row>
    <row r="384" spans="1:21">
      <c r="A384" s="12"/>
      <c r="B384" s="13"/>
      <c r="C384" s="14"/>
      <c r="D384" s="14"/>
      <c r="E384" s="15"/>
      <c r="F384" s="15"/>
      <c r="G384" s="15"/>
      <c r="H384" s="15"/>
      <c r="I384" s="15"/>
      <c r="J384" s="15"/>
      <c r="K384" s="14"/>
      <c r="L384" s="16"/>
      <c r="M384" s="17"/>
      <c r="N384" s="18">
        <f>Calc!N384</f>
        <v>0</v>
      </c>
      <c r="O384" s="19">
        <f>Calc!Z384</f>
        <v>0</v>
      </c>
      <c r="P384" s="20">
        <f>Calc!S384</f>
        <v>0</v>
      </c>
      <c r="Q384" s="20">
        <f>Calc!T384</f>
        <v>0</v>
      </c>
      <c r="R384" s="20">
        <f>Calc!V384</f>
        <v>0</v>
      </c>
      <c r="S384" s="21">
        <f>Calc!W384</f>
        <v>0</v>
      </c>
      <c r="T384" s="19">
        <f>Calc!J384</f>
        <v>0</v>
      </c>
      <c r="U384" s="14"/>
    </row>
    <row r="385" spans="1:21">
      <c r="A385" s="12"/>
      <c r="B385" s="13"/>
      <c r="C385" s="14"/>
      <c r="D385" s="14"/>
      <c r="E385" s="15"/>
      <c r="F385" s="15"/>
      <c r="G385" s="15"/>
      <c r="H385" s="15"/>
      <c r="I385" s="15"/>
      <c r="J385" s="15"/>
      <c r="K385" s="14"/>
      <c r="L385" s="16"/>
      <c r="M385" s="17"/>
      <c r="N385" s="18">
        <f>Calc!N385</f>
        <v>0</v>
      </c>
      <c r="O385" s="19">
        <f>Calc!Z385</f>
        <v>0</v>
      </c>
      <c r="P385" s="20">
        <f>Calc!S385</f>
        <v>0</v>
      </c>
      <c r="Q385" s="20">
        <f>Calc!T385</f>
        <v>0</v>
      </c>
      <c r="R385" s="20">
        <f>Calc!V385</f>
        <v>0</v>
      </c>
      <c r="S385" s="21">
        <f>Calc!W385</f>
        <v>0</v>
      </c>
      <c r="T385" s="19">
        <f>Calc!J385</f>
        <v>0</v>
      </c>
      <c r="U385" s="14"/>
    </row>
    <row r="386" spans="1:21">
      <c r="A386" s="12"/>
      <c r="B386" s="13"/>
      <c r="C386" s="14"/>
      <c r="D386" s="14"/>
      <c r="E386" s="15"/>
      <c r="F386" s="15"/>
      <c r="G386" s="15"/>
      <c r="H386" s="15"/>
      <c r="I386" s="15"/>
      <c r="J386" s="15"/>
      <c r="K386" s="14"/>
      <c r="L386" s="16"/>
      <c r="M386" s="17"/>
      <c r="N386" s="18">
        <f>Calc!N386</f>
        <v>0</v>
      </c>
      <c r="O386" s="19">
        <f>Calc!Z386</f>
        <v>0</v>
      </c>
      <c r="P386" s="20">
        <f>Calc!S386</f>
        <v>0</v>
      </c>
      <c r="Q386" s="20">
        <f>Calc!T386</f>
        <v>0</v>
      </c>
      <c r="R386" s="20">
        <f>Calc!V386</f>
        <v>0</v>
      </c>
      <c r="S386" s="21">
        <f>Calc!W386</f>
        <v>0</v>
      </c>
      <c r="T386" s="19">
        <f>Calc!J386</f>
        <v>0</v>
      </c>
      <c r="U386" s="14"/>
    </row>
    <row r="387" spans="1:21">
      <c r="A387" s="12"/>
      <c r="B387" s="13"/>
      <c r="C387" s="14"/>
      <c r="D387" s="14"/>
      <c r="E387" s="15"/>
      <c r="F387" s="15"/>
      <c r="G387" s="15"/>
      <c r="H387" s="15"/>
      <c r="I387" s="15"/>
      <c r="J387" s="15"/>
      <c r="K387" s="14"/>
      <c r="L387" s="16"/>
      <c r="M387" s="17"/>
      <c r="N387" s="18">
        <f>Calc!N387</f>
        <v>0</v>
      </c>
      <c r="O387" s="19">
        <f>Calc!Z387</f>
        <v>0</v>
      </c>
      <c r="P387" s="20">
        <f>Calc!S387</f>
        <v>0</v>
      </c>
      <c r="Q387" s="20">
        <f>Calc!T387</f>
        <v>0</v>
      </c>
      <c r="R387" s="20">
        <f>Calc!V387</f>
        <v>0</v>
      </c>
      <c r="S387" s="21">
        <f>Calc!W387</f>
        <v>0</v>
      </c>
      <c r="T387" s="19">
        <f>Calc!J387</f>
        <v>0</v>
      </c>
      <c r="U387" s="14"/>
    </row>
    <row r="388" spans="1:21">
      <c r="A388" s="12"/>
      <c r="B388" s="13"/>
      <c r="C388" s="14"/>
      <c r="D388" s="14"/>
      <c r="E388" s="15"/>
      <c r="F388" s="15"/>
      <c r="G388" s="15"/>
      <c r="H388" s="15"/>
      <c r="I388" s="15"/>
      <c r="J388" s="15"/>
      <c r="K388" s="14"/>
      <c r="L388" s="16"/>
      <c r="M388" s="17"/>
      <c r="N388" s="18">
        <f>Calc!N388</f>
        <v>0</v>
      </c>
      <c r="O388" s="19">
        <f>Calc!Z388</f>
        <v>0</v>
      </c>
      <c r="P388" s="20">
        <f>Calc!S388</f>
        <v>0</v>
      </c>
      <c r="Q388" s="20">
        <f>Calc!T388</f>
        <v>0</v>
      </c>
      <c r="R388" s="20">
        <f>Calc!V388</f>
        <v>0</v>
      </c>
      <c r="S388" s="21">
        <f>Calc!W388</f>
        <v>0</v>
      </c>
      <c r="T388" s="19">
        <f>Calc!J388</f>
        <v>0</v>
      </c>
      <c r="U388" s="14"/>
    </row>
    <row r="389" spans="1:21">
      <c r="A389" s="12"/>
      <c r="B389" s="13"/>
      <c r="C389" s="14"/>
      <c r="D389" s="14"/>
      <c r="E389" s="15"/>
      <c r="F389" s="15"/>
      <c r="G389" s="15"/>
      <c r="H389" s="15"/>
      <c r="I389" s="15"/>
      <c r="J389" s="15"/>
      <c r="K389" s="14"/>
      <c r="L389" s="16"/>
      <c r="M389" s="17"/>
      <c r="N389" s="18">
        <f>Calc!N389</f>
        <v>0</v>
      </c>
      <c r="O389" s="19">
        <f>Calc!Z389</f>
        <v>0</v>
      </c>
      <c r="P389" s="20">
        <f>Calc!S389</f>
        <v>0</v>
      </c>
      <c r="Q389" s="20">
        <f>Calc!T389</f>
        <v>0</v>
      </c>
      <c r="R389" s="20">
        <f>Calc!V389</f>
        <v>0</v>
      </c>
      <c r="S389" s="21">
        <f>Calc!W389</f>
        <v>0</v>
      </c>
      <c r="T389" s="19">
        <f>Calc!J389</f>
        <v>0</v>
      </c>
      <c r="U389" s="14"/>
    </row>
    <row r="390" spans="1:21">
      <c r="A390" s="12"/>
      <c r="B390" s="13"/>
      <c r="C390" s="14"/>
      <c r="D390" s="14"/>
      <c r="E390" s="15"/>
      <c r="F390" s="15"/>
      <c r="G390" s="15"/>
      <c r="H390" s="15"/>
      <c r="I390" s="15"/>
      <c r="J390" s="15"/>
      <c r="K390" s="14"/>
      <c r="L390" s="16"/>
      <c r="M390" s="17"/>
      <c r="N390" s="18">
        <f>Calc!N390</f>
        <v>0</v>
      </c>
      <c r="O390" s="19">
        <f>Calc!Z390</f>
        <v>0</v>
      </c>
      <c r="P390" s="20">
        <f>Calc!S390</f>
        <v>0</v>
      </c>
      <c r="Q390" s="20">
        <f>Calc!T390</f>
        <v>0</v>
      </c>
      <c r="R390" s="20">
        <f>Calc!V390</f>
        <v>0</v>
      </c>
      <c r="S390" s="21">
        <f>Calc!W390</f>
        <v>0</v>
      </c>
      <c r="T390" s="19">
        <f>Calc!J390</f>
        <v>0</v>
      </c>
      <c r="U390" s="14"/>
    </row>
    <row r="391" spans="1:21">
      <c r="A391" s="12"/>
      <c r="B391" s="13"/>
      <c r="C391" s="14"/>
      <c r="D391" s="14"/>
      <c r="E391" s="15"/>
      <c r="F391" s="15"/>
      <c r="G391" s="15"/>
      <c r="H391" s="15"/>
      <c r="I391" s="15"/>
      <c r="J391" s="15"/>
      <c r="K391" s="14"/>
      <c r="L391" s="16"/>
      <c r="M391" s="17"/>
      <c r="N391" s="18">
        <f>Calc!N391</f>
        <v>0</v>
      </c>
      <c r="O391" s="19">
        <f>Calc!Z391</f>
        <v>0</v>
      </c>
      <c r="P391" s="20">
        <f>Calc!S391</f>
        <v>0</v>
      </c>
      <c r="Q391" s="20">
        <f>Calc!T391</f>
        <v>0</v>
      </c>
      <c r="R391" s="20">
        <f>Calc!V391</f>
        <v>0</v>
      </c>
      <c r="S391" s="21">
        <f>Calc!W391</f>
        <v>0</v>
      </c>
      <c r="T391" s="19">
        <f>Calc!J391</f>
        <v>0</v>
      </c>
      <c r="U391" s="14"/>
    </row>
    <row r="392" spans="1:21">
      <c r="A392" s="12"/>
      <c r="B392" s="13"/>
      <c r="C392" s="14"/>
      <c r="D392" s="14"/>
      <c r="E392" s="15"/>
      <c r="F392" s="15"/>
      <c r="G392" s="15"/>
      <c r="H392" s="15"/>
      <c r="I392" s="15"/>
      <c r="J392" s="15"/>
      <c r="K392" s="14"/>
      <c r="L392" s="16"/>
      <c r="M392" s="17"/>
      <c r="N392" s="18">
        <f>Calc!N392</f>
        <v>0</v>
      </c>
      <c r="O392" s="19">
        <f>Calc!Z392</f>
        <v>0</v>
      </c>
      <c r="P392" s="20">
        <f>Calc!S392</f>
        <v>0</v>
      </c>
      <c r="Q392" s="20">
        <f>Calc!T392</f>
        <v>0</v>
      </c>
      <c r="R392" s="20">
        <f>Calc!V392</f>
        <v>0</v>
      </c>
      <c r="S392" s="21">
        <f>Calc!W392</f>
        <v>0</v>
      </c>
      <c r="T392" s="19">
        <f>Calc!J392</f>
        <v>0</v>
      </c>
      <c r="U392" s="14"/>
    </row>
    <row r="393" spans="1:21">
      <c r="A393" s="12"/>
      <c r="B393" s="13"/>
      <c r="C393" s="14"/>
      <c r="D393" s="14"/>
      <c r="E393" s="15"/>
      <c r="F393" s="15"/>
      <c r="G393" s="15"/>
      <c r="H393" s="15"/>
      <c r="I393" s="15"/>
      <c r="J393" s="15"/>
      <c r="K393" s="14"/>
      <c r="L393" s="16"/>
      <c r="M393" s="17"/>
      <c r="N393" s="18">
        <f>Calc!N393</f>
        <v>0</v>
      </c>
      <c r="O393" s="19">
        <f>Calc!Z393</f>
        <v>0</v>
      </c>
      <c r="P393" s="20">
        <f>Calc!S393</f>
        <v>0</v>
      </c>
      <c r="Q393" s="20">
        <f>Calc!T393</f>
        <v>0</v>
      </c>
      <c r="R393" s="20">
        <f>Calc!V393</f>
        <v>0</v>
      </c>
      <c r="S393" s="21">
        <f>Calc!W393</f>
        <v>0</v>
      </c>
      <c r="T393" s="19">
        <f>Calc!J393</f>
        <v>0</v>
      </c>
      <c r="U393" s="14"/>
    </row>
    <row r="394" spans="1:21">
      <c r="A394" s="12"/>
      <c r="B394" s="13"/>
      <c r="C394" s="14"/>
      <c r="D394" s="14"/>
      <c r="E394" s="15"/>
      <c r="F394" s="15"/>
      <c r="G394" s="15"/>
      <c r="H394" s="15"/>
      <c r="I394" s="15"/>
      <c r="J394" s="15"/>
      <c r="K394" s="14"/>
      <c r="L394" s="16"/>
      <c r="M394" s="17"/>
      <c r="N394" s="18">
        <f>Calc!N394</f>
        <v>0</v>
      </c>
      <c r="O394" s="19">
        <f>Calc!Z394</f>
        <v>0</v>
      </c>
      <c r="P394" s="20">
        <f>Calc!S394</f>
        <v>0</v>
      </c>
      <c r="Q394" s="20">
        <f>Calc!T394</f>
        <v>0</v>
      </c>
      <c r="R394" s="20">
        <f>Calc!V394</f>
        <v>0</v>
      </c>
      <c r="S394" s="21">
        <f>Calc!W394</f>
        <v>0</v>
      </c>
      <c r="T394" s="19">
        <f>Calc!J394</f>
        <v>0</v>
      </c>
      <c r="U394" s="14"/>
    </row>
    <row r="395" spans="1:21">
      <c r="A395" s="12"/>
      <c r="B395" s="13"/>
      <c r="C395" s="14"/>
      <c r="D395" s="14"/>
      <c r="E395" s="15"/>
      <c r="F395" s="15"/>
      <c r="G395" s="15"/>
      <c r="H395" s="15"/>
      <c r="I395" s="15"/>
      <c r="J395" s="15"/>
      <c r="K395" s="14"/>
      <c r="L395" s="16"/>
      <c r="M395" s="17"/>
      <c r="N395" s="18">
        <f>Calc!N395</f>
        <v>0</v>
      </c>
      <c r="O395" s="19">
        <f>Calc!Z395</f>
        <v>0</v>
      </c>
      <c r="P395" s="20">
        <f>Calc!S395</f>
        <v>0</v>
      </c>
      <c r="Q395" s="20">
        <f>Calc!T395</f>
        <v>0</v>
      </c>
      <c r="R395" s="20">
        <f>Calc!V395</f>
        <v>0</v>
      </c>
      <c r="S395" s="21">
        <f>Calc!W395</f>
        <v>0</v>
      </c>
      <c r="T395" s="19">
        <f>Calc!J395</f>
        <v>0</v>
      </c>
      <c r="U395" s="14"/>
    </row>
    <row r="396" spans="1:21">
      <c r="A396" s="12"/>
      <c r="B396" s="13"/>
      <c r="C396" s="14"/>
      <c r="D396" s="14"/>
      <c r="E396" s="15"/>
      <c r="F396" s="15"/>
      <c r="G396" s="15"/>
      <c r="H396" s="15"/>
      <c r="I396" s="15"/>
      <c r="J396" s="15"/>
      <c r="K396" s="14"/>
      <c r="L396" s="16"/>
      <c r="M396" s="17"/>
      <c r="N396" s="18">
        <f>Calc!N396</f>
        <v>0</v>
      </c>
      <c r="O396" s="19">
        <f>Calc!Z396</f>
        <v>0</v>
      </c>
      <c r="P396" s="20">
        <f>Calc!S396</f>
        <v>0</v>
      </c>
      <c r="Q396" s="20">
        <f>Calc!T396</f>
        <v>0</v>
      </c>
      <c r="R396" s="20">
        <f>Calc!V396</f>
        <v>0</v>
      </c>
      <c r="S396" s="21">
        <f>Calc!W396</f>
        <v>0</v>
      </c>
      <c r="T396" s="19">
        <f>Calc!J396</f>
        <v>0</v>
      </c>
      <c r="U396" s="14"/>
    </row>
    <row r="397" spans="1:21">
      <c r="A397" s="12"/>
      <c r="B397" s="13"/>
      <c r="C397" s="14"/>
      <c r="D397" s="14"/>
      <c r="E397" s="15"/>
      <c r="F397" s="15"/>
      <c r="G397" s="15"/>
      <c r="H397" s="15"/>
      <c r="I397" s="15"/>
      <c r="J397" s="15"/>
      <c r="K397" s="14"/>
      <c r="L397" s="16"/>
      <c r="M397" s="17"/>
      <c r="N397" s="18">
        <f>Calc!N397</f>
        <v>0</v>
      </c>
      <c r="O397" s="19">
        <f>Calc!Z397</f>
        <v>0</v>
      </c>
      <c r="P397" s="20">
        <f>Calc!S397</f>
        <v>0</v>
      </c>
      <c r="Q397" s="20">
        <f>Calc!T397</f>
        <v>0</v>
      </c>
      <c r="R397" s="20">
        <f>Calc!V397</f>
        <v>0</v>
      </c>
      <c r="S397" s="21">
        <f>Calc!W397</f>
        <v>0</v>
      </c>
      <c r="T397" s="19">
        <f>Calc!J397</f>
        <v>0</v>
      </c>
      <c r="U397" s="14"/>
    </row>
    <row r="398" spans="1:21">
      <c r="A398" s="12"/>
      <c r="B398" s="13"/>
      <c r="C398" s="14"/>
      <c r="D398" s="14"/>
      <c r="E398" s="15"/>
      <c r="F398" s="15"/>
      <c r="G398" s="15"/>
      <c r="H398" s="15"/>
      <c r="I398" s="15"/>
      <c r="J398" s="15"/>
      <c r="K398" s="14"/>
      <c r="L398" s="16"/>
      <c r="M398" s="17"/>
      <c r="N398" s="18">
        <f>Calc!N398</f>
        <v>0</v>
      </c>
      <c r="O398" s="19">
        <f>Calc!Z398</f>
        <v>0</v>
      </c>
      <c r="P398" s="20">
        <f>Calc!S398</f>
        <v>0</v>
      </c>
      <c r="Q398" s="20">
        <f>Calc!T398</f>
        <v>0</v>
      </c>
      <c r="R398" s="20">
        <f>Calc!V398</f>
        <v>0</v>
      </c>
      <c r="S398" s="21">
        <f>Calc!W398</f>
        <v>0</v>
      </c>
      <c r="T398" s="19">
        <f>Calc!J398</f>
        <v>0</v>
      </c>
      <c r="U398" s="14"/>
    </row>
    <row r="399" spans="1:21">
      <c r="A399" s="12"/>
      <c r="B399" s="13"/>
      <c r="C399" s="14"/>
      <c r="D399" s="14"/>
      <c r="E399" s="15"/>
      <c r="F399" s="15"/>
      <c r="G399" s="15"/>
      <c r="H399" s="15"/>
      <c r="I399" s="15"/>
      <c r="J399" s="15"/>
      <c r="K399" s="14"/>
      <c r="L399" s="16"/>
      <c r="M399" s="17"/>
      <c r="N399" s="18">
        <f>Calc!N399</f>
        <v>0</v>
      </c>
      <c r="O399" s="19">
        <f>Calc!Z399</f>
        <v>0</v>
      </c>
      <c r="P399" s="20">
        <f>Calc!S399</f>
        <v>0</v>
      </c>
      <c r="Q399" s="20">
        <f>Calc!T399</f>
        <v>0</v>
      </c>
      <c r="R399" s="20">
        <f>Calc!V399</f>
        <v>0</v>
      </c>
      <c r="S399" s="21">
        <f>Calc!W399</f>
        <v>0</v>
      </c>
      <c r="T399" s="19">
        <f>Calc!J399</f>
        <v>0</v>
      </c>
      <c r="U399" s="14"/>
    </row>
    <row r="400" spans="1:21">
      <c r="A400" s="12"/>
      <c r="B400" s="13"/>
      <c r="C400" s="14"/>
      <c r="D400" s="14"/>
      <c r="E400" s="15"/>
      <c r="F400" s="15"/>
      <c r="G400" s="15"/>
      <c r="H400" s="15"/>
      <c r="I400" s="15"/>
      <c r="J400" s="15"/>
      <c r="K400" s="14"/>
      <c r="L400" s="16"/>
      <c r="M400" s="17"/>
      <c r="N400" s="18">
        <f>Calc!N400</f>
        <v>0</v>
      </c>
      <c r="O400" s="19">
        <f>Calc!Z400</f>
        <v>0</v>
      </c>
      <c r="P400" s="20">
        <f>Calc!S400</f>
        <v>0</v>
      </c>
      <c r="Q400" s="20">
        <f>Calc!T400</f>
        <v>0</v>
      </c>
      <c r="R400" s="20">
        <f>Calc!V400</f>
        <v>0</v>
      </c>
      <c r="S400" s="21">
        <f>Calc!W400</f>
        <v>0</v>
      </c>
      <c r="T400" s="19">
        <f>Calc!J400</f>
        <v>0</v>
      </c>
      <c r="U400" s="14"/>
    </row>
    <row r="401" spans="1:21">
      <c r="A401" s="12"/>
      <c r="B401" s="13"/>
      <c r="C401" s="14"/>
      <c r="D401" s="14"/>
      <c r="E401" s="15"/>
      <c r="F401" s="15"/>
      <c r="G401" s="15"/>
      <c r="H401" s="15"/>
      <c r="I401" s="15"/>
      <c r="J401" s="15"/>
      <c r="K401" s="14"/>
      <c r="L401" s="16"/>
      <c r="M401" s="17"/>
      <c r="N401" s="18">
        <f>Calc!N401</f>
        <v>0</v>
      </c>
      <c r="O401" s="19">
        <f>Calc!Z401</f>
        <v>0</v>
      </c>
      <c r="P401" s="20">
        <f>Calc!S401</f>
        <v>0</v>
      </c>
      <c r="Q401" s="20">
        <f>Calc!T401</f>
        <v>0</v>
      </c>
      <c r="R401" s="20">
        <f>Calc!V401</f>
        <v>0</v>
      </c>
      <c r="S401" s="21">
        <f>Calc!W401</f>
        <v>0</v>
      </c>
      <c r="T401" s="19">
        <f>Calc!J401</f>
        <v>0</v>
      </c>
      <c r="U401" s="14"/>
    </row>
    <row r="402" spans="1:21">
      <c r="A402" s="12"/>
      <c r="B402" s="13"/>
      <c r="C402" s="14"/>
      <c r="D402" s="14"/>
      <c r="E402" s="15"/>
      <c r="F402" s="15"/>
      <c r="G402" s="15"/>
      <c r="H402" s="15"/>
      <c r="I402" s="15"/>
      <c r="J402" s="15"/>
      <c r="K402" s="14"/>
      <c r="L402" s="16"/>
      <c r="M402" s="17"/>
      <c r="N402" s="18">
        <f>Calc!N402</f>
        <v>0</v>
      </c>
      <c r="O402" s="19">
        <f>Calc!Z402</f>
        <v>0</v>
      </c>
      <c r="P402" s="20">
        <f>Calc!S402</f>
        <v>0</v>
      </c>
      <c r="Q402" s="20">
        <f>Calc!T402</f>
        <v>0</v>
      </c>
      <c r="R402" s="20">
        <f>Calc!V402</f>
        <v>0</v>
      </c>
      <c r="S402" s="21">
        <f>Calc!W402</f>
        <v>0</v>
      </c>
      <c r="T402" s="19">
        <f>Calc!J402</f>
        <v>0</v>
      </c>
      <c r="U402" s="14"/>
    </row>
    <row r="403" spans="1:21">
      <c r="A403" s="12"/>
      <c r="B403" s="13"/>
      <c r="C403" s="14"/>
      <c r="D403" s="14"/>
      <c r="E403" s="15"/>
      <c r="F403" s="15"/>
      <c r="G403" s="15"/>
      <c r="H403" s="15"/>
      <c r="I403" s="15"/>
      <c r="J403" s="15"/>
      <c r="K403" s="14"/>
      <c r="L403" s="16"/>
      <c r="M403" s="17"/>
      <c r="N403" s="18">
        <f>Calc!N403</f>
        <v>0</v>
      </c>
      <c r="O403" s="19">
        <f>Calc!Z403</f>
        <v>0</v>
      </c>
      <c r="P403" s="20">
        <f>Calc!S403</f>
        <v>0</v>
      </c>
      <c r="Q403" s="20">
        <f>Calc!T403</f>
        <v>0</v>
      </c>
      <c r="R403" s="20">
        <f>Calc!V403</f>
        <v>0</v>
      </c>
      <c r="S403" s="21">
        <f>Calc!W403</f>
        <v>0</v>
      </c>
      <c r="T403" s="19">
        <f>Calc!J403</f>
        <v>0</v>
      </c>
      <c r="U403" s="14"/>
    </row>
    <row r="404" spans="1:21">
      <c r="A404" s="12"/>
      <c r="B404" s="13"/>
      <c r="C404" s="14"/>
      <c r="D404" s="14"/>
      <c r="E404" s="15"/>
      <c r="F404" s="15"/>
      <c r="G404" s="15"/>
      <c r="H404" s="15"/>
      <c r="I404" s="15"/>
      <c r="J404" s="15"/>
      <c r="K404" s="14"/>
      <c r="L404" s="16"/>
      <c r="M404" s="17"/>
      <c r="N404" s="18">
        <f>Calc!N404</f>
        <v>0</v>
      </c>
      <c r="O404" s="19">
        <f>Calc!Z404</f>
        <v>0</v>
      </c>
      <c r="P404" s="20">
        <f>Calc!S404</f>
        <v>0</v>
      </c>
      <c r="Q404" s="20">
        <f>Calc!T404</f>
        <v>0</v>
      </c>
      <c r="R404" s="20">
        <f>Calc!V404</f>
        <v>0</v>
      </c>
      <c r="S404" s="21">
        <f>Calc!W404</f>
        <v>0</v>
      </c>
      <c r="T404" s="19">
        <f>Calc!J404</f>
        <v>0</v>
      </c>
      <c r="U404" s="14"/>
    </row>
    <row r="405" spans="1:21">
      <c r="A405" s="12"/>
      <c r="B405" s="13"/>
      <c r="C405" s="14"/>
      <c r="D405" s="14"/>
      <c r="E405" s="15"/>
      <c r="F405" s="15"/>
      <c r="G405" s="15"/>
      <c r="H405" s="15"/>
      <c r="I405" s="15"/>
      <c r="J405" s="15"/>
      <c r="K405" s="14"/>
      <c r="L405" s="16"/>
      <c r="M405" s="17"/>
      <c r="N405" s="18">
        <f>Calc!N405</f>
        <v>0</v>
      </c>
      <c r="O405" s="19">
        <f>Calc!Z405</f>
        <v>0</v>
      </c>
      <c r="P405" s="20">
        <f>Calc!S405</f>
        <v>0</v>
      </c>
      <c r="Q405" s="20">
        <f>Calc!T405</f>
        <v>0</v>
      </c>
      <c r="R405" s="20">
        <f>Calc!V405</f>
        <v>0</v>
      </c>
      <c r="S405" s="21">
        <f>Calc!W405</f>
        <v>0</v>
      </c>
      <c r="T405" s="19">
        <f>Calc!J405</f>
        <v>0</v>
      </c>
      <c r="U405" s="14"/>
    </row>
    <row r="406" spans="1:21">
      <c r="A406" s="12"/>
      <c r="B406" s="13"/>
      <c r="C406" s="14"/>
      <c r="D406" s="14"/>
      <c r="E406" s="15"/>
      <c r="F406" s="15"/>
      <c r="G406" s="15"/>
      <c r="H406" s="15"/>
      <c r="I406" s="15"/>
      <c r="J406" s="15"/>
      <c r="K406" s="14"/>
      <c r="L406" s="16"/>
      <c r="M406" s="17"/>
      <c r="N406" s="18">
        <f>Calc!N406</f>
        <v>0</v>
      </c>
      <c r="O406" s="19">
        <f>Calc!Z406</f>
        <v>0</v>
      </c>
      <c r="P406" s="20">
        <f>Calc!S406</f>
        <v>0</v>
      </c>
      <c r="Q406" s="20">
        <f>Calc!T406</f>
        <v>0</v>
      </c>
      <c r="R406" s="20">
        <f>Calc!V406</f>
        <v>0</v>
      </c>
      <c r="S406" s="21">
        <f>Calc!W406</f>
        <v>0</v>
      </c>
      <c r="T406" s="19">
        <f>Calc!J406</f>
        <v>0</v>
      </c>
      <c r="U406" s="14"/>
    </row>
    <row r="407" spans="1:21">
      <c r="A407" s="12"/>
      <c r="B407" s="13"/>
      <c r="C407" s="14"/>
      <c r="D407" s="14"/>
      <c r="E407" s="15"/>
      <c r="F407" s="15"/>
      <c r="G407" s="15"/>
      <c r="H407" s="15"/>
      <c r="I407" s="15"/>
      <c r="J407" s="15"/>
      <c r="K407" s="14"/>
      <c r="L407" s="16"/>
      <c r="M407" s="17"/>
      <c r="N407" s="18">
        <f>Calc!N407</f>
        <v>0</v>
      </c>
      <c r="O407" s="19">
        <f>Calc!Z407</f>
        <v>0</v>
      </c>
      <c r="P407" s="20">
        <f>Calc!S407</f>
        <v>0</v>
      </c>
      <c r="Q407" s="20">
        <f>Calc!T407</f>
        <v>0</v>
      </c>
      <c r="R407" s="20">
        <f>Calc!V407</f>
        <v>0</v>
      </c>
      <c r="S407" s="21">
        <f>Calc!W407</f>
        <v>0</v>
      </c>
      <c r="T407" s="19">
        <f>Calc!J407</f>
        <v>0</v>
      </c>
      <c r="U407" s="14"/>
    </row>
    <row r="408" spans="1:21">
      <c r="A408" s="12"/>
      <c r="B408" s="13"/>
      <c r="C408" s="14"/>
      <c r="D408" s="14"/>
      <c r="E408" s="15"/>
      <c r="F408" s="15"/>
      <c r="G408" s="15"/>
      <c r="H408" s="15"/>
      <c r="I408" s="15"/>
      <c r="J408" s="15"/>
      <c r="K408" s="14"/>
      <c r="L408" s="16"/>
      <c r="M408" s="17"/>
      <c r="N408" s="18">
        <f>Calc!N408</f>
        <v>0</v>
      </c>
      <c r="O408" s="19">
        <f>Calc!Z408</f>
        <v>0</v>
      </c>
      <c r="P408" s="20">
        <f>Calc!S408</f>
        <v>0</v>
      </c>
      <c r="Q408" s="20">
        <f>Calc!T408</f>
        <v>0</v>
      </c>
      <c r="R408" s="20">
        <f>Calc!V408</f>
        <v>0</v>
      </c>
      <c r="S408" s="21">
        <f>Calc!W408</f>
        <v>0</v>
      </c>
      <c r="T408" s="19">
        <f>Calc!J408</f>
        <v>0</v>
      </c>
      <c r="U408" s="14"/>
    </row>
    <row r="409" spans="1:21">
      <c r="A409" s="12"/>
      <c r="B409" s="13"/>
      <c r="C409" s="14"/>
      <c r="D409" s="14"/>
      <c r="E409" s="15"/>
      <c r="F409" s="15"/>
      <c r="G409" s="15"/>
      <c r="H409" s="15"/>
      <c r="I409" s="15"/>
      <c r="J409" s="15"/>
      <c r="K409" s="14"/>
      <c r="L409" s="16"/>
      <c r="M409" s="17"/>
      <c r="N409" s="18">
        <f>Calc!N409</f>
        <v>0</v>
      </c>
      <c r="O409" s="19">
        <f>Calc!Z409</f>
        <v>0</v>
      </c>
      <c r="P409" s="20">
        <f>Calc!S409</f>
        <v>0</v>
      </c>
      <c r="Q409" s="20">
        <f>Calc!T409</f>
        <v>0</v>
      </c>
      <c r="R409" s="20">
        <f>Calc!V409</f>
        <v>0</v>
      </c>
      <c r="S409" s="21">
        <f>Calc!W409</f>
        <v>0</v>
      </c>
      <c r="T409" s="19">
        <f>Calc!J409</f>
        <v>0</v>
      </c>
      <c r="U409" s="14"/>
    </row>
    <row r="410" spans="1:21">
      <c r="A410" s="12"/>
      <c r="B410" s="13"/>
      <c r="C410" s="14"/>
      <c r="D410" s="14"/>
      <c r="E410" s="15"/>
      <c r="F410" s="15"/>
      <c r="G410" s="15"/>
      <c r="H410" s="15"/>
      <c r="I410" s="15"/>
      <c r="J410" s="15"/>
      <c r="K410" s="14"/>
      <c r="L410" s="16"/>
      <c r="M410" s="17"/>
      <c r="N410" s="18">
        <f>Calc!N410</f>
        <v>0</v>
      </c>
      <c r="O410" s="19">
        <f>Calc!Z410</f>
        <v>0</v>
      </c>
      <c r="P410" s="20">
        <f>Calc!S410</f>
        <v>0</v>
      </c>
      <c r="Q410" s="20">
        <f>Calc!T410</f>
        <v>0</v>
      </c>
      <c r="R410" s="20">
        <f>Calc!V410</f>
        <v>0</v>
      </c>
      <c r="S410" s="21">
        <f>Calc!W410</f>
        <v>0</v>
      </c>
      <c r="T410" s="19">
        <f>Calc!J410</f>
        <v>0</v>
      </c>
      <c r="U410" s="14"/>
    </row>
    <row r="411" spans="1:21">
      <c r="A411" s="12"/>
      <c r="B411" s="13"/>
      <c r="C411" s="14"/>
      <c r="D411" s="14"/>
      <c r="E411" s="15"/>
      <c r="F411" s="15"/>
      <c r="G411" s="15"/>
      <c r="H411" s="15"/>
      <c r="I411" s="15"/>
      <c r="J411" s="15"/>
      <c r="K411" s="14"/>
      <c r="L411" s="16"/>
      <c r="M411" s="17"/>
      <c r="N411" s="18">
        <f>Calc!N411</f>
        <v>0</v>
      </c>
      <c r="O411" s="19">
        <f>Calc!Z411</f>
        <v>0</v>
      </c>
      <c r="P411" s="20">
        <f>Calc!S411</f>
        <v>0</v>
      </c>
      <c r="Q411" s="20">
        <f>Calc!T411</f>
        <v>0</v>
      </c>
      <c r="R411" s="20">
        <f>Calc!V411</f>
        <v>0</v>
      </c>
      <c r="S411" s="21">
        <f>Calc!W411</f>
        <v>0</v>
      </c>
      <c r="T411" s="19">
        <f>Calc!J411</f>
        <v>0</v>
      </c>
      <c r="U411" s="14"/>
    </row>
    <row r="412" spans="1:21">
      <c r="A412" s="12"/>
      <c r="B412" s="13"/>
      <c r="C412" s="14"/>
      <c r="D412" s="14"/>
      <c r="E412" s="15"/>
      <c r="F412" s="15"/>
      <c r="G412" s="15"/>
      <c r="H412" s="15"/>
      <c r="I412" s="15"/>
      <c r="J412" s="15"/>
      <c r="K412" s="14"/>
      <c r="L412" s="16"/>
      <c r="M412" s="17"/>
      <c r="N412" s="18">
        <f>Calc!N412</f>
        <v>0</v>
      </c>
      <c r="O412" s="19">
        <f>Calc!Z412</f>
        <v>0</v>
      </c>
      <c r="P412" s="20">
        <f>Calc!S412</f>
        <v>0</v>
      </c>
      <c r="Q412" s="20">
        <f>Calc!T412</f>
        <v>0</v>
      </c>
      <c r="R412" s="20">
        <f>Calc!V412</f>
        <v>0</v>
      </c>
      <c r="S412" s="21">
        <f>Calc!W412</f>
        <v>0</v>
      </c>
      <c r="T412" s="19">
        <f>Calc!J412</f>
        <v>0</v>
      </c>
      <c r="U412" s="14"/>
    </row>
    <row r="413" spans="1:21">
      <c r="A413" s="12"/>
      <c r="B413" s="13"/>
      <c r="C413" s="14"/>
      <c r="D413" s="14"/>
      <c r="E413" s="15"/>
      <c r="F413" s="15"/>
      <c r="G413" s="15"/>
      <c r="H413" s="15"/>
      <c r="I413" s="15"/>
      <c r="J413" s="15"/>
      <c r="K413" s="14"/>
      <c r="L413" s="16"/>
      <c r="M413" s="17"/>
      <c r="N413" s="18">
        <f>Calc!N413</f>
        <v>0</v>
      </c>
      <c r="O413" s="19">
        <f>Calc!Z413</f>
        <v>0</v>
      </c>
      <c r="P413" s="20">
        <f>Calc!S413</f>
        <v>0</v>
      </c>
      <c r="Q413" s="20">
        <f>Calc!T413</f>
        <v>0</v>
      </c>
      <c r="R413" s="20">
        <f>Calc!V413</f>
        <v>0</v>
      </c>
      <c r="S413" s="21">
        <f>Calc!W413</f>
        <v>0</v>
      </c>
      <c r="T413" s="19">
        <f>Calc!J413</f>
        <v>0</v>
      </c>
      <c r="U413" s="14"/>
    </row>
    <row r="414" spans="1:21">
      <c r="A414" s="12"/>
      <c r="B414" s="13"/>
      <c r="C414" s="14"/>
      <c r="D414" s="14"/>
      <c r="E414" s="15"/>
      <c r="F414" s="15"/>
      <c r="G414" s="15"/>
      <c r="H414" s="15"/>
      <c r="I414" s="15"/>
      <c r="J414" s="15"/>
      <c r="K414" s="14"/>
      <c r="L414" s="16"/>
      <c r="M414" s="17"/>
      <c r="N414" s="18">
        <f>Calc!N414</f>
        <v>0</v>
      </c>
      <c r="O414" s="19">
        <f>Calc!Z414</f>
        <v>0</v>
      </c>
      <c r="P414" s="20">
        <f>Calc!S414</f>
        <v>0</v>
      </c>
      <c r="Q414" s="20">
        <f>Calc!T414</f>
        <v>0</v>
      </c>
      <c r="R414" s="20">
        <f>Calc!V414</f>
        <v>0</v>
      </c>
      <c r="S414" s="21">
        <f>Calc!W414</f>
        <v>0</v>
      </c>
      <c r="T414" s="19">
        <f>Calc!J414</f>
        <v>0</v>
      </c>
      <c r="U414" s="14"/>
    </row>
    <row r="415" spans="1:21">
      <c r="A415" s="12"/>
      <c r="B415" s="13"/>
      <c r="C415" s="14"/>
      <c r="D415" s="14"/>
      <c r="E415" s="15"/>
      <c r="F415" s="15"/>
      <c r="G415" s="15"/>
      <c r="H415" s="15"/>
      <c r="I415" s="15"/>
      <c r="J415" s="15"/>
      <c r="K415" s="14"/>
      <c r="L415" s="16"/>
      <c r="M415" s="17"/>
      <c r="N415" s="18">
        <f>Calc!N415</f>
        <v>0</v>
      </c>
      <c r="O415" s="19">
        <f>Calc!Z415</f>
        <v>0</v>
      </c>
      <c r="P415" s="20">
        <f>Calc!S415</f>
        <v>0</v>
      </c>
      <c r="Q415" s="20">
        <f>Calc!T415</f>
        <v>0</v>
      </c>
      <c r="R415" s="20">
        <f>Calc!V415</f>
        <v>0</v>
      </c>
      <c r="S415" s="21">
        <f>Calc!W415</f>
        <v>0</v>
      </c>
      <c r="T415" s="19">
        <f>Calc!J415</f>
        <v>0</v>
      </c>
      <c r="U415" s="14"/>
    </row>
    <row r="416" spans="1:21">
      <c r="A416" s="12"/>
      <c r="B416" s="13"/>
      <c r="C416" s="14"/>
      <c r="D416" s="14"/>
      <c r="E416" s="15"/>
      <c r="F416" s="15"/>
      <c r="G416" s="15"/>
      <c r="H416" s="15"/>
      <c r="I416" s="15"/>
      <c r="J416" s="15"/>
      <c r="K416" s="14"/>
      <c r="L416" s="16"/>
      <c r="M416" s="17"/>
      <c r="N416" s="18">
        <f>Calc!N416</f>
        <v>0</v>
      </c>
      <c r="O416" s="19">
        <f>Calc!Z416</f>
        <v>0</v>
      </c>
      <c r="P416" s="20">
        <f>Calc!S416</f>
        <v>0</v>
      </c>
      <c r="Q416" s="20">
        <f>Calc!T416</f>
        <v>0</v>
      </c>
      <c r="R416" s="20">
        <f>Calc!V416</f>
        <v>0</v>
      </c>
      <c r="S416" s="21">
        <f>Calc!W416</f>
        <v>0</v>
      </c>
      <c r="T416" s="19">
        <f>Calc!J416</f>
        <v>0</v>
      </c>
      <c r="U416" s="14"/>
    </row>
    <row r="417" spans="1:21">
      <c r="A417" s="12"/>
      <c r="B417" s="13"/>
      <c r="C417" s="14"/>
      <c r="D417" s="14"/>
      <c r="E417" s="15"/>
      <c r="F417" s="15"/>
      <c r="G417" s="15"/>
      <c r="H417" s="15"/>
      <c r="I417" s="15"/>
      <c r="J417" s="15"/>
      <c r="K417" s="14"/>
      <c r="L417" s="16"/>
      <c r="M417" s="17"/>
      <c r="N417" s="18">
        <f>Calc!N417</f>
        <v>0</v>
      </c>
      <c r="O417" s="19">
        <f>Calc!Z417</f>
        <v>0</v>
      </c>
      <c r="P417" s="20">
        <f>Calc!S417</f>
        <v>0</v>
      </c>
      <c r="Q417" s="20">
        <f>Calc!T417</f>
        <v>0</v>
      </c>
      <c r="R417" s="20">
        <f>Calc!V417</f>
        <v>0</v>
      </c>
      <c r="S417" s="21">
        <f>Calc!W417</f>
        <v>0</v>
      </c>
      <c r="T417" s="19">
        <f>Calc!J417</f>
        <v>0</v>
      </c>
      <c r="U417" s="14"/>
    </row>
    <row r="418" spans="1:21">
      <c r="A418" s="12"/>
      <c r="B418" s="13"/>
      <c r="C418" s="14"/>
      <c r="D418" s="14"/>
      <c r="E418" s="15"/>
      <c r="F418" s="15"/>
      <c r="G418" s="15"/>
      <c r="H418" s="15"/>
      <c r="I418" s="15"/>
      <c r="J418" s="15"/>
      <c r="K418" s="14"/>
      <c r="L418" s="16"/>
      <c r="M418" s="17"/>
      <c r="N418" s="18">
        <f>Calc!N418</f>
        <v>0</v>
      </c>
      <c r="O418" s="19">
        <f>Calc!Z418</f>
        <v>0</v>
      </c>
      <c r="P418" s="20">
        <f>Calc!S418</f>
        <v>0</v>
      </c>
      <c r="Q418" s="20">
        <f>Calc!T418</f>
        <v>0</v>
      </c>
      <c r="R418" s="20">
        <f>Calc!V418</f>
        <v>0</v>
      </c>
      <c r="S418" s="21">
        <f>Calc!W418</f>
        <v>0</v>
      </c>
      <c r="T418" s="19">
        <f>Calc!J418</f>
        <v>0</v>
      </c>
      <c r="U418" s="14"/>
    </row>
    <row r="419" spans="1:21">
      <c r="A419" s="12"/>
      <c r="B419" s="13"/>
      <c r="C419" s="14"/>
      <c r="D419" s="14"/>
      <c r="E419" s="15"/>
      <c r="F419" s="15"/>
      <c r="G419" s="15"/>
      <c r="H419" s="15"/>
      <c r="I419" s="15"/>
      <c r="J419" s="15"/>
      <c r="K419" s="14"/>
      <c r="L419" s="16"/>
      <c r="M419" s="17"/>
      <c r="N419" s="18">
        <f>Calc!N419</f>
        <v>0</v>
      </c>
      <c r="O419" s="19">
        <f>Calc!Z419</f>
        <v>0</v>
      </c>
      <c r="P419" s="20">
        <f>Calc!S419</f>
        <v>0</v>
      </c>
      <c r="Q419" s="20">
        <f>Calc!T419</f>
        <v>0</v>
      </c>
      <c r="R419" s="20">
        <f>Calc!V419</f>
        <v>0</v>
      </c>
      <c r="S419" s="21">
        <f>Calc!W419</f>
        <v>0</v>
      </c>
      <c r="T419" s="19">
        <f>Calc!J419</f>
        <v>0</v>
      </c>
      <c r="U419" s="14"/>
    </row>
    <row r="420" spans="1:21">
      <c r="A420" s="12"/>
      <c r="B420" s="13"/>
      <c r="C420" s="14"/>
      <c r="D420" s="14"/>
      <c r="E420" s="15"/>
      <c r="F420" s="15"/>
      <c r="G420" s="15"/>
      <c r="H420" s="15"/>
      <c r="I420" s="15"/>
      <c r="J420" s="15"/>
      <c r="K420" s="14"/>
      <c r="L420" s="16"/>
      <c r="M420" s="17"/>
      <c r="N420" s="18">
        <f>Calc!N420</f>
        <v>0</v>
      </c>
      <c r="O420" s="19">
        <f>Calc!Z420</f>
        <v>0</v>
      </c>
      <c r="P420" s="20">
        <f>Calc!S420</f>
        <v>0</v>
      </c>
      <c r="Q420" s="20">
        <f>Calc!T420</f>
        <v>0</v>
      </c>
      <c r="R420" s="20">
        <f>Calc!V420</f>
        <v>0</v>
      </c>
      <c r="S420" s="21">
        <f>Calc!W420</f>
        <v>0</v>
      </c>
      <c r="T420" s="19">
        <f>Calc!J420</f>
        <v>0</v>
      </c>
      <c r="U420" s="14"/>
    </row>
    <row r="421" spans="1:21">
      <c r="A421" s="12"/>
      <c r="B421" s="13"/>
      <c r="C421" s="14"/>
      <c r="D421" s="14"/>
      <c r="E421" s="15"/>
      <c r="F421" s="15"/>
      <c r="G421" s="15"/>
      <c r="H421" s="15"/>
      <c r="I421" s="15"/>
      <c r="J421" s="15"/>
      <c r="K421" s="14"/>
      <c r="L421" s="16"/>
      <c r="M421" s="17"/>
      <c r="N421" s="18">
        <f>Calc!N421</f>
        <v>0</v>
      </c>
      <c r="O421" s="19">
        <f>Calc!Z421</f>
        <v>0</v>
      </c>
      <c r="P421" s="20">
        <f>Calc!S421</f>
        <v>0</v>
      </c>
      <c r="Q421" s="20">
        <f>Calc!T421</f>
        <v>0</v>
      </c>
      <c r="R421" s="20">
        <f>Calc!V421</f>
        <v>0</v>
      </c>
      <c r="S421" s="21">
        <f>Calc!W421</f>
        <v>0</v>
      </c>
      <c r="T421" s="19">
        <f>Calc!J421</f>
        <v>0</v>
      </c>
      <c r="U421" s="14"/>
    </row>
    <row r="422" spans="1:21">
      <c r="A422" s="12"/>
      <c r="B422" s="13"/>
      <c r="C422" s="14"/>
      <c r="D422" s="14"/>
      <c r="E422" s="15"/>
      <c r="F422" s="15"/>
      <c r="G422" s="15"/>
      <c r="H422" s="15"/>
      <c r="I422" s="15"/>
      <c r="J422" s="15"/>
      <c r="K422" s="14"/>
      <c r="L422" s="16"/>
      <c r="M422" s="17"/>
      <c r="N422" s="18">
        <f>Calc!N422</f>
        <v>0</v>
      </c>
      <c r="O422" s="19">
        <f>Calc!Z422</f>
        <v>0</v>
      </c>
      <c r="P422" s="20">
        <f>Calc!S422</f>
        <v>0</v>
      </c>
      <c r="Q422" s="20">
        <f>Calc!T422</f>
        <v>0</v>
      </c>
      <c r="R422" s="20">
        <f>Calc!V422</f>
        <v>0</v>
      </c>
      <c r="S422" s="21">
        <f>Calc!W422</f>
        <v>0</v>
      </c>
      <c r="T422" s="19">
        <f>Calc!J422</f>
        <v>0</v>
      </c>
      <c r="U422" s="14"/>
    </row>
    <row r="423" spans="1:21">
      <c r="A423" s="12"/>
      <c r="B423" s="13"/>
      <c r="C423" s="14"/>
      <c r="D423" s="14"/>
      <c r="E423" s="15"/>
      <c r="F423" s="15"/>
      <c r="G423" s="15"/>
      <c r="H423" s="15"/>
      <c r="I423" s="15"/>
      <c r="J423" s="15"/>
      <c r="K423" s="14"/>
      <c r="L423" s="16"/>
      <c r="M423" s="17"/>
      <c r="N423" s="18">
        <f>Calc!N423</f>
        <v>0</v>
      </c>
      <c r="O423" s="19">
        <f>Calc!Z423</f>
        <v>0</v>
      </c>
      <c r="P423" s="20">
        <f>Calc!S423</f>
        <v>0</v>
      </c>
      <c r="Q423" s="20">
        <f>Calc!T423</f>
        <v>0</v>
      </c>
      <c r="R423" s="20">
        <f>Calc!V423</f>
        <v>0</v>
      </c>
      <c r="S423" s="21">
        <f>Calc!W423</f>
        <v>0</v>
      </c>
      <c r="T423" s="19">
        <f>Calc!J423</f>
        <v>0</v>
      </c>
      <c r="U423" s="14"/>
    </row>
    <row r="424" spans="1:21">
      <c r="A424" s="12"/>
      <c r="B424" s="13"/>
      <c r="C424" s="14"/>
      <c r="D424" s="14"/>
      <c r="E424" s="15"/>
      <c r="F424" s="15"/>
      <c r="G424" s="15"/>
      <c r="H424" s="15"/>
      <c r="I424" s="15"/>
      <c r="J424" s="15"/>
      <c r="K424" s="14"/>
      <c r="L424" s="16"/>
      <c r="M424" s="17"/>
      <c r="N424" s="18">
        <f>Calc!N424</f>
        <v>0</v>
      </c>
      <c r="O424" s="19">
        <f>Calc!Z424</f>
        <v>0</v>
      </c>
      <c r="P424" s="20">
        <f>Calc!S424</f>
        <v>0</v>
      </c>
      <c r="Q424" s="20">
        <f>Calc!T424</f>
        <v>0</v>
      </c>
      <c r="R424" s="20">
        <f>Calc!V424</f>
        <v>0</v>
      </c>
      <c r="S424" s="21">
        <f>Calc!W424</f>
        <v>0</v>
      </c>
      <c r="T424" s="19">
        <f>Calc!J424</f>
        <v>0</v>
      </c>
      <c r="U424" s="14"/>
    </row>
    <row r="425" spans="1:21">
      <c r="A425" s="12"/>
      <c r="B425" s="13"/>
      <c r="C425" s="14"/>
      <c r="D425" s="14"/>
      <c r="E425" s="15"/>
      <c r="F425" s="15"/>
      <c r="G425" s="15"/>
      <c r="H425" s="15"/>
      <c r="I425" s="15"/>
      <c r="J425" s="15"/>
      <c r="K425" s="14"/>
      <c r="L425" s="16"/>
      <c r="M425" s="17"/>
      <c r="N425" s="18">
        <f>Calc!N425</f>
        <v>0</v>
      </c>
      <c r="O425" s="19">
        <f>Calc!Z425</f>
        <v>0</v>
      </c>
      <c r="P425" s="20">
        <f>Calc!S425</f>
        <v>0</v>
      </c>
      <c r="Q425" s="20">
        <f>Calc!T425</f>
        <v>0</v>
      </c>
      <c r="R425" s="20">
        <f>Calc!V425</f>
        <v>0</v>
      </c>
      <c r="S425" s="21">
        <f>Calc!W425</f>
        <v>0</v>
      </c>
      <c r="T425" s="19">
        <f>Calc!J425</f>
        <v>0</v>
      </c>
      <c r="U425" s="14"/>
    </row>
    <row r="426" spans="1:21">
      <c r="A426" s="12"/>
      <c r="B426" s="13"/>
      <c r="C426" s="14"/>
      <c r="D426" s="14"/>
      <c r="E426" s="15"/>
      <c r="F426" s="15"/>
      <c r="G426" s="15"/>
      <c r="H426" s="15"/>
      <c r="I426" s="15"/>
      <c r="J426" s="15"/>
      <c r="K426" s="14"/>
      <c r="L426" s="16"/>
      <c r="M426" s="17"/>
      <c r="N426" s="18">
        <f>Calc!N426</f>
        <v>0</v>
      </c>
      <c r="O426" s="19">
        <f>Calc!Z426</f>
        <v>0</v>
      </c>
      <c r="P426" s="20">
        <f>Calc!S426</f>
        <v>0</v>
      </c>
      <c r="Q426" s="20">
        <f>Calc!T426</f>
        <v>0</v>
      </c>
      <c r="R426" s="20">
        <f>Calc!V426</f>
        <v>0</v>
      </c>
      <c r="S426" s="21">
        <f>Calc!W426</f>
        <v>0</v>
      </c>
      <c r="T426" s="19">
        <f>Calc!J426</f>
        <v>0</v>
      </c>
      <c r="U426" s="14"/>
    </row>
    <row r="427" spans="1:21">
      <c r="A427" s="12"/>
      <c r="B427" s="13"/>
      <c r="C427" s="14"/>
      <c r="D427" s="14"/>
      <c r="E427" s="15"/>
      <c r="F427" s="15"/>
      <c r="G427" s="15"/>
      <c r="H427" s="15"/>
      <c r="I427" s="15"/>
      <c r="J427" s="15"/>
      <c r="K427" s="14"/>
      <c r="L427" s="16"/>
      <c r="M427" s="17"/>
      <c r="N427" s="18">
        <f>Calc!N427</f>
        <v>0</v>
      </c>
      <c r="O427" s="19">
        <f>Calc!Z427</f>
        <v>0</v>
      </c>
      <c r="P427" s="20">
        <f>Calc!S427</f>
        <v>0</v>
      </c>
      <c r="Q427" s="20">
        <f>Calc!T427</f>
        <v>0</v>
      </c>
      <c r="R427" s="20">
        <f>Calc!V427</f>
        <v>0</v>
      </c>
      <c r="S427" s="21">
        <f>Calc!W427</f>
        <v>0</v>
      </c>
      <c r="T427" s="19">
        <f>Calc!J427</f>
        <v>0</v>
      </c>
      <c r="U427" s="14"/>
    </row>
    <row r="428" spans="1:21">
      <c r="A428" s="12"/>
      <c r="B428" s="13"/>
      <c r="C428" s="14"/>
      <c r="D428" s="14"/>
      <c r="E428" s="15"/>
      <c r="F428" s="15"/>
      <c r="G428" s="15"/>
      <c r="H428" s="15"/>
      <c r="I428" s="15"/>
      <c r="J428" s="15"/>
      <c r="K428" s="14"/>
      <c r="L428" s="16"/>
      <c r="M428" s="17"/>
      <c r="N428" s="18">
        <f>Calc!N428</f>
        <v>0</v>
      </c>
      <c r="O428" s="19">
        <f>Calc!Z428</f>
        <v>0</v>
      </c>
      <c r="P428" s="20">
        <f>Calc!S428</f>
        <v>0</v>
      </c>
      <c r="Q428" s="20">
        <f>Calc!T428</f>
        <v>0</v>
      </c>
      <c r="R428" s="20">
        <f>Calc!V428</f>
        <v>0</v>
      </c>
      <c r="S428" s="21">
        <f>Calc!W428</f>
        <v>0</v>
      </c>
      <c r="T428" s="19">
        <f>Calc!J428</f>
        <v>0</v>
      </c>
      <c r="U428" s="14"/>
    </row>
    <row r="429" spans="1:21">
      <c r="A429" s="12"/>
      <c r="B429" s="13"/>
      <c r="C429" s="14"/>
      <c r="D429" s="14"/>
      <c r="E429" s="15"/>
      <c r="F429" s="15"/>
      <c r="G429" s="15"/>
      <c r="H429" s="15"/>
      <c r="I429" s="15"/>
      <c r="J429" s="15"/>
      <c r="K429" s="14"/>
      <c r="L429" s="16"/>
      <c r="M429" s="17"/>
      <c r="N429" s="18">
        <f>Calc!N429</f>
        <v>0</v>
      </c>
      <c r="O429" s="19">
        <f>Calc!Z429</f>
        <v>0</v>
      </c>
      <c r="P429" s="20">
        <f>Calc!S429</f>
        <v>0</v>
      </c>
      <c r="Q429" s="20">
        <f>Calc!T429</f>
        <v>0</v>
      </c>
      <c r="R429" s="20">
        <f>Calc!V429</f>
        <v>0</v>
      </c>
      <c r="S429" s="21">
        <f>Calc!W429</f>
        <v>0</v>
      </c>
      <c r="T429" s="19">
        <f>Calc!J429</f>
        <v>0</v>
      </c>
      <c r="U429" s="14"/>
    </row>
    <row r="430" spans="1:21">
      <c r="A430" s="12"/>
      <c r="B430" s="13"/>
      <c r="C430" s="14"/>
      <c r="D430" s="14"/>
      <c r="E430" s="15"/>
      <c r="F430" s="15"/>
      <c r="G430" s="15"/>
      <c r="H430" s="15"/>
      <c r="I430" s="15"/>
      <c r="J430" s="15"/>
      <c r="K430" s="14"/>
      <c r="L430" s="16"/>
      <c r="M430" s="17"/>
      <c r="N430" s="18">
        <f>Calc!N430</f>
        <v>0</v>
      </c>
      <c r="O430" s="19">
        <f>Calc!Z430</f>
        <v>0</v>
      </c>
      <c r="P430" s="20">
        <f>Calc!S430</f>
        <v>0</v>
      </c>
      <c r="Q430" s="20">
        <f>Calc!T430</f>
        <v>0</v>
      </c>
      <c r="R430" s="20">
        <f>Calc!V430</f>
        <v>0</v>
      </c>
      <c r="S430" s="21">
        <f>Calc!W430</f>
        <v>0</v>
      </c>
      <c r="T430" s="19">
        <f>Calc!J430</f>
        <v>0</v>
      </c>
      <c r="U430" s="14"/>
    </row>
    <row r="431" spans="1:21">
      <c r="A431" s="12"/>
      <c r="B431" s="13"/>
      <c r="C431" s="14"/>
      <c r="D431" s="14"/>
      <c r="E431" s="15"/>
      <c r="F431" s="15"/>
      <c r="G431" s="15"/>
      <c r="H431" s="15"/>
      <c r="I431" s="15"/>
      <c r="J431" s="15"/>
      <c r="K431" s="14"/>
      <c r="L431" s="16"/>
      <c r="M431" s="17"/>
      <c r="N431" s="18">
        <f>Calc!N431</f>
        <v>0</v>
      </c>
      <c r="O431" s="19">
        <f>Calc!Z431</f>
        <v>0</v>
      </c>
      <c r="P431" s="20">
        <f>Calc!S431</f>
        <v>0</v>
      </c>
      <c r="Q431" s="20">
        <f>Calc!T431</f>
        <v>0</v>
      </c>
      <c r="R431" s="20">
        <f>Calc!V431</f>
        <v>0</v>
      </c>
      <c r="S431" s="21">
        <f>Calc!W431</f>
        <v>0</v>
      </c>
      <c r="T431" s="19">
        <f>Calc!J431</f>
        <v>0</v>
      </c>
      <c r="U431" s="14"/>
    </row>
    <row r="432" spans="1:21">
      <c r="A432" s="12"/>
      <c r="B432" s="13"/>
      <c r="C432" s="14"/>
      <c r="D432" s="14"/>
      <c r="E432" s="15"/>
      <c r="F432" s="15"/>
      <c r="G432" s="15"/>
      <c r="H432" s="15"/>
      <c r="I432" s="15"/>
      <c r="J432" s="15"/>
      <c r="K432" s="14"/>
      <c r="L432" s="16"/>
      <c r="M432" s="17"/>
      <c r="N432" s="18">
        <f>Calc!N432</f>
        <v>0</v>
      </c>
      <c r="O432" s="19">
        <f>Calc!Z432</f>
        <v>0</v>
      </c>
      <c r="P432" s="20">
        <f>Calc!S432</f>
        <v>0</v>
      </c>
      <c r="Q432" s="20">
        <f>Calc!T432</f>
        <v>0</v>
      </c>
      <c r="R432" s="20">
        <f>Calc!V432</f>
        <v>0</v>
      </c>
      <c r="S432" s="21">
        <f>Calc!W432</f>
        <v>0</v>
      </c>
      <c r="T432" s="19">
        <f>Calc!J432</f>
        <v>0</v>
      </c>
      <c r="U432" s="14"/>
    </row>
    <row r="433" spans="1:21">
      <c r="A433" s="12"/>
      <c r="B433" s="13"/>
      <c r="C433" s="14"/>
      <c r="D433" s="14"/>
      <c r="E433" s="15"/>
      <c r="F433" s="15"/>
      <c r="G433" s="15"/>
      <c r="H433" s="15"/>
      <c r="I433" s="15"/>
      <c r="J433" s="15"/>
      <c r="K433" s="14"/>
      <c r="L433" s="16"/>
      <c r="M433" s="17"/>
      <c r="N433" s="18">
        <f>Calc!N433</f>
        <v>0</v>
      </c>
      <c r="O433" s="19">
        <f>Calc!Z433</f>
        <v>0</v>
      </c>
      <c r="P433" s="20">
        <f>Calc!S433</f>
        <v>0</v>
      </c>
      <c r="Q433" s="20">
        <f>Calc!T433</f>
        <v>0</v>
      </c>
      <c r="R433" s="20">
        <f>Calc!V433</f>
        <v>0</v>
      </c>
      <c r="S433" s="21">
        <f>Calc!W433</f>
        <v>0</v>
      </c>
      <c r="T433" s="19">
        <f>Calc!J433</f>
        <v>0</v>
      </c>
      <c r="U433" s="14"/>
    </row>
    <row r="434" spans="1:21">
      <c r="A434" s="12"/>
      <c r="B434" s="13"/>
      <c r="C434" s="14"/>
      <c r="D434" s="14"/>
      <c r="E434" s="15"/>
      <c r="F434" s="15"/>
      <c r="G434" s="15"/>
      <c r="H434" s="15"/>
      <c r="I434" s="15"/>
      <c r="J434" s="15"/>
      <c r="K434" s="14"/>
      <c r="L434" s="16"/>
      <c r="M434" s="17"/>
      <c r="N434" s="18">
        <f>Calc!N434</f>
        <v>0</v>
      </c>
      <c r="O434" s="19">
        <f>Calc!Z434</f>
        <v>0</v>
      </c>
      <c r="P434" s="20">
        <f>Calc!S434</f>
        <v>0</v>
      </c>
      <c r="Q434" s="20">
        <f>Calc!T434</f>
        <v>0</v>
      </c>
      <c r="R434" s="20">
        <f>Calc!V434</f>
        <v>0</v>
      </c>
      <c r="S434" s="21">
        <f>Calc!W434</f>
        <v>0</v>
      </c>
      <c r="T434" s="19">
        <f>Calc!J434</f>
        <v>0</v>
      </c>
      <c r="U434" s="14"/>
    </row>
    <row r="435" spans="1:21">
      <c r="A435" s="12"/>
      <c r="B435" s="13"/>
      <c r="C435" s="14"/>
      <c r="D435" s="14"/>
      <c r="E435" s="15"/>
      <c r="F435" s="15"/>
      <c r="G435" s="15"/>
      <c r="H435" s="15"/>
      <c r="I435" s="15"/>
      <c r="J435" s="15"/>
      <c r="K435" s="14"/>
      <c r="L435" s="16"/>
      <c r="M435" s="17"/>
      <c r="N435" s="18">
        <f>Calc!N435</f>
        <v>0</v>
      </c>
      <c r="O435" s="19">
        <f>Calc!Z435</f>
        <v>0</v>
      </c>
      <c r="P435" s="20">
        <f>Calc!S435</f>
        <v>0</v>
      </c>
      <c r="Q435" s="20">
        <f>Calc!T435</f>
        <v>0</v>
      </c>
      <c r="R435" s="20">
        <f>Calc!V435</f>
        <v>0</v>
      </c>
      <c r="S435" s="21">
        <f>Calc!W435</f>
        <v>0</v>
      </c>
      <c r="T435" s="19">
        <f>Calc!J435</f>
        <v>0</v>
      </c>
      <c r="U435" s="14"/>
    </row>
    <row r="436" spans="1:21">
      <c r="A436" s="12"/>
      <c r="B436" s="13"/>
      <c r="C436" s="14"/>
      <c r="D436" s="14"/>
      <c r="E436" s="15"/>
      <c r="F436" s="15"/>
      <c r="G436" s="15"/>
      <c r="H436" s="15"/>
      <c r="I436" s="15"/>
      <c r="J436" s="15"/>
      <c r="K436" s="14"/>
      <c r="L436" s="16"/>
      <c r="M436" s="17"/>
      <c r="N436" s="18">
        <f>Calc!N436</f>
        <v>0</v>
      </c>
      <c r="O436" s="19">
        <f>Calc!Z436</f>
        <v>0</v>
      </c>
      <c r="P436" s="20">
        <f>Calc!S436</f>
        <v>0</v>
      </c>
      <c r="Q436" s="20">
        <f>Calc!T436</f>
        <v>0</v>
      </c>
      <c r="R436" s="20">
        <f>Calc!V436</f>
        <v>0</v>
      </c>
      <c r="S436" s="21">
        <f>Calc!W436</f>
        <v>0</v>
      </c>
      <c r="T436" s="19">
        <f>Calc!J436</f>
        <v>0</v>
      </c>
      <c r="U436" s="14"/>
    </row>
    <row r="437" spans="1:21">
      <c r="A437" s="12"/>
      <c r="B437" s="13"/>
      <c r="C437" s="14"/>
      <c r="D437" s="14"/>
      <c r="E437" s="15"/>
      <c r="F437" s="15"/>
      <c r="G437" s="15"/>
      <c r="H437" s="15"/>
      <c r="I437" s="15"/>
      <c r="J437" s="15"/>
      <c r="K437" s="14"/>
      <c r="L437" s="16"/>
      <c r="M437" s="17"/>
      <c r="N437" s="18">
        <f>Calc!N437</f>
        <v>0</v>
      </c>
      <c r="O437" s="19">
        <f>Calc!Z437</f>
        <v>0</v>
      </c>
      <c r="P437" s="20">
        <f>Calc!S437</f>
        <v>0</v>
      </c>
      <c r="Q437" s="20">
        <f>Calc!T437</f>
        <v>0</v>
      </c>
      <c r="R437" s="20">
        <f>Calc!V437</f>
        <v>0</v>
      </c>
      <c r="S437" s="21">
        <f>Calc!W437</f>
        <v>0</v>
      </c>
      <c r="T437" s="19">
        <f>Calc!J437</f>
        <v>0</v>
      </c>
      <c r="U437" s="14"/>
    </row>
    <row r="438" spans="1:21">
      <c r="A438" s="12"/>
      <c r="B438" s="13"/>
      <c r="C438" s="14"/>
      <c r="D438" s="14"/>
      <c r="E438" s="15"/>
      <c r="F438" s="15"/>
      <c r="G438" s="15"/>
      <c r="H438" s="15"/>
      <c r="I438" s="15"/>
      <c r="J438" s="15"/>
      <c r="K438" s="14"/>
      <c r="L438" s="16"/>
      <c r="M438" s="17"/>
      <c r="N438" s="18">
        <f>Calc!N438</f>
        <v>0</v>
      </c>
      <c r="O438" s="19">
        <f>Calc!Z438</f>
        <v>0</v>
      </c>
      <c r="P438" s="20">
        <f>Calc!S438</f>
        <v>0</v>
      </c>
      <c r="Q438" s="20">
        <f>Calc!T438</f>
        <v>0</v>
      </c>
      <c r="R438" s="20">
        <f>Calc!V438</f>
        <v>0</v>
      </c>
      <c r="S438" s="21">
        <f>Calc!W438</f>
        <v>0</v>
      </c>
      <c r="T438" s="19">
        <f>Calc!J438</f>
        <v>0</v>
      </c>
      <c r="U438" s="14"/>
    </row>
    <row r="439" spans="1:21">
      <c r="A439" s="12"/>
      <c r="B439" s="13"/>
      <c r="C439" s="14"/>
      <c r="D439" s="14"/>
      <c r="E439" s="15"/>
      <c r="F439" s="15"/>
      <c r="G439" s="15"/>
      <c r="H439" s="15"/>
      <c r="I439" s="15"/>
      <c r="J439" s="15"/>
      <c r="K439" s="14"/>
      <c r="L439" s="16"/>
      <c r="M439" s="17"/>
      <c r="N439" s="18">
        <f>Calc!N439</f>
        <v>0</v>
      </c>
      <c r="O439" s="19">
        <f>Calc!Z439</f>
        <v>0</v>
      </c>
      <c r="P439" s="20">
        <f>Calc!S439</f>
        <v>0</v>
      </c>
      <c r="Q439" s="20">
        <f>Calc!T439</f>
        <v>0</v>
      </c>
      <c r="R439" s="20">
        <f>Calc!V439</f>
        <v>0</v>
      </c>
      <c r="S439" s="21">
        <f>Calc!W439</f>
        <v>0</v>
      </c>
      <c r="T439" s="19">
        <f>Calc!J439</f>
        <v>0</v>
      </c>
      <c r="U439" s="14"/>
    </row>
    <row r="440" spans="1:21">
      <c r="A440" s="12"/>
      <c r="B440" s="13"/>
      <c r="C440" s="14"/>
      <c r="D440" s="14"/>
      <c r="E440" s="15"/>
      <c r="F440" s="15"/>
      <c r="G440" s="15"/>
      <c r="H440" s="15"/>
      <c r="I440" s="15"/>
      <c r="J440" s="15"/>
      <c r="K440" s="14"/>
      <c r="L440" s="16"/>
      <c r="M440" s="17"/>
      <c r="N440" s="18">
        <f>Calc!N440</f>
        <v>0</v>
      </c>
      <c r="O440" s="19">
        <f>Calc!Z440</f>
        <v>0</v>
      </c>
      <c r="P440" s="20">
        <f>Calc!S440</f>
        <v>0</v>
      </c>
      <c r="Q440" s="20">
        <f>Calc!T440</f>
        <v>0</v>
      </c>
      <c r="R440" s="20">
        <f>Calc!V440</f>
        <v>0</v>
      </c>
      <c r="S440" s="21">
        <f>Calc!W440</f>
        <v>0</v>
      </c>
      <c r="T440" s="19">
        <f>Calc!J440</f>
        <v>0</v>
      </c>
      <c r="U440" s="14"/>
    </row>
    <row r="441" spans="1:21">
      <c r="A441" s="12"/>
      <c r="B441" s="13"/>
      <c r="C441" s="14"/>
      <c r="D441" s="14"/>
      <c r="E441" s="15"/>
      <c r="F441" s="15"/>
      <c r="G441" s="15"/>
      <c r="H441" s="15"/>
      <c r="I441" s="15"/>
      <c r="J441" s="15"/>
      <c r="K441" s="14"/>
      <c r="L441" s="16"/>
      <c r="M441" s="17"/>
      <c r="N441" s="18">
        <f>Calc!N441</f>
        <v>0</v>
      </c>
      <c r="O441" s="19">
        <f>Calc!Z441</f>
        <v>0</v>
      </c>
      <c r="P441" s="20">
        <f>Calc!S441</f>
        <v>0</v>
      </c>
      <c r="Q441" s="20">
        <f>Calc!T441</f>
        <v>0</v>
      </c>
      <c r="R441" s="20">
        <f>Calc!V441</f>
        <v>0</v>
      </c>
      <c r="S441" s="21">
        <f>Calc!W441</f>
        <v>0</v>
      </c>
      <c r="T441" s="19">
        <f>Calc!J441</f>
        <v>0</v>
      </c>
      <c r="U441" s="14"/>
    </row>
    <row r="442" spans="1:21">
      <c r="A442" s="12"/>
      <c r="B442" s="13"/>
      <c r="C442" s="14"/>
      <c r="D442" s="14"/>
      <c r="E442" s="15"/>
      <c r="F442" s="15"/>
      <c r="G442" s="15"/>
      <c r="H442" s="15"/>
      <c r="I442" s="15"/>
      <c r="J442" s="15"/>
      <c r="K442" s="14"/>
      <c r="L442" s="16"/>
      <c r="M442" s="17"/>
      <c r="N442" s="18">
        <f>Calc!N442</f>
        <v>0</v>
      </c>
      <c r="O442" s="19">
        <f>Calc!Z442</f>
        <v>0</v>
      </c>
      <c r="P442" s="20">
        <f>Calc!S442</f>
        <v>0</v>
      </c>
      <c r="Q442" s="20">
        <f>Calc!T442</f>
        <v>0</v>
      </c>
      <c r="R442" s="20">
        <f>Calc!V442</f>
        <v>0</v>
      </c>
      <c r="S442" s="21">
        <f>Calc!W442</f>
        <v>0</v>
      </c>
      <c r="T442" s="19">
        <f>Calc!J442</f>
        <v>0</v>
      </c>
      <c r="U442" s="14"/>
    </row>
    <row r="443" spans="1:21">
      <c r="A443" s="12"/>
      <c r="B443" s="13"/>
      <c r="C443" s="14"/>
      <c r="D443" s="14"/>
      <c r="E443" s="15"/>
      <c r="F443" s="15"/>
      <c r="G443" s="15"/>
      <c r="H443" s="15"/>
      <c r="I443" s="15"/>
      <c r="J443" s="15"/>
      <c r="K443" s="14"/>
      <c r="L443" s="16"/>
      <c r="M443" s="17"/>
      <c r="N443" s="18">
        <f>Calc!N443</f>
        <v>0</v>
      </c>
      <c r="O443" s="19">
        <f>Calc!Z443</f>
        <v>0</v>
      </c>
      <c r="P443" s="20">
        <f>Calc!S443</f>
        <v>0</v>
      </c>
      <c r="Q443" s="20">
        <f>Calc!T443</f>
        <v>0</v>
      </c>
      <c r="R443" s="20">
        <f>Calc!V443</f>
        <v>0</v>
      </c>
      <c r="S443" s="21">
        <f>Calc!W443</f>
        <v>0</v>
      </c>
      <c r="T443" s="19">
        <f>Calc!J443</f>
        <v>0</v>
      </c>
      <c r="U443" s="14"/>
    </row>
    <row r="444" spans="1:21">
      <c r="A444" s="12"/>
      <c r="B444" s="13"/>
      <c r="C444" s="14"/>
      <c r="D444" s="14"/>
      <c r="E444" s="15"/>
      <c r="F444" s="15"/>
      <c r="G444" s="15"/>
      <c r="H444" s="15"/>
      <c r="I444" s="15"/>
      <c r="J444" s="15"/>
      <c r="K444" s="14"/>
      <c r="L444" s="16"/>
      <c r="M444" s="17"/>
      <c r="N444" s="18">
        <f>Calc!N444</f>
        <v>0</v>
      </c>
      <c r="O444" s="19">
        <f>Calc!Z444</f>
        <v>0</v>
      </c>
      <c r="P444" s="20">
        <f>Calc!S444</f>
        <v>0</v>
      </c>
      <c r="Q444" s="20">
        <f>Calc!T444</f>
        <v>0</v>
      </c>
      <c r="R444" s="20">
        <f>Calc!V444</f>
        <v>0</v>
      </c>
      <c r="S444" s="21">
        <f>Calc!W444</f>
        <v>0</v>
      </c>
      <c r="T444" s="19">
        <f>Calc!J444</f>
        <v>0</v>
      </c>
      <c r="U444" s="14"/>
    </row>
    <row r="445" spans="1:21">
      <c r="A445" s="12"/>
      <c r="B445" s="13"/>
      <c r="C445" s="14"/>
      <c r="D445" s="14"/>
      <c r="E445" s="15"/>
      <c r="F445" s="15"/>
      <c r="G445" s="15"/>
      <c r="H445" s="15"/>
      <c r="I445" s="15"/>
      <c r="J445" s="15"/>
      <c r="K445" s="14"/>
      <c r="L445" s="16"/>
      <c r="M445" s="17"/>
      <c r="N445" s="18">
        <f>Calc!N445</f>
        <v>0</v>
      </c>
      <c r="O445" s="19">
        <f>Calc!Z445</f>
        <v>0</v>
      </c>
      <c r="P445" s="20">
        <f>Calc!S445</f>
        <v>0</v>
      </c>
      <c r="Q445" s="20">
        <f>Calc!T445</f>
        <v>0</v>
      </c>
      <c r="R445" s="20">
        <f>Calc!V445</f>
        <v>0</v>
      </c>
      <c r="S445" s="21">
        <f>Calc!W445</f>
        <v>0</v>
      </c>
      <c r="T445" s="19">
        <f>Calc!J445</f>
        <v>0</v>
      </c>
      <c r="U445" s="14"/>
    </row>
    <row r="446" spans="1:21">
      <c r="A446" s="12"/>
      <c r="B446" s="13"/>
      <c r="C446" s="14"/>
      <c r="D446" s="14"/>
      <c r="E446" s="15"/>
      <c r="F446" s="15"/>
      <c r="G446" s="15"/>
      <c r="H446" s="15"/>
      <c r="I446" s="15"/>
      <c r="J446" s="15"/>
      <c r="K446" s="14"/>
      <c r="L446" s="16"/>
      <c r="M446" s="17"/>
      <c r="N446" s="18">
        <f>Calc!N446</f>
        <v>0</v>
      </c>
      <c r="O446" s="19">
        <f>Calc!Z446</f>
        <v>0</v>
      </c>
      <c r="P446" s="20">
        <f>Calc!S446</f>
        <v>0</v>
      </c>
      <c r="Q446" s="20">
        <f>Calc!T446</f>
        <v>0</v>
      </c>
      <c r="R446" s="20">
        <f>Calc!V446</f>
        <v>0</v>
      </c>
      <c r="S446" s="21">
        <f>Calc!W446</f>
        <v>0</v>
      </c>
      <c r="T446" s="19">
        <f>Calc!J446</f>
        <v>0</v>
      </c>
      <c r="U446" s="14"/>
    </row>
    <row r="447" spans="1:21">
      <c r="A447" s="12"/>
      <c r="B447" s="13"/>
      <c r="C447" s="14"/>
      <c r="D447" s="14"/>
      <c r="E447" s="15"/>
      <c r="F447" s="15"/>
      <c r="G447" s="15"/>
      <c r="H447" s="15"/>
      <c r="I447" s="15"/>
      <c r="J447" s="15"/>
      <c r="K447" s="14"/>
      <c r="L447" s="16"/>
      <c r="M447" s="17"/>
      <c r="N447" s="18">
        <f>Calc!N447</f>
        <v>0</v>
      </c>
      <c r="O447" s="19">
        <f>Calc!Z447</f>
        <v>0</v>
      </c>
      <c r="P447" s="20">
        <f>Calc!S447</f>
        <v>0</v>
      </c>
      <c r="Q447" s="20">
        <f>Calc!T447</f>
        <v>0</v>
      </c>
      <c r="R447" s="20">
        <f>Calc!V447</f>
        <v>0</v>
      </c>
      <c r="S447" s="21">
        <f>Calc!W447</f>
        <v>0</v>
      </c>
      <c r="T447" s="19">
        <f>Calc!J447</f>
        <v>0</v>
      </c>
      <c r="U447" s="14"/>
    </row>
    <row r="448" spans="1:21">
      <c r="A448" s="12"/>
      <c r="B448" s="13"/>
      <c r="C448" s="14"/>
      <c r="D448" s="14"/>
      <c r="E448" s="15"/>
      <c r="F448" s="15"/>
      <c r="G448" s="15"/>
      <c r="H448" s="15"/>
      <c r="I448" s="15"/>
      <c r="J448" s="15"/>
      <c r="K448" s="14"/>
      <c r="L448" s="16"/>
      <c r="M448" s="17"/>
      <c r="N448" s="18">
        <f>Calc!N448</f>
        <v>0</v>
      </c>
      <c r="O448" s="19">
        <f>Calc!Z448</f>
        <v>0</v>
      </c>
      <c r="P448" s="20">
        <f>Calc!S448</f>
        <v>0</v>
      </c>
      <c r="Q448" s="20">
        <f>Calc!T448</f>
        <v>0</v>
      </c>
      <c r="R448" s="20">
        <f>Calc!V448</f>
        <v>0</v>
      </c>
      <c r="S448" s="21">
        <f>Calc!W448</f>
        <v>0</v>
      </c>
      <c r="T448" s="19">
        <f>Calc!J448</f>
        <v>0</v>
      </c>
      <c r="U448" s="14"/>
    </row>
    <row r="449" spans="1:21">
      <c r="A449" s="12"/>
      <c r="B449" s="13"/>
      <c r="C449" s="14"/>
      <c r="D449" s="14"/>
      <c r="E449" s="15"/>
      <c r="F449" s="15"/>
      <c r="G449" s="15"/>
      <c r="H449" s="15"/>
      <c r="I449" s="15"/>
      <c r="J449" s="15"/>
      <c r="K449" s="14"/>
      <c r="L449" s="16"/>
      <c r="M449" s="17"/>
      <c r="N449" s="18">
        <f>Calc!N449</f>
        <v>0</v>
      </c>
      <c r="O449" s="19">
        <f>Calc!Z449</f>
        <v>0</v>
      </c>
      <c r="P449" s="20">
        <f>Calc!S449</f>
        <v>0</v>
      </c>
      <c r="Q449" s="20">
        <f>Calc!T449</f>
        <v>0</v>
      </c>
      <c r="R449" s="20">
        <f>Calc!V449</f>
        <v>0</v>
      </c>
      <c r="S449" s="21">
        <f>Calc!W449</f>
        <v>0</v>
      </c>
      <c r="T449" s="19">
        <f>Calc!J449</f>
        <v>0</v>
      </c>
      <c r="U449" s="14"/>
    </row>
    <row r="450" spans="1:21">
      <c r="A450" s="12"/>
      <c r="B450" s="13"/>
      <c r="C450" s="14"/>
      <c r="D450" s="14"/>
      <c r="E450" s="15"/>
      <c r="F450" s="15"/>
      <c r="G450" s="15"/>
      <c r="H450" s="15"/>
      <c r="I450" s="15"/>
      <c r="J450" s="15"/>
      <c r="K450" s="14"/>
      <c r="L450" s="16"/>
      <c r="M450" s="17"/>
      <c r="N450" s="18">
        <f>Calc!N450</f>
        <v>0</v>
      </c>
      <c r="O450" s="19">
        <f>Calc!Z450</f>
        <v>0</v>
      </c>
      <c r="P450" s="20">
        <f>Calc!S450</f>
        <v>0</v>
      </c>
      <c r="Q450" s="20">
        <f>Calc!T450</f>
        <v>0</v>
      </c>
      <c r="R450" s="20">
        <f>Calc!V450</f>
        <v>0</v>
      </c>
      <c r="S450" s="21">
        <f>Calc!W450</f>
        <v>0</v>
      </c>
      <c r="T450" s="19">
        <f>Calc!J450</f>
        <v>0</v>
      </c>
      <c r="U450" s="14"/>
    </row>
    <row r="451" spans="1:21">
      <c r="A451" s="12"/>
      <c r="B451" s="13"/>
      <c r="C451" s="14"/>
      <c r="D451" s="14"/>
      <c r="E451" s="15"/>
      <c r="F451" s="15"/>
      <c r="G451" s="15"/>
      <c r="H451" s="15"/>
      <c r="I451" s="15"/>
      <c r="J451" s="15"/>
      <c r="K451" s="14"/>
      <c r="L451" s="16"/>
      <c r="M451" s="17"/>
      <c r="N451" s="18">
        <f>Calc!N451</f>
        <v>0</v>
      </c>
      <c r="O451" s="19">
        <f>Calc!Z451</f>
        <v>0</v>
      </c>
      <c r="P451" s="20">
        <f>Calc!S451</f>
        <v>0</v>
      </c>
      <c r="Q451" s="20">
        <f>Calc!T451</f>
        <v>0</v>
      </c>
      <c r="R451" s="20">
        <f>Calc!V451</f>
        <v>0</v>
      </c>
      <c r="S451" s="21">
        <f>Calc!W451</f>
        <v>0</v>
      </c>
      <c r="T451" s="19">
        <f>Calc!J451</f>
        <v>0</v>
      </c>
      <c r="U451" s="14"/>
    </row>
    <row r="452" spans="1:21">
      <c r="A452" s="12"/>
      <c r="B452" s="13"/>
      <c r="C452" s="14"/>
      <c r="D452" s="14"/>
      <c r="E452" s="15"/>
      <c r="F452" s="15"/>
      <c r="G452" s="15"/>
      <c r="H452" s="15"/>
      <c r="I452" s="15"/>
      <c r="J452" s="15"/>
      <c r="K452" s="14"/>
      <c r="L452" s="16"/>
      <c r="M452" s="17"/>
      <c r="N452" s="18">
        <f>Calc!N452</f>
        <v>0</v>
      </c>
      <c r="O452" s="19">
        <f>Calc!Z452</f>
        <v>0</v>
      </c>
      <c r="P452" s="20">
        <f>Calc!S452</f>
        <v>0</v>
      </c>
      <c r="Q452" s="20">
        <f>Calc!T452</f>
        <v>0</v>
      </c>
      <c r="R452" s="20">
        <f>Calc!V452</f>
        <v>0</v>
      </c>
      <c r="S452" s="21">
        <f>Calc!W452</f>
        <v>0</v>
      </c>
      <c r="T452" s="19">
        <f>Calc!J452</f>
        <v>0</v>
      </c>
      <c r="U452" s="14"/>
    </row>
    <row r="453" spans="1:21">
      <c r="A453" s="12"/>
      <c r="B453" s="13"/>
      <c r="C453" s="14"/>
      <c r="D453" s="14"/>
      <c r="E453" s="15"/>
      <c r="F453" s="15"/>
      <c r="G453" s="15"/>
      <c r="H453" s="15"/>
      <c r="I453" s="15"/>
      <c r="J453" s="15"/>
      <c r="K453" s="14"/>
      <c r="L453" s="16"/>
      <c r="M453" s="17"/>
      <c r="N453" s="18">
        <f>Calc!N453</f>
        <v>0</v>
      </c>
      <c r="O453" s="19">
        <f>Calc!Z453</f>
        <v>0</v>
      </c>
      <c r="P453" s="20">
        <f>Calc!S453</f>
        <v>0</v>
      </c>
      <c r="Q453" s="20">
        <f>Calc!T453</f>
        <v>0</v>
      </c>
      <c r="R453" s="20">
        <f>Calc!V453</f>
        <v>0</v>
      </c>
      <c r="S453" s="21">
        <f>Calc!W453</f>
        <v>0</v>
      </c>
      <c r="T453" s="19">
        <f>Calc!J453</f>
        <v>0</v>
      </c>
      <c r="U453" s="14"/>
    </row>
    <row r="454" spans="1:21">
      <c r="A454" s="12"/>
      <c r="B454" s="13"/>
      <c r="C454" s="14"/>
      <c r="D454" s="14"/>
      <c r="E454" s="15"/>
      <c r="F454" s="15"/>
      <c r="G454" s="15"/>
      <c r="H454" s="15"/>
      <c r="I454" s="15"/>
      <c r="J454" s="15"/>
      <c r="K454" s="14"/>
      <c r="L454" s="16"/>
      <c r="M454" s="17"/>
      <c r="N454" s="18">
        <f>Calc!N454</f>
        <v>0</v>
      </c>
      <c r="O454" s="19">
        <f>Calc!Z454</f>
        <v>0</v>
      </c>
      <c r="P454" s="20">
        <f>Calc!S454</f>
        <v>0</v>
      </c>
      <c r="Q454" s="20">
        <f>Calc!T454</f>
        <v>0</v>
      </c>
      <c r="R454" s="20">
        <f>Calc!V454</f>
        <v>0</v>
      </c>
      <c r="S454" s="21">
        <f>Calc!W454</f>
        <v>0</v>
      </c>
      <c r="T454" s="19">
        <f>Calc!J454</f>
        <v>0</v>
      </c>
      <c r="U454" s="14"/>
    </row>
    <row r="455" spans="1:21">
      <c r="A455" s="12"/>
      <c r="B455" s="13"/>
      <c r="C455" s="14"/>
      <c r="D455" s="14"/>
      <c r="E455" s="15"/>
      <c r="F455" s="15"/>
      <c r="G455" s="15"/>
      <c r="H455" s="15"/>
      <c r="I455" s="15"/>
      <c r="J455" s="15"/>
      <c r="K455" s="14"/>
      <c r="L455" s="16"/>
      <c r="M455" s="17"/>
      <c r="N455" s="18">
        <f>Calc!N455</f>
        <v>0</v>
      </c>
      <c r="O455" s="19">
        <f>Calc!Z455</f>
        <v>0</v>
      </c>
      <c r="P455" s="20">
        <f>Calc!S455</f>
        <v>0</v>
      </c>
      <c r="Q455" s="20">
        <f>Calc!T455</f>
        <v>0</v>
      </c>
      <c r="R455" s="20">
        <f>Calc!V455</f>
        <v>0</v>
      </c>
      <c r="S455" s="21">
        <f>Calc!W455</f>
        <v>0</v>
      </c>
      <c r="T455" s="19">
        <f>Calc!J455</f>
        <v>0</v>
      </c>
      <c r="U455" s="14"/>
    </row>
    <row r="456" spans="1:21">
      <c r="A456" s="12"/>
      <c r="B456" s="13"/>
      <c r="C456" s="14"/>
      <c r="D456" s="14"/>
      <c r="E456" s="15"/>
      <c r="F456" s="15"/>
      <c r="G456" s="15"/>
      <c r="H456" s="15"/>
      <c r="I456" s="15"/>
      <c r="J456" s="15"/>
      <c r="K456" s="14"/>
      <c r="L456" s="16"/>
      <c r="M456" s="17"/>
      <c r="N456" s="18">
        <f>Calc!N456</f>
        <v>0</v>
      </c>
      <c r="O456" s="19">
        <f>Calc!Z456</f>
        <v>0</v>
      </c>
      <c r="P456" s="20">
        <f>Calc!S456</f>
        <v>0</v>
      </c>
      <c r="Q456" s="20">
        <f>Calc!T456</f>
        <v>0</v>
      </c>
      <c r="R456" s="20">
        <f>Calc!V456</f>
        <v>0</v>
      </c>
      <c r="S456" s="21">
        <f>Calc!W456</f>
        <v>0</v>
      </c>
      <c r="T456" s="19">
        <f>Calc!J456</f>
        <v>0</v>
      </c>
      <c r="U456" s="14"/>
    </row>
    <row r="457" spans="1:21">
      <c r="A457" s="12"/>
      <c r="B457" s="13"/>
      <c r="C457" s="14"/>
      <c r="D457" s="14"/>
      <c r="E457" s="15"/>
      <c r="F457" s="15"/>
      <c r="G457" s="15"/>
      <c r="H457" s="15"/>
      <c r="I457" s="15"/>
      <c r="J457" s="15"/>
      <c r="K457" s="14"/>
      <c r="L457" s="16"/>
      <c r="M457" s="17"/>
      <c r="N457" s="18">
        <f>Calc!N457</f>
        <v>0</v>
      </c>
      <c r="O457" s="19">
        <f>Calc!Z457</f>
        <v>0</v>
      </c>
      <c r="P457" s="20">
        <f>Calc!S457</f>
        <v>0</v>
      </c>
      <c r="Q457" s="20">
        <f>Calc!T457</f>
        <v>0</v>
      </c>
      <c r="R457" s="20">
        <f>Calc!V457</f>
        <v>0</v>
      </c>
      <c r="S457" s="21">
        <f>Calc!W457</f>
        <v>0</v>
      </c>
      <c r="T457" s="19">
        <f>Calc!J457</f>
        <v>0</v>
      </c>
      <c r="U457" s="14"/>
    </row>
    <row r="458" spans="1:21">
      <c r="A458" s="12"/>
      <c r="B458" s="13"/>
      <c r="C458" s="14"/>
      <c r="D458" s="14"/>
      <c r="E458" s="15"/>
      <c r="F458" s="15"/>
      <c r="G458" s="15"/>
      <c r="H458" s="15"/>
      <c r="I458" s="15"/>
      <c r="J458" s="15"/>
      <c r="K458" s="14"/>
      <c r="L458" s="16"/>
      <c r="M458" s="17"/>
      <c r="N458" s="18">
        <f>Calc!N458</f>
        <v>0</v>
      </c>
      <c r="O458" s="19">
        <f>Calc!Z458</f>
        <v>0</v>
      </c>
      <c r="P458" s="20">
        <f>Calc!S458</f>
        <v>0</v>
      </c>
      <c r="Q458" s="20">
        <f>Calc!T458</f>
        <v>0</v>
      </c>
      <c r="R458" s="20">
        <f>Calc!V458</f>
        <v>0</v>
      </c>
      <c r="S458" s="21">
        <f>Calc!W458</f>
        <v>0</v>
      </c>
      <c r="T458" s="19">
        <f>Calc!J458</f>
        <v>0</v>
      </c>
      <c r="U458" s="14"/>
    </row>
    <row r="459" spans="1:21">
      <c r="A459" s="12"/>
      <c r="B459" s="13"/>
      <c r="C459" s="14"/>
      <c r="D459" s="14"/>
      <c r="E459" s="15"/>
      <c r="F459" s="15"/>
      <c r="G459" s="15"/>
      <c r="H459" s="15"/>
      <c r="I459" s="15"/>
      <c r="J459" s="15"/>
      <c r="K459" s="14"/>
      <c r="L459" s="16"/>
      <c r="M459" s="17"/>
      <c r="N459" s="18">
        <f>Calc!N459</f>
        <v>0</v>
      </c>
      <c r="O459" s="19">
        <f>Calc!Z459</f>
        <v>0</v>
      </c>
      <c r="P459" s="20">
        <f>Calc!S459</f>
        <v>0</v>
      </c>
      <c r="Q459" s="20">
        <f>Calc!T459</f>
        <v>0</v>
      </c>
      <c r="R459" s="20">
        <f>Calc!V459</f>
        <v>0</v>
      </c>
      <c r="S459" s="21">
        <f>Calc!W459</f>
        <v>0</v>
      </c>
      <c r="T459" s="19">
        <f>Calc!J459</f>
        <v>0</v>
      </c>
      <c r="U459" s="14"/>
    </row>
    <row r="460" spans="1:21">
      <c r="A460" s="12"/>
      <c r="B460" s="13"/>
      <c r="C460" s="14"/>
      <c r="D460" s="14"/>
      <c r="E460" s="15"/>
      <c r="F460" s="15"/>
      <c r="G460" s="15"/>
      <c r="H460" s="15"/>
      <c r="I460" s="15"/>
      <c r="J460" s="15"/>
      <c r="K460" s="14"/>
      <c r="L460" s="16"/>
      <c r="M460" s="17"/>
      <c r="N460" s="18">
        <f>Calc!N460</f>
        <v>0</v>
      </c>
      <c r="O460" s="19">
        <f>Calc!Z460</f>
        <v>0</v>
      </c>
      <c r="P460" s="20">
        <f>Calc!S460</f>
        <v>0</v>
      </c>
      <c r="Q460" s="20">
        <f>Calc!T460</f>
        <v>0</v>
      </c>
      <c r="R460" s="20">
        <f>Calc!V460</f>
        <v>0</v>
      </c>
      <c r="S460" s="21">
        <f>Calc!W460</f>
        <v>0</v>
      </c>
      <c r="T460" s="19">
        <f>Calc!J460</f>
        <v>0</v>
      </c>
      <c r="U460" s="14"/>
    </row>
    <row r="461" spans="1:21">
      <c r="A461" s="12"/>
      <c r="B461" s="13"/>
      <c r="C461" s="14"/>
      <c r="D461" s="14"/>
      <c r="E461" s="15"/>
      <c r="F461" s="15"/>
      <c r="G461" s="15"/>
      <c r="H461" s="15"/>
      <c r="I461" s="15"/>
      <c r="J461" s="15"/>
      <c r="K461" s="14"/>
      <c r="L461" s="16"/>
      <c r="M461" s="17"/>
      <c r="N461" s="18">
        <f>Calc!N461</f>
        <v>0</v>
      </c>
      <c r="O461" s="19">
        <f>Calc!Z461</f>
        <v>0</v>
      </c>
      <c r="P461" s="20">
        <f>Calc!S461</f>
        <v>0</v>
      </c>
      <c r="Q461" s="20">
        <f>Calc!T461</f>
        <v>0</v>
      </c>
      <c r="R461" s="20">
        <f>Calc!V461</f>
        <v>0</v>
      </c>
      <c r="S461" s="21">
        <f>Calc!W461</f>
        <v>0</v>
      </c>
      <c r="T461" s="19">
        <f>Calc!J461</f>
        <v>0</v>
      </c>
      <c r="U461" s="14"/>
    </row>
    <row r="462" spans="1:21">
      <c r="A462" s="12"/>
      <c r="B462" s="13"/>
      <c r="C462" s="14"/>
      <c r="D462" s="14"/>
      <c r="E462" s="15"/>
      <c r="F462" s="15"/>
      <c r="G462" s="15"/>
      <c r="H462" s="15"/>
      <c r="I462" s="15"/>
      <c r="J462" s="15"/>
      <c r="K462" s="14"/>
      <c r="L462" s="16"/>
      <c r="M462" s="17"/>
      <c r="N462" s="18">
        <f>Calc!N462</f>
        <v>0</v>
      </c>
      <c r="O462" s="19">
        <f>Calc!Z462</f>
        <v>0</v>
      </c>
      <c r="P462" s="20">
        <f>Calc!S462</f>
        <v>0</v>
      </c>
      <c r="Q462" s="20">
        <f>Calc!T462</f>
        <v>0</v>
      </c>
      <c r="R462" s="20">
        <f>Calc!V462</f>
        <v>0</v>
      </c>
      <c r="S462" s="21">
        <f>Calc!W462</f>
        <v>0</v>
      </c>
      <c r="T462" s="19">
        <f>Calc!J462</f>
        <v>0</v>
      </c>
      <c r="U462" s="14"/>
    </row>
    <row r="463" spans="1:21">
      <c r="A463" s="12"/>
      <c r="B463" s="13"/>
      <c r="C463" s="14"/>
      <c r="D463" s="14"/>
      <c r="E463" s="15"/>
      <c r="F463" s="15"/>
      <c r="G463" s="15"/>
      <c r="H463" s="15"/>
      <c r="I463" s="15"/>
      <c r="J463" s="15"/>
      <c r="K463" s="14"/>
      <c r="L463" s="16"/>
      <c r="M463" s="17"/>
      <c r="N463" s="18">
        <f>Calc!N463</f>
        <v>0</v>
      </c>
      <c r="O463" s="19">
        <f>Calc!Z463</f>
        <v>0</v>
      </c>
      <c r="P463" s="20">
        <f>Calc!S463</f>
        <v>0</v>
      </c>
      <c r="Q463" s="20">
        <f>Calc!T463</f>
        <v>0</v>
      </c>
      <c r="R463" s="20">
        <f>Calc!V463</f>
        <v>0</v>
      </c>
      <c r="S463" s="21">
        <f>Calc!W463</f>
        <v>0</v>
      </c>
      <c r="T463" s="19">
        <f>Calc!J463</f>
        <v>0</v>
      </c>
      <c r="U463" s="14"/>
    </row>
    <row r="464" spans="1:21">
      <c r="A464" s="12"/>
      <c r="B464" s="13"/>
      <c r="C464" s="14"/>
      <c r="D464" s="14"/>
      <c r="E464" s="15"/>
      <c r="F464" s="15"/>
      <c r="G464" s="15"/>
      <c r="H464" s="15"/>
      <c r="I464" s="15"/>
      <c r="J464" s="15"/>
      <c r="K464" s="14"/>
      <c r="L464" s="16"/>
      <c r="M464" s="17"/>
      <c r="N464" s="18">
        <f>Calc!N464</f>
        <v>0</v>
      </c>
      <c r="O464" s="19">
        <f>Calc!Z464</f>
        <v>0</v>
      </c>
      <c r="P464" s="20">
        <f>Calc!S464</f>
        <v>0</v>
      </c>
      <c r="Q464" s="20">
        <f>Calc!T464</f>
        <v>0</v>
      </c>
      <c r="R464" s="20">
        <f>Calc!V464</f>
        <v>0</v>
      </c>
      <c r="S464" s="21">
        <f>Calc!W464</f>
        <v>0</v>
      </c>
      <c r="T464" s="19">
        <f>Calc!J464</f>
        <v>0</v>
      </c>
      <c r="U464" s="14"/>
    </row>
    <row r="465" spans="1:21">
      <c r="A465" s="12"/>
      <c r="B465" s="13"/>
      <c r="C465" s="14"/>
      <c r="D465" s="14"/>
      <c r="E465" s="15"/>
      <c r="F465" s="15"/>
      <c r="G465" s="15"/>
      <c r="H465" s="15"/>
      <c r="I465" s="15"/>
      <c r="J465" s="15"/>
      <c r="K465" s="14"/>
      <c r="L465" s="16"/>
      <c r="M465" s="17"/>
      <c r="N465" s="18">
        <f>Calc!N465</f>
        <v>0</v>
      </c>
      <c r="O465" s="19">
        <f>Calc!Z465</f>
        <v>0</v>
      </c>
      <c r="P465" s="20">
        <f>Calc!S465</f>
        <v>0</v>
      </c>
      <c r="Q465" s="20">
        <f>Calc!T465</f>
        <v>0</v>
      </c>
      <c r="R465" s="20">
        <f>Calc!V465</f>
        <v>0</v>
      </c>
      <c r="S465" s="21">
        <f>Calc!W465</f>
        <v>0</v>
      </c>
      <c r="T465" s="19">
        <f>Calc!J465</f>
        <v>0</v>
      </c>
      <c r="U465" s="14"/>
    </row>
    <row r="466" spans="1:21">
      <c r="A466" s="12"/>
      <c r="B466" s="13"/>
      <c r="C466" s="14"/>
      <c r="D466" s="14"/>
      <c r="E466" s="15"/>
      <c r="F466" s="15"/>
      <c r="G466" s="15"/>
      <c r="H466" s="15"/>
      <c r="I466" s="15"/>
      <c r="J466" s="15"/>
      <c r="K466" s="14"/>
      <c r="L466" s="16"/>
      <c r="M466" s="17"/>
      <c r="N466" s="18">
        <f>Calc!N466</f>
        <v>0</v>
      </c>
      <c r="O466" s="19">
        <f>Calc!Z466</f>
        <v>0</v>
      </c>
      <c r="P466" s="20">
        <f>Calc!S466</f>
        <v>0</v>
      </c>
      <c r="Q466" s="20">
        <f>Calc!T466</f>
        <v>0</v>
      </c>
      <c r="R466" s="20">
        <f>Calc!V466</f>
        <v>0</v>
      </c>
      <c r="S466" s="21">
        <f>Calc!W466</f>
        <v>0</v>
      </c>
      <c r="T466" s="19">
        <f>Calc!J466</f>
        <v>0</v>
      </c>
      <c r="U466" s="14"/>
    </row>
    <row r="467" spans="1:21">
      <c r="A467" s="12"/>
      <c r="B467" s="13"/>
      <c r="C467" s="14"/>
      <c r="D467" s="14"/>
      <c r="E467" s="15"/>
      <c r="F467" s="15"/>
      <c r="G467" s="15"/>
      <c r="H467" s="15"/>
      <c r="I467" s="15"/>
      <c r="J467" s="15"/>
      <c r="K467" s="14"/>
      <c r="L467" s="16"/>
      <c r="M467" s="17"/>
      <c r="N467" s="18">
        <f>Calc!N467</f>
        <v>0</v>
      </c>
      <c r="O467" s="19">
        <f>Calc!Z467</f>
        <v>0</v>
      </c>
      <c r="P467" s="20">
        <f>Calc!S467</f>
        <v>0</v>
      </c>
      <c r="Q467" s="20">
        <f>Calc!T467</f>
        <v>0</v>
      </c>
      <c r="R467" s="20">
        <f>Calc!V467</f>
        <v>0</v>
      </c>
      <c r="S467" s="21">
        <f>Calc!W467</f>
        <v>0</v>
      </c>
      <c r="T467" s="19">
        <f>Calc!J467</f>
        <v>0</v>
      </c>
      <c r="U467" s="14"/>
    </row>
    <row r="468" spans="1:21">
      <c r="A468" s="12"/>
      <c r="B468" s="13"/>
      <c r="C468" s="14"/>
      <c r="D468" s="14"/>
      <c r="E468" s="15"/>
      <c r="F468" s="15"/>
      <c r="G468" s="15"/>
      <c r="H468" s="15"/>
      <c r="I468" s="15"/>
      <c r="J468" s="15"/>
      <c r="K468" s="14"/>
      <c r="L468" s="16"/>
      <c r="M468" s="17"/>
      <c r="N468" s="18">
        <f>Calc!N468</f>
        <v>0</v>
      </c>
      <c r="O468" s="19">
        <f>Calc!Z468</f>
        <v>0</v>
      </c>
      <c r="P468" s="20">
        <f>Calc!S468</f>
        <v>0</v>
      </c>
      <c r="Q468" s="20">
        <f>Calc!T468</f>
        <v>0</v>
      </c>
      <c r="R468" s="20">
        <f>Calc!V468</f>
        <v>0</v>
      </c>
      <c r="S468" s="21">
        <f>Calc!W468</f>
        <v>0</v>
      </c>
      <c r="T468" s="19">
        <f>Calc!J468</f>
        <v>0</v>
      </c>
      <c r="U468" s="14"/>
    </row>
    <row r="469" spans="1:21">
      <c r="A469" s="12"/>
      <c r="B469" s="13"/>
      <c r="C469" s="14"/>
      <c r="D469" s="14"/>
      <c r="E469" s="15"/>
      <c r="F469" s="15"/>
      <c r="G469" s="15"/>
      <c r="H469" s="15"/>
      <c r="I469" s="15"/>
      <c r="J469" s="15"/>
      <c r="K469" s="14"/>
      <c r="L469" s="16"/>
      <c r="M469" s="17"/>
      <c r="N469" s="18">
        <f>Calc!N469</f>
        <v>0</v>
      </c>
      <c r="O469" s="19">
        <f>Calc!Z469</f>
        <v>0</v>
      </c>
      <c r="P469" s="20">
        <f>Calc!S469</f>
        <v>0</v>
      </c>
      <c r="Q469" s="20">
        <f>Calc!T469</f>
        <v>0</v>
      </c>
      <c r="R469" s="20">
        <f>Calc!V469</f>
        <v>0</v>
      </c>
      <c r="S469" s="21">
        <f>Calc!W469</f>
        <v>0</v>
      </c>
      <c r="T469" s="19">
        <f>Calc!J469</f>
        <v>0</v>
      </c>
      <c r="U469" s="14"/>
    </row>
    <row r="470" spans="1:21">
      <c r="A470" s="12"/>
      <c r="B470" s="13"/>
      <c r="C470" s="14"/>
      <c r="D470" s="14"/>
      <c r="E470" s="15"/>
      <c r="F470" s="15"/>
      <c r="G470" s="15"/>
      <c r="H470" s="15"/>
      <c r="I470" s="15"/>
      <c r="J470" s="15"/>
      <c r="K470" s="14"/>
      <c r="L470" s="16"/>
      <c r="M470" s="17"/>
      <c r="N470" s="18">
        <f>Calc!N470</f>
        <v>0</v>
      </c>
      <c r="O470" s="19">
        <f>Calc!Z470</f>
        <v>0</v>
      </c>
      <c r="P470" s="20">
        <f>Calc!S470</f>
        <v>0</v>
      </c>
      <c r="Q470" s="20">
        <f>Calc!T470</f>
        <v>0</v>
      </c>
      <c r="R470" s="20">
        <f>Calc!V470</f>
        <v>0</v>
      </c>
      <c r="S470" s="21">
        <f>Calc!W470</f>
        <v>0</v>
      </c>
      <c r="T470" s="19">
        <f>Calc!J470</f>
        <v>0</v>
      </c>
      <c r="U470" s="14"/>
    </row>
    <row r="471" spans="1:21">
      <c r="A471" s="12"/>
      <c r="B471" s="13"/>
      <c r="C471" s="14"/>
      <c r="D471" s="14"/>
      <c r="E471" s="15"/>
      <c r="F471" s="15"/>
      <c r="G471" s="15"/>
      <c r="H471" s="15"/>
      <c r="I471" s="15"/>
      <c r="J471" s="15"/>
      <c r="K471" s="14"/>
      <c r="L471" s="16"/>
      <c r="M471" s="17"/>
      <c r="N471" s="18">
        <f>Calc!N471</f>
        <v>0</v>
      </c>
      <c r="O471" s="19">
        <f>Calc!Z471</f>
        <v>0</v>
      </c>
      <c r="P471" s="20">
        <f>Calc!S471</f>
        <v>0</v>
      </c>
      <c r="Q471" s="20">
        <f>Calc!T471</f>
        <v>0</v>
      </c>
      <c r="R471" s="20">
        <f>Calc!V471</f>
        <v>0</v>
      </c>
      <c r="S471" s="21">
        <f>Calc!W471</f>
        <v>0</v>
      </c>
      <c r="T471" s="19">
        <f>Calc!J471</f>
        <v>0</v>
      </c>
      <c r="U471" s="14"/>
    </row>
    <row r="472" spans="1:21">
      <c r="A472" s="12"/>
      <c r="B472" s="13"/>
      <c r="C472" s="14"/>
      <c r="D472" s="14"/>
      <c r="E472" s="15"/>
      <c r="F472" s="15"/>
      <c r="G472" s="15"/>
      <c r="H472" s="15"/>
      <c r="I472" s="15"/>
      <c r="J472" s="15"/>
      <c r="K472" s="14"/>
      <c r="L472" s="16"/>
      <c r="M472" s="17"/>
      <c r="N472" s="18">
        <f>Calc!N472</f>
        <v>0</v>
      </c>
      <c r="O472" s="19">
        <f>Calc!Z472</f>
        <v>0</v>
      </c>
      <c r="P472" s="20">
        <f>Calc!S472</f>
        <v>0</v>
      </c>
      <c r="Q472" s="20">
        <f>Calc!T472</f>
        <v>0</v>
      </c>
      <c r="R472" s="20">
        <f>Calc!V472</f>
        <v>0</v>
      </c>
      <c r="S472" s="21">
        <f>Calc!W472</f>
        <v>0</v>
      </c>
      <c r="T472" s="19">
        <f>Calc!J472</f>
        <v>0</v>
      </c>
      <c r="U472" s="14"/>
    </row>
    <row r="473" spans="1:21">
      <c r="A473" s="12"/>
      <c r="B473" s="13"/>
      <c r="C473" s="14"/>
      <c r="D473" s="14"/>
      <c r="E473" s="15"/>
      <c r="F473" s="15"/>
      <c r="G473" s="15"/>
      <c r="H473" s="15"/>
      <c r="I473" s="15"/>
      <c r="J473" s="15"/>
      <c r="K473" s="14"/>
      <c r="L473" s="16"/>
      <c r="M473" s="17"/>
      <c r="N473" s="18">
        <f>Calc!N473</f>
        <v>0</v>
      </c>
      <c r="O473" s="19">
        <f>Calc!Z473</f>
        <v>0</v>
      </c>
      <c r="P473" s="20">
        <f>Calc!S473</f>
        <v>0</v>
      </c>
      <c r="Q473" s="20">
        <f>Calc!T473</f>
        <v>0</v>
      </c>
      <c r="R473" s="20">
        <f>Calc!V473</f>
        <v>0</v>
      </c>
      <c r="S473" s="21">
        <f>Calc!W473</f>
        <v>0</v>
      </c>
      <c r="T473" s="19">
        <f>Calc!J473</f>
        <v>0</v>
      </c>
      <c r="U473" s="14"/>
    </row>
    <row r="474" spans="1:21">
      <c r="A474" s="12"/>
      <c r="B474" s="13"/>
      <c r="C474" s="14"/>
      <c r="D474" s="14"/>
      <c r="E474" s="15"/>
      <c r="F474" s="15"/>
      <c r="G474" s="15"/>
      <c r="H474" s="15"/>
      <c r="I474" s="15"/>
      <c r="J474" s="15"/>
      <c r="K474" s="14"/>
      <c r="L474" s="16"/>
      <c r="M474" s="17"/>
      <c r="N474" s="18">
        <f>Calc!N474</f>
        <v>0</v>
      </c>
      <c r="O474" s="19">
        <f>Calc!Z474</f>
        <v>0</v>
      </c>
      <c r="P474" s="20">
        <f>Calc!S474</f>
        <v>0</v>
      </c>
      <c r="Q474" s="20">
        <f>Calc!T474</f>
        <v>0</v>
      </c>
      <c r="R474" s="20">
        <f>Calc!V474</f>
        <v>0</v>
      </c>
      <c r="S474" s="21">
        <f>Calc!W474</f>
        <v>0</v>
      </c>
      <c r="T474" s="19">
        <f>Calc!J474</f>
        <v>0</v>
      </c>
      <c r="U474" s="14"/>
    </row>
    <row r="475" spans="1:21">
      <c r="A475" s="12"/>
      <c r="B475" s="13"/>
      <c r="C475" s="14"/>
      <c r="D475" s="14"/>
      <c r="E475" s="15"/>
      <c r="F475" s="15"/>
      <c r="G475" s="15"/>
      <c r="H475" s="15"/>
      <c r="I475" s="15"/>
      <c r="J475" s="15"/>
      <c r="K475" s="14"/>
      <c r="L475" s="16"/>
      <c r="M475" s="17"/>
      <c r="N475" s="18">
        <f>Calc!N475</f>
        <v>0</v>
      </c>
      <c r="O475" s="19">
        <f>Calc!Z475</f>
        <v>0</v>
      </c>
      <c r="P475" s="20">
        <f>Calc!S475</f>
        <v>0</v>
      </c>
      <c r="Q475" s="20">
        <f>Calc!T475</f>
        <v>0</v>
      </c>
      <c r="R475" s="20">
        <f>Calc!V475</f>
        <v>0</v>
      </c>
      <c r="S475" s="21">
        <f>Calc!W475</f>
        <v>0</v>
      </c>
      <c r="T475" s="19">
        <f>Calc!J475</f>
        <v>0</v>
      </c>
      <c r="U475" s="14"/>
    </row>
    <row r="476" spans="1:21">
      <c r="A476" s="12"/>
      <c r="B476" s="13"/>
      <c r="C476" s="14"/>
      <c r="D476" s="14"/>
      <c r="E476" s="15"/>
      <c r="F476" s="15"/>
      <c r="G476" s="15"/>
      <c r="H476" s="15"/>
      <c r="I476" s="15"/>
      <c r="J476" s="15"/>
      <c r="K476" s="14"/>
      <c r="L476" s="16"/>
      <c r="M476" s="17"/>
      <c r="N476" s="18">
        <f>Calc!N476</f>
        <v>0</v>
      </c>
      <c r="O476" s="19">
        <f>Calc!Z476</f>
        <v>0</v>
      </c>
      <c r="P476" s="20">
        <f>Calc!S476</f>
        <v>0</v>
      </c>
      <c r="Q476" s="20">
        <f>Calc!T476</f>
        <v>0</v>
      </c>
      <c r="R476" s="20">
        <f>Calc!V476</f>
        <v>0</v>
      </c>
      <c r="S476" s="21">
        <f>Calc!W476</f>
        <v>0</v>
      </c>
      <c r="T476" s="19">
        <f>Calc!J476</f>
        <v>0</v>
      </c>
      <c r="U476" s="14"/>
    </row>
    <row r="477" spans="1:21">
      <c r="A477" s="12"/>
      <c r="B477" s="13"/>
      <c r="C477" s="14"/>
      <c r="D477" s="14"/>
      <c r="E477" s="15"/>
      <c r="F477" s="15"/>
      <c r="G477" s="15"/>
      <c r="H477" s="15"/>
      <c r="I477" s="15"/>
      <c r="J477" s="15"/>
      <c r="K477" s="14"/>
      <c r="L477" s="16"/>
      <c r="M477" s="17"/>
      <c r="N477" s="18">
        <f>Calc!N477</f>
        <v>0</v>
      </c>
      <c r="O477" s="19">
        <f>Calc!Z477</f>
        <v>0</v>
      </c>
      <c r="P477" s="20">
        <f>Calc!S477</f>
        <v>0</v>
      </c>
      <c r="Q477" s="20">
        <f>Calc!T477</f>
        <v>0</v>
      </c>
      <c r="R477" s="20">
        <f>Calc!V477</f>
        <v>0</v>
      </c>
      <c r="S477" s="21">
        <f>Calc!W477</f>
        <v>0</v>
      </c>
      <c r="T477" s="19">
        <f>Calc!J477</f>
        <v>0</v>
      </c>
      <c r="U477" s="14"/>
    </row>
    <row r="478" spans="1:21">
      <c r="A478" s="12"/>
      <c r="B478" s="13"/>
      <c r="C478" s="14"/>
      <c r="D478" s="14"/>
      <c r="E478" s="15"/>
      <c r="F478" s="15"/>
      <c r="G478" s="15"/>
      <c r="H478" s="15"/>
      <c r="I478" s="15"/>
      <c r="J478" s="15"/>
      <c r="K478" s="14"/>
      <c r="L478" s="16"/>
      <c r="M478" s="17"/>
      <c r="N478" s="18">
        <f>Calc!N478</f>
        <v>0</v>
      </c>
      <c r="O478" s="19">
        <f>Calc!Z478</f>
        <v>0</v>
      </c>
      <c r="P478" s="20">
        <f>Calc!S478</f>
        <v>0</v>
      </c>
      <c r="Q478" s="20">
        <f>Calc!T478</f>
        <v>0</v>
      </c>
      <c r="R478" s="20">
        <f>Calc!V478</f>
        <v>0</v>
      </c>
      <c r="S478" s="21">
        <f>Calc!W478</f>
        <v>0</v>
      </c>
      <c r="T478" s="19">
        <f>Calc!J478</f>
        <v>0</v>
      </c>
      <c r="U478" s="14"/>
    </row>
    <row r="479" spans="1:21">
      <c r="A479" s="12"/>
      <c r="B479" s="13"/>
      <c r="C479" s="14"/>
      <c r="D479" s="14"/>
      <c r="E479" s="15"/>
      <c r="F479" s="15"/>
      <c r="G479" s="15"/>
      <c r="H479" s="15"/>
      <c r="I479" s="15"/>
      <c r="J479" s="15"/>
      <c r="K479" s="14"/>
      <c r="L479" s="16"/>
      <c r="M479" s="17"/>
      <c r="N479" s="18">
        <f>Calc!N479</f>
        <v>0</v>
      </c>
      <c r="O479" s="19">
        <f>Calc!Z479</f>
        <v>0</v>
      </c>
      <c r="P479" s="20">
        <f>Calc!S479</f>
        <v>0</v>
      </c>
      <c r="Q479" s="20">
        <f>Calc!T479</f>
        <v>0</v>
      </c>
      <c r="R479" s="20">
        <f>Calc!V479</f>
        <v>0</v>
      </c>
      <c r="S479" s="21">
        <f>Calc!W479</f>
        <v>0</v>
      </c>
      <c r="T479" s="19">
        <f>Calc!J479</f>
        <v>0</v>
      </c>
      <c r="U479" s="14"/>
    </row>
    <row r="480" spans="1:21">
      <c r="A480" s="12"/>
      <c r="B480" s="13"/>
      <c r="C480" s="14"/>
      <c r="D480" s="14"/>
      <c r="E480" s="15"/>
      <c r="F480" s="15"/>
      <c r="G480" s="15"/>
      <c r="H480" s="15"/>
      <c r="I480" s="15"/>
      <c r="J480" s="15"/>
      <c r="K480" s="14"/>
      <c r="L480" s="16"/>
      <c r="M480" s="17"/>
      <c r="N480" s="18">
        <f>Calc!N480</f>
        <v>0</v>
      </c>
      <c r="O480" s="19">
        <f>Calc!Z480</f>
        <v>0</v>
      </c>
      <c r="P480" s="20">
        <f>Calc!S480</f>
        <v>0</v>
      </c>
      <c r="Q480" s="20">
        <f>Calc!T480</f>
        <v>0</v>
      </c>
      <c r="R480" s="20">
        <f>Calc!V480</f>
        <v>0</v>
      </c>
      <c r="S480" s="21">
        <f>Calc!W480</f>
        <v>0</v>
      </c>
      <c r="T480" s="19">
        <f>Calc!J480</f>
        <v>0</v>
      </c>
      <c r="U480" s="14"/>
    </row>
    <row r="481" spans="1:21">
      <c r="A481" s="12"/>
      <c r="B481" s="13"/>
      <c r="C481" s="14"/>
      <c r="D481" s="14"/>
      <c r="E481" s="15"/>
      <c r="F481" s="15"/>
      <c r="G481" s="15"/>
      <c r="H481" s="15"/>
      <c r="I481" s="15"/>
      <c r="J481" s="15"/>
      <c r="K481" s="14"/>
      <c r="L481" s="16"/>
      <c r="M481" s="17"/>
      <c r="N481" s="18">
        <f>Calc!N481</f>
        <v>0</v>
      </c>
      <c r="O481" s="19">
        <f>Calc!Z481</f>
        <v>0</v>
      </c>
      <c r="P481" s="20">
        <f>Calc!S481</f>
        <v>0</v>
      </c>
      <c r="Q481" s="20">
        <f>Calc!T481</f>
        <v>0</v>
      </c>
      <c r="R481" s="20">
        <f>Calc!V481</f>
        <v>0</v>
      </c>
      <c r="S481" s="21">
        <f>Calc!W481</f>
        <v>0</v>
      </c>
      <c r="T481" s="19">
        <f>Calc!J481</f>
        <v>0</v>
      </c>
      <c r="U481" s="14"/>
    </row>
    <row r="482" spans="1:21">
      <c r="A482" s="12"/>
      <c r="B482" s="13"/>
      <c r="C482" s="14"/>
      <c r="D482" s="14"/>
      <c r="E482" s="15"/>
      <c r="F482" s="15"/>
      <c r="G482" s="15"/>
      <c r="H482" s="15"/>
      <c r="I482" s="15"/>
      <c r="J482" s="15"/>
      <c r="K482" s="14"/>
      <c r="L482" s="16"/>
      <c r="M482" s="17"/>
      <c r="N482" s="18">
        <f>Calc!N482</f>
        <v>0</v>
      </c>
      <c r="O482" s="19">
        <f>Calc!Z482</f>
        <v>0</v>
      </c>
      <c r="P482" s="20">
        <f>Calc!S482</f>
        <v>0</v>
      </c>
      <c r="Q482" s="20">
        <f>Calc!T482</f>
        <v>0</v>
      </c>
      <c r="R482" s="20">
        <f>Calc!V482</f>
        <v>0</v>
      </c>
      <c r="S482" s="21">
        <f>Calc!W482</f>
        <v>0</v>
      </c>
      <c r="T482" s="19">
        <f>Calc!J482</f>
        <v>0</v>
      </c>
      <c r="U482" s="14"/>
    </row>
    <row r="483" spans="1:21">
      <c r="A483" s="12"/>
      <c r="B483" s="13"/>
      <c r="C483" s="14"/>
      <c r="D483" s="14"/>
      <c r="E483" s="15"/>
      <c r="F483" s="15"/>
      <c r="G483" s="15"/>
      <c r="H483" s="15"/>
      <c r="I483" s="15"/>
      <c r="J483" s="15"/>
      <c r="K483" s="14"/>
      <c r="L483" s="16"/>
      <c r="M483" s="17"/>
      <c r="N483" s="18">
        <f>Calc!N483</f>
        <v>0</v>
      </c>
      <c r="O483" s="19">
        <f>Calc!Z483</f>
        <v>0</v>
      </c>
      <c r="P483" s="20">
        <f>Calc!S483</f>
        <v>0</v>
      </c>
      <c r="Q483" s="20">
        <f>Calc!T483</f>
        <v>0</v>
      </c>
      <c r="R483" s="20">
        <f>Calc!V483</f>
        <v>0</v>
      </c>
      <c r="S483" s="21">
        <f>Calc!W483</f>
        <v>0</v>
      </c>
      <c r="T483" s="19">
        <f>Calc!J483</f>
        <v>0</v>
      </c>
      <c r="U483" s="14"/>
    </row>
    <row r="484" spans="1:21">
      <c r="A484" s="12"/>
      <c r="B484" s="13"/>
      <c r="C484" s="14"/>
      <c r="D484" s="14"/>
      <c r="E484" s="15"/>
      <c r="F484" s="15"/>
      <c r="G484" s="15"/>
      <c r="H484" s="15"/>
      <c r="I484" s="15"/>
      <c r="J484" s="15"/>
      <c r="K484" s="14"/>
      <c r="L484" s="16"/>
      <c r="M484" s="17"/>
      <c r="N484" s="18">
        <f>Calc!N484</f>
        <v>0</v>
      </c>
      <c r="O484" s="19">
        <f>Calc!Z484</f>
        <v>0</v>
      </c>
      <c r="P484" s="20">
        <f>Calc!S484</f>
        <v>0</v>
      </c>
      <c r="Q484" s="20">
        <f>Calc!T484</f>
        <v>0</v>
      </c>
      <c r="R484" s="20">
        <f>Calc!V484</f>
        <v>0</v>
      </c>
      <c r="S484" s="21">
        <f>Calc!W484</f>
        <v>0</v>
      </c>
      <c r="T484" s="19">
        <f>Calc!J484</f>
        <v>0</v>
      </c>
      <c r="U484" s="14"/>
    </row>
    <row r="485" spans="1:21">
      <c r="A485" s="12"/>
      <c r="B485" s="13"/>
      <c r="C485" s="14"/>
      <c r="D485" s="14"/>
      <c r="E485" s="15"/>
      <c r="F485" s="15"/>
      <c r="G485" s="15"/>
      <c r="H485" s="15"/>
      <c r="I485" s="15"/>
      <c r="J485" s="15"/>
      <c r="K485" s="14"/>
      <c r="L485" s="16"/>
      <c r="M485" s="17"/>
      <c r="N485" s="18">
        <f>Calc!N485</f>
        <v>0</v>
      </c>
      <c r="O485" s="19">
        <f>Calc!Z485</f>
        <v>0</v>
      </c>
      <c r="P485" s="20">
        <f>Calc!S485</f>
        <v>0</v>
      </c>
      <c r="Q485" s="20">
        <f>Calc!T485</f>
        <v>0</v>
      </c>
      <c r="R485" s="20">
        <f>Calc!V485</f>
        <v>0</v>
      </c>
      <c r="S485" s="21">
        <f>Calc!W485</f>
        <v>0</v>
      </c>
      <c r="T485" s="19">
        <f>Calc!J485</f>
        <v>0</v>
      </c>
      <c r="U485" s="14"/>
    </row>
    <row r="486" spans="1:21">
      <c r="A486" s="12"/>
      <c r="B486" s="13"/>
      <c r="C486" s="14"/>
      <c r="D486" s="14"/>
      <c r="E486" s="15"/>
      <c r="F486" s="15"/>
      <c r="G486" s="15"/>
      <c r="H486" s="15"/>
      <c r="I486" s="15"/>
      <c r="J486" s="15"/>
      <c r="K486" s="14"/>
      <c r="L486" s="16"/>
      <c r="M486" s="17"/>
      <c r="N486" s="18">
        <f>Calc!N486</f>
        <v>0</v>
      </c>
      <c r="O486" s="19">
        <f>Calc!Z486</f>
        <v>0</v>
      </c>
      <c r="P486" s="20">
        <f>Calc!S486</f>
        <v>0</v>
      </c>
      <c r="Q486" s="20">
        <f>Calc!T486</f>
        <v>0</v>
      </c>
      <c r="R486" s="20">
        <f>Calc!V486</f>
        <v>0</v>
      </c>
      <c r="S486" s="21">
        <f>Calc!W486</f>
        <v>0</v>
      </c>
      <c r="T486" s="19">
        <f>Calc!J486</f>
        <v>0</v>
      </c>
      <c r="U486" s="14"/>
    </row>
    <row r="487" spans="1:21">
      <c r="A487" s="12"/>
      <c r="B487" s="13"/>
      <c r="C487" s="14"/>
      <c r="D487" s="14"/>
      <c r="E487" s="15"/>
      <c r="F487" s="15"/>
      <c r="G487" s="15"/>
      <c r="H487" s="15"/>
      <c r="I487" s="15"/>
      <c r="J487" s="15"/>
      <c r="K487" s="14"/>
      <c r="L487" s="16"/>
      <c r="M487" s="17"/>
      <c r="N487" s="18">
        <f>Calc!N487</f>
        <v>0</v>
      </c>
      <c r="O487" s="19">
        <f>Calc!Z487</f>
        <v>0</v>
      </c>
      <c r="P487" s="20">
        <f>Calc!S487</f>
        <v>0</v>
      </c>
      <c r="Q487" s="20">
        <f>Calc!T487</f>
        <v>0</v>
      </c>
      <c r="R487" s="20">
        <f>Calc!V487</f>
        <v>0</v>
      </c>
      <c r="S487" s="21">
        <f>Calc!W487</f>
        <v>0</v>
      </c>
      <c r="T487" s="19">
        <f>Calc!J487</f>
        <v>0</v>
      </c>
      <c r="U487" s="14"/>
    </row>
    <row r="488" spans="1:21">
      <c r="A488" s="12"/>
      <c r="B488" s="13"/>
      <c r="C488" s="14"/>
      <c r="D488" s="14"/>
      <c r="E488" s="15"/>
      <c r="F488" s="15"/>
      <c r="G488" s="15"/>
      <c r="H488" s="15"/>
      <c r="I488" s="15"/>
      <c r="J488" s="15"/>
      <c r="K488" s="14"/>
      <c r="L488" s="16"/>
      <c r="M488" s="17"/>
      <c r="N488" s="18">
        <f>Calc!N488</f>
        <v>0</v>
      </c>
      <c r="O488" s="19">
        <f>Calc!Z488</f>
        <v>0</v>
      </c>
      <c r="P488" s="20">
        <f>Calc!S488</f>
        <v>0</v>
      </c>
      <c r="Q488" s="20">
        <f>Calc!T488</f>
        <v>0</v>
      </c>
      <c r="R488" s="20">
        <f>Calc!V488</f>
        <v>0</v>
      </c>
      <c r="S488" s="21">
        <f>Calc!W488</f>
        <v>0</v>
      </c>
      <c r="T488" s="19">
        <f>Calc!J488</f>
        <v>0</v>
      </c>
      <c r="U488" s="14"/>
    </row>
    <row r="489" spans="1:21">
      <c r="A489" s="12"/>
      <c r="B489" s="13"/>
      <c r="C489" s="14"/>
      <c r="D489" s="14"/>
      <c r="E489" s="15"/>
      <c r="F489" s="15"/>
      <c r="G489" s="15"/>
      <c r="H489" s="15"/>
      <c r="I489" s="15"/>
      <c r="J489" s="15"/>
      <c r="K489" s="14"/>
      <c r="L489" s="16"/>
      <c r="M489" s="17"/>
      <c r="N489" s="18">
        <f>Calc!N489</f>
        <v>0</v>
      </c>
      <c r="O489" s="19">
        <f>Calc!Z489</f>
        <v>0</v>
      </c>
      <c r="P489" s="20">
        <f>Calc!S489</f>
        <v>0</v>
      </c>
      <c r="Q489" s="20">
        <f>Calc!T489</f>
        <v>0</v>
      </c>
      <c r="R489" s="20">
        <f>Calc!V489</f>
        <v>0</v>
      </c>
      <c r="S489" s="21">
        <f>Calc!W489</f>
        <v>0</v>
      </c>
      <c r="T489" s="19">
        <f>Calc!J489</f>
        <v>0</v>
      </c>
      <c r="U489" s="14"/>
    </row>
    <row r="490" spans="1:21">
      <c r="A490" s="12"/>
      <c r="B490" s="13"/>
      <c r="C490" s="14"/>
      <c r="D490" s="14"/>
      <c r="E490" s="15"/>
      <c r="F490" s="15"/>
      <c r="G490" s="15"/>
      <c r="H490" s="15"/>
      <c r="I490" s="15"/>
      <c r="J490" s="15"/>
      <c r="K490" s="14"/>
      <c r="L490" s="16"/>
      <c r="M490" s="17"/>
      <c r="N490" s="18">
        <f>Calc!N490</f>
        <v>0</v>
      </c>
      <c r="O490" s="19">
        <f>Calc!Z490</f>
        <v>0</v>
      </c>
      <c r="P490" s="20">
        <f>Calc!S490</f>
        <v>0</v>
      </c>
      <c r="Q490" s="20">
        <f>Calc!T490</f>
        <v>0</v>
      </c>
      <c r="R490" s="20">
        <f>Calc!V490</f>
        <v>0</v>
      </c>
      <c r="S490" s="21">
        <f>Calc!W490</f>
        <v>0</v>
      </c>
      <c r="T490" s="19">
        <f>Calc!J490</f>
        <v>0</v>
      </c>
      <c r="U490" s="14"/>
    </row>
    <row r="491" spans="1:21">
      <c r="A491" s="12"/>
      <c r="B491" s="13"/>
      <c r="C491" s="14"/>
      <c r="D491" s="14"/>
      <c r="E491" s="15"/>
      <c r="F491" s="15"/>
      <c r="G491" s="15"/>
      <c r="H491" s="15"/>
      <c r="I491" s="15"/>
      <c r="J491" s="15"/>
      <c r="K491" s="14"/>
      <c r="L491" s="16"/>
      <c r="M491" s="17"/>
      <c r="N491" s="18">
        <f>Calc!N491</f>
        <v>0</v>
      </c>
      <c r="O491" s="19">
        <f>Calc!Z491</f>
        <v>0</v>
      </c>
      <c r="P491" s="20">
        <f>Calc!S491</f>
        <v>0</v>
      </c>
      <c r="Q491" s="20">
        <f>Calc!T491</f>
        <v>0</v>
      </c>
      <c r="R491" s="20">
        <f>Calc!V491</f>
        <v>0</v>
      </c>
      <c r="S491" s="21">
        <f>Calc!W491</f>
        <v>0</v>
      </c>
      <c r="T491" s="19">
        <f>Calc!J491</f>
        <v>0</v>
      </c>
      <c r="U491" s="14"/>
    </row>
    <row r="492" spans="1:21">
      <c r="A492" s="12"/>
      <c r="B492" s="13"/>
      <c r="C492" s="14"/>
      <c r="D492" s="14"/>
      <c r="E492" s="15"/>
      <c r="F492" s="15"/>
      <c r="G492" s="15"/>
      <c r="H492" s="15"/>
      <c r="I492" s="15"/>
      <c r="J492" s="15"/>
      <c r="K492" s="14"/>
      <c r="L492" s="16"/>
      <c r="M492" s="17"/>
      <c r="N492" s="18">
        <f>Calc!N492</f>
        <v>0</v>
      </c>
      <c r="O492" s="19">
        <f>Calc!Z492</f>
        <v>0</v>
      </c>
      <c r="P492" s="20">
        <f>Calc!S492</f>
        <v>0</v>
      </c>
      <c r="Q492" s="20">
        <f>Calc!T492</f>
        <v>0</v>
      </c>
      <c r="R492" s="20">
        <f>Calc!V492</f>
        <v>0</v>
      </c>
      <c r="S492" s="21">
        <f>Calc!W492</f>
        <v>0</v>
      </c>
      <c r="T492" s="19">
        <f>Calc!J492</f>
        <v>0</v>
      </c>
      <c r="U492" s="14"/>
    </row>
    <row r="493" spans="1:21">
      <c r="A493" s="12"/>
      <c r="B493" s="13"/>
      <c r="C493" s="14"/>
      <c r="D493" s="14"/>
      <c r="E493" s="15"/>
      <c r="F493" s="15"/>
      <c r="G493" s="15"/>
      <c r="H493" s="15"/>
      <c r="I493" s="15"/>
      <c r="J493" s="15"/>
      <c r="K493" s="14"/>
      <c r="L493" s="16"/>
      <c r="M493" s="17"/>
      <c r="N493" s="18">
        <f>Calc!N493</f>
        <v>0</v>
      </c>
      <c r="O493" s="19">
        <f>Calc!Z493</f>
        <v>0</v>
      </c>
      <c r="P493" s="20">
        <f>Calc!S493</f>
        <v>0</v>
      </c>
      <c r="Q493" s="20">
        <f>Calc!T493</f>
        <v>0</v>
      </c>
      <c r="R493" s="20">
        <f>Calc!V493</f>
        <v>0</v>
      </c>
      <c r="S493" s="21">
        <f>Calc!W493</f>
        <v>0</v>
      </c>
      <c r="T493" s="19">
        <f>Calc!J493</f>
        <v>0</v>
      </c>
      <c r="U493" s="14"/>
    </row>
    <row r="494" spans="1:21">
      <c r="A494" s="12"/>
      <c r="B494" s="13"/>
      <c r="C494" s="14"/>
      <c r="D494" s="14"/>
      <c r="E494" s="15"/>
      <c r="F494" s="15"/>
      <c r="G494" s="15"/>
      <c r="H494" s="15"/>
      <c r="I494" s="15"/>
      <c r="J494" s="15"/>
      <c r="K494" s="14"/>
      <c r="L494" s="16"/>
      <c r="M494" s="17"/>
      <c r="N494" s="18">
        <f>Calc!N494</f>
        <v>0</v>
      </c>
      <c r="O494" s="19">
        <f>Calc!Z494</f>
        <v>0</v>
      </c>
      <c r="P494" s="20">
        <f>Calc!S494</f>
        <v>0</v>
      </c>
      <c r="Q494" s="20">
        <f>Calc!T494</f>
        <v>0</v>
      </c>
      <c r="R494" s="20">
        <f>Calc!V494</f>
        <v>0</v>
      </c>
      <c r="S494" s="21">
        <f>Calc!W494</f>
        <v>0</v>
      </c>
      <c r="T494" s="19">
        <f>Calc!J494</f>
        <v>0</v>
      </c>
      <c r="U494" s="14"/>
    </row>
    <row r="495" spans="1:21">
      <c r="A495" s="12"/>
      <c r="B495" s="13"/>
      <c r="C495" s="14"/>
      <c r="D495" s="14"/>
      <c r="E495" s="15"/>
      <c r="F495" s="15"/>
      <c r="G495" s="15"/>
      <c r="H495" s="15"/>
      <c r="I495" s="15"/>
      <c r="J495" s="15"/>
      <c r="K495" s="14"/>
      <c r="L495" s="16"/>
      <c r="M495" s="17"/>
      <c r="N495" s="18">
        <f>Calc!N495</f>
        <v>0</v>
      </c>
      <c r="O495" s="19">
        <f>Calc!Z495</f>
        <v>0</v>
      </c>
      <c r="P495" s="20">
        <f>Calc!S495</f>
        <v>0</v>
      </c>
      <c r="Q495" s="20">
        <f>Calc!T495</f>
        <v>0</v>
      </c>
      <c r="R495" s="20">
        <f>Calc!V495</f>
        <v>0</v>
      </c>
      <c r="S495" s="21">
        <f>Calc!W495</f>
        <v>0</v>
      </c>
      <c r="T495" s="19">
        <f>Calc!J495</f>
        <v>0</v>
      </c>
      <c r="U495" s="14"/>
    </row>
    <row r="496" spans="1:21">
      <c r="A496" s="12"/>
      <c r="B496" s="13"/>
      <c r="C496" s="14"/>
      <c r="D496" s="14"/>
      <c r="E496" s="15"/>
      <c r="F496" s="15"/>
      <c r="G496" s="15"/>
      <c r="H496" s="15"/>
      <c r="I496" s="15"/>
      <c r="J496" s="15"/>
      <c r="K496" s="14"/>
      <c r="L496" s="16"/>
      <c r="M496" s="17"/>
      <c r="N496" s="18">
        <f>Calc!N496</f>
        <v>0</v>
      </c>
      <c r="O496" s="19">
        <f>Calc!Z496</f>
        <v>0</v>
      </c>
      <c r="P496" s="20">
        <f>Calc!S496</f>
        <v>0</v>
      </c>
      <c r="Q496" s="20">
        <f>Calc!T496</f>
        <v>0</v>
      </c>
      <c r="R496" s="20">
        <f>Calc!V496</f>
        <v>0</v>
      </c>
      <c r="S496" s="21">
        <f>Calc!W496</f>
        <v>0</v>
      </c>
      <c r="T496" s="19">
        <f>Calc!J496</f>
        <v>0</v>
      </c>
      <c r="U496" s="14"/>
    </row>
    <row r="497" spans="1:21">
      <c r="A497" s="12"/>
      <c r="B497" s="13"/>
      <c r="C497" s="14"/>
      <c r="D497" s="14"/>
      <c r="E497" s="15"/>
      <c r="F497" s="15"/>
      <c r="G497" s="15"/>
      <c r="H497" s="15"/>
      <c r="I497" s="15"/>
      <c r="J497" s="15"/>
      <c r="K497" s="14"/>
      <c r="L497" s="16"/>
      <c r="M497" s="17"/>
      <c r="N497" s="18">
        <f>Calc!N497</f>
        <v>0</v>
      </c>
      <c r="O497" s="19">
        <f>Calc!Z497</f>
        <v>0</v>
      </c>
      <c r="P497" s="20">
        <f>Calc!S497</f>
        <v>0</v>
      </c>
      <c r="Q497" s="20">
        <f>Calc!T497</f>
        <v>0</v>
      </c>
      <c r="R497" s="20">
        <f>Calc!V497</f>
        <v>0</v>
      </c>
      <c r="S497" s="21">
        <f>Calc!W497</f>
        <v>0</v>
      </c>
      <c r="T497" s="19">
        <f>Calc!J497</f>
        <v>0</v>
      </c>
      <c r="U497" s="14"/>
    </row>
    <row r="498" spans="1:21">
      <c r="A498" s="12"/>
      <c r="B498" s="13"/>
      <c r="C498" s="14"/>
      <c r="D498" s="14"/>
      <c r="E498" s="15"/>
      <c r="F498" s="15"/>
      <c r="G498" s="15"/>
      <c r="H498" s="15"/>
      <c r="I498" s="15"/>
      <c r="J498" s="15"/>
      <c r="K498" s="14"/>
      <c r="L498" s="16"/>
      <c r="M498" s="17"/>
      <c r="N498" s="18">
        <f>Calc!N498</f>
        <v>0</v>
      </c>
      <c r="O498" s="19">
        <f>Calc!Z498</f>
        <v>0</v>
      </c>
      <c r="P498" s="20">
        <f>Calc!S498</f>
        <v>0</v>
      </c>
      <c r="Q498" s="20">
        <f>Calc!T498</f>
        <v>0</v>
      </c>
      <c r="R498" s="20">
        <f>Calc!V498</f>
        <v>0</v>
      </c>
      <c r="S498" s="21">
        <f>Calc!W498</f>
        <v>0</v>
      </c>
      <c r="T498" s="19">
        <f>Calc!J498</f>
        <v>0</v>
      </c>
      <c r="U498" s="14"/>
    </row>
    <row r="499" spans="1:21">
      <c r="A499" s="12"/>
      <c r="B499" s="13"/>
      <c r="C499" s="14"/>
      <c r="D499" s="14"/>
      <c r="E499" s="15"/>
      <c r="F499" s="15"/>
      <c r="G499" s="15"/>
      <c r="H499" s="15"/>
      <c r="I499" s="15"/>
      <c r="J499" s="15"/>
      <c r="K499" s="14"/>
      <c r="L499" s="16"/>
      <c r="M499" s="17"/>
      <c r="N499" s="18">
        <f>Calc!N499</f>
        <v>0</v>
      </c>
      <c r="O499" s="19">
        <f>Calc!Z499</f>
        <v>0</v>
      </c>
      <c r="P499" s="20">
        <f>Calc!S499</f>
        <v>0</v>
      </c>
      <c r="Q499" s="20">
        <f>Calc!T499</f>
        <v>0</v>
      </c>
      <c r="R499" s="20">
        <f>Calc!V499</f>
        <v>0</v>
      </c>
      <c r="S499" s="21">
        <f>Calc!W499</f>
        <v>0</v>
      </c>
      <c r="T499" s="19">
        <f>Calc!J499</f>
        <v>0</v>
      </c>
      <c r="U499" s="14"/>
    </row>
    <row r="500" spans="1:21">
      <c r="A500" s="12"/>
      <c r="B500" s="13"/>
      <c r="C500" s="14"/>
      <c r="D500" s="14"/>
      <c r="E500" s="15"/>
      <c r="F500" s="15"/>
      <c r="G500" s="15"/>
      <c r="H500" s="15"/>
      <c r="I500" s="15"/>
      <c r="J500" s="15"/>
      <c r="K500" s="14"/>
      <c r="L500" s="16"/>
      <c r="M500" s="17"/>
      <c r="N500" s="18">
        <f>Calc!N500</f>
        <v>0</v>
      </c>
      <c r="O500" s="19">
        <f>Calc!Z500</f>
        <v>0</v>
      </c>
      <c r="P500" s="20">
        <f>Calc!S500</f>
        <v>0</v>
      </c>
      <c r="Q500" s="20">
        <f>Calc!T500</f>
        <v>0</v>
      </c>
      <c r="R500" s="20">
        <f>Calc!V500</f>
        <v>0</v>
      </c>
      <c r="S500" s="21">
        <f>Calc!W500</f>
        <v>0</v>
      </c>
      <c r="T500" s="19">
        <f>Calc!J500</f>
        <v>0</v>
      </c>
      <c r="U500" s="14"/>
    </row>
    <row r="501" spans="1:21">
      <c r="A501" s="12"/>
      <c r="B501" s="13"/>
      <c r="C501" s="14"/>
      <c r="D501" s="14"/>
      <c r="E501" s="15"/>
      <c r="F501" s="15"/>
      <c r="G501" s="15"/>
      <c r="H501" s="15"/>
      <c r="I501" s="15"/>
      <c r="J501" s="15"/>
      <c r="K501" s="14"/>
      <c r="L501" s="16"/>
      <c r="M501" s="17"/>
      <c r="N501" s="18">
        <f>Calc!N501</f>
        <v>0</v>
      </c>
      <c r="O501" s="19">
        <f>Calc!Z501</f>
        <v>0</v>
      </c>
      <c r="P501" s="20">
        <f>Calc!S501</f>
        <v>0</v>
      </c>
      <c r="Q501" s="20">
        <f>Calc!T501</f>
        <v>0</v>
      </c>
      <c r="R501" s="20">
        <f>Calc!V501</f>
        <v>0</v>
      </c>
      <c r="S501" s="21">
        <f>Calc!W501</f>
        <v>0</v>
      </c>
      <c r="T501" s="19">
        <f>Calc!J501</f>
        <v>0</v>
      </c>
      <c r="U501" s="14"/>
    </row>
    <row r="502" spans="1:21">
      <c r="A502" s="12"/>
      <c r="B502" s="13"/>
      <c r="C502" s="14"/>
      <c r="D502" s="14"/>
      <c r="E502" s="15"/>
      <c r="F502" s="15"/>
      <c r="G502" s="15"/>
      <c r="H502" s="15"/>
      <c r="I502" s="15"/>
      <c r="J502" s="15"/>
      <c r="K502" s="14"/>
      <c r="L502" s="16"/>
      <c r="M502" s="17"/>
      <c r="N502" s="18">
        <f>Calc!N502</f>
        <v>0</v>
      </c>
      <c r="O502" s="19">
        <f>Calc!Z502</f>
        <v>0</v>
      </c>
      <c r="P502" s="20">
        <f>Calc!S502</f>
        <v>0</v>
      </c>
      <c r="Q502" s="20">
        <f>Calc!T502</f>
        <v>0</v>
      </c>
      <c r="R502" s="20">
        <f>Calc!V502</f>
        <v>0</v>
      </c>
      <c r="S502" s="21">
        <f>Calc!W502</f>
        <v>0</v>
      </c>
      <c r="T502" s="19">
        <f>Calc!J502</f>
        <v>0</v>
      </c>
      <c r="U502" s="14"/>
    </row>
    <row r="503" spans="1:21">
      <c r="A503" s="12"/>
      <c r="B503" s="13"/>
      <c r="C503" s="14"/>
      <c r="D503" s="14"/>
      <c r="E503" s="15"/>
      <c r="F503" s="15"/>
      <c r="G503" s="15"/>
      <c r="H503" s="15"/>
      <c r="I503" s="15"/>
      <c r="J503" s="15"/>
      <c r="K503" s="14"/>
      <c r="L503" s="16"/>
      <c r="M503" s="17"/>
      <c r="N503" s="18">
        <f>Calc!N503</f>
        <v>0</v>
      </c>
      <c r="O503" s="19">
        <f>Calc!Z503</f>
        <v>0</v>
      </c>
      <c r="P503" s="20">
        <f>Calc!S503</f>
        <v>0</v>
      </c>
      <c r="Q503" s="20">
        <f>Calc!T503</f>
        <v>0</v>
      </c>
      <c r="R503" s="20">
        <f>Calc!V503</f>
        <v>0</v>
      </c>
      <c r="S503" s="21">
        <f>Calc!W503</f>
        <v>0</v>
      </c>
      <c r="T503" s="19">
        <f>Calc!J503</f>
        <v>0</v>
      </c>
      <c r="U503" s="14"/>
    </row>
    <row r="504" spans="1:21">
      <c r="A504" s="12"/>
      <c r="B504" s="13"/>
      <c r="C504" s="14"/>
      <c r="D504" s="14"/>
      <c r="E504" s="15"/>
      <c r="F504" s="15"/>
      <c r="G504" s="15"/>
      <c r="H504" s="15"/>
      <c r="I504" s="15"/>
      <c r="J504" s="15"/>
      <c r="K504" s="14"/>
      <c r="L504" s="16"/>
      <c r="M504" s="17"/>
      <c r="N504" s="18">
        <f>Calc!N504</f>
        <v>0</v>
      </c>
      <c r="O504" s="19">
        <f>Calc!Z504</f>
        <v>0</v>
      </c>
      <c r="P504" s="20">
        <f>Calc!S504</f>
        <v>0</v>
      </c>
      <c r="Q504" s="20">
        <f>Calc!T504</f>
        <v>0</v>
      </c>
      <c r="R504" s="20">
        <f>Calc!V504</f>
        <v>0</v>
      </c>
      <c r="S504" s="21">
        <f>Calc!W504</f>
        <v>0</v>
      </c>
      <c r="T504" s="19">
        <f>Calc!J504</f>
        <v>0</v>
      </c>
      <c r="U504" s="14"/>
    </row>
    <row r="505" spans="1:21">
      <c r="A505" s="12"/>
      <c r="B505" s="13"/>
      <c r="C505" s="14"/>
      <c r="D505" s="14"/>
      <c r="E505" s="15"/>
      <c r="F505" s="15"/>
      <c r="G505" s="15"/>
      <c r="H505" s="15"/>
      <c r="I505" s="15"/>
      <c r="J505" s="15"/>
      <c r="K505" s="14"/>
      <c r="L505" s="16"/>
      <c r="M505" s="17"/>
      <c r="N505" s="18">
        <f>Calc!N505</f>
        <v>0</v>
      </c>
      <c r="O505" s="19">
        <f>Calc!Z505</f>
        <v>0</v>
      </c>
      <c r="P505" s="20">
        <f>Calc!S505</f>
        <v>0</v>
      </c>
      <c r="Q505" s="20">
        <f>Calc!T505</f>
        <v>0</v>
      </c>
      <c r="R505" s="20">
        <f>Calc!V505</f>
        <v>0</v>
      </c>
      <c r="S505" s="21">
        <f>Calc!W505</f>
        <v>0</v>
      </c>
      <c r="T505" s="19">
        <f>Calc!J505</f>
        <v>0</v>
      </c>
      <c r="U505" s="14"/>
    </row>
    <row r="506" spans="1:21">
      <c r="A506" s="12"/>
      <c r="B506" s="13"/>
      <c r="C506" s="14"/>
      <c r="D506" s="14"/>
      <c r="E506" s="15"/>
      <c r="F506" s="15"/>
      <c r="G506" s="15"/>
      <c r="H506" s="15"/>
      <c r="I506" s="15"/>
      <c r="J506" s="15"/>
      <c r="K506" s="14"/>
      <c r="L506" s="16"/>
      <c r="M506" s="17"/>
      <c r="N506" s="18">
        <f>Calc!N506</f>
        <v>0</v>
      </c>
      <c r="O506" s="19">
        <f>Calc!Z506</f>
        <v>0</v>
      </c>
      <c r="P506" s="20">
        <f>Calc!S506</f>
        <v>0</v>
      </c>
      <c r="Q506" s="20">
        <f>Calc!T506</f>
        <v>0</v>
      </c>
      <c r="R506" s="20">
        <f>Calc!V506</f>
        <v>0</v>
      </c>
      <c r="S506" s="21">
        <f>Calc!W506</f>
        <v>0</v>
      </c>
      <c r="T506" s="19">
        <f>Calc!J506</f>
        <v>0</v>
      </c>
      <c r="U506" s="14"/>
    </row>
    <row r="507" spans="1:21">
      <c r="A507" s="12"/>
      <c r="B507" s="13"/>
      <c r="C507" s="14"/>
      <c r="D507" s="14"/>
      <c r="E507" s="15"/>
      <c r="F507" s="15"/>
      <c r="G507" s="15"/>
      <c r="H507" s="15"/>
      <c r="I507" s="15"/>
      <c r="J507" s="15"/>
      <c r="K507" s="14"/>
      <c r="L507" s="16"/>
      <c r="M507" s="17"/>
      <c r="N507" s="18">
        <f>Calc!N507</f>
        <v>0</v>
      </c>
      <c r="O507" s="19">
        <f>Calc!Z507</f>
        <v>0</v>
      </c>
      <c r="P507" s="20">
        <f>Calc!S507</f>
        <v>0</v>
      </c>
      <c r="Q507" s="20">
        <f>Calc!T507</f>
        <v>0</v>
      </c>
      <c r="R507" s="20">
        <f>Calc!V507</f>
        <v>0</v>
      </c>
      <c r="S507" s="21">
        <f>Calc!W507</f>
        <v>0</v>
      </c>
      <c r="T507" s="19">
        <f>Calc!J507</f>
        <v>0</v>
      </c>
      <c r="U507" s="14"/>
    </row>
    <row r="508" spans="1:21">
      <c r="A508" s="12"/>
      <c r="B508" s="13"/>
      <c r="C508" s="14"/>
      <c r="D508" s="14"/>
      <c r="E508" s="15"/>
      <c r="F508" s="15"/>
      <c r="G508" s="15"/>
      <c r="H508" s="15"/>
      <c r="I508" s="15"/>
      <c r="J508" s="15"/>
      <c r="K508" s="14"/>
      <c r="L508" s="16"/>
      <c r="M508" s="17"/>
      <c r="N508" s="18">
        <f>Calc!N508</f>
        <v>0</v>
      </c>
      <c r="O508" s="19">
        <f>Calc!Z508</f>
        <v>0</v>
      </c>
      <c r="P508" s="20">
        <f>Calc!S508</f>
        <v>0</v>
      </c>
      <c r="Q508" s="20">
        <f>Calc!T508</f>
        <v>0</v>
      </c>
      <c r="R508" s="20">
        <f>Calc!V508</f>
        <v>0</v>
      </c>
      <c r="S508" s="21">
        <f>Calc!W508</f>
        <v>0</v>
      </c>
      <c r="T508" s="19">
        <f>Calc!J508</f>
        <v>0</v>
      </c>
      <c r="U508" s="14"/>
    </row>
    <row r="509" spans="1:21">
      <c r="A509" s="12"/>
      <c r="B509" s="13"/>
      <c r="C509" s="14"/>
      <c r="D509" s="14"/>
      <c r="E509" s="15"/>
      <c r="F509" s="15"/>
      <c r="G509" s="15"/>
      <c r="H509" s="15"/>
      <c r="I509" s="15"/>
      <c r="J509" s="15"/>
      <c r="K509" s="14"/>
      <c r="L509" s="16"/>
      <c r="M509" s="17"/>
      <c r="N509" s="18">
        <f>Calc!N509</f>
        <v>0</v>
      </c>
      <c r="O509" s="19">
        <f>Calc!Z509</f>
        <v>0</v>
      </c>
      <c r="P509" s="20">
        <f>Calc!S509</f>
        <v>0</v>
      </c>
      <c r="Q509" s="20">
        <f>Calc!T509</f>
        <v>0</v>
      </c>
      <c r="R509" s="20">
        <f>Calc!V509</f>
        <v>0</v>
      </c>
      <c r="S509" s="21">
        <f>Calc!W509</f>
        <v>0</v>
      </c>
      <c r="T509" s="19">
        <f>Calc!J509</f>
        <v>0</v>
      </c>
      <c r="U509" s="14"/>
    </row>
    <row r="510" spans="1:21">
      <c r="A510" s="12"/>
      <c r="B510" s="13"/>
      <c r="C510" s="14"/>
      <c r="D510" s="14"/>
      <c r="E510" s="15"/>
      <c r="F510" s="15"/>
      <c r="G510" s="15"/>
      <c r="H510" s="15"/>
      <c r="I510" s="15"/>
      <c r="J510" s="15"/>
      <c r="K510" s="14"/>
      <c r="L510" s="16"/>
      <c r="M510" s="17"/>
      <c r="N510" s="18">
        <f>Calc!N510</f>
        <v>0</v>
      </c>
      <c r="O510" s="19">
        <f>Calc!Z510</f>
        <v>0</v>
      </c>
      <c r="P510" s="20">
        <f>Calc!S510</f>
        <v>0</v>
      </c>
      <c r="Q510" s="20">
        <f>Calc!T510</f>
        <v>0</v>
      </c>
      <c r="R510" s="20">
        <f>Calc!V510</f>
        <v>0</v>
      </c>
      <c r="S510" s="21">
        <f>Calc!W510</f>
        <v>0</v>
      </c>
      <c r="T510" s="19">
        <f>Calc!J510</f>
        <v>0</v>
      </c>
      <c r="U510" s="14"/>
    </row>
    <row r="511" spans="1:21">
      <c r="A511" s="12"/>
      <c r="B511" s="13"/>
      <c r="C511" s="14"/>
      <c r="D511" s="14"/>
      <c r="E511" s="15"/>
      <c r="F511" s="15"/>
      <c r="G511" s="15"/>
      <c r="H511" s="15"/>
      <c r="I511" s="15"/>
      <c r="J511" s="15"/>
      <c r="K511" s="14"/>
      <c r="L511" s="16"/>
      <c r="M511" s="17"/>
      <c r="N511" s="18">
        <f>Calc!N511</f>
        <v>0</v>
      </c>
      <c r="O511" s="19">
        <f>Calc!Z511</f>
        <v>0</v>
      </c>
      <c r="P511" s="20">
        <f>Calc!S511</f>
        <v>0</v>
      </c>
      <c r="Q511" s="20">
        <f>Calc!T511</f>
        <v>0</v>
      </c>
      <c r="R511" s="20">
        <f>Calc!V511</f>
        <v>0</v>
      </c>
      <c r="S511" s="21">
        <f>Calc!W511</f>
        <v>0</v>
      </c>
      <c r="T511" s="19">
        <f>Calc!J511</f>
        <v>0</v>
      </c>
      <c r="U511" s="14"/>
    </row>
    <row r="512" spans="1:21">
      <c r="A512" s="12"/>
      <c r="B512" s="13"/>
      <c r="C512" s="14"/>
      <c r="D512" s="14"/>
      <c r="E512" s="15"/>
      <c r="F512" s="15"/>
      <c r="G512" s="15"/>
      <c r="H512" s="15"/>
      <c r="I512" s="15"/>
      <c r="J512" s="15"/>
      <c r="K512" s="14"/>
      <c r="L512" s="16"/>
      <c r="M512" s="17"/>
      <c r="N512" s="18">
        <f>Calc!N512</f>
        <v>0</v>
      </c>
      <c r="O512" s="19">
        <f>Calc!Z512</f>
        <v>0</v>
      </c>
      <c r="P512" s="20">
        <f>Calc!S512</f>
        <v>0</v>
      </c>
      <c r="Q512" s="20">
        <f>Calc!T512</f>
        <v>0</v>
      </c>
      <c r="R512" s="20">
        <f>Calc!V512</f>
        <v>0</v>
      </c>
      <c r="S512" s="21">
        <f>Calc!W512</f>
        <v>0</v>
      </c>
      <c r="T512" s="19">
        <f>Calc!J512</f>
        <v>0</v>
      </c>
      <c r="U512" s="14"/>
    </row>
    <row r="513" spans="1:21">
      <c r="A513" s="12"/>
      <c r="B513" s="13"/>
      <c r="C513" s="14"/>
      <c r="D513" s="14"/>
      <c r="E513" s="15"/>
      <c r="F513" s="15"/>
      <c r="G513" s="15"/>
      <c r="H513" s="15"/>
      <c r="I513" s="15"/>
      <c r="J513" s="15"/>
      <c r="K513" s="14"/>
      <c r="L513" s="16"/>
      <c r="M513" s="17"/>
      <c r="N513" s="18">
        <f>Calc!N513</f>
        <v>0</v>
      </c>
      <c r="O513" s="19">
        <f>Calc!Z513</f>
        <v>0</v>
      </c>
      <c r="P513" s="20">
        <f>Calc!S513</f>
        <v>0</v>
      </c>
      <c r="Q513" s="20">
        <f>Calc!T513</f>
        <v>0</v>
      </c>
      <c r="R513" s="20">
        <f>Calc!V513</f>
        <v>0</v>
      </c>
      <c r="S513" s="21">
        <f>Calc!W513</f>
        <v>0</v>
      </c>
      <c r="T513" s="19">
        <f>Calc!J513</f>
        <v>0</v>
      </c>
      <c r="U513" s="14"/>
    </row>
    <row r="514" spans="1:21">
      <c r="A514" s="12"/>
      <c r="B514" s="13"/>
      <c r="C514" s="14"/>
      <c r="D514" s="14"/>
      <c r="E514" s="15"/>
      <c r="F514" s="15"/>
      <c r="G514" s="15"/>
      <c r="H514" s="15"/>
      <c r="I514" s="15"/>
      <c r="J514" s="15"/>
      <c r="K514" s="14"/>
      <c r="L514" s="16"/>
      <c r="M514" s="17"/>
      <c r="N514" s="18">
        <f>Calc!N514</f>
        <v>0</v>
      </c>
      <c r="O514" s="19">
        <f>Calc!Z514</f>
        <v>0</v>
      </c>
      <c r="P514" s="20">
        <f>Calc!S514</f>
        <v>0</v>
      </c>
      <c r="Q514" s="20">
        <f>Calc!T514</f>
        <v>0</v>
      </c>
      <c r="R514" s="20">
        <f>Calc!V514</f>
        <v>0</v>
      </c>
      <c r="S514" s="21">
        <f>Calc!W514</f>
        <v>0</v>
      </c>
      <c r="T514" s="19">
        <f>Calc!J514</f>
        <v>0</v>
      </c>
      <c r="U514" s="14"/>
    </row>
    <row r="515" spans="1:21">
      <c r="A515" s="12"/>
      <c r="B515" s="13"/>
      <c r="C515" s="14"/>
      <c r="D515" s="14"/>
      <c r="E515" s="15"/>
      <c r="F515" s="15"/>
      <c r="G515" s="15"/>
      <c r="H515" s="15"/>
      <c r="I515" s="15"/>
      <c r="J515" s="15"/>
      <c r="K515" s="14"/>
      <c r="L515" s="16"/>
      <c r="M515" s="17"/>
      <c r="N515" s="18">
        <f>Calc!N515</f>
        <v>0</v>
      </c>
      <c r="O515" s="19">
        <f>Calc!Z515</f>
        <v>0</v>
      </c>
      <c r="P515" s="20">
        <f>Calc!S515</f>
        <v>0</v>
      </c>
      <c r="Q515" s="20">
        <f>Calc!T515</f>
        <v>0</v>
      </c>
      <c r="R515" s="20">
        <f>Calc!V515</f>
        <v>0</v>
      </c>
      <c r="S515" s="21">
        <f>Calc!W515</f>
        <v>0</v>
      </c>
      <c r="T515" s="19">
        <f>Calc!J515</f>
        <v>0</v>
      </c>
      <c r="U515" s="14"/>
    </row>
    <row r="516" spans="1:21">
      <c r="A516" s="12"/>
      <c r="B516" s="13"/>
      <c r="C516" s="14"/>
      <c r="D516" s="14"/>
      <c r="E516" s="15"/>
      <c r="F516" s="15"/>
      <c r="G516" s="15"/>
      <c r="H516" s="15"/>
      <c r="I516" s="15"/>
      <c r="J516" s="15"/>
      <c r="K516" s="14"/>
      <c r="L516" s="16"/>
      <c r="M516" s="17"/>
      <c r="N516" s="18">
        <f>Calc!N516</f>
        <v>0</v>
      </c>
      <c r="O516" s="19">
        <f>Calc!Z516</f>
        <v>0</v>
      </c>
      <c r="P516" s="20">
        <f>Calc!S516</f>
        <v>0</v>
      </c>
      <c r="Q516" s="20">
        <f>Calc!T516</f>
        <v>0</v>
      </c>
      <c r="R516" s="20">
        <f>Calc!V516</f>
        <v>0</v>
      </c>
      <c r="S516" s="21">
        <f>Calc!W516</f>
        <v>0</v>
      </c>
      <c r="T516" s="19">
        <f>Calc!J516</f>
        <v>0</v>
      </c>
      <c r="U516" s="14"/>
    </row>
    <row r="517" spans="1:21">
      <c r="A517" s="12"/>
      <c r="B517" s="13"/>
      <c r="C517" s="14"/>
      <c r="D517" s="14"/>
      <c r="E517" s="15"/>
      <c r="F517" s="15"/>
      <c r="G517" s="15"/>
      <c r="H517" s="15"/>
      <c r="I517" s="15"/>
      <c r="J517" s="15"/>
      <c r="K517" s="14"/>
      <c r="L517" s="16"/>
      <c r="M517" s="17"/>
      <c r="N517" s="18">
        <f>Calc!N517</f>
        <v>0</v>
      </c>
      <c r="O517" s="19">
        <f>Calc!Z517</f>
        <v>0</v>
      </c>
      <c r="P517" s="20">
        <f>Calc!S517</f>
        <v>0</v>
      </c>
      <c r="Q517" s="20">
        <f>Calc!T517</f>
        <v>0</v>
      </c>
      <c r="R517" s="20">
        <f>Calc!V517</f>
        <v>0</v>
      </c>
      <c r="S517" s="21">
        <f>Calc!W517</f>
        <v>0</v>
      </c>
      <c r="T517" s="19">
        <f>Calc!J517</f>
        <v>0</v>
      </c>
      <c r="U517" s="14"/>
    </row>
    <row r="518" spans="1:21">
      <c r="A518" s="12"/>
      <c r="B518" s="13"/>
      <c r="C518" s="14"/>
      <c r="D518" s="14"/>
      <c r="E518" s="15"/>
      <c r="F518" s="15"/>
      <c r="G518" s="15"/>
      <c r="H518" s="15"/>
      <c r="I518" s="15"/>
      <c r="J518" s="15"/>
      <c r="K518" s="14"/>
      <c r="L518" s="16"/>
      <c r="M518" s="17"/>
      <c r="N518" s="18">
        <f>Calc!N518</f>
        <v>0</v>
      </c>
      <c r="O518" s="19">
        <f>Calc!Z518</f>
        <v>0</v>
      </c>
      <c r="P518" s="20">
        <f>Calc!S518</f>
        <v>0</v>
      </c>
      <c r="Q518" s="20">
        <f>Calc!T518</f>
        <v>0</v>
      </c>
      <c r="R518" s="20">
        <f>Calc!V518</f>
        <v>0</v>
      </c>
      <c r="S518" s="21">
        <f>Calc!W518</f>
        <v>0</v>
      </c>
      <c r="T518" s="19">
        <f>Calc!J518</f>
        <v>0</v>
      </c>
      <c r="U518" s="14"/>
    </row>
    <row r="519" spans="1:21">
      <c r="A519" s="12"/>
      <c r="B519" s="13"/>
      <c r="C519" s="14"/>
      <c r="D519" s="14"/>
      <c r="E519" s="15"/>
      <c r="F519" s="15"/>
      <c r="G519" s="15"/>
      <c r="H519" s="15"/>
      <c r="I519" s="15"/>
      <c r="J519" s="15"/>
      <c r="K519" s="14"/>
      <c r="L519" s="16"/>
      <c r="M519" s="17"/>
      <c r="N519" s="18">
        <f>Calc!N519</f>
        <v>0</v>
      </c>
      <c r="O519" s="19">
        <f>Calc!Z519</f>
        <v>0</v>
      </c>
      <c r="P519" s="20">
        <f>Calc!S519</f>
        <v>0</v>
      </c>
      <c r="Q519" s="20">
        <f>Calc!T519</f>
        <v>0</v>
      </c>
      <c r="R519" s="20">
        <f>Calc!V519</f>
        <v>0</v>
      </c>
      <c r="S519" s="21">
        <f>Calc!W519</f>
        <v>0</v>
      </c>
      <c r="T519" s="19">
        <f>Calc!J519</f>
        <v>0</v>
      </c>
      <c r="U519" s="14"/>
    </row>
    <row r="520" spans="1:21">
      <c r="A520" s="12"/>
      <c r="B520" s="13"/>
      <c r="C520" s="14"/>
      <c r="D520" s="14"/>
      <c r="E520" s="15"/>
      <c r="F520" s="15"/>
      <c r="G520" s="15"/>
      <c r="H520" s="15"/>
      <c r="I520" s="15"/>
      <c r="J520" s="15"/>
      <c r="K520" s="14"/>
      <c r="L520" s="16"/>
      <c r="M520" s="17"/>
      <c r="N520" s="18">
        <f>Calc!N520</f>
        <v>0</v>
      </c>
      <c r="O520" s="19">
        <f>Calc!Z520</f>
        <v>0</v>
      </c>
      <c r="P520" s="20">
        <f>Calc!S520</f>
        <v>0</v>
      </c>
      <c r="Q520" s="20">
        <f>Calc!T520</f>
        <v>0</v>
      </c>
      <c r="R520" s="20">
        <f>Calc!V520</f>
        <v>0</v>
      </c>
      <c r="S520" s="21">
        <f>Calc!W520</f>
        <v>0</v>
      </c>
      <c r="T520" s="19">
        <f>Calc!J520</f>
        <v>0</v>
      </c>
      <c r="U520" s="14"/>
    </row>
    <row r="521" spans="1:21">
      <c r="A521" s="12"/>
      <c r="B521" s="13"/>
      <c r="C521" s="14"/>
      <c r="D521" s="14"/>
      <c r="E521" s="15"/>
      <c r="F521" s="15"/>
      <c r="G521" s="15"/>
      <c r="H521" s="15"/>
      <c r="I521" s="15"/>
      <c r="J521" s="15"/>
      <c r="K521" s="14"/>
      <c r="L521" s="16"/>
      <c r="M521" s="17"/>
      <c r="N521" s="18">
        <f>Calc!N521</f>
        <v>0</v>
      </c>
      <c r="O521" s="19">
        <f>Calc!Z521</f>
        <v>0</v>
      </c>
      <c r="P521" s="20">
        <f>Calc!S521</f>
        <v>0</v>
      </c>
      <c r="Q521" s="20">
        <f>Calc!T521</f>
        <v>0</v>
      </c>
      <c r="R521" s="20">
        <f>Calc!V521</f>
        <v>0</v>
      </c>
      <c r="S521" s="21">
        <f>Calc!W521</f>
        <v>0</v>
      </c>
      <c r="T521" s="19">
        <f>Calc!J521</f>
        <v>0</v>
      </c>
      <c r="U521" s="14"/>
    </row>
    <row r="522" spans="1:21">
      <c r="A522" s="12"/>
      <c r="B522" s="13"/>
      <c r="C522" s="14"/>
      <c r="D522" s="14"/>
      <c r="E522" s="15"/>
      <c r="F522" s="15"/>
      <c r="G522" s="15"/>
      <c r="H522" s="15"/>
      <c r="I522" s="15"/>
      <c r="J522" s="15"/>
      <c r="K522" s="14"/>
      <c r="L522" s="16"/>
      <c r="M522" s="17"/>
      <c r="N522" s="18">
        <f>Calc!N522</f>
        <v>0</v>
      </c>
      <c r="O522" s="19">
        <f>Calc!Z522</f>
        <v>0</v>
      </c>
      <c r="P522" s="20">
        <f>Calc!S522</f>
        <v>0</v>
      </c>
      <c r="Q522" s="20">
        <f>Calc!T522</f>
        <v>0</v>
      </c>
      <c r="R522" s="20">
        <f>Calc!V522</f>
        <v>0</v>
      </c>
      <c r="S522" s="21">
        <f>Calc!W522</f>
        <v>0</v>
      </c>
      <c r="T522" s="19">
        <f>Calc!J522</f>
        <v>0</v>
      </c>
      <c r="U522" s="14"/>
    </row>
    <row r="523" spans="1:21">
      <c r="A523" s="12"/>
      <c r="B523" s="13"/>
      <c r="C523" s="14"/>
      <c r="D523" s="14"/>
      <c r="E523" s="15"/>
      <c r="F523" s="15"/>
      <c r="G523" s="15"/>
      <c r="H523" s="15"/>
      <c r="I523" s="15"/>
      <c r="J523" s="15"/>
      <c r="K523" s="14"/>
      <c r="L523" s="16"/>
      <c r="M523" s="17"/>
      <c r="N523" s="18">
        <f>Calc!N523</f>
        <v>0</v>
      </c>
      <c r="O523" s="19">
        <f>Calc!Z523</f>
        <v>0</v>
      </c>
      <c r="P523" s="20">
        <f>Calc!S523</f>
        <v>0</v>
      </c>
      <c r="Q523" s="20">
        <f>Calc!T523</f>
        <v>0</v>
      </c>
      <c r="R523" s="20">
        <f>Calc!V523</f>
        <v>0</v>
      </c>
      <c r="S523" s="21">
        <f>Calc!W523</f>
        <v>0</v>
      </c>
      <c r="T523" s="19">
        <f>Calc!J523</f>
        <v>0</v>
      </c>
      <c r="U523" s="14"/>
    </row>
    <row r="524" spans="1:21">
      <c r="A524" s="12"/>
      <c r="B524" s="13"/>
      <c r="C524" s="14"/>
      <c r="D524" s="14"/>
      <c r="E524" s="15"/>
      <c r="F524" s="15"/>
      <c r="G524" s="15"/>
      <c r="H524" s="15"/>
      <c r="I524" s="15"/>
      <c r="J524" s="15"/>
      <c r="K524" s="14"/>
      <c r="L524" s="16"/>
      <c r="M524" s="17"/>
      <c r="N524" s="18">
        <f>Calc!N524</f>
        <v>0</v>
      </c>
      <c r="O524" s="19">
        <f>Calc!Z524</f>
        <v>0</v>
      </c>
      <c r="P524" s="20">
        <f>Calc!S524</f>
        <v>0</v>
      </c>
      <c r="Q524" s="20">
        <f>Calc!T524</f>
        <v>0</v>
      </c>
      <c r="R524" s="20">
        <f>Calc!V524</f>
        <v>0</v>
      </c>
      <c r="S524" s="21">
        <f>Calc!W524</f>
        <v>0</v>
      </c>
      <c r="T524" s="19">
        <f>Calc!J524</f>
        <v>0</v>
      </c>
      <c r="U524" s="14"/>
    </row>
    <row r="525" spans="1:21">
      <c r="A525" s="12"/>
      <c r="B525" s="13"/>
      <c r="C525" s="14"/>
      <c r="D525" s="14"/>
      <c r="E525" s="15"/>
      <c r="F525" s="15"/>
      <c r="G525" s="15"/>
      <c r="H525" s="15"/>
      <c r="I525" s="15"/>
      <c r="J525" s="15"/>
      <c r="K525" s="14"/>
      <c r="L525" s="16"/>
      <c r="M525" s="17"/>
      <c r="N525" s="18">
        <f>Calc!N525</f>
        <v>0</v>
      </c>
      <c r="O525" s="19">
        <f>Calc!Z525</f>
        <v>0</v>
      </c>
      <c r="P525" s="20">
        <f>Calc!S525</f>
        <v>0</v>
      </c>
      <c r="Q525" s="20">
        <f>Calc!T525</f>
        <v>0</v>
      </c>
      <c r="R525" s="20">
        <f>Calc!V525</f>
        <v>0</v>
      </c>
      <c r="S525" s="21">
        <f>Calc!W525</f>
        <v>0</v>
      </c>
      <c r="T525" s="19">
        <f>Calc!J525</f>
        <v>0</v>
      </c>
      <c r="U525" s="14"/>
    </row>
    <row r="526" spans="1:21">
      <c r="A526" s="12"/>
      <c r="B526" s="13"/>
      <c r="C526" s="14"/>
      <c r="D526" s="14"/>
      <c r="E526" s="15"/>
      <c r="F526" s="15"/>
      <c r="G526" s="15"/>
      <c r="H526" s="15"/>
      <c r="I526" s="15"/>
      <c r="J526" s="15"/>
      <c r="K526" s="14"/>
      <c r="L526" s="16"/>
      <c r="M526" s="17"/>
      <c r="N526" s="18">
        <f>Calc!N526</f>
        <v>0</v>
      </c>
      <c r="O526" s="19">
        <f>Calc!Z526</f>
        <v>0</v>
      </c>
      <c r="P526" s="20">
        <f>Calc!S526</f>
        <v>0</v>
      </c>
      <c r="Q526" s="20">
        <f>Calc!T526</f>
        <v>0</v>
      </c>
      <c r="R526" s="20">
        <f>Calc!V526</f>
        <v>0</v>
      </c>
      <c r="S526" s="21">
        <f>Calc!W526</f>
        <v>0</v>
      </c>
      <c r="T526" s="19">
        <f>Calc!J526</f>
        <v>0</v>
      </c>
      <c r="U526" s="14"/>
    </row>
    <row r="527" spans="1:21">
      <c r="A527" s="12"/>
      <c r="B527" s="13"/>
      <c r="C527" s="14"/>
      <c r="D527" s="14"/>
      <c r="E527" s="15"/>
      <c r="F527" s="15"/>
      <c r="G527" s="15"/>
      <c r="H527" s="15"/>
      <c r="I527" s="15"/>
      <c r="J527" s="15"/>
      <c r="K527" s="14"/>
      <c r="L527" s="16"/>
      <c r="M527" s="17"/>
      <c r="N527" s="18">
        <f>Calc!N527</f>
        <v>0</v>
      </c>
      <c r="O527" s="19">
        <f>Calc!Z527</f>
        <v>0</v>
      </c>
      <c r="P527" s="20">
        <f>Calc!S527</f>
        <v>0</v>
      </c>
      <c r="Q527" s="20">
        <f>Calc!T527</f>
        <v>0</v>
      </c>
      <c r="R527" s="20">
        <f>Calc!V527</f>
        <v>0</v>
      </c>
      <c r="S527" s="21">
        <f>Calc!W527</f>
        <v>0</v>
      </c>
      <c r="T527" s="19">
        <f>Calc!J527</f>
        <v>0</v>
      </c>
      <c r="U527" s="14"/>
    </row>
    <row r="528" spans="1:21">
      <c r="A528" s="12"/>
      <c r="B528" s="13"/>
      <c r="C528" s="14"/>
      <c r="D528" s="14"/>
      <c r="E528" s="15"/>
      <c r="F528" s="15"/>
      <c r="G528" s="15"/>
      <c r="H528" s="15"/>
      <c r="I528" s="15"/>
      <c r="J528" s="15"/>
      <c r="K528" s="14"/>
      <c r="L528" s="16"/>
      <c r="M528" s="17"/>
      <c r="N528" s="18">
        <f>Calc!N528</f>
        <v>0</v>
      </c>
      <c r="O528" s="19">
        <f>Calc!Z528</f>
        <v>0</v>
      </c>
      <c r="P528" s="20">
        <f>Calc!S528</f>
        <v>0</v>
      </c>
      <c r="Q528" s="20">
        <f>Calc!T528</f>
        <v>0</v>
      </c>
      <c r="R528" s="20">
        <f>Calc!V528</f>
        <v>0</v>
      </c>
      <c r="S528" s="21">
        <f>Calc!W528</f>
        <v>0</v>
      </c>
      <c r="T528" s="19">
        <f>Calc!J528</f>
        <v>0</v>
      </c>
      <c r="U528" s="14"/>
    </row>
    <row r="529" spans="1:21">
      <c r="A529" s="12"/>
      <c r="B529" s="13"/>
      <c r="C529" s="14"/>
      <c r="D529" s="14"/>
      <c r="E529" s="15"/>
      <c r="F529" s="15"/>
      <c r="G529" s="15"/>
      <c r="H529" s="15"/>
      <c r="I529" s="15"/>
      <c r="J529" s="15"/>
      <c r="K529" s="14"/>
      <c r="L529" s="16"/>
      <c r="M529" s="17"/>
      <c r="N529" s="18">
        <f>Calc!N529</f>
        <v>0</v>
      </c>
      <c r="O529" s="19">
        <f>Calc!Z529</f>
        <v>0</v>
      </c>
      <c r="P529" s="20">
        <f>Calc!S529</f>
        <v>0</v>
      </c>
      <c r="Q529" s="20">
        <f>Calc!T529</f>
        <v>0</v>
      </c>
      <c r="R529" s="20">
        <f>Calc!V529</f>
        <v>0</v>
      </c>
      <c r="S529" s="21">
        <f>Calc!W529</f>
        <v>0</v>
      </c>
      <c r="T529" s="19">
        <f>Calc!J529</f>
        <v>0</v>
      </c>
      <c r="U529" s="14"/>
    </row>
    <row r="530" spans="1:21">
      <c r="A530" s="12"/>
      <c r="B530" s="13"/>
      <c r="C530" s="14"/>
      <c r="D530" s="14"/>
      <c r="E530" s="15"/>
      <c r="F530" s="15"/>
      <c r="G530" s="15"/>
      <c r="H530" s="15"/>
      <c r="I530" s="15"/>
      <c r="J530" s="15"/>
      <c r="K530" s="14"/>
      <c r="L530" s="16"/>
      <c r="M530" s="17"/>
      <c r="N530" s="18">
        <f>Calc!N530</f>
        <v>0</v>
      </c>
      <c r="O530" s="19">
        <f>Calc!Z530</f>
        <v>0</v>
      </c>
      <c r="P530" s="20">
        <f>Calc!S530</f>
        <v>0</v>
      </c>
      <c r="Q530" s="20">
        <f>Calc!T530</f>
        <v>0</v>
      </c>
      <c r="R530" s="20">
        <f>Calc!V530</f>
        <v>0</v>
      </c>
      <c r="S530" s="21">
        <f>Calc!W530</f>
        <v>0</v>
      </c>
      <c r="T530" s="19">
        <f>Calc!J530</f>
        <v>0</v>
      </c>
      <c r="U530" s="14"/>
    </row>
    <row r="531" spans="1:21">
      <c r="A531" s="12"/>
      <c r="B531" s="13"/>
      <c r="C531" s="14"/>
      <c r="D531" s="14"/>
      <c r="E531" s="15"/>
      <c r="F531" s="15"/>
      <c r="G531" s="15"/>
      <c r="H531" s="15"/>
      <c r="I531" s="15"/>
      <c r="J531" s="15"/>
      <c r="K531" s="14"/>
      <c r="L531" s="16"/>
      <c r="M531" s="17"/>
      <c r="N531" s="18">
        <f>Calc!N531</f>
        <v>0</v>
      </c>
      <c r="O531" s="19">
        <f>Calc!Z531</f>
        <v>0</v>
      </c>
      <c r="P531" s="20">
        <f>Calc!S531</f>
        <v>0</v>
      </c>
      <c r="Q531" s="20">
        <f>Calc!T531</f>
        <v>0</v>
      </c>
      <c r="R531" s="20">
        <f>Calc!V531</f>
        <v>0</v>
      </c>
      <c r="S531" s="21">
        <f>Calc!W531</f>
        <v>0</v>
      </c>
      <c r="T531" s="19">
        <f>Calc!J531</f>
        <v>0</v>
      </c>
      <c r="U531" s="14"/>
    </row>
    <row r="532" spans="1:21">
      <c r="A532" s="12"/>
      <c r="B532" s="13"/>
      <c r="C532" s="14"/>
      <c r="D532" s="14"/>
      <c r="E532" s="15"/>
      <c r="F532" s="15"/>
      <c r="G532" s="15"/>
      <c r="H532" s="15"/>
      <c r="I532" s="15"/>
      <c r="J532" s="15"/>
      <c r="K532" s="14"/>
      <c r="L532" s="16"/>
      <c r="M532" s="17"/>
      <c r="N532" s="18">
        <f>Calc!N532</f>
        <v>0</v>
      </c>
      <c r="O532" s="19">
        <f>Calc!Z532</f>
        <v>0</v>
      </c>
      <c r="P532" s="20">
        <f>Calc!S532</f>
        <v>0</v>
      </c>
      <c r="Q532" s="20">
        <f>Calc!T532</f>
        <v>0</v>
      </c>
      <c r="R532" s="20">
        <f>Calc!V532</f>
        <v>0</v>
      </c>
      <c r="S532" s="21">
        <f>Calc!W532</f>
        <v>0</v>
      </c>
      <c r="T532" s="19">
        <f>Calc!J532</f>
        <v>0</v>
      </c>
      <c r="U532" s="14"/>
    </row>
    <row r="533" spans="1:21">
      <c r="A533" s="12"/>
      <c r="B533" s="13"/>
      <c r="C533" s="14"/>
      <c r="D533" s="14"/>
      <c r="E533" s="15"/>
      <c r="F533" s="15"/>
      <c r="G533" s="15"/>
      <c r="H533" s="15"/>
      <c r="I533" s="15"/>
      <c r="J533" s="15"/>
      <c r="K533" s="14"/>
      <c r="L533" s="16"/>
      <c r="M533" s="17"/>
      <c r="N533" s="18">
        <f>Calc!N533</f>
        <v>0</v>
      </c>
      <c r="O533" s="19">
        <f>Calc!Z533</f>
        <v>0</v>
      </c>
      <c r="P533" s="20">
        <f>Calc!S533</f>
        <v>0</v>
      </c>
      <c r="Q533" s="20">
        <f>Calc!T533</f>
        <v>0</v>
      </c>
      <c r="R533" s="20">
        <f>Calc!V533</f>
        <v>0</v>
      </c>
      <c r="S533" s="21">
        <f>Calc!W533</f>
        <v>0</v>
      </c>
      <c r="T533" s="19">
        <f>Calc!J533</f>
        <v>0</v>
      </c>
      <c r="U533" s="14"/>
    </row>
    <row r="534" spans="1:21">
      <c r="A534" s="12"/>
      <c r="B534" s="13"/>
      <c r="C534" s="14"/>
      <c r="D534" s="14"/>
      <c r="E534" s="15"/>
      <c r="F534" s="15"/>
      <c r="G534" s="15"/>
      <c r="H534" s="15"/>
      <c r="I534" s="15"/>
      <c r="J534" s="15"/>
      <c r="K534" s="14"/>
      <c r="L534" s="16"/>
      <c r="M534" s="17"/>
      <c r="N534" s="18">
        <f>Calc!N534</f>
        <v>0</v>
      </c>
      <c r="O534" s="19">
        <f>Calc!Z534</f>
        <v>0</v>
      </c>
      <c r="P534" s="20">
        <f>Calc!S534</f>
        <v>0</v>
      </c>
      <c r="Q534" s="20">
        <f>Calc!T534</f>
        <v>0</v>
      </c>
      <c r="R534" s="20">
        <f>Calc!V534</f>
        <v>0</v>
      </c>
      <c r="S534" s="21">
        <f>Calc!W534</f>
        <v>0</v>
      </c>
      <c r="T534" s="19">
        <f>Calc!J534</f>
        <v>0</v>
      </c>
      <c r="U534" s="14"/>
    </row>
    <row r="535" spans="1:21">
      <c r="A535" s="12"/>
      <c r="B535" s="13"/>
      <c r="C535" s="14"/>
      <c r="D535" s="14"/>
      <c r="E535" s="15"/>
      <c r="F535" s="15"/>
      <c r="G535" s="15"/>
      <c r="H535" s="15"/>
      <c r="I535" s="15"/>
      <c r="J535" s="15"/>
      <c r="K535" s="14"/>
      <c r="L535" s="16"/>
      <c r="M535" s="17"/>
      <c r="N535" s="18">
        <f>Calc!N535</f>
        <v>0</v>
      </c>
      <c r="O535" s="19">
        <f>Calc!Z535</f>
        <v>0</v>
      </c>
      <c r="P535" s="20">
        <f>Calc!S535</f>
        <v>0</v>
      </c>
      <c r="Q535" s="20">
        <f>Calc!T535</f>
        <v>0</v>
      </c>
      <c r="R535" s="20">
        <f>Calc!V535</f>
        <v>0</v>
      </c>
      <c r="S535" s="21">
        <f>Calc!W535</f>
        <v>0</v>
      </c>
      <c r="T535" s="19">
        <f>Calc!J535</f>
        <v>0</v>
      </c>
      <c r="U535" s="14"/>
    </row>
    <row r="536" spans="1:21">
      <c r="A536" s="12"/>
      <c r="B536" s="13"/>
      <c r="C536" s="14"/>
      <c r="D536" s="14"/>
      <c r="E536" s="15"/>
      <c r="F536" s="15"/>
      <c r="G536" s="15"/>
      <c r="H536" s="15"/>
      <c r="I536" s="15"/>
      <c r="J536" s="15"/>
      <c r="K536" s="14"/>
      <c r="L536" s="16"/>
      <c r="M536" s="17"/>
      <c r="N536" s="18">
        <f>Calc!N536</f>
        <v>0</v>
      </c>
      <c r="O536" s="19">
        <f>Calc!Z536</f>
        <v>0</v>
      </c>
      <c r="P536" s="20">
        <f>Calc!S536</f>
        <v>0</v>
      </c>
      <c r="Q536" s="20">
        <f>Calc!T536</f>
        <v>0</v>
      </c>
      <c r="R536" s="20">
        <f>Calc!V536</f>
        <v>0</v>
      </c>
      <c r="S536" s="21">
        <f>Calc!W536</f>
        <v>0</v>
      </c>
      <c r="T536" s="19">
        <f>Calc!J536</f>
        <v>0</v>
      </c>
      <c r="U536" s="14"/>
    </row>
    <row r="537" spans="1:21">
      <c r="A537" s="12"/>
      <c r="B537" s="13"/>
      <c r="C537" s="14"/>
      <c r="D537" s="14"/>
      <c r="E537" s="15"/>
      <c r="F537" s="15"/>
      <c r="G537" s="15"/>
      <c r="H537" s="15"/>
      <c r="I537" s="15"/>
      <c r="J537" s="15"/>
      <c r="K537" s="14"/>
      <c r="L537" s="16"/>
      <c r="M537" s="17"/>
      <c r="N537" s="18">
        <f>Calc!N537</f>
        <v>0</v>
      </c>
      <c r="O537" s="19">
        <f>Calc!Z537</f>
        <v>0</v>
      </c>
      <c r="P537" s="20">
        <f>Calc!S537</f>
        <v>0</v>
      </c>
      <c r="Q537" s="20">
        <f>Calc!T537</f>
        <v>0</v>
      </c>
      <c r="R537" s="20">
        <f>Calc!V537</f>
        <v>0</v>
      </c>
      <c r="S537" s="21">
        <f>Calc!W537</f>
        <v>0</v>
      </c>
      <c r="T537" s="19">
        <f>Calc!J537</f>
        <v>0</v>
      </c>
      <c r="U537" s="14"/>
    </row>
    <row r="538" spans="1:21">
      <c r="A538" s="12"/>
      <c r="B538" s="13"/>
      <c r="C538" s="14"/>
      <c r="D538" s="14"/>
      <c r="E538" s="15"/>
      <c r="F538" s="15"/>
      <c r="G538" s="15"/>
      <c r="H538" s="15"/>
      <c r="I538" s="15"/>
      <c r="J538" s="15"/>
      <c r="K538" s="14"/>
      <c r="L538" s="16"/>
      <c r="M538" s="17"/>
      <c r="N538" s="18">
        <f>Calc!N538</f>
        <v>0</v>
      </c>
      <c r="O538" s="19">
        <f>Calc!Z538</f>
        <v>0</v>
      </c>
      <c r="P538" s="20">
        <f>Calc!S538</f>
        <v>0</v>
      </c>
      <c r="Q538" s="20">
        <f>Calc!T538</f>
        <v>0</v>
      </c>
      <c r="R538" s="20">
        <f>Calc!V538</f>
        <v>0</v>
      </c>
      <c r="S538" s="21">
        <f>Calc!W538</f>
        <v>0</v>
      </c>
      <c r="T538" s="19">
        <f>Calc!J538</f>
        <v>0</v>
      </c>
      <c r="U538" s="14"/>
    </row>
    <row r="539" spans="1:21">
      <c r="A539" s="12"/>
      <c r="B539" s="13"/>
      <c r="C539" s="14"/>
      <c r="D539" s="14"/>
      <c r="E539" s="15"/>
      <c r="F539" s="15"/>
      <c r="G539" s="15"/>
      <c r="H539" s="15"/>
      <c r="I539" s="15"/>
      <c r="J539" s="15"/>
      <c r="K539" s="14"/>
      <c r="L539" s="16"/>
      <c r="M539" s="17"/>
      <c r="N539" s="18">
        <f>Calc!N539</f>
        <v>0</v>
      </c>
      <c r="O539" s="19">
        <f>Calc!Z539</f>
        <v>0</v>
      </c>
      <c r="P539" s="20">
        <f>Calc!S539</f>
        <v>0</v>
      </c>
      <c r="Q539" s="20">
        <f>Calc!T539</f>
        <v>0</v>
      </c>
      <c r="R539" s="20">
        <f>Calc!V539</f>
        <v>0</v>
      </c>
      <c r="S539" s="21">
        <f>Calc!W539</f>
        <v>0</v>
      </c>
      <c r="T539" s="19">
        <f>Calc!J539</f>
        <v>0</v>
      </c>
      <c r="U539" s="14"/>
    </row>
    <row r="540" spans="1:21">
      <c r="A540" s="12"/>
      <c r="B540" s="13"/>
      <c r="C540" s="14"/>
      <c r="D540" s="14"/>
      <c r="E540" s="15"/>
      <c r="F540" s="15"/>
      <c r="G540" s="15"/>
      <c r="H540" s="15"/>
      <c r="I540" s="15"/>
      <c r="J540" s="15"/>
      <c r="K540" s="14"/>
      <c r="L540" s="16"/>
      <c r="M540" s="17"/>
      <c r="N540" s="18">
        <f>Calc!N540</f>
        <v>0</v>
      </c>
      <c r="O540" s="19">
        <f>Calc!Z540</f>
        <v>0</v>
      </c>
      <c r="P540" s="20">
        <f>Calc!S540</f>
        <v>0</v>
      </c>
      <c r="Q540" s="20">
        <f>Calc!T540</f>
        <v>0</v>
      </c>
      <c r="R540" s="20">
        <f>Calc!V540</f>
        <v>0</v>
      </c>
      <c r="S540" s="21">
        <f>Calc!W540</f>
        <v>0</v>
      </c>
      <c r="T540" s="19">
        <f>Calc!J540</f>
        <v>0</v>
      </c>
      <c r="U540" s="14"/>
    </row>
    <row r="541" spans="1:21">
      <c r="A541" s="12"/>
      <c r="B541" s="13"/>
      <c r="C541" s="14"/>
      <c r="D541" s="14"/>
      <c r="E541" s="15"/>
      <c r="F541" s="15"/>
      <c r="G541" s="15"/>
      <c r="H541" s="15"/>
      <c r="I541" s="15"/>
      <c r="J541" s="15"/>
      <c r="K541" s="14"/>
      <c r="L541" s="16"/>
      <c r="M541" s="17"/>
      <c r="N541" s="18">
        <f>Calc!N541</f>
        <v>0</v>
      </c>
      <c r="O541" s="19">
        <f>Calc!Z541</f>
        <v>0</v>
      </c>
      <c r="P541" s="20">
        <f>Calc!S541</f>
        <v>0</v>
      </c>
      <c r="Q541" s="20">
        <f>Calc!T541</f>
        <v>0</v>
      </c>
      <c r="R541" s="20">
        <f>Calc!V541</f>
        <v>0</v>
      </c>
      <c r="S541" s="21">
        <f>Calc!W541</f>
        <v>0</v>
      </c>
      <c r="T541" s="19">
        <f>Calc!J541</f>
        <v>0</v>
      </c>
      <c r="U541" s="14"/>
    </row>
    <row r="542" spans="1:21">
      <c r="A542" s="12"/>
      <c r="B542" s="13"/>
      <c r="C542" s="14"/>
      <c r="D542" s="14"/>
      <c r="E542" s="15"/>
      <c r="F542" s="15"/>
      <c r="G542" s="15"/>
      <c r="H542" s="15"/>
      <c r="I542" s="15"/>
      <c r="J542" s="15"/>
      <c r="K542" s="14"/>
      <c r="L542" s="16"/>
      <c r="M542" s="17"/>
      <c r="N542" s="18">
        <f>Calc!N542</f>
        <v>0</v>
      </c>
      <c r="O542" s="19">
        <f>Calc!Z542</f>
        <v>0</v>
      </c>
      <c r="P542" s="20">
        <f>Calc!S542</f>
        <v>0</v>
      </c>
      <c r="Q542" s="20">
        <f>Calc!T542</f>
        <v>0</v>
      </c>
      <c r="R542" s="20">
        <f>Calc!V542</f>
        <v>0</v>
      </c>
      <c r="S542" s="21">
        <f>Calc!W542</f>
        <v>0</v>
      </c>
      <c r="T542" s="19">
        <f>Calc!J542</f>
        <v>0</v>
      </c>
      <c r="U542" s="14"/>
    </row>
    <row r="543" spans="1:21">
      <c r="A543" s="12"/>
      <c r="B543" s="13"/>
      <c r="C543" s="14"/>
      <c r="D543" s="14"/>
      <c r="E543" s="15"/>
      <c r="F543" s="15"/>
      <c r="G543" s="15"/>
      <c r="H543" s="15"/>
      <c r="I543" s="15"/>
      <c r="J543" s="15"/>
      <c r="K543" s="14"/>
      <c r="L543" s="16"/>
      <c r="M543" s="17"/>
      <c r="N543" s="18">
        <f>Calc!N543</f>
        <v>0</v>
      </c>
      <c r="O543" s="19">
        <f>Calc!Z543</f>
        <v>0</v>
      </c>
      <c r="P543" s="20">
        <f>Calc!S543</f>
        <v>0</v>
      </c>
      <c r="Q543" s="20">
        <f>Calc!T543</f>
        <v>0</v>
      </c>
      <c r="R543" s="20">
        <f>Calc!V543</f>
        <v>0</v>
      </c>
      <c r="S543" s="21">
        <f>Calc!W543</f>
        <v>0</v>
      </c>
      <c r="T543" s="19">
        <f>Calc!J543</f>
        <v>0</v>
      </c>
      <c r="U543" s="14"/>
    </row>
    <row r="544" spans="1:21">
      <c r="A544" s="12"/>
      <c r="B544" s="13"/>
      <c r="C544" s="14"/>
      <c r="D544" s="14"/>
      <c r="E544" s="15"/>
      <c r="F544" s="15"/>
      <c r="G544" s="15"/>
      <c r="H544" s="15"/>
      <c r="I544" s="15"/>
      <c r="J544" s="15"/>
      <c r="K544" s="14"/>
      <c r="L544" s="16"/>
      <c r="M544" s="17"/>
      <c r="N544" s="18">
        <f>Calc!N544</f>
        <v>0</v>
      </c>
      <c r="O544" s="19">
        <f>Calc!Z544</f>
        <v>0</v>
      </c>
      <c r="P544" s="20">
        <f>Calc!S544</f>
        <v>0</v>
      </c>
      <c r="Q544" s="20">
        <f>Calc!T544</f>
        <v>0</v>
      </c>
      <c r="R544" s="20">
        <f>Calc!V544</f>
        <v>0</v>
      </c>
      <c r="S544" s="21">
        <f>Calc!W544</f>
        <v>0</v>
      </c>
      <c r="T544" s="19">
        <f>Calc!J544</f>
        <v>0</v>
      </c>
      <c r="U544" s="14"/>
    </row>
    <row r="545" spans="1:21">
      <c r="A545" s="12"/>
      <c r="B545" s="13"/>
      <c r="C545" s="14"/>
      <c r="D545" s="14"/>
      <c r="E545" s="15"/>
      <c r="F545" s="15"/>
      <c r="G545" s="15"/>
      <c r="H545" s="15"/>
      <c r="I545" s="15"/>
      <c r="J545" s="15"/>
      <c r="K545" s="14"/>
      <c r="L545" s="16"/>
      <c r="M545" s="17"/>
      <c r="N545" s="18">
        <f>Calc!N545</f>
        <v>0</v>
      </c>
      <c r="O545" s="19">
        <f>Calc!Z545</f>
        <v>0</v>
      </c>
      <c r="P545" s="20">
        <f>Calc!S545</f>
        <v>0</v>
      </c>
      <c r="Q545" s="20">
        <f>Calc!T545</f>
        <v>0</v>
      </c>
      <c r="R545" s="20">
        <f>Calc!V545</f>
        <v>0</v>
      </c>
      <c r="S545" s="21">
        <f>Calc!W545</f>
        <v>0</v>
      </c>
      <c r="T545" s="19">
        <f>Calc!J545</f>
        <v>0</v>
      </c>
      <c r="U545" s="14"/>
    </row>
    <row r="546" spans="1:21">
      <c r="A546" s="12"/>
      <c r="B546" s="13"/>
      <c r="C546" s="14"/>
      <c r="D546" s="14"/>
      <c r="E546" s="15"/>
      <c r="F546" s="15"/>
      <c r="G546" s="15"/>
      <c r="H546" s="15"/>
      <c r="I546" s="15"/>
      <c r="J546" s="15"/>
      <c r="K546" s="14"/>
      <c r="L546" s="16"/>
      <c r="M546" s="17"/>
      <c r="N546" s="18">
        <f>Calc!N546</f>
        <v>0</v>
      </c>
      <c r="O546" s="19">
        <f>Calc!Z546</f>
        <v>0</v>
      </c>
      <c r="P546" s="20">
        <f>Calc!S546</f>
        <v>0</v>
      </c>
      <c r="Q546" s="20">
        <f>Calc!T546</f>
        <v>0</v>
      </c>
      <c r="R546" s="20">
        <f>Calc!V546</f>
        <v>0</v>
      </c>
      <c r="S546" s="21">
        <f>Calc!W546</f>
        <v>0</v>
      </c>
      <c r="T546" s="19">
        <f>Calc!J546</f>
        <v>0</v>
      </c>
      <c r="U546" s="14"/>
    </row>
    <row r="547" spans="1:21">
      <c r="A547" s="12"/>
      <c r="B547" s="13"/>
      <c r="C547" s="14"/>
      <c r="D547" s="14"/>
      <c r="E547" s="15"/>
      <c r="F547" s="15"/>
      <c r="G547" s="15"/>
      <c r="H547" s="15"/>
      <c r="I547" s="15"/>
      <c r="J547" s="15"/>
      <c r="K547" s="14"/>
      <c r="L547" s="16"/>
      <c r="M547" s="17"/>
      <c r="N547" s="18">
        <f>Calc!N547</f>
        <v>0</v>
      </c>
      <c r="O547" s="19">
        <f>Calc!Z547</f>
        <v>0</v>
      </c>
      <c r="P547" s="20">
        <f>Calc!S547</f>
        <v>0</v>
      </c>
      <c r="Q547" s="20">
        <f>Calc!T547</f>
        <v>0</v>
      </c>
      <c r="R547" s="20">
        <f>Calc!V547</f>
        <v>0</v>
      </c>
      <c r="S547" s="21">
        <f>Calc!W547</f>
        <v>0</v>
      </c>
      <c r="T547" s="19">
        <f>Calc!J547</f>
        <v>0</v>
      </c>
      <c r="U547" s="14"/>
    </row>
    <row r="548" spans="1:21">
      <c r="A548" s="12"/>
      <c r="B548" s="13"/>
      <c r="C548" s="14"/>
      <c r="D548" s="14"/>
      <c r="E548" s="15"/>
      <c r="F548" s="15"/>
      <c r="G548" s="15"/>
      <c r="H548" s="15"/>
      <c r="I548" s="15"/>
      <c r="J548" s="15"/>
      <c r="K548" s="14"/>
      <c r="L548" s="16"/>
      <c r="M548" s="17"/>
      <c r="N548" s="18">
        <f>Calc!N548</f>
        <v>0</v>
      </c>
      <c r="O548" s="19">
        <f>Calc!Z548</f>
        <v>0</v>
      </c>
      <c r="P548" s="20">
        <f>Calc!S548</f>
        <v>0</v>
      </c>
      <c r="Q548" s="20">
        <f>Calc!T548</f>
        <v>0</v>
      </c>
      <c r="R548" s="20">
        <f>Calc!V548</f>
        <v>0</v>
      </c>
      <c r="S548" s="21">
        <f>Calc!W548</f>
        <v>0</v>
      </c>
      <c r="T548" s="19">
        <f>Calc!J548</f>
        <v>0</v>
      </c>
      <c r="U548" s="14"/>
    </row>
    <row r="549" spans="1:21">
      <c r="A549" s="12"/>
      <c r="B549" s="13"/>
      <c r="C549" s="14"/>
      <c r="D549" s="14"/>
      <c r="E549" s="15"/>
      <c r="F549" s="15"/>
      <c r="G549" s="15"/>
      <c r="H549" s="15"/>
      <c r="I549" s="15"/>
      <c r="J549" s="15"/>
      <c r="K549" s="14"/>
      <c r="L549" s="16"/>
      <c r="M549" s="17"/>
      <c r="N549" s="18">
        <f>Calc!N549</f>
        <v>0</v>
      </c>
      <c r="O549" s="19">
        <f>Calc!Z549</f>
        <v>0</v>
      </c>
      <c r="P549" s="20">
        <f>Calc!S549</f>
        <v>0</v>
      </c>
      <c r="Q549" s="20">
        <f>Calc!T549</f>
        <v>0</v>
      </c>
      <c r="R549" s="20">
        <f>Calc!V549</f>
        <v>0</v>
      </c>
      <c r="S549" s="21">
        <f>Calc!W549</f>
        <v>0</v>
      </c>
      <c r="T549" s="19">
        <f>Calc!J549</f>
        <v>0</v>
      </c>
      <c r="U549" s="14"/>
    </row>
    <row r="550" spans="1:21">
      <c r="A550" s="12"/>
      <c r="B550" s="13"/>
      <c r="C550" s="14"/>
      <c r="D550" s="14"/>
      <c r="E550" s="15"/>
      <c r="F550" s="15"/>
      <c r="G550" s="15"/>
      <c r="H550" s="15"/>
      <c r="I550" s="15"/>
      <c r="J550" s="15"/>
      <c r="K550" s="14"/>
      <c r="L550" s="16"/>
      <c r="M550" s="17"/>
      <c r="N550" s="18">
        <f>Calc!N550</f>
        <v>0</v>
      </c>
      <c r="O550" s="19">
        <f>Calc!Z550</f>
        <v>0</v>
      </c>
      <c r="P550" s="20">
        <f>Calc!S550</f>
        <v>0</v>
      </c>
      <c r="Q550" s="20">
        <f>Calc!T550</f>
        <v>0</v>
      </c>
      <c r="R550" s="20">
        <f>Calc!V550</f>
        <v>0</v>
      </c>
      <c r="S550" s="21">
        <f>Calc!W550</f>
        <v>0</v>
      </c>
      <c r="T550" s="19">
        <f>Calc!J550</f>
        <v>0</v>
      </c>
      <c r="U550" s="14"/>
    </row>
    <row r="551" spans="1:21">
      <c r="A551" s="12"/>
      <c r="B551" s="13"/>
      <c r="C551" s="14"/>
      <c r="D551" s="14"/>
      <c r="E551" s="15"/>
      <c r="F551" s="15"/>
      <c r="G551" s="15"/>
      <c r="H551" s="15"/>
      <c r="I551" s="15"/>
      <c r="J551" s="15"/>
      <c r="K551" s="14"/>
      <c r="L551" s="16"/>
      <c r="M551" s="17"/>
      <c r="N551" s="18">
        <f>Calc!N551</f>
        <v>0</v>
      </c>
      <c r="O551" s="19">
        <f>Calc!Z551</f>
        <v>0</v>
      </c>
      <c r="P551" s="20">
        <f>Calc!S551</f>
        <v>0</v>
      </c>
      <c r="Q551" s="20">
        <f>Calc!T551</f>
        <v>0</v>
      </c>
      <c r="R551" s="20">
        <f>Calc!V551</f>
        <v>0</v>
      </c>
      <c r="S551" s="21">
        <f>Calc!W551</f>
        <v>0</v>
      </c>
      <c r="T551" s="19">
        <f>Calc!J551</f>
        <v>0</v>
      </c>
      <c r="U551" s="14"/>
    </row>
    <row r="552" spans="1:21">
      <c r="A552" s="12"/>
      <c r="B552" s="13"/>
      <c r="C552" s="14"/>
      <c r="D552" s="14"/>
      <c r="E552" s="15"/>
      <c r="F552" s="15"/>
      <c r="G552" s="15"/>
      <c r="H552" s="15"/>
      <c r="I552" s="15"/>
      <c r="J552" s="15"/>
      <c r="K552" s="14"/>
      <c r="L552" s="16"/>
      <c r="M552" s="17"/>
      <c r="N552" s="18">
        <f>Calc!N552</f>
        <v>0</v>
      </c>
      <c r="O552" s="19">
        <f>Calc!Z552</f>
        <v>0</v>
      </c>
      <c r="P552" s="20">
        <f>Calc!S552</f>
        <v>0</v>
      </c>
      <c r="Q552" s="20">
        <f>Calc!T552</f>
        <v>0</v>
      </c>
      <c r="R552" s="20">
        <f>Calc!V552</f>
        <v>0</v>
      </c>
      <c r="S552" s="21">
        <f>Calc!W552</f>
        <v>0</v>
      </c>
      <c r="T552" s="19">
        <f>Calc!J552</f>
        <v>0</v>
      </c>
      <c r="U552" s="14"/>
    </row>
    <row r="553" spans="1:21">
      <c r="A553" s="12"/>
      <c r="B553" s="13"/>
      <c r="C553" s="14"/>
      <c r="D553" s="14"/>
      <c r="E553" s="15"/>
      <c r="F553" s="15"/>
      <c r="G553" s="15"/>
      <c r="H553" s="15"/>
      <c r="I553" s="15"/>
      <c r="J553" s="15"/>
      <c r="K553" s="14"/>
      <c r="L553" s="16"/>
      <c r="M553" s="17"/>
      <c r="N553" s="18">
        <f>Calc!N553</f>
        <v>0</v>
      </c>
      <c r="O553" s="19">
        <f>Calc!Z553</f>
        <v>0</v>
      </c>
      <c r="P553" s="20">
        <f>Calc!S553</f>
        <v>0</v>
      </c>
      <c r="Q553" s="20">
        <f>Calc!T553</f>
        <v>0</v>
      </c>
      <c r="R553" s="20">
        <f>Calc!V553</f>
        <v>0</v>
      </c>
      <c r="S553" s="21">
        <f>Calc!W553</f>
        <v>0</v>
      </c>
      <c r="T553" s="19">
        <f>Calc!J553</f>
        <v>0</v>
      </c>
      <c r="U553" s="14"/>
    </row>
    <row r="554" spans="1:21">
      <c r="A554" s="12"/>
      <c r="B554" s="13"/>
      <c r="C554" s="14"/>
      <c r="D554" s="14"/>
      <c r="E554" s="15"/>
      <c r="F554" s="15"/>
      <c r="G554" s="15"/>
      <c r="H554" s="15"/>
      <c r="I554" s="15"/>
      <c r="J554" s="15"/>
      <c r="K554" s="14"/>
      <c r="L554" s="16"/>
      <c r="M554" s="17"/>
      <c r="N554" s="18">
        <f>Calc!N554</f>
        <v>0</v>
      </c>
      <c r="O554" s="19">
        <f>Calc!Z554</f>
        <v>0</v>
      </c>
      <c r="P554" s="20">
        <f>Calc!S554</f>
        <v>0</v>
      </c>
      <c r="Q554" s="20">
        <f>Calc!T554</f>
        <v>0</v>
      </c>
      <c r="R554" s="20">
        <f>Calc!V554</f>
        <v>0</v>
      </c>
      <c r="S554" s="21">
        <f>Calc!W554</f>
        <v>0</v>
      </c>
      <c r="T554" s="19">
        <f>Calc!J554</f>
        <v>0</v>
      </c>
      <c r="U554" s="14"/>
    </row>
    <row r="555" spans="1:21">
      <c r="A555" s="12"/>
      <c r="B555" s="13"/>
      <c r="C555" s="14"/>
      <c r="D555" s="14"/>
      <c r="E555" s="15"/>
      <c r="F555" s="15"/>
      <c r="G555" s="15"/>
      <c r="H555" s="15"/>
      <c r="I555" s="15"/>
      <c r="J555" s="15"/>
      <c r="K555" s="14"/>
      <c r="L555" s="16"/>
      <c r="M555" s="17"/>
      <c r="N555" s="18">
        <f>Calc!N555</f>
        <v>0</v>
      </c>
      <c r="O555" s="19">
        <f>Calc!Z555</f>
        <v>0</v>
      </c>
      <c r="P555" s="20">
        <f>Calc!S555</f>
        <v>0</v>
      </c>
      <c r="Q555" s="20">
        <f>Calc!T555</f>
        <v>0</v>
      </c>
      <c r="R555" s="20">
        <f>Calc!V555</f>
        <v>0</v>
      </c>
      <c r="S555" s="21">
        <f>Calc!W555</f>
        <v>0</v>
      </c>
      <c r="T555" s="19">
        <f>Calc!J555</f>
        <v>0</v>
      </c>
      <c r="U555" s="14"/>
    </row>
    <row r="556" spans="1:21">
      <c r="A556" s="12"/>
      <c r="B556" s="13"/>
      <c r="C556" s="14"/>
      <c r="D556" s="14"/>
      <c r="E556" s="15"/>
      <c r="F556" s="15"/>
      <c r="G556" s="15"/>
      <c r="H556" s="15"/>
      <c r="I556" s="15"/>
      <c r="J556" s="15"/>
      <c r="K556" s="14"/>
      <c r="L556" s="16"/>
      <c r="M556" s="17"/>
      <c r="N556" s="18">
        <f>Calc!N556</f>
        <v>0</v>
      </c>
      <c r="O556" s="19">
        <f>Calc!Z556</f>
        <v>0</v>
      </c>
      <c r="P556" s="20">
        <f>Calc!S556</f>
        <v>0</v>
      </c>
      <c r="Q556" s="20">
        <f>Calc!T556</f>
        <v>0</v>
      </c>
      <c r="R556" s="20">
        <f>Calc!V556</f>
        <v>0</v>
      </c>
      <c r="S556" s="21">
        <f>Calc!W556</f>
        <v>0</v>
      </c>
      <c r="T556" s="19">
        <f>Calc!J556</f>
        <v>0</v>
      </c>
      <c r="U556" s="14"/>
    </row>
    <row r="557" spans="1:21">
      <c r="A557" s="12"/>
      <c r="B557" s="13"/>
      <c r="C557" s="14"/>
      <c r="D557" s="14"/>
      <c r="E557" s="15"/>
      <c r="F557" s="15"/>
      <c r="G557" s="15"/>
      <c r="H557" s="15"/>
      <c r="I557" s="15"/>
      <c r="J557" s="15"/>
      <c r="K557" s="14"/>
      <c r="L557" s="16"/>
      <c r="M557" s="17"/>
      <c r="N557" s="18">
        <f>Calc!N557</f>
        <v>0</v>
      </c>
      <c r="O557" s="19">
        <f>Calc!Z557</f>
        <v>0</v>
      </c>
      <c r="P557" s="20">
        <f>Calc!S557</f>
        <v>0</v>
      </c>
      <c r="Q557" s="20">
        <f>Calc!T557</f>
        <v>0</v>
      </c>
      <c r="R557" s="20">
        <f>Calc!V557</f>
        <v>0</v>
      </c>
      <c r="S557" s="21">
        <f>Calc!W557</f>
        <v>0</v>
      </c>
      <c r="T557" s="19">
        <f>Calc!J557</f>
        <v>0</v>
      </c>
      <c r="U557" s="14"/>
    </row>
    <row r="558" spans="1:21">
      <c r="A558" s="12"/>
      <c r="B558" s="13"/>
      <c r="C558" s="14"/>
      <c r="D558" s="14"/>
      <c r="E558" s="15"/>
      <c r="F558" s="15"/>
      <c r="G558" s="15"/>
      <c r="H558" s="15"/>
      <c r="I558" s="15"/>
      <c r="J558" s="15"/>
      <c r="K558" s="14"/>
      <c r="L558" s="16"/>
      <c r="M558" s="17"/>
      <c r="N558" s="18">
        <f>Calc!N558</f>
        <v>0</v>
      </c>
      <c r="O558" s="19">
        <f>Calc!Z558</f>
        <v>0</v>
      </c>
      <c r="P558" s="20">
        <f>Calc!S558</f>
        <v>0</v>
      </c>
      <c r="Q558" s="20">
        <f>Calc!T558</f>
        <v>0</v>
      </c>
      <c r="R558" s="20">
        <f>Calc!V558</f>
        <v>0</v>
      </c>
      <c r="S558" s="21">
        <f>Calc!W558</f>
        <v>0</v>
      </c>
      <c r="T558" s="19">
        <f>Calc!J558</f>
        <v>0</v>
      </c>
      <c r="U558" s="14"/>
    </row>
    <row r="559" spans="1:21">
      <c r="A559" s="12"/>
      <c r="B559" s="13"/>
      <c r="C559" s="14"/>
      <c r="D559" s="14"/>
      <c r="E559" s="15"/>
      <c r="F559" s="15"/>
      <c r="G559" s="15"/>
      <c r="H559" s="15"/>
      <c r="I559" s="15"/>
      <c r="J559" s="15"/>
      <c r="K559" s="14"/>
      <c r="L559" s="16"/>
      <c r="M559" s="17"/>
      <c r="N559" s="18">
        <f>Calc!N559</f>
        <v>0</v>
      </c>
      <c r="O559" s="19">
        <f>Calc!Z559</f>
        <v>0</v>
      </c>
      <c r="P559" s="20">
        <f>Calc!S559</f>
        <v>0</v>
      </c>
      <c r="Q559" s="20">
        <f>Calc!T559</f>
        <v>0</v>
      </c>
      <c r="R559" s="20">
        <f>Calc!V559</f>
        <v>0</v>
      </c>
      <c r="S559" s="21">
        <f>Calc!W559</f>
        <v>0</v>
      </c>
      <c r="T559" s="19">
        <f>Calc!J559</f>
        <v>0</v>
      </c>
      <c r="U559" s="14"/>
    </row>
    <row r="560" spans="1:21">
      <c r="A560" s="12"/>
      <c r="B560" s="13"/>
      <c r="C560" s="14"/>
      <c r="D560" s="14"/>
      <c r="E560" s="15"/>
      <c r="F560" s="15"/>
      <c r="G560" s="15"/>
      <c r="H560" s="15"/>
      <c r="I560" s="15"/>
      <c r="J560" s="15"/>
      <c r="K560" s="14"/>
      <c r="L560" s="16"/>
      <c r="M560" s="17"/>
      <c r="N560" s="18">
        <f>Calc!N560</f>
        <v>0</v>
      </c>
      <c r="O560" s="19">
        <f>Calc!Z560</f>
        <v>0</v>
      </c>
      <c r="P560" s="20">
        <f>Calc!S560</f>
        <v>0</v>
      </c>
      <c r="Q560" s="20">
        <f>Calc!T560</f>
        <v>0</v>
      </c>
      <c r="R560" s="20">
        <f>Calc!V560</f>
        <v>0</v>
      </c>
      <c r="S560" s="21">
        <f>Calc!W560</f>
        <v>0</v>
      </c>
      <c r="T560" s="19">
        <f>Calc!J560</f>
        <v>0</v>
      </c>
      <c r="U560" s="14"/>
    </row>
    <row r="561" spans="1:21">
      <c r="A561" s="12"/>
      <c r="B561" s="13"/>
      <c r="C561" s="14"/>
      <c r="D561" s="14"/>
      <c r="E561" s="15"/>
      <c r="F561" s="15"/>
      <c r="G561" s="15"/>
      <c r="H561" s="15"/>
      <c r="I561" s="15"/>
      <c r="J561" s="15"/>
      <c r="K561" s="14"/>
      <c r="L561" s="16"/>
      <c r="M561" s="17"/>
      <c r="N561" s="18">
        <f>Calc!N561</f>
        <v>0</v>
      </c>
      <c r="O561" s="19">
        <f>Calc!Z561</f>
        <v>0</v>
      </c>
      <c r="P561" s="20">
        <f>Calc!S561</f>
        <v>0</v>
      </c>
      <c r="Q561" s="20">
        <f>Calc!T561</f>
        <v>0</v>
      </c>
      <c r="R561" s="20">
        <f>Calc!V561</f>
        <v>0</v>
      </c>
      <c r="S561" s="21">
        <f>Calc!W561</f>
        <v>0</v>
      </c>
      <c r="T561" s="19">
        <f>Calc!J561</f>
        <v>0</v>
      </c>
      <c r="U561" s="14"/>
    </row>
    <row r="562" spans="1:21">
      <c r="A562" s="12"/>
      <c r="B562" s="13"/>
      <c r="C562" s="14"/>
      <c r="D562" s="14"/>
      <c r="E562" s="15"/>
      <c r="F562" s="15"/>
      <c r="G562" s="15"/>
      <c r="H562" s="15"/>
      <c r="I562" s="15"/>
      <c r="J562" s="15"/>
      <c r="K562" s="14"/>
      <c r="L562" s="16"/>
      <c r="M562" s="17"/>
      <c r="N562" s="18">
        <f>Calc!N562</f>
        <v>0</v>
      </c>
      <c r="O562" s="19">
        <f>Calc!Z562</f>
        <v>0</v>
      </c>
      <c r="P562" s="20">
        <f>Calc!S562</f>
        <v>0</v>
      </c>
      <c r="Q562" s="20">
        <f>Calc!T562</f>
        <v>0</v>
      </c>
      <c r="R562" s="20">
        <f>Calc!V562</f>
        <v>0</v>
      </c>
      <c r="S562" s="21">
        <f>Calc!W562</f>
        <v>0</v>
      </c>
      <c r="T562" s="19">
        <f>Calc!J562</f>
        <v>0</v>
      </c>
      <c r="U562" s="14"/>
    </row>
    <row r="563" spans="1:21">
      <c r="A563" s="12"/>
      <c r="B563" s="13"/>
      <c r="C563" s="14"/>
      <c r="D563" s="14"/>
      <c r="E563" s="15"/>
      <c r="F563" s="15"/>
      <c r="G563" s="15"/>
      <c r="H563" s="15"/>
      <c r="I563" s="15"/>
      <c r="J563" s="15"/>
      <c r="K563" s="14"/>
      <c r="L563" s="16"/>
      <c r="M563" s="17"/>
      <c r="N563" s="18">
        <f>Calc!N563</f>
        <v>0</v>
      </c>
      <c r="O563" s="19">
        <f>Calc!Z563</f>
        <v>0</v>
      </c>
      <c r="P563" s="20">
        <f>Calc!S563</f>
        <v>0</v>
      </c>
      <c r="Q563" s="20">
        <f>Calc!T563</f>
        <v>0</v>
      </c>
      <c r="R563" s="20">
        <f>Calc!V563</f>
        <v>0</v>
      </c>
      <c r="S563" s="21">
        <f>Calc!W563</f>
        <v>0</v>
      </c>
      <c r="T563" s="19">
        <f>Calc!J563</f>
        <v>0</v>
      </c>
      <c r="U563" s="14"/>
    </row>
    <row r="564" spans="1:21">
      <c r="A564" s="12"/>
      <c r="B564" s="13"/>
      <c r="C564" s="14"/>
      <c r="D564" s="14"/>
      <c r="E564" s="15"/>
      <c r="F564" s="15"/>
      <c r="G564" s="15"/>
      <c r="H564" s="15"/>
      <c r="I564" s="15"/>
      <c r="J564" s="15"/>
      <c r="K564" s="14"/>
      <c r="L564" s="16"/>
      <c r="M564" s="17"/>
      <c r="N564" s="18">
        <f>Calc!N564</f>
        <v>0</v>
      </c>
      <c r="O564" s="19">
        <f>Calc!Z564</f>
        <v>0</v>
      </c>
      <c r="P564" s="20">
        <f>Calc!S564</f>
        <v>0</v>
      </c>
      <c r="Q564" s="20">
        <f>Calc!T564</f>
        <v>0</v>
      </c>
      <c r="R564" s="20">
        <f>Calc!V564</f>
        <v>0</v>
      </c>
      <c r="S564" s="21">
        <f>Calc!W564</f>
        <v>0</v>
      </c>
      <c r="T564" s="19">
        <f>Calc!J564</f>
        <v>0</v>
      </c>
      <c r="U564" s="14"/>
    </row>
    <row r="565" spans="1:21">
      <c r="A565" s="12"/>
      <c r="B565" s="13"/>
      <c r="C565" s="14"/>
      <c r="D565" s="14"/>
      <c r="E565" s="15"/>
      <c r="F565" s="15"/>
      <c r="G565" s="15"/>
      <c r="H565" s="15"/>
      <c r="I565" s="15"/>
      <c r="J565" s="15"/>
      <c r="K565" s="14"/>
      <c r="L565" s="16"/>
      <c r="M565" s="17"/>
      <c r="N565" s="18">
        <f>Calc!N565</f>
        <v>0</v>
      </c>
      <c r="O565" s="19">
        <f>Calc!Z565</f>
        <v>0</v>
      </c>
      <c r="P565" s="20">
        <f>Calc!S565</f>
        <v>0</v>
      </c>
      <c r="Q565" s="20">
        <f>Calc!T565</f>
        <v>0</v>
      </c>
      <c r="R565" s="20">
        <f>Calc!V565</f>
        <v>0</v>
      </c>
      <c r="S565" s="21">
        <f>Calc!W565</f>
        <v>0</v>
      </c>
      <c r="T565" s="19">
        <f>Calc!J565</f>
        <v>0</v>
      </c>
      <c r="U565" s="14"/>
    </row>
    <row r="566" spans="1:21">
      <c r="A566" s="12"/>
      <c r="B566" s="13"/>
      <c r="C566" s="14"/>
      <c r="D566" s="14"/>
      <c r="E566" s="15"/>
      <c r="F566" s="15"/>
      <c r="G566" s="15"/>
      <c r="H566" s="15"/>
      <c r="I566" s="15"/>
      <c r="J566" s="15"/>
      <c r="K566" s="14"/>
      <c r="L566" s="16"/>
      <c r="M566" s="17"/>
      <c r="N566" s="18">
        <f>Calc!N566</f>
        <v>0</v>
      </c>
      <c r="O566" s="19">
        <f>Calc!Z566</f>
        <v>0</v>
      </c>
      <c r="P566" s="20">
        <f>Calc!S566</f>
        <v>0</v>
      </c>
      <c r="Q566" s="20">
        <f>Calc!T566</f>
        <v>0</v>
      </c>
      <c r="R566" s="20">
        <f>Calc!V566</f>
        <v>0</v>
      </c>
      <c r="S566" s="21">
        <f>Calc!W566</f>
        <v>0</v>
      </c>
      <c r="T566" s="19">
        <f>Calc!J566</f>
        <v>0</v>
      </c>
      <c r="U566" s="14"/>
    </row>
    <row r="567" spans="1:21">
      <c r="A567" s="12"/>
      <c r="B567" s="13"/>
      <c r="C567" s="14"/>
      <c r="D567" s="14"/>
      <c r="E567" s="15"/>
      <c r="F567" s="15"/>
      <c r="G567" s="15"/>
      <c r="H567" s="15"/>
      <c r="I567" s="15"/>
      <c r="J567" s="15"/>
      <c r="K567" s="14"/>
      <c r="L567" s="16"/>
      <c r="M567" s="17"/>
      <c r="N567" s="18">
        <f>Calc!N567</f>
        <v>0</v>
      </c>
      <c r="O567" s="19">
        <f>Calc!Z567</f>
        <v>0</v>
      </c>
      <c r="P567" s="20">
        <f>Calc!S567</f>
        <v>0</v>
      </c>
      <c r="Q567" s="20">
        <f>Calc!T567</f>
        <v>0</v>
      </c>
      <c r="R567" s="20">
        <f>Calc!V567</f>
        <v>0</v>
      </c>
      <c r="S567" s="21">
        <f>Calc!W567</f>
        <v>0</v>
      </c>
      <c r="T567" s="19">
        <f>Calc!J567</f>
        <v>0</v>
      </c>
      <c r="U567" s="14"/>
    </row>
    <row r="568" spans="1:21">
      <c r="A568" s="12"/>
      <c r="B568" s="13"/>
      <c r="C568" s="14"/>
      <c r="D568" s="14"/>
      <c r="E568" s="15"/>
      <c r="F568" s="15"/>
      <c r="G568" s="15"/>
      <c r="H568" s="15"/>
      <c r="I568" s="15"/>
      <c r="J568" s="15"/>
      <c r="K568" s="14"/>
      <c r="L568" s="16"/>
      <c r="M568" s="17"/>
      <c r="N568" s="18">
        <f>Calc!N568</f>
        <v>0</v>
      </c>
      <c r="O568" s="19">
        <f>Calc!Z568</f>
        <v>0</v>
      </c>
      <c r="P568" s="20">
        <f>Calc!S568</f>
        <v>0</v>
      </c>
      <c r="Q568" s="20">
        <f>Calc!T568</f>
        <v>0</v>
      </c>
      <c r="R568" s="20">
        <f>Calc!V568</f>
        <v>0</v>
      </c>
      <c r="S568" s="21">
        <f>Calc!W568</f>
        <v>0</v>
      </c>
      <c r="T568" s="19">
        <f>Calc!J568</f>
        <v>0</v>
      </c>
      <c r="U568" s="14"/>
    </row>
    <row r="569" spans="1:21">
      <c r="A569" s="12"/>
      <c r="B569" s="13"/>
      <c r="C569" s="14"/>
      <c r="D569" s="14"/>
      <c r="E569" s="15"/>
      <c r="F569" s="15"/>
      <c r="G569" s="15"/>
      <c r="H569" s="15"/>
      <c r="I569" s="15"/>
      <c r="J569" s="15"/>
      <c r="K569" s="14"/>
      <c r="L569" s="16"/>
      <c r="M569" s="17"/>
      <c r="N569" s="18">
        <f>Calc!N569</f>
        <v>0</v>
      </c>
      <c r="O569" s="19">
        <f>Calc!Z569</f>
        <v>0</v>
      </c>
      <c r="P569" s="20">
        <f>Calc!S569</f>
        <v>0</v>
      </c>
      <c r="Q569" s="20">
        <f>Calc!T569</f>
        <v>0</v>
      </c>
      <c r="R569" s="20">
        <f>Calc!V569</f>
        <v>0</v>
      </c>
      <c r="S569" s="21">
        <f>Calc!W569</f>
        <v>0</v>
      </c>
      <c r="T569" s="19">
        <f>Calc!J569</f>
        <v>0</v>
      </c>
      <c r="U569" s="14"/>
    </row>
    <row r="570" spans="1:21">
      <c r="A570" s="12"/>
      <c r="B570" s="13"/>
      <c r="C570" s="14"/>
      <c r="D570" s="14"/>
      <c r="E570" s="15"/>
      <c r="F570" s="15"/>
      <c r="G570" s="15"/>
      <c r="H570" s="15"/>
      <c r="I570" s="15"/>
      <c r="J570" s="15"/>
      <c r="K570" s="14"/>
      <c r="L570" s="16"/>
      <c r="M570" s="17"/>
      <c r="N570" s="18">
        <f>Calc!N570</f>
        <v>0</v>
      </c>
      <c r="O570" s="19">
        <f>Calc!Z570</f>
        <v>0</v>
      </c>
      <c r="P570" s="20">
        <f>Calc!S570</f>
        <v>0</v>
      </c>
      <c r="Q570" s="20">
        <f>Calc!T570</f>
        <v>0</v>
      </c>
      <c r="R570" s="20">
        <f>Calc!V570</f>
        <v>0</v>
      </c>
      <c r="S570" s="21">
        <f>Calc!W570</f>
        <v>0</v>
      </c>
      <c r="T570" s="19">
        <f>Calc!J570</f>
        <v>0</v>
      </c>
      <c r="U570" s="14"/>
    </row>
    <row r="571" spans="1:21">
      <c r="A571" s="12"/>
      <c r="B571" s="13"/>
      <c r="C571" s="14"/>
      <c r="D571" s="14"/>
      <c r="E571" s="15"/>
      <c r="F571" s="15"/>
      <c r="G571" s="15"/>
      <c r="H571" s="15"/>
      <c r="I571" s="15"/>
      <c r="J571" s="15"/>
      <c r="K571" s="14"/>
      <c r="L571" s="16"/>
      <c r="M571" s="17"/>
      <c r="N571" s="18">
        <f>Calc!N571</f>
        <v>0</v>
      </c>
      <c r="O571" s="19">
        <f>Calc!Z571</f>
        <v>0</v>
      </c>
      <c r="P571" s="20">
        <f>Calc!S571</f>
        <v>0</v>
      </c>
      <c r="Q571" s="20">
        <f>Calc!T571</f>
        <v>0</v>
      </c>
      <c r="R571" s="20">
        <f>Calc!V571</f>
        <v>0</v>
      </c>
      <c r="S571" s="21">
        <f>Calc!W571</f>
        <v>0</v>
      </c>
      <c r="T571" s="19">
        <f>Calc!J571</f>
        <v>0</v>
      </c>
      <c r="U571" s="14"/>
    </row>
    <row r="572" spans="1:21">
      <c r="A572" s="12"/>
      <c r="B572" s="13"/>
      <c r="C572" s="14"/>
      <c r="D572" s="14"/>
      <c r="E572" s="15"/>
      <c r="F572" s="15"/>
      <c r="G572" s="15"/>
      <c r="H572" s="15"/>
      <c r="I572" s="15"/>
      <c r="J572" s="15"/>
      <c r="K572" s="14"/>
      <c r="L572" s="16"/>
      <c r="M572" s="17"/>
      <c r="N572" s="18">
        <f>Calc!N572</f>
        <v>0</v>
      </c>
      <c r="O572" s="19">
        <f>Calc!Z572</f>
        <v>0</v>
      </c>
      <c r="P572" s="20">
        <f>Calc!S572</f>
        <v>0</v>
      </c>
      <c r="Q572" s="20">
        <f>Calc!T572</f>
        <v>0</v>
      </c>
      <c r="R572" s="20">
        <f>Calc!V572</f>
        <v>0</v>
      </c>
      <c r="S572" s="21">
        <f>Calc!W572</f>
        <v>0</v>
      </c>
      <c r="T572" s="19">
        <f>Calc!J572</f>
        <v>0</v>
      </c>
      <c r="U572" s="14"/>
    </row>
    <row r="573" spans="1:21">
      <c r="A573" s="12"/>
      <c r="B573" s="13"/>
      <c r="C573" s="14"/>
      <c r="D573" s="14"/>
      <c r="E573" s="15"/>
      <c r="F573" s="15"/>
      <c r="G573" s="15"/>
      <c r="H573" s="15"/>
      <c r="I573" s="15"/>
      <c r="J573" s="15"/>
      <c r="K573" s="14"/>
      <c r="L573" s="16"/>
      <c r="M573" s="17"/>
      <c r="N573" s="18">
        <f>Calc!N573</f>
        <v>0</v>
      </c>
      <c r="O573" s="19">
        <f>Calc!Z573</f>
        <v>0</v>
      </c>
      <c r="P573" s="20">
        <f>Calc!S573</f>
        <v>0</v>
      </c>
      <c r="Q573" s="20">
        <f>Calc!T573</f>
        <v>0</v>
      </c>
      <c r="R573" s="20">
        <f>Calc!V573</f>
        <v>0</v>
      </c>
      <c r="S573" s="21">
        <f>Calc!W573</f>
        <v>0</v>
      </c>
      <c r="T573" s="19">
        <f>Calc!J573</f>
        <v>0</v>
      </c>
      <c r="U573" s="14"/>
    </row>
    <row r="574" spans="1:21">
      <c r="A574" s="12"/>
      <c r="B574" s="13"/>
      <c r="C574" s="14"/>
      <c r="D574" s="14"/>
      <c r="E574" s="15"/>
      <c r="F574" s="15"/>
      <c r="G574" s="15"/>
      <c r="H574" s="15"/>
      <c r="I574" s="15"/>
      <c r="J574" s="15"/>
      <c r="K574" s="14"/>
      <c r="L574" s="16"/>
      <c r="M574" s="17"/>
      <c r="N574" s="18">
        <f>Calc!N574</f>
        <v>0</v>
      </c>
      <c r="O574" s="19">
        <f>Calc!Z574</f>
        <v>0</v>
      </c>
      <c r="P574" s="20">
        <f>Calc!S574</f>
        <v>0</v>
      </c>
      <c r="Q574" s="20">
        <f>Calc!T574</f>
        <v>0</v>
      </c>
      <c r="R574" s="20">
        <f>Calc!V574</f>
        <v>0</v>
      </c>
      <c r="S574" s="21">
        <f>Calc!W574</f>
        <v>0</v>
      </c>
      <c r="T574" s="19">
        <f>Calc!J574</f>
        <v>0</v>
      </c>
      <c r="U574" s="14"/>
    </row>
    <row r="575" spans="1:21">
      <c r="A575" s="12"/>
      <c r="B575" s="13"/>
      <c r="C575" s="14"/>
      <c r="D575" s="14"/>
      <c r="E575" s="15"/>
      <c r="F575" s="15"/>
      <c r="G575" s="15"/>
      <c r="H575" s="15"/>
      <c r="I575" s="15"/>
      <c r="J575" s="15"/>
      <c r="K575" s="14"/>
      <c r="L575" s="16"/>
      <c r="M575" s="17"/>
      <c r="N575" s="18">
        <f>Calc!N575</f>
        <v>0</v>
      </c>
      <c r="O575" s="19">
        <f>Calc!Z575</f>
        <v>0</v>
      </c>
      <c r="P575" s="20">
        <f>Calc!S575</f>
        <v>0</v>
      </c>
      <c r="Q575" s="20">
        <f>Calc!T575</f>
        <v>0</v>
      </c>
      <c r="R575" s="20">
        <f>Calc!V575</f>
        <v>0</v>
      </c>
      <c r="S575" s="21">
        <f>Calc!W575</f>
        <v>0</v>
      </c>
      <c r="T575" s="19">
        <f>Calc!J575</f>
        <v>0</v>
      </c>
      <c r="U575" s="14"/>
    </row>
    <row r="576" spans="1:21">
      <c r="A576" s="12"/>
      <c r="B576" s="13"/>
      <c r="C576" s="14"/>
      <c r="D576" s="14"/>
      <c r="E576" s="15"/>
      <c r="F576" s="15"/>
      <c r="G576" s="15"/>
      <c r="H576" s="15"/>
      <c r="I576" s="15"/>
      <c r="J576" s="15"/>
      <c r="K576" s="14"/>
      <c r="L576" s="16"/>
      <c r="M576" s="17"/>
      <c r="N576" s="18">
        <f>Calc!N576</f>
        <v>0</v>
      </c>
      <c r="O576" s="19">
        <f>Calc!Z576</f>
        <v>0</v>
      </c>
      <c r="P576" s="20">
        <f>Calc!S576</f>
        <v>0</v>
      </c>
      <c r="Q576" s="20">
        <f>Calc!T576</f>
        <v>0</v>
      </c>
      <c r="R576" s="20">
        <f>Calc!V576</f>
        <v>0</v>
      </c>
      <c r="S576" s="21">
        <f>Calc!W576</f>
        <v>0</v>
      </c>
      <c r="T576" s="19">
        <f>Calc!J576</f>
        <v>0</v>
      </c>
      <c r="U576" s="14"/>
    </row>
    <row r="577" spans="1:21">
      <c r="A577" s="12"/>
      <c r="B577" s="13"/>
      <c r="C577" s="14"/>
      <c r="D577" s="14"/>
      <c r="E577" s="15"/>
      <c r="F577" s="15"/>
      <c r="G577" s="15"/>
      <c r="H577" s="15"/>
      <c r="I577" s="15"/>
      <c r="J577" s="15"/>
      <c r="K577" s="14"/>
      <c r="L577" s="16"/>
      <c r="M577" s="17"/>
      <c r="N577" s="18">
        <f>Calc!N577</f>
        <v>0</v>
      </c>
      <c r="O577" s="19">
        <f>Calc!Z577</f>
        <v>0</v>
      </c>
      <c r="P577" s="20">
        <f>Calc!S577</f>
        <v>0</v>
      </c>
      <c r="Q577" s="20">
        <f>Calc!T577</f>
        <v>0</v>
      </c>
      <c r="R577" s="20">
        <f>Calc!V577</f>
        <v>0</v>
      </c>
      <c r="S577" s="21">
        <f>Calc!W577</f>
        <v>0</v>
      </c>
      <c r="T577" s="19">
        <f>Calc!J577</f>
        <v>0</v>
      </c>
      <c r="U577" s="14"/>
    </row>
    <row r="578" spans="1:21">
      <c r="A578" s="12"/>
      <c r="B578" s="13"/>
      <c r="C578" s="14"/>
      <c r="D578" s="14"/>
      <c r="E578" s="15"/>
      <c r="F578" s="15"/>
      <c r="G578" s="15"/>
      <c r="H578" s="15"/>
      <c r="I578" s="15"/>
      <c r="J578" s="15"/>
      <c r="K578" s="14"/>
      <c r="L578" s="16"/>
      <c r="M578" s="17"/>
      <c r="N578" s="18">
        <f>Calc!N578</f>
        <v>0</v>
      </c>
      <c r="O578" s="19">
        <f>Calc!Z578</f>
        <v>0</v>
      </c>
      <c r="P578" s="20">
        <f>Calc!S578</f>
        <v>0</v>
      </c>
      <c r="Q578" s="20">
        <f>Calc!T578</f>
        <v>0</v>
      </c>
      <c r="R578" s="20">
        <f>Calc!V578</f>
        <v>0</v>
      </c>
      <c r="S578" s="21">
        <f>Calc!W578</f>
        <v>0</v>
      </c>
      <c r="T578" s="19">
        <f>Calc!J578</f>
        <v>0</v>
      </c>
      <c r="U578" s="14"/>
    </row>
    <row r="579" spans="1:21">
      <c r="A579" s="12"/>
      <c r="B579" s="13"/>
      <c r="C579" s="14"/>
      <c r="D579" s="14"/>
      <c r="E579" s="15"/>
      <c r="F579" s="15"/>
      <c r="G579" s="15"/>
      <c r="H579" s="15"/>
      <c r="I579" s="15"/>
      <c r="J579" s="15"/>
      <c r="K579" s="14"/>
      <c r="L579" s="16"/>
      <c r="M579" s="17"/>
      <c r="N579" s="18">
        <f>Calc!N579</f>
        <v>0</v>
      </c>
      <c r="O579" s="19">
        <f>Calc!Z579</f>
        <v>0</v>
      </c>
      <c r="P579" s="20">
        <f>Calc!S579</f>
        <v>0</v>
      </c>
      <c r="Q579" s="20">
        <f>Calc!T579</f>
        <v>0</v>
      </c>
      <c r="R579" s="20">
        <f>Calc!V579</f>
        <v>0</v>
      </c>
      <c r="S579" s="21">
        <f>Calc!W579</f>
        <v>0</v>
      </c>
      <c r="T579" s="19">
        <f>Calc!J579</f>
        <v>0</v>
      </c>
      <c r="U579" s="14"/>
    </row>
    <row r="580" spans="1:21">
      <c r="A580" s="12"/>
      <c r="B580" s="13"/>
      <c r="C580" s="14"/>
      <c r="D580" s="14"/>
      <c r="E580" s="15"/>
      <c r="F580" s="15"/>
      <c r="G580" s="15"/>
      <c r="H580" s="15"/>
      <c r="I580" s="15"/>
      <c r="J580" s="15"/>
      <c r="K580" s="14"/>
      <c r="L580" s="16"/>
      <c r="M580" s="17"/>
      <c r="N580" s="18">
        <f>Calc!N580</f>
        <v>0</v>
      </c>
      <c r="O580" s="19">
        <f>Calc!Z580</f>
        <v>0</v>
      </c>
      <c r="P580" s="20">
        <f>Calc!S580</f>
        <v>0</v>
      </c>
      <c r="Q580" s="20">
        <f>Calc!T580</f>
        <v>0</v>
      </c>
      <c r="R580" s="20">
        <f>Calc!V580</f>
        <v>0</v>
      </c>
      <c r="S580" s="21">
        <f>Calc!W580</f>
        <v>0</v>
      </c>
      <c r="T580" s="19">
        <f>Calc!J580</f>
        <v>0</v>
      </c>
      <c r="U580" s="14"/>
    </row>
    <row r="581" spans="1:21">
      <c r="A581" s="12"/>
      <c r="B581" s="13"/>
      <c r="C581" s="14"/>
      <c r="D581" s="14"/>
      <c r="E581" s="15"/>
      <c r="F581" s="15"/>
      <c r="G581" s="15"/>
      <c r="H581" s="15"/>
      <c r="I581" s="15"/>
      <c r="J581" s="15"/>
      <c r="K581" s="14"/>
      <c r="L581" s="16"/>
      <c r="M581" s="17"/>
      <c r="N581" s="18">
        <f>Calc!N581</f>
        <v>0</v>
      </c>
      <c r="O581" s="19">
        <f>Calc!Z581</f>
        <v>0</v>
      </c>
      <c r="P581" s="20">
        <f>Calc!S581</f>
        <v>0</v>
      </c>
      <c r="Q581" s="20">
        <f>Calc!T581</f>
        <v>0</v>
      </c>
      <c r="R581" s="20">
        <f>Calc!V581</f>
        <v>0</v>
      </c>
      <c r="S581" s="21">
        <f>Calc!W581</f>
        <v>0</v>
      </c>
      <c r="T581" s="19">
        <f>Calc!J581</f>
        <v>0</v>
      </c>
      <c r="U581" s="14"/>
    </row>
    <row r="582" spans="1:21">
      <c r="A582" s="12"/>
      <c r="B582" s="13"/>
      <c r="C582" s="14"/>
      <c r="D582" s="14"/>
      <c r="E582" s="15"/>
      <c r="F582" s="15"/>
      <c r="G582" s="15"/>
      <c r="H582" s="15"/>
      <c r="I582" s="15"/>
      <c r="J582" s="15"/>
      <c r="K582" s="14"/>
      <c r="L582" s="16"/>
      <c r="M582" s="17"/>
      <c r="N582" s="18">
        <f>Calc!N582</f>
        <v>0</v>
      </c>
      <c r="O582" s="19">
        <f>Calc!Z582</f>
        <v>0</v>
      </c>
      <c r="P582" s="20">
        <f>Calc!S582</f>
        <v>0</v>
      </c>
      <c r="Q582" s="20">
        <f>Calc!T582</f>
        <v>0</v>
      </c>
      <c r="R582" s="20">
        <f>Calc!V582</f>
        <v>0</v>
      </c>
      <c r="S582" s="21">
        <f>Calc!W582</f>
        <v>0</v>
      </c>
      <c r="T582" s="19">
        <f>Calc!J582</f>
        <v>0</v>
      </c>
      <c r="U582" s="14"/>
    </row>
    <row r="583" spans="1:21">
      <c r="A583" s="12"/>
      <c r="B583" s="13"/>
      <c r="C583" s="14"/>
      <c r="D583" s="14"/>
      <c r="E583" s="15"/>
      <c r="F583" s="15"/>
      <c r="G583" s="15"/>
      <c r="H583" s="15"/>
      <c r="I583" s="15"/>
      <c r="J583" s="15"/>
      <c r="K583" s="14"/>
      <c r="L583" s="16"/>
      <c r="M583" s="17"/>
      <c r="N583" s="18">
        <f>Calc!N583</f>
        <v>0</v>
      </c>
      <c r="O583" s="19">
        <f>Calc!Z583</f>
        <v>0</v>
      </c>
      <c r="P583" s="20">
        <f>Calc!S583</f>
        <v>0</v>
      </c>
      <c r="Q583" s="20">
        <f>Calc!T583</f>
        <v>0</v>
      </c>
      <c r="R583" s="20">
        <f>Calc!V583</f>
        <v>0</v>
      </c>
      <c r="S583" s="21">
        <f>Calc!W583</f>
        <v>0</v>
      </c>
      <c r="T583" s="19">
        <f>Calc!J583</f>
        <v>0</v>
      </c>
      <c r="U583" s="14"/>
    </row>
    <row r="584" spans="1:21">
      <c r="A584" s="12"/>
      <c r="B584" s="13"/>
      <c r="C584" s="14"/>
      <c r="D584" s="14"/>
      <c r="E584" s="15"/>
      <c r="F584" s="15"/>
      <c r="G584" s="15"/>
      <c r="H584" s="15"/>
      <c r="I584" s="15"/>
      <c r="J584" s="15"/>
      <c r="K584" s="14"/>
      <c r="L584" s="16"/>
      <c r="M584" s="17"/>
      <c r="N584" s="18">
        <f>Calc!N584</f>
        <v>0</v>
      </c>
      <c r="O584" s="19">
        <f>Calc!Z584</f>
        <v>0</v>
      </c>
      <c r="P584" s="20">
        <f>Calc!S584</f>
        <v>0</v>
      </c>
      <c r="Q584" s="20">
        <f>Calc!T584</f>
        <v>0</v>
      </c>
      <c r="R584" s="20">
        <f>Calc!V584</f>
        <v>0</v>
      </c>
      <c r="S584" s="21">
        <f>Calc!W584</f>
        <v>0</v>
      </c>
      <c r="T584" s="19">
        <f>Calc!J584</f>
        <v>0</v>
      </c>
      <c r="U584" s="14"/>
    </row>
    <row r="585" spans="1:21">
      <c r="A585" s="12"/>
      <c r="B585" s="13"/>
      <c r="C585" s="14"/>
      <c r="D585" s="14"/>
      <c r="E585" s="15"/>
      <c r="F585" s="15"/>
      <c r="G585" s="15"/>
      <c r="H585" s="15"/>
      <c r="I585" s="15"/>
      <c r="J585" s="15"/>
      <c r="K585" s="14"/>
      <c r="L585" s="16"/>
      <c r="M585" s="17"/>
      <c r="N585" s="18">
        <f>Calc!N585</f>
        <v>0</v>
      </c>
      <c r="O585" s="19">
        <f>Calc!Z585</f>
        <v>0</v>
      </c>
      <c r="P585" s="20">
        <f>Calc!S585</f>
        <v>0</v>
      </c>
      <c r="Q585" s="20">
        <f>Calc!T585</f>
        <v>0</v>
      </c>
      <c r="R585" s="20">
        <f>Calc!V585</f>
        <v>0</v>
      </c>
      <c r="S585" s="21">
        <f>Calc!W585</f>
        <v>0</v>
      </c>
      <c r="T585" s="19">
        <f>Calc!J585</f>
        <v>0</v>
      </c>
      <c r="U585" s="14"/>
    </row>
    <row r="586" spans="1:21">
      <c r="A586" s="12"/>
      <c r="B586" s="13"/>
      <c r="C586" s="14"/>
      <c r="D586" s="14"/>
      <c r="E586" s="15"/>
      <c r="F586" s="15"/>
      <c r="G586" s="15"/>
      <c r="H586" s="15"/>
      <c r="I586" s="15"/>
      <c r="J586" s="15"/>
      <c r="K586" s="14"/>
      <c r="L586" s="16"/>
      <c r="M586" s="17"/>
      <c r="N586" s="18">
        <f>Calc!N586</f>
        <v>0</v>
      </c>
      <c r="O586" s="19">
        <f>Calc!Z586</f>
        <v>0</v>
      </c>
      <c r="P586" s="20">
        <f>Calc!S586</f>
        <v>0</v>
      </c>
      <c r="Q586" s="20">
        <f>Calc!T586</f>
        <v>0</v>
      </c>
      <c r="R586" s="20">
        <f>Calc!V586</f>
        <v>0</v>
      </c>
      <c r="S586" s="21">
        <f>Calc!W586</f>
        <v>0</v>
      </c>
      <c r="T586" s="19">
        <f>Calc!J586</f>
        <v>0</v>
      </c>
      <c r="U586" s="14"/>
    </row>
    <row r="587" spans="1:21">
      <c r="A587" s="12"/>
      <c r="B587" s="13"/>
      <c r="C587" s="14"/>
      <c r="D587" s="14"/>
      <c r="E587" s="15"/>
      <c r="F587" s="15"/>
      <c r="G587" s="15"/>
      <c r="H587" s="15"/>
      <c r="I587" s="15"/>
      <c r="J587" s="15"/>
      <c r="K587" s="14"/>
      <c r="L587" s="16"/>
      <c r="M587" s="17"/>
      <c r="N587" s="18">
        <f>Calc!N587</f>
        <v>0</v>
      </c>
      <c r="O587" s="19">
        <f>Calc!Z587</f>
        <v>0</v>
      </c>
      <c r="P587" s="20">
        <f>Calc!S587</f>
        <v>0</v>
      </c>
      <c r="Q587" s="20">
        <f>Calc!T587</f>
        <v>0</v>
      </c>
      <c r="R587" s="20">
        <f>Calc!V587</f>
        <v>0</v>
      </c>
      <c r="S587" s="21">
        <f>Calc!W587</f>
        <v>0</v>
      </c>
      <c r="T587" s="19">
        <f>Calc!J587</f>
        <v>0</v>
      </c>
      <c r="U587" s="14"/>
    </row>
    <row r="588" spans="1:21">
      <c r="A588" s="12"/>
      <c r="B588" s="13"/>
      <c r="C588" s="14"/>
      <c r="D588" s="14"/>
      <c r="E588" s="15"/>
      <c r="F588" s="15"/>
      <c r="G588" s="15"/>
      <c r="H588" s="15"/>
      <c r="I588" s="15"/>
      <c r="J588" s="15"/>
      <c r="K588" s="14"/>
      <c r="L588" s="16"/>
      <c r="M588" s="17"/>
      <c r="N588" s="18">
        <f>Calc!N588</f>
        <v>0</v>
      </c>
      <c r="O588" s="19">
        <f>Calc!Z588</f>
        <v>0</v>
      </c>
      <c r="P588" s="20">
        <f>Calc!S588</f>
        <v>0</v>
      </c>
      <c r="Q588" s="20">
        <f>Calc!T588</f>
        <v>0</v>
      </c>
      <c r="R588" s="20">
        <f>Calc!V588</f>
        <v>0</v>
      </c>
      <c r="S588" s="21">
        <f>Calc!W588</f>
        <v>0</v>
      </c>
      <c r="T588" s="19">
        <f>Calc!J588</f>
        <v>0</v>
      </c>
      <c r="U588" s="14"/>
    </row>
    <row r="589" spans="1:21">
      <c r="A589" s="12"/>
      <c r="B589" s="13"/>
      <c r="C589" s="14"/>
      <c r="D589" s="14"/>
      <c r="E589" s="15"/>
      <c r="F589" s="15"/>
      <c r="G589" s="15"/>
      <c r="H589" s="15"/>
      <c r="I589" s="15"/>
      <c r="J589" s="15"/>
      <c r="K589" s="14"/>
      <c r="L589" s="16"/>
      <c r="M589" s="17"/>
      <c r="N589" s="18">
        <f>Calc!N589</f>
        <v>0</v>
      </c>
      <c r="O589" s="19">
        <f>Calc!Z589</f>
        <v>0</v>
      </c>
      <c r="P589" s="20">
        <f>Calc!S589</f>
        <v>0</v>
      </c>
      <c r="Q589" s="20">
        <f>Calc!T589</f>
        <v>0</v>
      </c>
      <c r="R589" s="20">
        <f>Calc!V589</f>
        <v>0</v>
      </c>
      <c r="S589" s="21">
        <f>Calc!W589</f>
        <v>0</v>
      </c>
      <c r="T589" s="19">
        <f>Calc!J589</f>
        <v>0</v>
      </c>
      <c r="U589" s="14"/>
    </row>
    <row r="590" spans="1:21">
      <c r="A590" s="12"/>
      <c r="B590" s="13"/>
      <c r="C590" s="14"/>
      <c r="D590" s="14"/>
      <c r="E590" s="15"/>
      <c r="F590" s="15"/>
      <c r="G590" s="15"/>
      <c r="H590" s="15"/>
      <c r="I590" s="15"/>
      <c r="J590" s="15"/>
      <c r="K590" s="14"/>
      <c r="L590" s="16"/>
      <c r="M590" s="17"/>
      <c r="N590" s="18">
        <f>Calc!N590</f>
        <v>0</v>
      </c>
      <c r="O590" s="19">
        <f>Calc!Z590</f>
        <v>0</v>
      </c>
      <c r="P590" s="20">
        <f>Calc!S590</f>
        <v>0</v>
      </c>
      <c r="Q590" s="20">
        <f>Calc!T590</f>
        <v>0</v>
      </c>
      <c r="R590" s="20">
        <f>Calc!V590</f>
        <v>0</v>
      </c>
      <c r="S590" s="21">
        <f>Calc!W590</f>
        <v>0</v>
      </c>
      <c r="T590" s="19">
        <f>Calc!J590</f>
        <v>0</v>
      </c>
      <c r="U590" s="14"/>
    </row>
    <row r="591" spans="1:21">
      <c r="A591" s="12"/>
      <c r="B591" s="13"/>
      <c r="C591" s="14"/>
      <c r="D591" s="14"/>
      <c r="E591" s="15"/>
      <c r="F591" s="15"/>
      <c r="G591" s="15"/>
      <c r="H591" s="15"/>
      <c r="I591" s="15"/>
      <c r="J591" s="15"/>
      <c r="K591" s="14"/>
      <c r="L591" s="16"/>
      <c r="M591" s="17"/>
      <c r="N591" s="18">
        <f>Calc!N591</f>
        <v>0</v>
      </c>
      <c r="O591" s="19">
        <f>Calc!Z591</f>
        <v>0</v>
      </c>
      <c r="P591" s="20">
        <f>Calc!S591</f>
        <v>0</v>
      </c>
      <c r="Q591" s="20">
        <f>Calc!T591</f>
        <v>0</v>
      </c>
      <c r="R591" s="20">
        <f>Calc!V591</f>
        <v>0</v>
      </c>
      <c r="S591" s="21">
        <f>Calc!W591</f>
        <v>0</v>
      </c>
      <c r="T591" s="19">
        <f>Calc!J591</f>
        <v>0</v>
      </c>
      <c r="U591" s="14"/>
    </row>
    <row r="592" spans="1:21">
      <c r="A592" s="12"/>
      <c r="B592" s="13"/>
      <c r="C592" s="14"/>
      <c r="D592" s="14"/>
      <c r="E592" s="15"/>
      <c r="F592" s="15"/>
      <c r="G592" s="15"/>
      <c r="H592" s="15"/>
      <c r="I592" s="15"/>
      <c r="J592" s="15"/>
      <c r="K592" s="14"/>
      <c r="L592" s="16"/>
      <c r="M592" s="17"/>
      <c r="N592" s="18">
        <f>Calc!N592</f>
        <v>0</v>
      </c>
      <c r="O592" s="19">
        <f>Calc!Z592</f>
        <v>0</v>
      </c>
      <c r="P592" s="20">
        <f>Calc!S592</f>
        <v>0</v>
      </c>
      <c r="Q592" s="20">
        <f>Calc!T592</f>
        <v>0</v>
      </c>
      <c r="R592" s="20">
        <f>Calc!V592</f>
        <v>0</v>
      </c>
      <c r="S592" s="21">
        <f>Calc!W592</f>
        <v>0</v>
      </c>
      <c r="T592" s="19">
        <f>Calc!J592</f>
        <v>0</v>
      </c>
      <c r="U592" s="14"/>
    </row>
    <row r="593" spans="1:21">
      <c r="A593" s="12"/>
      <c r="B593" s="13"/>
      <c r="C593" s="14"/>
      <c r="D593" s="14"/>
      <c r="E593" s="15"/>
      <c r="F593" s="15"/>
      <c r="G593" s="15"/>
      <c r="H593" s="15"/>
      <c r="I593" s="15"/>
      <c r="J593" s="15"/>
      <c r="K593" s="14"/>
      <c r="L593" s="16"/>
      <c r="M593" s="17"/>
      <c r="N593" s="18">
        <f>Calc!N593</f>
        <v>0</v>
      </c>
      <c r="O593" s="19">
        <f>Calc!Z593</f>
        <v>0</v>
      </c>
      <c r="P593" s="20">
        <f>Calc!S593</f>
        <v>0</v>
      </c>
      <c r="Q593" s="20">
        <f>Calc!T593</f>
        <v>0</v>
      </c>
      <c r="R593" s="20">
        <f>Calc!V593</f>
        <v>0</v>
      </c>
      <c r="S593" s="21">
        <f>Calc!W593</f>
        <v>0</v>
      </c>
      <c r="T593" s="19">
        <f>Calc!J593</f>
        <v>0</v>
      </c>
      <c r="U593" s="14"/>
    </row>
    <row r="594" spans="1:21">
      <c r="A594" s="12"/>
      <c r="B594" s="13"/>
      <c r="C594" s="14"/>
      <c r="D594" s="14"/>
      <c r="E594" s="15"/>
      <c r="F594" s="15"/>
      <c r="G594" s="15"/>
      <c r="H594" s="15"/>
      <c r="I594" s="15"/>
      <c r="J594" s="15"/>
      <c r="K594" s="14"/>
      <c r="L594" s="16"/>
      <c r="M594" s="17"/>
      <c r="N594" s="18">
        <f>Calc!N594</f>
        <v>0</v>
      </c>
      <c r="O594" s="19">
        <f>Calc!Z594</f>
        <v>0</v>
      </c>
      <c r="P594" s="20">
        <f>Calc!S594</f>
        <v>0</v>
      </c>
      <c r="Q594" s="20">
        <f>Calc!T594</f>
        <v>0</v>
      </c>
      <c r="R594" s="20">
        <f>Calc!V594</f>
        <v>0</v>
      </c>
      <c r="S594" s="21">
        <f>Calc!W594</f>
        <v>0</v>
      </c>
      <c r="T594" s="19">
        <f>Calc!J594</f>
        <v>0</v>
      </c>
      <c r="U594" s="14"/>
    </row>
    <row r="595" spans="1:21">
      <c r="A595" s="12"/>
      <c r="B595" s="13"/>
      <c r="C595" s="14"/>
      <c r="D595" s="14"/>
      <c r="E595" s="15"/>
      <c r="F595" s="15"/>
      <c r="G595" s="15"/>
      <c r="H595" s="15"/>
      <c r="I595" s="15"/>
      <c r="J595" s="15"/>
      <c r="K595" s="14"/>
      <c r="L595" s="16"/>
      <c r="M595" s="17"/>
      <c r="N595" s="18">
        <f>Calc!N595</f>
        <v>0</v>
      </c>
      <c r="O595" s="19">
        <f>Calc!Z595</f>
        <v>0</v>
      </c>
      <c r="P595" s="20">
        <f>Calc!S595</f>
        <v>0</v>
      </c>
      <c r="Q595" s="20">
        <f>Calc!T595</f>
        <v>0</v>
      </c>
      <c r="R595" s="20">
        <f>Calc!V595</f>
        <v>0</v>
      </c>
      <c r="S595" s="21">
        <f>Calc!W595</f>
        <v>0</v>
      </c>
      <c r="T595" s="19">
        <f>Calc!J595</f>
        <v>0</v>
      </c>
      <c r="U595" s="14"/>
    </row>
    <row r="596" spans="1:21">
      <c r="A596" s="12"/>
      <c r="B596" s="13"/>
      <c r="C596" s="14"/>
      <c r="D596" s="14"/>
      <c r="E596" s="15"/>
      <c r="F596" s="15"/>
      <c r="G596" s="15"/>
      <c r="H596" s="15"/>
      <c r="I596" s="15"/>
      <c r="J596" s="15"/>
      <c r="K596" s="14"/>
      <c r="L596" s="16"/>
      <c r="M596" s="17"/>
      <c r="N596" s="18">
        <f>Calc!N596</f>
        <v>0</v>
      </c>
      <c r="O596" s="19">
        <f>Calc!Z596</f>
        <v>0</v>
      </c>
      <c r="P596" s="20">
        <f>Calc!S596</f>
        <v>0</v>
      </c>
      <c r="Q596" s="20">
        <f>Calc!T596</f>
        <v>0</v>
      </c>
      <c r="R596" s="20">
        <f>Calc!V596</f>
        <v>0</v>
      </c>
      <c r="S596" s="21">
        <f>Calc!W596</f>
        <v>0</v>
      </c>
      <c r="T596" s="19">
        <f>Calc!J596</f>
        <v>0</v>
      </c>
      <c r="U596" s="14"/>
    </row>
    <row r="597" spans="1:21">
      <c r="A597" s="12"/>
      <c r="B597" s="13"/>
      <c r="C597" s="14"/>
      <c r="D597" s="14"/>
      <c r="E597" s="15"/>
      <c r="F597" s="15"/>
      <c r="G597" s="15"/>
      <c r="H597" s="15"/>
      <c r="I597" s="15"/>
      <c r="J597" s="15"/>
      <c r="K597" s="14"/>
      <c r="L597" s="16"/>
      <c r="M597" s="17"/>
      <c r="N597" s="18">
        <f>Calc!N597</f>
        <v>0</v>
      </c>
      <c r="O597" s="19">
        <f>Calc!Z597</f>
        <v>0</v>
      </c>
      <c r="P597" s="20">
        <f>Calc!S597</f>
        <v>0</v>
      </c>
      <c r="Q597" s="20">
        <f>Calc!T597</f>
        <v>0</v>
      </c>
      <c r="R597" s="20">
        <f>Calc!V597</f>
        <v>0</v>
      </c>
      <c r="S597" s="21">
        <f>Calc!W597</f>
        <v>0</v>
      </c>
      <c r="T597" s="19">
        <f>Calc!J597</f>
        <v>0</v>
      </c>
      <c r="U597" s="14"/>
    </row>
    <row r="598" spans="1:21">
      <c r="A598" s="12"/>
      <c r="B598" s="13"/>
      <c r="C598" s="14"/>
      <c r="D598" s="14"/>
      <c r="E598" s="15"/>
      <c r="F598" s="15"/>
      <c r="G598" s="15"/>
      <c r="H598" s="15"/>
      <c r="I598" s="15"/>
      <c r="J598" s="15"/>
      <c r="K598" s="14"/>
      <c r="L598" s="16"/>
      <c r="M598" s="17"/>
      <c r="N598" s="18">
        <f>Calc!N598</f>
        <v>0</v>
      </c>
      <c r="O598" s="19">
        <f>Calc!Z598</f>
        <v>0</v>
      </c>
      <c r="P598" s="20">
        <f>Calc!S598</f>
        <v>0</v>
      </c>
      <c r="Q598" s="20">
        <f>Calc!T598</f>
        <v>0</v>
      </c>
      <c r="R598" s="20">
        <f>Calc!V598</f>
        <v>0</v>
      </c>
      <c r="S598" s="21">
        <f>Calc!W598</f>
        <v>0</v>
      </c>
      <c r="T598" s="19">
        <f>Calc!J598</f>
        <v>0</v>
      </c>
      <c r="U598" s="14"/>
    </row>
    <row r="599" spans="1:21">
      <c r="A599" s="12"/>
      <c r="B599" s="13"/>
      <c r="C599" s="14"/>
      <c r="D599" s="14"/>
      <c r="E599" s="15"/>
      <c r="F599" s="15"/>
      <c r="G599" s="15"/>
      <c r="H599" s="15"/>
      <c r="I599" s="15"/>
      <c r="J599" s="15"/>
      <c r="K599" s="14"/>
      <c r="L599" s="16"/>
      <c r="M599" s="17"/>
      <c r="N599" s="18">
        <f>Calc!N599</f>
        <v>0</v>
      </c>
      <c r="O599" s="19">
        <f>Calc!Z599</f>
        <v>0</v>
      </c>
      <c r="P599" s="20">
        <f>Calc!S599</f>
        <v>0</v>
      </c>
      <c r="Q599" s="20">
        <f>Calc!T599</f>
        <v>0</v>
      </c>
      <c r="R599" s="20">
        <f>Calc!V599</f>
        <v>0</v>
      </c>
      <c r="S599" s="21">
        <f>Calc!W599</f>
        <v>0</v>
      </c>
      <c r="T599" s="19">
        <f>Calc!J599</f>
        <v>0</v>
      </c>
      <c r="U599" s="14"/>
    </row>
    <row r="600" spans="1:21">
      <c r="A600" s="12"/>
      <c r="B600" s="13"/>
      <c r="C600" s="14"/>
      <c r="D600" s="14"/>
      <c r="E600" s="15"/>
      <c r="F600" s="15"/>
      <c r="G600" s="15"/>
      <c r="H600" s="15"/>
      <c r="I600" s="15"/>
      <c r="J600" s="15"/>
      <c r="K600" s="14"/>
      <c r="L600" s="16"/>
      <c r="M600" s="17"/>
      <c r="N600" s="18">
        <f>Calc!N600</f>
        <v>0</v>
      </c>
      <c r="O600" s="19">
        <f>Calc!Z600</f>
        <v>0</v>
      </c>
      <c r="P600" s="20">
        <f>Calc!S600</f>
        <v>0</v>
      </c>
      <c r="Q600" s="20">
        <f>Calc!T600</f>
        <v>0</v>
      </c>
      <c r="R600" s="20">
        <f>Calc!V600</f>
        <v>0</v>
      </c>
      <c r="S600" s="21">
        <f>Calc!W600</f>
        <v>0</v>
      </c>
      <c r="T600" s="19">
        <f>Calc!J600</f>
        <v>0</v>
      </c>
      <c r="U600" s="14"/>
    </row>
    <row r="601" spans="1:21">
      <c r="A601" s="12"/>
      <c r="B601" s="13"/>
      <c r="C601" s="14"/>
      <c r="D601" s="14"/>
      <c r="E601" s="15"/>
      <c r="F601" s="15"/>
      <c r="G601" s="15"/>
      <c r="H601" s="15"/>
      <c r="I601" s="15"/>
      <c r="J601" s="15"/>
      <c r="K601" s="14"/>
      <c r="L601" s="16"/>
      <c r="M601" s="17"/>
      <c r="N601" s="18">
        <f>Calc!N601</f>
        <v>0</v>
      </c>
      <c r="O601" s="19">
        <f>Calc!Z601</f>
        <v>0</v>
      </c>
      <c r="P601" s="20">
        <f>Calc!S601</f>
        <v>0</v>
      </c>
      <c r="Q601" s="20">
        <f>Calc!T601</f>
        <v>0</v>
      </c>
      <c r="R601" s="20">
        <f>Calc!V601</f>
        <v>0</v>
      </c>
      <c r="S601" s="21">
        <f>Calc!W601</f>
        <v>0</v>
      </c>
      <c r="T601" s="19">
        <f>Calc!J601</f>
        <v>0</v>
      </c>
      <c r="U601" s="14"/>
    </row>
    <row r="602" spans="1:21">
      <c r="A602" s="12"/>
      <c r="B602" s="13"/>
      <c r="C602" s="14"/>
      <c r="D602" s="14"/>
      <c r="E602" s="15"/>
      <c r="F602" s="15"/>
      <c r="G602" s="15"/>
      <c r="H602" s="15"/>
      <c r="I602" s="15"/>
      <c r="J602" s="15"/>
      <c r="K602" s="14"/>
      <c r="L602" s="16"/>
      <c r="M602" s="17"/>
      <c r="N602" s="18">
        <f>Calc!N602</f>
        <v>0</v>
      </c>
      <c r="O602" s="19">
        <f>Calc!Z602</f>
        <v>0</v>
      </c>
      <c r="P602" s="20">
        <f>Calc!S602</f>
        <v>0</v>
      </c>
      <c r="Q602" s="20">
        <f>Calc!T602</f>
        <v>0</v>
      </c>
      <c r="R602" s="20">
        <f>Calc!V602</f>
        <v>0</v>
      </c>
      <c r="S602" s="21">
        <f>Calc!W602</f>
        <v>0</v>
      </c>
      <c r="T602" s="19">
        <f>Calc!J602</f>
        <v>0</v>
      </c>
      <c r="U602" s="14"/>
    </row>
    <row r="603" spans="1:21">
      <c r="A603" s="12"/>
      <c r="B603" s="13"/>
      <c r="C603" s="14"/>
      <c r="D603" s="14"/>
      <c r="E603" s="15"/>
      <c r="F603" s="15"/>
      <c r="G603" s="15"/>
      <c r="H603" s="15"/>
      <c r="I603" s="15"/>
      <c r="J603" s="15"/>
      <c r="K603" s="14"/>
      <c r="L603" s="16"/>
      <c r="M603" s="17"/>
      <c r="N603" s="18">
        <f>Calc!N603</f>
        <v>0</v>
      </c>
      <c r="O603" s="19">
        <f>Calc!Z603</f>
        <v>0</v>
      </c>
      <c r="P603" s="20">
        <f>Calc!S603</f>
        <v>0</v>
      </c>
      <c r="Q603" s="20">
        <f>Calc!T603</f>
        <v>0</v>
      </c>
      <c r="R603" s="20">
        <f>Calc!V603</f>
        <v>0</v>
      </c>
      <c r="S603" s="21">
        <f>Calc!W603</f>
        <v>0</v>
      </c>
      <c r="T603" s="19">
        <f>Calc!J603</f>
        <v>0</v>
      </c>
      <c r="U603" s="14"/>
    </row>
    <row r="604" spans="1:21">
      <c r="A604" s="12"/>
      <c r="B604" s="13"/>
      <c r="C604" s="14"/>
      <c r="D604" s="14"/>
      <c r="E604" s="15"/>
      <c r="F604" s="15"/>
      <c r="G604" s="15"/>
      <c r="H604" s="15"/>
      <c r="I604" s="15"/>
      <c r="J604" s="15"/>
      <c r="K604" s="14"/>
      <c r="L604" s="16"/>
      <c r="M604" s="17"/>
      <c r="N604" s="18">
        <f>Calc!N604</f>
        <v>0</v>
      </c>
      <c r="O604" s="19">
        <f>Calc!Z604</f>
        <v>0</v>
      </c>
      <c r="P604" s="20">
        <f>Calc!S604</f>
        <v>0</v>
      </c>
      <c r="Q604" s="20">
        <f>Calc!T604</f>
        <v>0</v>
      </c>
      <c r="R604" s="20">
        <f>Calc!V604</f>
        <v>0</v>
      </c>
      <c r="S604" s="21">
        <f>Calc!W604</f>
        <v>0</v>
      </c>
      <c r="T604" s="19">
        <f>Calc!J604</f>
        <v>0</v>
      </c>
      <c r="U604" s="14"/>
    </row>
    <row r="605" spans="1:21">
      <c r="A605" s="12"/>
      <c r="B605" s="13"/>
      <c r="C605" s="14"/>
      <c r="D605" s="14"/>
      <c r="E605" s="15"/>
      <c r="F605" s="15"/>
      <c r="G605" s="15"/>
      <c r="H605" s="15"/>
      <c r="I605" s="15"/>
      <c r="J605" s="15"/>
      <c r="K605" s="14"/>
      <c r="L605" s="16"/>
      <c r="M605" s="17"/>
      <c r="N605" s="18">
        <f>Calc!N605</f>
        <v>0</v>
      </c>
      <c r="O605" s="19">
        <f>Calc!Z605</f>
        <v>0</v>
      </c>
      <c r="P605" s="20">
        <f>Calc!S605</f>
        <v>0</v>
      </c>
      <c r="Q605" s="20">
        <f>Calc!T605</f>
        <v>0</v>
      </c>
      <c r="R605" s="20">
        <f>Calc!V605</f>
        <v>0</v>
      </c>
      <c r="S605" s="21">
        <f>Calc!W605</f>
        <v>0</v>
      </c>
      <c r="T605" s="19">
        <f>Calc!J605</f>
        <v>0</v>
      </c>
      <c r="U605" s="14"/>
    </row>
    <row r="606" spans="1:21">
      <c r="A606" s="12"/>
      <c r="B606" s="13"/>
      <c r="C606" s="14"/>
      <c r="D606" s="14"/>
      <c r="E606" s="15"/>
      <c r="F606" s="15"/>
      <c r="G606" s="15"/>
      <c r="H606" s="15"/>
      <c r="I606" s="15"/>
      <c r="J606" s="15"/>
      <c r="K606" s="14"/>
      <c r="L606" s="16"/>
      <c r="M606" s="17"/>
      <c r="N606" s="18">
        <f>Calc!N606</f>
        <v>0</v>
      </c>
      <c r="O606" s="19">
        <f>Calc!Z606</f>
        <v>0</v>
      </c>
      <c r="P606" s="20">
        <f>Calc!S606</f>
        <v>0</v>
      </c>
      <c r="Q606" s="20">
        <f>Calc!T606</f>
        <v>0</v>
      </c>
      <c r="R606" s="20">
        <f>Calc!V606</f>
        <v>0</v>
      </c>
      <c r="S606" s="21">
        <f>Calc!W606</f>
        <v>0</v>
      </c>
      <c r="T606" s="19">
        <f>Calc!J606</f>
        <v>0</v>
      </c>
      <c r="U606" s="14"/>
    </row>
    <row r="607" spans="1:21">
      <c r="A607" s="12"/>
      <c r="B607" s="13"/>
      <c r="C607" s="14"/>
      <c r="D607" s="14"/>
      <c r="E607" s="15"/>
      <c r="F607" s="15"/>
      <c r="G607" s="15"/>
      <c r="H607" s="15"/>
      <c r="I607" s="15"/>
      <c r="J607" s="15"/>
      <c r="K607" s="14"/>
      <c r="L607" s="16"/>
      <c r="M607" s="17"/>
      <c r="N607" s="18">
        <f>Calc!N607</f>
        <v>0</v>
      </c>
      <c r="O607" s="19">
        <f>Calc!Z607</f>
        <v>0</v>
      </c>
      <c r="P607" s="20">
        <f>Calc!S607</f>
        <v>0</v>
      </c>
      <c r="Q607" s="20">
        <f>Calc!T607</f>
        <v>0</v>
      </c>
      <c r="R607" s="20">
        <f>Calc!V607</f>
        <v>0</v>
      </c>
      <c r="S607" s="21">
        <f>Calc!W607</f>
        <v>0</v>
      </c>
      <c r="T607" s="19">
        <f>Calc!J607</f>
        <v>0</v>
      </c>
      <c r="U607" s="14"/>
    </row>
    <row r="608" spans="1:21">
      <c r="A608" s="12"/>
      <c r="B608" s="13"/>
      <c r="C608" s="14"/>
      <c r="D608" s="14"/>
      <c r="E608" s="15"/>
      <c r="F608" s="15"/>
      <c r="G608" s="15"/>
      <c r="H608" s="15"/>
      <c r="I608" s="15"/>
      <c r="J608" s="15"/>
      <c r="K608" s="14"/>
      <c r="L608" s="16"/>
      <c r="M608" s="17"/>
      <c r="N608" s="18">
        <f>Calc!N608</f>
        <v>0</v>
      </c>
      <c r="O608" s="19">
        <f>Calc!Z608</f>
        <v>0</v>
      </c>
      <c r="P608" s="20">
        <f>Calc!S608</f>
        <v>0</v>
      </c>
      <c r="Q608" s="20">
        <f>Calc!T608</f>
        <v>0</v>
      </c>
      <c r="R608" s="20">
        <f>Calc!V608</f>
        <v>0</v>
      </c>
      <c r="S608" s="21">
        <f>Calc!W608</f>
        <v>0</v>
      </c>
      <c r="T608" s="19">
        <f>Calc!J608</f>
        <v>0</v>
      </c>
      <c r="U608" s="14"/>
    </row>
    <row r="609" spans="1:21">
      <c r="A609" s="12"/>
      <c r="B609" s="13"/>
      <c r="C609" s="14"/>
      <c r="D609" s="14"/>
      <c r="E609" s="15"/>
      <c r="F609" s="15"/>
      <c r="G609" s="15"/>
      <c r="H609" s="15"/>
      <c r="I609" s="15"/>
      <c r="J609" s="15"/>
      <c r="K609" s="14"/>
      <c r="L609" s="16"/>
      <c r="M609" s="17"/>
      <c r="N609" s="18">
        <f>Calc!N609</f>
        <v>0</v>
      </c>
      <c r="O609" s="19">
        <f>Calc!Z609</f>
        <v>0</v>
      </c>
      <c r="P609" s="20">
        <f>Calc!S609</f>
        <v>0</v>
      </c>
      <c r="Q609" s="20">
        <f>Calc!T609</f>
        <v>0</v>
      </c>
      <c r="R609" s="20">
        <f>Calc!V609</f>
        <v>0</v>
      </c>
      <c r="S609" s="21">
        <f>Calc!W609</f>
        <v>0</v>
      </c>
      <c r="T609" s="19">
        <f>Calc!J609</f>
        <v>0</v>
      </c>
      <c r="U609" s="14"/>
    </row>
    <row r="610" spans="1:21">
      <c r="A610" s="12"/>
      <c r="B610" s="13"/>
      <c r="C610" s="14"/>
      <c r="D610" s="14"/>
      <c r="E610" s="15"/>
      <c r="F610" s="15"/>
      <c r="G610" s="15"/>
      <c r="H610" s="15"/>
      <c r="I610" s="15"/>
      <c r="J610" s="15"/>
      <c r="K610" s="14"/>
      <c r="L610" s="16"/>
      <c r="M610" s="17"/>
      <c r="N610" s="18">
        <f>Calc!N610</f>
        <v>0</v>
      </c>
      <c r="O610" s="19">
        <f>Calc!Z610</f>
        <v>0</v>
      </c>
      <c r="P610" s="20">
        <f>Calc!S610</f>
        <v>0</v>
      </c>
      <c r="Q610" s="20">
        <f>Calc!T610</f>
        <v>0</v>
      </c>
      <c r="R610" s="20">
        <f>Calc!V610</f>
        <v>0</v>
      </c>
      <c r="S610" s="21">
        <f>Calc!W610</f>
        <v>0</v>
      </c>
      <c r="T610" s="19">
        <f>Calc!J610</f>
        <v>0</v>
      </c>
      <c r="U610" s="14"/>
    </row>
    <row r="611" spans="1:21">
      <c r="A611" s="12"/>
      <c r="B611" s="13"/>
      <c r="C611" s="14"/>
      <c r="D611" s="14"/>
      <c r="E611" s="15"/>
      <c r="F611" s="15"/>
      <c r="G611" s="15"/>
      <c r="H611" s="15"/>
      <c r="I611" s="15"/>
      <c r="J611" s="15"/>
      <c r="K611" s="14"/>
      <c r="L611" s="16"/>
      <c r="M611" s="17"/>
      <c r="N611" s="18">
        <f>Calc!N611</f>
        <v>0</v>
      </c>
      <c r="O611" s="19">
        <f>Calc!Z611</f>
        <v>0</v>
      </c>
      <c r="P611" s="20">
        <f>Calc!S611</f>
        <v>0</v>
      </c>
      <c r="Q611" s="20">
        <f>Calc!T611</f>
        <v>0</v>
      </c>
      <c r="R611" s="20">
        <f>Calc!V611</f>
        <v>0</v>
      </c>
      <c r="S611" s="21">
        <f>Calc!W611</f>
        <v>0</v>
      </c>
      <c r="T611" s="19">
        <f>Calc!J611</f>
        <v>0</v>
      </c>
      <c r="U611" s="14"/>
    </row>
    <row r="612" spans="1:21">
      <c r="A612" s="12"/>
      <c r="B612" s="13"/>
      <c r="C612" s="14"/>
      <c r="D612" s="14"/>
      <c r="E612" s="15"/>
      <c r="F612" s="15"/>
      <c r="G612" s="15"/>
      <c r="H612" s="15"/>
      <c r="I612" s="15"/>
      <c r="J612" s="15"/>
      <c r="K612" s="14"/>
      <c r="L612" s="16"/>
      <c r="M612" s="17"/>
      <c r="N612" s="18">
        <f>Calc!N612</f>
        <v>0</v>
      </c>
      <c r="O612" s="19">
        <f>Calc!Z612</f>
        <v>0</v>
      </c>
      <c r="P612" s="20">
        <f>Calc!S612</f>
        <v>0</v>
      </c>
      <c r="Q612" s="20">
        <f>Calc!T612</f>
        <v>0</v>
      </c>
      <c r="R612" s="20">
        <f>Calc!V612</f>
        <v>0</v>
      </c>
      <c r="S612" s="21">
        <f>Calc!W612</f>
        <v>0</v>
      </c>
      <c r="T612" s="19">
        <f>Calc!J612</f>
        <v>0</v>
      </c>
      <c r="U612" s="14"/>
    </row>
    <row r="613" spans="1:21">
      <c r="A613" s="12"/>
      <c r="B613" s="13"/>
      <c r="C613" s="14"/>
      <c r="D613" s="14"/>
      <c r="E613" s="15"/>
      <c r="F613" s="15"/>
      <c r="G613" s="15"/>
      <c r="H613" s="15"/>
      <c r="I613" s="15"/>
      <c r="J613" s="15"/>
      <c r="K613" s="14"/>
      <c r="L613" s="16"/>
      <c r="M613" s="17"/>
      <c r="N613" s="18">
        <f>Calc!N613</f>
        <v>0</v>
      </c>
      <c r="O613" s="19">
        <f>Calc!Z613</f>
        <v>0</v>
      </c>
      <c r="P613" s="20">
        <f>Calc!S613</f>
        <v>0</v>
      </c>
      <c r="Q613" s="20">
        <f>Calc!T613</f>
        <v>0</v>
      </c>
      <c r="R613" s="20">
        <f>Calc!V613</f>
        <v>0</v>
      </c>
      <c r="S613" s="21">
        <f>Calc!W613</f>
        <v>0</v>
      </c>
      <c r="T613" s="19">
        <f>Calc!J613</f>
        <v>0</v>
      </c>
      <c r="U613" s="14"/>
    </row>
    <row r="614" spans="1:21">
      <c r="A614" s="12"/>
      <c r="B614" s="13"/>
      <c r="C614" s="14"/>
      <c r="D614" s="14"/>
      <c r="E614" s="15"/>
      <c r="F614" s="15"/>
      <c r="G614" s="15"/>
      <c r="H614" s="15"/>
      <c r="I614" s="15"/>
      <c r="J614" s="15"/>
      <c r="K614" s="14"/>
      <c r="L614" s="16"/>
      <c r="M614" s="17"/>
      <c r="N614" s="18">
        <f>Calc!N614</f>
        <v>0</v>
      </c>
      <c r="O614" s="19">
        <f>Calc!Z614</f>
        <v>0</v>
      </c>
      <c r="P614" s="20">
        <f>Calc!S614</f>
        <v>0</v>
      </c>
      <c r="Q614" s="20">
        <f>Calc!T614</f>
        <v>0</v>
      </c>
      <c r="R614" s="20">
        <f>Calc!V614</f>
        <v>0</v>
      </c>
      <c r="S614" s="21">
        <f>Calc!W614</f>
        <v>0</v>
      </c>
      <c r="T614" s="19">
        <f>Calc!J614</f>
        <v>0</v>
      </c>
      <c r="U614" s="14"/>
    </row>
    <row r="615" spans="1:21">
      <c r="A615" s="12"/>
      <c r="B615" s="13"/>
      <c r="C615" s="14"/>
      <c r="D615" s="14"/>
      <c r="E615" s="15"/>
      <c r="F615" s="15"/>
      <c r="G615" s="15"/>
      <c r="H615" s="15"/>
      <c r="I615" s="15"/>
      <c r="J615" s="15"/>
      <c r="K615" s="14"/>
      <c r="L615" s="16"/>
      <c r="M615" s="17"/>
      <c r="N615" s="18">
        <f>Calc!N615</f>
        <v>0</v>
      </c>
      <c r="O615" s="19">
        <f>Calc!Z615</f>
        <v>0</v>
      </c>
      <c r="P615" s="20">
        <f>Calc!S615</f>
        <v>0</v>
      </c>
      <c r="Q615" s="20">
        <f>Calc!T615</f>
        <v>0</v>
      </c>
      <c r="R615" s="20">
        <f>Calc!V615</f>
        <v>0</v>
      </c>
      <c r="S615" s="21">
        <f>Calc!W615</f>
        <v>0</v>
      </c>
      <c r="T615" s="19">
        <f>Calc!J615</f>
        <v>0</v>
      </c>
      <c r="U615" s="14"/>
    </row>
    <row r="616" spans="1:21">
      <c r="A616" s="12"/>
      <c r="B616" s="13"/>
      <c r="C616" s="14"/>
      <c r="D616" s="14"/>
      <c r="E616" s="15"/>
      <c r="F616" s="15"/>
      <c r="G616" s="15"/>
      <c r="H616" s="15"/>
      <c r="I616" s="15"/>
      <c r="J616" s="15"/>
      <c r="K616" s="14"/>
      <c r="L616" s="16"/>
      <c r="M616" s="17"/>
      <c r="N616" s="18">
        <f>Calc!N616</f>
        <v>0</v>
      </c>
      <c r="O616" s="19">
        <f>Calc!Z616</f>
        <v>0</v>
      </c>
      <c r="P616" s="20">
        <f>Calc!S616</f>
        <v>0</v>
      </c>
      <c r="Q616" s="20">
        <f>Calc!T616</f>
        <v>0</v>
      </c>
      <c r="R616" s="20">
        <f>Calc!V616</f>
        <v>0</v>
      </c>
      <c r="S616" s="21">
        <f>Calc!W616</f>
        <v>0</v>
      </c>
      <c r="T616" s="19">
        <f>Calc!J616</f>
        <v>0</v>
      </c>
      <c r="U616" s="14"/>
    </row>
    <row r="617" spans="1:21">
      <c r="A617" s="12"/>
      <c r="B617" s="13"/>
      <c r="C617" s="14"/>
      <c r="D617" s="14"/>
      <c r="E617" s="15"/>
      <c r="F617" s="15"/>
      <c r="G617" s="15"/>
      <c r="H617" s="15"/>
      <c r="I617" s="15"/>
      <c r="J617" s="15"/>
      <c r="K617" s="14"/>
      <c r="L617" s="16"/>
      <c r="M617" s="17"/>
      <c r="N617" s="18">
        <f>Calc!N617</f>
        <v>0</v>
      </c>
      <c r="O617" s="19">
        <f>Calc!Z617</f>
        <v>0</v>
      </c>
      <c r="P617" s="20">
        <f>Calc!S617</f>
        <v>0</v>
      </c>
      <c r="Q617" s="20">
        <f>Calc!T617</f>
        <v>0</v>
      </c>
      <c r="R617" s="20">
        <f>Calc!V617</f>
        <v>0</v>
      </c>
      <c r="S617" s="21">
        <f>Calc!W617</f>
        <v>0</v>
      </c>
      <c r="T617" s="19">
        <f>Calc!J617</f>
        <v>0</v>
      </c>
      <c r="U617" s="14"/>
    </row>
    <row r="618" spans="1:21">
      <c r="A618" s="12"/>
      <c r="B618" s="13"/>
      <c r="C618" s="14"/>
      <c r="D618" s="14"/>
      <c r="E618" s="15"/>
      <c r="F618" s="15"/>
      <c r="G618" s="15"/>
      <c r="H618" s="15"/>
      <c r="I618" s="15"/>
      <c r="J618" s="15"/>
      <c r="K618" s="14"/>
      <c r="L618" s="16"/>
      <c r="M618" s="17"/>
      <c r="N618" s="18">
        <f>Calc!N618</f>
        <v>0</v>
      </c>
      <c r="O618" s="19">
        <f>Calc!Z618</f>
        <v>0</v>
      </c>
      <c r="P618" s="20">
        <f>Calc!S618</f>
        <v>0</v>
      </c>
      <c r="Q618" s="20">
        <f>Calc!T618</f>
        <v>0</v>
      </c>
      <c r="R618" s="20">
        <f>Calc!V618</f>
        <v>0</v>
      </c>
      <c r="S618" s="21">
        <f>Calc!W618</f>
        <v>0</v>
      </c>
      <c r="T618" s="19">
        <f>Calc!J618</f>
        <v>0</v>
      </c>
      <c r="U618" s="14"/>
    </row>
    <row r="619" spans="1:21">
      <c r="A619" s="12"/>
      <c r="B619" s="13"/>
      <c r="C619" s="14"/>
      <c r="D619" s="14"/>
      <c r="E619" s="15"/>
      <c r="F619" s="15"/>
      <c r="G619" s="15"/>
      <c r="H619" s="15"/>
      <c r="I619" s="15"/>
      <c r="J619" s="15"/>
      <c r="K619" s="14"/>
      <c r="L619" s="16"/>
      <c r="M619" s="17"/>
      <c r="N619" s="18">
        <f>Calc!N619</f>
        <v>0</v>
      </c>
      <c r="O619" s="19">
        <f>Calc!Z619</f>
        <v>0</v>
      </c>
      <c r="P619" s="20">
        <f>Calc!S619</f>
        <v>0</v>
      </c>
      <c r="Q619" s="20">
        <f>Calc!T619</f>
        <v>0</v>
      </c>
      <c r="R619" s="20">
        <f>Calc!V619</f>
        <v>0</v>
      </c>
      <c r="S619" s="21">
        <f>Calc!W619</f>
        <v>0</v>
      </c>
      <c r="T619" s="19">
        <f>Calc!J619</f>
        <v>0</v>
      </c>
      <c r="U619" s="14"/>
    </row>
    <row r="620" spans="1:21">
      <c r="A620" s="12"/>
      <c r="B620" s="13"/>
      <c r="C620" s="14"/>
      <c r="D620" s="14"/>
      <c r="E620" s="15"/>
      <c r="F620" s="15"/>
      <c r="G620" s="15"/>
      <c r="H620" s="15"/>
      <c r="I620" s="15"/>
      <c r="J620" s="15"/>
      <c r="K620" s="14"/>
      <c r="L620" s="16"/>
      <c r="M620" s="17"/>
      <c r="N620" s="18">
        <f>Calc!N620</f>
        <v>0</v>
      </c>
      <c r="O620" s="19">
        <f>Calc!Z620</f>
        <v>0</v>
      </c>
      <c r="P620" s="20">
        <f>Calc!S620</f>
        <v>0</v>
      </c>
      <c r="Q620" s="20">
        <f>Calc!T620</f>
        <v>0</v>
      </c>
      <c r="R620" s="20">
        <f>Calc!V620</f>
        <v>0</v>
      </c>
      <c r="S620" s="21">
        <f>Calc!W620</f>
        <v>0</v>
      </c>
      <c r="T620" s="19">
        <f>Calc!J620</f>
        <v>0</v>
      </c>
      <c r="U620" s="14"/>
    </row>
    <row r="621" spans="1:21">
      <c r="A621" s="12"/>
      <c r="B621" s="13"/>
      <c r="C621" s="14"/>
      <c r="D621" s="14"/>
      <c r="E621" s="15"/>
      <c r="F621" s="15"/>
      <c r="G621" s="15"/>
      <c r="H621" s="15"/>
      <c r="I621" s="15"/>
      <c r="J621" s="15"/>
      <c r="K621" s="14"/>
      <c r="L621" s="16"/>
      <c r="M621" s="17"/>
      <c r="N621" s="18">
        <f>Calc!N621</f>
        <v>0</v>
      </c>
      <c r="O621" s="19">
        <f>Calc!Z621</f>
        <v>0</v>
      </c>
      <c r="P621" s="20">
        <f>Calc!S621</f>
        <v>0</v>
      </c>
      <c r="Q621" s="20">
        <f>Calc!T621</f>
        <v>0</v>
      </c>
      <c r="R621" s="20">
        <f>Calc!V621</f>
        <v>0</v>
      </c>
      <c r="S621" s="21">
        <f>Calc!W621</f>
        <v>0</v>
      </c>
      <c r="T621" s="19">
        <f>Calc!J621</f>
        <v>0</v>
      </c>
      <c r="U621" s="14"/>
    </row>
    <row r="622" spans="1:21">
      <c r="A622" s="12"/>
      <c r="B622" s="13"/>
      <c r="C622" s="14"/>
      <c r="D622" s="14"/>
      <c r="E622" s="15"/>
      <c r="F622" s="15"/>
      <c r="G622" s="15"/>
      <c r="H622" s="15"/>
      <c r="I622" s="15"/>
      <c r="J622" s="15"/>
      <c r="K622" s="14"/>
      <c r="L622" s="16"/>
      <c r="M622" s="17"/>
      <c r="N622" s="18">
        <f>Calc!N622</f>
        <v>0</v>
      </c>
      <c r="O622" s="19">
        <f>Calc!Z622</f>
        <v>0</v>
      </c>
      <c r="P622" s="20">
        <f>Calc!S622</f>
        <v>0</v>
      </c>
      <c r="Q622" s="20">
        <f>Calc!T622</f>
        <v>0</v>
      </c>
      <c r="R622" s="20">
        <f>Calc!V622</f>
        <v>0</v>
      </c>
      <c r="S622" s="21">
        <f>Calc!W622</f>
        <v>0</v>
      </c>
      <c r="T622" s="19">
        <f>Calc!J622</f>
        <v>0</v>
      </c>
      <c r="U622" s="14"/>
    </row>
    <row r="623" spans="1:21">
      <c r="A623" s="12"/>
      <c r="B623" s="13"/>
      <c r="C623" s="14"/>
      <c r="D623" s="14"/>
      <c r="E623" s="15"/>
      <c r="F623" s="15"/>
      <c r="G623" s="15"/>
      <c r="H623" s="15"/>
      <c r="I623" s="15"/>
      <c r="J623" s="15"/>
      <c r="K623" s="14"/>
      <c r="L623" s="16"/>
      <c r="M623" s="17"/>
      <c r="N623" s="18">
        <f>Calc!N623</f>
        <v>0</v>
      </c>
      <c r="O623" s="19">
        <f>Calc!Z623</f>
        <v>0</v>
      </c>
      <c r="P623" s="20">
        <f>Calc!S623</f>
        <v>0</v>
      </c>
      <c r="Q623" s="20">
        <f>Calc!T623</f>
        <v>0</v>
      </c>
      <c r="R623" s="20">
        <f>Calc!V623</f>
        <v>0</v>
      </c>
      <c r="S623" s="21">
        <f>Calc!W623</f>
        <v>0</v>
      </c>
      <c r="T623" s="19">
        <f>Calc!J623</f>
        <v>0</v>
      </c>
      <c r="U623" s="14"/>
    </row>
    <row r="624" spans="1:21">
      <c r="A624" s="12"/>
      <c r="B624" s="13"/>
      <c r="C624" s="14"/>
      <c r="D624" s="14"/>
      <c r="E624" s="15"/>
      <c r="F624" s="15"/>
      <c r="G624" s="15"/>
      <c r="H624" s="15"/>
      <c r="I624" s="15"/>
      <c r="J624" s="15"/>
      <c r="K624" s="14"/>
      <c r="L624" s="16"/>
      <c r="M624" s="17"/>
      <c r="N624" s="18">
        <f>Calc!N624</f>
        <v>0</v>
      </c>
      <c r="O624" s="19">
        <f>Calc!Z624</f>
        <v>0</v>
      </c>
      <c r="P624" s="20">
        <f>Calc!S624</f>
        <v>0</v>
      </c>
      <c r="Q624" s="20">
        <f>Calc!T624</f>
        <v>0</v>
      </c>
      <c r="R624" s="20">
        <f>Calc!V624</f>
        <v>0</v>
      </c>
      <c r="S624" s="21">
        <f>Calc!W624</f>
        <v>0</v>
      </c>
      <c r="T624" s="19">
        <f>Calc!J624</f>
        <v>0</v>
      </c>
      <c r="U624" s="14"/>
    </row>
    <row r="625" spans="1:21">
      <c r="A625" s="12"/>
      <c r="B625" s="13"/>
      <c r="C625" s="14"/>
      <c r="D625" s="14"/>
      <c r="E625" s="15"/>
      <c r="F625" s="15"/>
      <c r="G625" s="15"/>
      <c r="H625" s="15"/>
      <c r="I625" s="15"/>
      <c r="J625" s="15"/>
      <c r="K625" s="14"/>
      <c r="L625" s="16"/>
      <c r="M625" s="17"/>
      <c r="N625" s="18">
        <f>Calc!N625</f>
        <v>0</v>
      </c>
      <c r="O625" s="19">
        <f>Calc!Z625</f>
        <v>0</v>
      </c>
      <c r="P625" s="20">
        <f>Calc!S625</f>
        <v>0</v>
      </c>
      <c r="Q625" s="20">
        <f>Calc!T625</f>
        <v>0</v>
      </c>
      <c r="R625" s="20">
        <f>Calc!V625</f>
        <v>0</v>
      </c>
      <c r="S625" s="21">
        <f>Calc!W625</f>
        <v>0</v>
      </c>
      <c r="T625" s="19">
        <f>Calc!J625</f>
        <v>0</v>
      </c>
      <c r="U625" s="14"/>
    </row>
    <row r="626" spans="1:21">
      <c r="A626" s="12"/>
      <c r="B626" s="13"/>
      <c r="C626" s="14"/>
      <c r="D626" s="14"/>
      <c r="E626" s="15"/>
      <c r="F626" s="15"/>
      <c r="G626" s="15"/>
      <c r="H626" s="15"/>
      <c r="I626" s="15"/>
      <c r="J626" s="15"/>
      <c r="K626" s="14"/>
      <c r="L626" s="16"/>
      <c r="M626" s="17"/>
      <c r="N626" s="18">
        <f>Calc!N626</f>
        <v>0</v>
      </c>
      <c r="O626" s="19">
        <f>Calc!Z626</f>
        <v>0</v>
      </c>
      <c r="P626" s="20">
        <f>Calc!S626</f>
        <v>0</v>
      </c>
      <c r="Q626" s="20">
        <f>Calc!T626</f>
        <v>0</v>
      </c>
      <c r="R626" s="20">
        <f>Calc!V626</f>
        <v>0</v>
      </c>
      <c r="S626" s="21">
        <f>Calc!W626</f>
        <v>0</v>
      </c>
      <c r="T626" s="19">
        <f>Calc!J626</f>
        <v>0</v>
      </c>
      <c r="U626" s="14"/>
    </row>
    <row r="627" spans="1:21">
      <c r="A627" s="12"/>
      <c r="B627" s="13"/>
      <c r="C627" s="14"/>
      <c r="D627" s="14"/>
      <c r="E627" s="15"/>
      <c r="F627" s="15"/>
      <c r="G627" s="15"/>
      <c r="H627" s="15"/>
      <c r="I627" s="15"/>
      <c r="J627" s="15"/>
      <c r="K627" s="14"/>
      <c r="L627" s="16"/>
      <c r="M627" s="17"/>
      <c r="N627" s="18">
        <f>Calc!N627</f>
        <v>0</v>
      </c>
      <c r="O627" s="19">
        <f>Calc!Z627</f>
        <v>0</v>
      </c>
      <c r="P627" s="20">
        <f>Calc!S627</f>
        <v>0</v>
      </c>
      <c r="Q627" s="20">
        <f>Calc!T627</f>
        <v>0</v>
      </c>
      <c r="R627" s="20">
        <f>Calc!V627</f>
        <v>0</v>
      </c>
      <c r="S627" s="21">
        <f>Calc!W627</f>
        <v>0</v>
      </c>
      <c r="T627" s="19">
        <f>Calc!J627</f>
        <v>0</v>
      </c>
      <c r="U627" s="14"/>
    </row>
    <row r="628" spans="1:21">
      <c r="A628" s="12"/>
      <c r="B628" s="13"/>
      <c r="C628" s="14"/>
      <c r="D628" s="14"/>
      <c r="E628" s="15"/>
      <c r="F628" s="15"/>
      <c r="G628" s="15"/>
      <c r="H628" s="15"/>
      <c r="I628" s="15"/>
      <c r="J628" s="15"/>
      <c r="K628" s="14"/>
      <c r="L628" s="16"/>
      <c r="M628" s="17"/>
      <c r="N628" s="18">
        <f>Calc!N628</f>
        <v>0</v>
      </c>
      <c r="O628" s="19">
        <f>Calc!Z628</f>
        <v>0</v>
      </c>
      <c r="P628" s="20">
        <f>Calc!S628</f>
        <v>0</v>
      </c>
      <c r="Q628" s="20">
        <f>Calc!T628</f>
        <v>0</v>
      </c>
      <c r="R628" s="20">
        <f>Calc!V628</f>
        <v>0</v>
      </c>
      <c r="S628" s="21">
        <f>Calc!W628</f>
        <v>0</v>
      </c>
      <c r="T628" s="19">
        <f>Calc!J628</f>
        <v>0</v>
      </c>
      <c r="U628" s="14"/>
    </row>
    <row r="629" spans="1:21">
      <c r="A629" s="12"/>
      <c r="B629" s="13"/>
      <c r="C629" s="14"/>
      <c r="D629" s="14"/>
      <c r="E629" s="15"/>
      <c r="F629" s="15"/>
      <c r="G629" s="15"/>
      <c r="H629" s="15"/>
      <c r="I629" s="15"/>
      <c r="J629" s="15"/>
      <c r="K629" s="14"/>
      <c r="L629" s="16"/>
      <c r="M629" s="17"/>
      <c r="N629" s="18">
        <f>Calc!N629</f>
        <v>0</v>
      </c>
      <c r="O629" s="19">
        <f>Calc!Z629</f>
        <v>0</v>
      </c>
      <c r="P629" s="20">
        <f>Calc!S629</f>
        <v>0</v>
      </c>
      <c r="Q629" s="20">
        <f>Calc!T629</f>
        <v>0</v>
      </c>
      <c r="R629" s="20">
        <f>Calc!V629</f>
        <v>0</v>
      </c>
      <c r="S629" s="21">
        <f>Calc!W629</f>
        <v>0</v>
      </c>
      <c r="T629" s="19">
        <f>Calc!J629</f>
        <v>0</v>
      </c>
      <c r="U629" s="14"/>
    </row>
    <row r="630" spans="1:21">
      <c r="A630" s="12"/>
      <c r="B630" s="13"/>
      <c r="C630" s="14"/>
      <c r="D630" s="14"/>
      <c r="E630" s="15"/>
      <c r="F630" s="15"/>
      <c r="G630" s="15"/>
      <c r="H630" s="15"/>
      <c r="I630" s="15"/>
      <c r="J630" s="15"/>
      <c r="K630" s="14"/>
      <c r="L630" s="16"/>
      <c r="M630" s="17"/>
      <c r="N630" s="18">
        <f>Calc!N630</f>
        <v>0</v>
      </c>
      <c r="O630" s="19">
        <f>Calc!Z630</f>
        <v>0</v>
      </c>
      <c r="P630" s="20">
        <f>Calc!S630</f>
        <v>0</v>
      </c>
      <c r="Q630" s="20">
        <f>Calc!T630</f>
        <v>0</v>
      </c>
      <c r="R630" s="20">
        <f>Calc!V630</f>
        <v>0</v>
      </c>
      <c r="S630" s="21">
        <f>Calc!W630</f>
        <v>0</v>
      </c>
      <c r="T630" s="19">
        <f>Calc!J630</f>
        <v>0</v>
      </c>
      <c r="U630" s="14"/>
    </row>
    <row r="631" spans="1:21">
      <c r="A631" s="12"/>
      <c r="B631" s="13"/>
      <c r="C631" s="14"/>
      <c r="D631" s="14"/>
      <c r="E631" s="15"/>
      <c r="F631" s="15"/>
      <c r="G631" s="15"/>
      <c r="H631" s="15"/>
      <c r="I631" s="15"/>
      <c r="J631" s="15"/>
      <c r="K631" s="14"/>
      <c r="L631" s="16"/>
      <c r="M631" s="17"/>
      <c r="N631" s="18">
        <f>Calc!N631</f>
        <v>0</v>
      </c>
      <c r="O631" s="19">
        <f>Calc!Z631</f>
        <v>0</v>
      </c>
      <c r="P631" s="20">
        <f>Calc!S631</f>
        <v>0</v>
      </c>
      <c r="Q631" s="20">
        <f>Calc!T631</f>
        <v>0</v>
      </c>
      <c r="R631" s="20">
        <f>Calc!V631</f>
        <v>0</v>
      </c>
      <c r="S631" s="21">
        <f>Calc!W631</f>
        <v>0</v>
      </c>
      <c r="T631" s="19">
        <f>Calc!J631</f>
        <v>0</v>
      </c>
      <c r="U631" s="14"/>
    </row>
    <row r="632" spans="1:21">
      <c r="A632" s="12"/>
      <c r="B632" s="13"/>
      <c r="C632" s="14"/>
      <c r="D632" s="14"/>
      <c r="E632" s="15"/>
      <c r="F632" s="15"/>
      <c r="G632" s="15"/>
      <c r="H632" s="15"/>
      <c r="I632" s="15"/>
      <c r="J632" s="15"/>
      <c r="K632" s="14"/>
      <c r="L632" s="16"/>
      <c r="M632" s="17"/>
      <c r="N632" s="18">
        <f>Calc!N632</f>
        <v>0</v>
      </c>
      <c r="O632" s="19">
        <f>Calc!Z632</f>
        <v>0</v>
      </c>
      <c r="P632" s="20">
        <f>Calc!S632</f>
        <v>0</v>
      </c>
      <c r="Q632" s="20">
        <f>Calc!T632</f>
        <v>0</v>
      </c>
      <c r="R632" s="20">
        <f>Calc!V632</f>
        <v>0</v>
      </c>
      <c r="S632" s="21">
        <f>Calc!W632</f>
        <v>0</v>
      </c>
      <c r="T632" s="19">
        <f>Calc!J632</f>
        <v>0</v>
      </c>
      <c r="U632" s="14"/>
    </row>
    <row r="633" spans="1:21">
      <c r="A633" s="12"/>
      <c r="B633" s="13"/>
      <c r="C633" s="14"/>
      <c r="D633" s="14"/>
      <c r="E633" s="15"/>
      <c r="F633" s="15"/>
      <c r="G633" s="15"/>
      <c r="H633" s="15"/>
      <c r="I633" s="15"/>
      <c r="J633" s="15"/>
      <c r="K633" s="14"/>
      <c r="L633" s="16"/>
      <c r="M633" s="17"/>
      <c r="N633" s="18">
        <f>Calc!N633</f>
        <v>0</v>
      </c>
      <c r="O633" s="19">
        <f>Calc!Z633</f>
        <v>0</v>
      </c>
      <c r="P633" s="20">
        <f>Calc!S633</f>
        <v>0</v>
      </c>
      <c r="Q633" s="20">
        <f>Calc!T633</f>
        <v>0</v>
      </c>
      <c r="R633" s="20">
        <f>Calc!V633</f>
        <v>0</v>
      </c>
      <c r="S633" s="21">
        <f>Calc!W633</f>
        <v>0</v>
      </c>
      <c r="T633" s="19">
        <f>Calc!J633</f>
        <v>0</v>
      </c>
      <c r="U633" s="14"/>
    </row>
    <row r="634" spans="1:21">
      <c r="A634" s="12"/>
      <c r="B634" s="13"/>
      <c r="C634" s="14"/>
      <c r="D634" s="14"/>
      <c r="E634" s="15"/>
      <c r="F634" s="15"/>
      <c r="G634" s="15"/>
      <c r="H634" s="15"/>
      <c r="I634" s="15"/>
      <c r="J634" s="15"/>
      <c r="K634" s="14"/>
      <c r="L634" s="16"/>
      <c r="M634" s="17"/>
      <c r="N634" s="18">
        <f>Calc!N634</f>
        <v>0</v>
      </c>
      <c r="O634" s="19">
        <f>Calc!Z634</f>
        <v>0</v>
      </c>
      <c r="P634" s="20">
        <f>Calc!S634</f>
        <v>0</v>
      </c>
      <c r="Q634" s="20">
        <f>Calc!T634</f>
        <v>0</v>
      </c>
      <c r="R634" s="20">
        <f>Calc!V634</f>
        <v>0</v>
      </c>
      <c r="S634" s="21">
        <f>Calc!W634</f>
        <v>0</v>
      </c>
      <c r="T634" s="19">
        <f>Calc!J634</f>
        <v>0</v>
      </c>
      <c r="U634" s="14"/>
    </row>
    <row r="635" spans="1:21">
      <c r="A635" s="12"/>
      <c r="B635" s="13"/>
      <c r="C635" s="14"/>
      <c r="D635" s="14"/>
      <c r="E635" s="15"/>
      <c r="F635" s="15"/>
      <c r="G635" s="15"/>
      <c r="H635" s="15"/>
      <c r="I635" s="15"/>
      <c r="J635" s="15"/>
      <c r="K635" s="14"/>
      <c r="L635" s="16"/>
      <c r="M635" s="17"/>
      <c r="N635" s="18">
        <f>Calc!N635</f>
        <v>0</v>
      </c>
      <c r="O635" s="19">
        <f>Calc!Z635</f>
        <v>0</v>
      </c>
      <c r="P635" s="20">
        <f>Calc!S635</f>
        <v>0</v>
      </c>
      <c r="Q635" s="20">
        <f>Calc!T635</f>
        <v>0</v>
      </c>
      <c r="R635" s="20">
        <f>Calc!V635</f>
        <v>0</v>
      </c>
      <c r="S635" s="21">
        <f>Calc!W635</f>
        <v>0</v>
      </c>
      <c r="T635" s="19">
        <f>Calc!J635</f>
        <v>0</v>
      </c>
      <c r="U635" s="14"/>
    </row>
    <row r="636" spans="1:21">
      <c r="A636" s="12"/>
      <c r="B636" s="13"/>
      <c r="C636" s="14"/>
      <c r="D636" s="14"/>
      <c r="E636" s="15"/>
      <c r="F636" s="15"/>
      <c r="G636" s="15"/>
      <c r="H636" s="15"/>
      <c r="I636" s="15"/>
      <c r="J636" s="15"/>
      <c r="K636" s="14"/>
      <c r="L636" s="16"/>
      <c r="M636" s="17"/>
      <c r="N636" s="18">
        <f>Calc!N636</f>
        <v>0</v>
      </c>
      <c r="O636" s="19">
        <f>Calc!Z636</f>
        <v>0</v>
      </c>
      <c r="P636" s="20">
        <f>Calc!S636</f>
        <v>0</v>
      </c>
      <c r="Q636" s="20">
        <f>Calc!T636</f>
        <v>0</v>
      </c>
      <c r="R636" s="20">
        <f>Calc!V636</f>
        <v>0</v>
      </c>
      <c r="S636" s="21">
        <f>Calc!W636</f>
        <v>0</v>
      </c>
      <c r="T636" s="19">
        <f>Calc!J636</f>
        <v>0</v>
      </c>
      <c r="U636" s="14"/>
    </row>
    <row r="637" spans="1:21">
      <c r="A637" s="12"/>
      <c r="B637" s="13"/>
      <c r="C637" s="14"/>
      <c r="D637" s="14"/>
      <c r="E637" s="15"/>
      <c r="F637" s="15"/>
      <c r="G637" s="15"/>
      <c r="H637" s="15"/>
      <c r="I637" s="15"/>
      <c r="J637" s="15"/>
      <c r="K637" s="14"/>
      <c r="L637" s="16"/>
      <c r="M637" s="17"/>
      <c r="N637" s="18">
        <f>Calc!N637</f>
        <v>0</v>
      </c>
      <c r="O637" s="19">
        <f>Calc!Z637</f>
        <v>0</v>
      </c>
      <c r="P637" s="20">
        <f>Calc!S637</f>
        <v>0</v>
      </c>
      <c r="Q637" s="20">
        <f>Calc!T637</f>
        <v>0</v>
      </c>
      <c r="R637" s="20">
        <f>Calc!V637</f>
        <v>0</v>
      </c>
      <c r="S637" s="21">
        <f>Calc!W637</f>
        <v>0</v>
      </c>
      <c r="T637" s="19">
        <f>Calc!J637</f>
        <v>0</v>
      </c>
      <c r="U637" s="14"/>
    </row>
    <row r="638" spans="1:21">
      <c r="A638" s="12"/>
      <c r="B638" s="13"/>
      <c r="C638" s="14"/>
      <c r="D638" s="14"/>
      <c r="E638" s="15"/>
      <c r="F638" s="15"/>
      <c r="G638" s="15"/>
      <c r="H638" s="15"/>
      <c r="I638" s="15"/>
      <c r="J638" s="15"/>
      <c r="K638" s="14"/>
      <c r="L638" s="16"/>
      <c r="M638" s="17"/>
      <c r="N638" s="18">
        <f>Calc!N638</f>
        <v>0</v>
      </c>
      <c r="O638" s="19">
        <f>Calc!Z638</f>
        <v>0</v>
      </c>
      <c r="P638" s="20">
        <f>Calc!S638</f>
        <v>0</v>
      </c>
      <c r="Q638" s="20">
        <f>Calc!T638</f>
        <v>0</v>
      </c>
      <c r="R638" s="20">
        <f>Calc!V638</f>
        <v>0</v>
      </c>
      <c r="S638" s="21">
        <f>Calc!W638</f>
        <v>0</v>
      </c>
      <c r="T638" s="19">
        <f>Calc!J638</f>
        <v>0</v>
      </c>
      <c r="U638" s="14"/>
    </row>
    <row r="639" spans="1:21">
      <c r="A639" s="12"/>
      <c r="B639" s="13"/>
      <c r="C639" s="14"/>
      <c r="D639" s="14"/>
      <c r="E639" s="15"/>
      <c r="F639" s="15"/>
      <c r="G639" s="15"/>
      <c r="H639" s="15"/>
      <c r="I639" s="15"/>
      <c r="J639" s="15"/>
      <c r="K639" s="14"/>
      <c r="L639" s="16"/>
      <c r="M639" s="17"/>
      <c r="N639" s="18">
        <f>Calc!N639</f>
        <v>0</v>
      </c>
      <c r="O639" s="19">
        <f>Calc!Z639</f>
        <v>0</v>
      </c>
      <c r="P639" s="20">
        <f>Calc!S639</f>
        <v>0</v>
      </c>
      <c r="Q639" s="20">
        <f>Calc!T639</f>
        <v>0</v>
      </c>
      <c r="R639" s="20">
        <f>Calc!V639</f>
        <v>0</v>
      </c>
      <c r="S639" s="21">
        <f>Calc!W639</f>
        <v>0</v>
      </c>
      <c r="T639" s="19">
        <f>Calc!J639</f>
        <v>0</v>
      </c>
      <c r="U639" s="14"/>
    </row>
    <row r="640" spans="1:21">
      <c r="A640" s="12"/>
      <c r="B640" s="13"/>
      <c r="C640" s="14"/>
      <c r="D640" s="14"/>
      <c r="E640" s="15"/>
      <c r="F640" s="15"/>
      <c r="G640" s="15"/>
      <c r="H640" s="15"/>
      <c r="I640" s="15"/>
      <c r="J640" s="15"/>
      <c r="K640" s="14"/>
      <c r="L640" s="16"/>
      <c r="M640" s="17"/>
      <c r="N640" s="18">
        <f>Calc!N640</f>
        <v>0</v>
      </c>
      <c r="O640" s="19">
        <f>Calc!Z640</f>
        <v>0</v>
      </c>
      <c r="P640" s="20">
        <f>Calc!S640</f>
        <v>0</v>
      </c>
      <c r="Q640" s="20">
        <f>Calc!T640</f>
        <v>0</v>
      </c>
      <c r="R640" s="20">
        <f>Calc!V640</f>
        <v>0</v>
      </c>
      <c r="S640" s="21">
        <f>Calc!W640</f>
        <v>0</v>
      </c>
      <c r="T640" s="19">
        <f>Calc!J640</f>
        <v>0</v>
      </c>
      <c r="U640" s="14"/>
    </row>
    <row r="641" spans="1:21">
      <c r="A641" s="12"/>
      <c r="B641" s="13"/>
      <c r="C641" s="14"/>
      <c r="D641" s="14"/>
      <c r="E641" s="15"/>
      <c r="F641" s="15"/>
      <c r="G641" s="15"/>
      <c r="H641" s="15"/>
      <c r="I641" s="15"/>
      <c r="J641" s="15"/>
      <c r="K641" s="14"/>
      <c r="L641" s="16"/>
      <c r="M641" s="17"/>
      <c r="N641" s="18">
        <f>Calc!N641</f>
        <v>0</v>
      </c>
      <c r="O641" s="19">
        <f>Calc!Z641</f>
        <v>0</v>
      </c>
      <c r="P641" s="20">
        <f>Calc!S641</f>
        <v>0</v>
      </c>
      <c r="Q641" s="20">
        <f>Calc!T641</f>
        <v>0</v>
      </c>
      <c r="R641" s="20">
        <f>Calc!V641</f>
        <v>0</v>
      </c>
      <c r="S641" s="21">
        <f>Calc!W641</f>
        <v>0</v>
      </c>
      <c r="T641" s="19">
        <f>Calc!J641</f>
        <v>0</v>
      </c>
      <c r="U641" s="14"/>
    </row>
    <row r="642" spans="1:21">
      <c r="A642" s="12"/>
      <c r="B642" s="13"/>
      <c r="C642" s="14"/>
      <c r="D642" s="14"/>
      <c r="E642" s="15"/>
      <c r="F642" s="15"/>
      <c r="G642" s="15"/>
      <c r="H642" s="15"/>
      <c r="I642" s="15"/>
      <c r="J642" s="15"/>
      <c r="K642" s="14"/>
      <c r="L642" s="16"/>
      <c r="M642" s="17"/>
      <c r="N642" s="18">
        <f>Calc!N642</f>
        <v>0</v>
      </c>
      <c r="O642" s="19">
        <f>Calc!Z642</f>
        <v>0</v>
      </c>
      <c r="P642" s="20">
        <f>Calc!S642</f>
        <v>0</v>
      </c>
      <c r="Q642" s="20">
        <f>Calc!T642</f>
        <v>0</v>
      </c>
      <c r="R642" s="20">
        <f>Calc!V642</f>
        <v>0</v>
      </c>
      <c r="S642" s="21">
        <f>Calc!W642</f>
        <v>0</v>
      </c>
      <c r="T642" s="19">
        <f>Calc!J642</f>
        <v>0</v>
      </c>
      <c r="U642" s="14"/>
    </row>
    <row r="643" spans="1:21">
      <c r="A643" s="12"/>
      <c r="B643" s="13"/>
      <c r="C643" s="14"/>
      <c r="D643" s="14"/>
      <c r="E643" s="15"/>
      <c r="F643" s="15"/>
      <c r="G643" s="15"/>
      <c r="H643" s="15"/>
      <c r="I643" s="15"/>
      <c r="J643" s="15"/>
      <c r="K643" s="14"/>
      <c r="L643" s="16"/>
      <c r="M643" s="17"/>
      <c r="N643" s="18">
        <f>Calc!N643</f>
        <v>0</v>
      </c>
      <c r="O643" s="19">
        <f>Calc!Z643</f>
        <v>0</v>
      </c>
      <c r="P643" s="20">
        <f>Calc!S643</f>
        <v>0</v>
      </c>
      <c r="Q643" s="20">
        <f>Calc!T643</f>
        <v>0</v>
      </c>
      <c r="R643" s="20">
        <f>Calc!V643</f>
        <v>0</v>
      </c>
      <c r="S643" s="21">
        <f>Calc!W643</f>
        <v>0</v>
      </c>
      <c r="T643" s="19">
        <f>Calc!J643</f>
        <v>0</v>
      </c>
      <c r="U643" s="14"/>
    </row>
    <row r="644" spans="1:21">
      <c r="A644" s="12"/>
      <c r="B644" s="13"/>
      <c r="C644" s="14"/>
      <c r="D644" s="14"/>
      <c r="E644" s="15"/>
      <c r="F644" s="15"/>
      <c r="G644" s="15"/>
      <c r="H644" s="15"/>
      <c r="I644" s="15"/>
      <c r="J644" s="15"/>
      <c r="K644" s="14"/>
      <c r="L644" s="16"/>
      <c r="M644" s="17"/>
      <c r="N644" s="18">
        <f>Calc!N644</f>
        <v>0</v>
      </c>
      <c r="O644" s="19">
        <f>Calc!Z644</f>
        <v>0</v>
      </c>
      <c r="P644" s="20">
        <f>Calc!S644</f>
        <v>0</v>
      </c>
      <c r="Q644" s="20">
        <f>Calc!T644</f>
        <v>0</v>
      </c>
      <c r="R644" s="20">
        <f>Calc!V644</f>
        <v>0</v>
      </c>
      <c r="S644" s="21">
        <f>Calc!W644</f>
        <v>0</v>
      </c>
      <c r="T644" s="19">
        <f>Calc!J644</f>
        <v>0</v>
      </c>
      <c r="U644" s="14"/>
    </row>
    <row r="645" spans="1:21">
      <c r="A645" s="12"/>
      <c r="B645" s="13"/>
      <c r="C645" s="14"/>
      <c r="D645" s="14"/>
      <c r="E645" s="15"/>
      <c r="F645" s="15"/>
      <c r="G645" s="15"/>
      <c r="H645" s="15"/>
      <c r="I645" s="15"/>
      <c r="J645" s="15"/>
      <c r="K645" s="14"/>
      <c r="L645" s="16"/>
      <c r="M645" s="17"/>
      <c r="N645" s="18">
        <f>Calc!N645</f>
        <v>0</v>
      </c>
      <c r="O645" s="19">
        <f>Calc!Z645</f>
        <v>0</v>
      </c>
      <c r="P645" s="20">
        <f>Calc!S645</f>
        <v>0</v>
      </c>
      <c r="Q645" s="20">
        <f>Calc!T645</f>
        <v>0</v>
      </c>
      <c r="R645" s="20">
        <f>Calc!V645</f>
        <v>0</v>
      </c>
      <c r="S645" s="21">
        <f>Calc!W645</f>
        <v>0</v>
      </c>
      <c r="T645" s="19">
        <f>Calc!J645</f>
        <v>0</v>
      </c>
      <c r="U645" s="14"/>
    </row>
    <row r="646" spans="1:21">
      <c r="A646" s="12"/>
      <c r="B646" s="13"/>
      <c r="C646" s="14"/>
      <c r="D646" s="14"/>
      <c r="E646" s="15"/>
      <c r="F646" s="15"/>
      <c r="G646" s="15"/>
      <c r="H646" s="15"/>
      <c r="I646" s="15"/>
      <c r="J646" s="15"/>
      <c r="K646" s="14"/>
      <c r="L646" s="16"/>
      <c r="M646" s="17"/>
      <c r="N646" s="18">
        <f>Calc!N646</f>
        <v>0</v>
      </c>
      <c r="O646" s="19">
        <f>Calc!Z646</f>
        <v>0</v>
      </c>
      <c r="P646" s="20">
        <f>Calc!S646</f>
        <v>0</v>
      </c>
      <c r="Q646" s="20">
        <f>Calc!T646</f>
        <v>0</v>
      </c>
      <c r="R646" s="20">
        <f>Calc!V646</f>
        <v>0</v>
      </c>
      <c r="S646" s="21">
        <f>Calc!W646</f>
        <v>0</v>
      </c>
      <c r="T646" s="19">
        <f>Calc!J646</f>
        <v>0</v>
      </c>
      <c r="U646" s="14"/>
    </row>
    <row r="647" spans="1:21">
      <c r="A647" s="12"/>
      <c r="B647" s="13"/>
      <c r="C647" s="14"/>
      <c r="D647" s="14"/>
      <c r="E647" s="15"/>
      <c r="F647" s="15"/>
      <c r="G647" s="15"/>
      <c r="H647" s="15"/>
      <c r="I647" s="15"/>
      <c r="J647" s="15"/>
      <c r="K647" s="14"/>
      <c r="L647" s="16"/>
      <c r="M647" s="17"/>
      <c r="N647" s="18">
        <f>Calc!N647</f>
        <v>0</v>
      </c>
      <c r="O647" s="19">
        <f>Calc!Z647</f>
        <v>0</v>
      </c>
      <c r="P647" s="20">
        <f>Calc!S647</f>
        <v>0</v>
      </c>
      <c r="Q647" s="20">
        <f>Calc!T647</f>
        <v>0</v>
      </c>
      <c r="R647" s="20">
        <f>Calc!V647</f>
        <v>0</v>
      </c>
      <c r="S647" s="21">
        <f>Calc!W647</f>
        <v>0</v>
      </c>
      <c r="T647" s="19">
        <f>Calc!J647</f>
        <v>0</v>
      </c>
      <c r="U647" s="14"/>
    </row>
    <row r="648" spans="1:21">
      <c r="A648" s="12"/>
      <c r="B648" s="13"/>
      <c r="C648" s="14"/>
      <c r="D648" s="14"/>
      <c r="E648" s="15"/>
      <c r="F648" s="15"/>
      <c r="G648" s="15"/>
      <c r="H648" s="15"/>
      <c r="I648" s="15"/>
      <c r="J648" s="15"/>
      <c r="K648" s="14"/>
      <c r="L648" s="16"/>
      <c r="M648" s="17"/>
      <c r="N648" s="18">
        <f>Calc!N648</f>
        <v>0</v>
      </c>
      <c r="O648" s="19">
        <f>Calc!Z648</f>
        <v>0</v>
      </c>
      <c r="P648" s="20">
        <f>Calc!S648</f>
        <v>0</v>
      </c>
      <c r="Q648" s="20">
        <f>Calc!T648</f>
        <v>0</v>
      </c>
      <c r="R648" s="20">
        <f>Calc!V648</f>
        <v>0</v>
      </c>
      <c r="S648" s="21">
        <f>Calc!W648</f>
        <v>0</v>
      </c>
      <c r="T648" s="19">
        <f>Calc!J648</f>
        <v>0</v>
      </c>
      <c r="U648" s="14"/>
    </row>
    <row r="649" spans="1:21">
      <c r="A649" s="12"/>
      <c r="B649" s="13"/>
      <c r="C649" s="14"/>
      <c r="D649" s="14"/>
      <c r="E649" s="15"/>
      <c r="F649" s="15"/>
      <c r="G649" s="15"/>
      <c r="H649" s="15"/>
      <c r="I649" s="15"/>
      <c r="J649" s="15"/>
      <c r="K649" s="14"/>
      <c r="L649" s="16"/>
      <c r="M649" s="17"/>
      <c r="N649" s="18">
        <f>Calc!N649</f>
        <v>0</v>
      </c>
      <c r="O649" s="19">
        <f>Calc!Z649</f>
        <v>0</v>
      </c>
      <c r="P649" s="20">
        <f>Calc!S649</f>
        <v>0</v>
      </c>
      <c r="Q649" s="20">
        <f>Calc!T649</f>
        <v>0</v>
      </c>
      <c r="R649" s="20">
        <f>Calc!V649</f>
        <v>0</v>
      </c>
      <c r="S649" s="21">
        <f>Calc!W649</f>
        <v>0</v>
      </c>
      <c r="T649" s="19">
        <f>Calc!J649</f>
        <v>0</v>
      </c>
      <c r="U649" s="14"/>
    </row>
    <row r="650" spans="1:21">
      <c r="A650" s="12"/>
      <c r="B650" s="13"/>
      <c r="C650" s="14"/>
      <c r="D650" s="14"/>
      <c r="E650" s="15"/>
      <c r="F650" s="15"/>
      <c r="G650" s="15"/>
      <c r="H650" s="15"/>
      <c r="I650" s="15"/>
      <c r="J650" s="15"/>
      <c r="K650" s="14"/>
      <c r="L650" s="16"/>
      <c r="M650" s="17"/>
      <c r="N650" s="18">
        <f>Calc!N650</f>
        <v>0</v>
      </c>
      <c r="O650" s="19">
        <f>Calc!Z650</f>
        <v>0</v>
      </c>
      <c r="P650" s="20">
        <f>Calc!S650</f>
        <v>0</v>
      </c>
      <c r="Q650" s="20">
        <f>Calc!T650</f>
        <v>0</v>
      </c>
      <c r="R650" s="20">
        <f>Calc!V650</f>
        <v>0</v>
      </c>
      <c r="S650" s="21">
        <f>Calc!W650</f>
        <v>0</v>
      </c>
      <c r="T650" s="19">
        <f>Calc!J650</f>
        <v>0</v>
      </c>
      <c r="U650" s="14"/>
    </row>
    <row r="651" spans="1:21">
      <c r="A651" s="12"/>
      <c r="B651" s="13"/>
      <c r="C651" s="14"/>
      <c r="D651" s="14"/>
      <c r="E651" s="15"/>
      <c r="F651" s="15"/>
      <c r="G651" s="15"/>
      <c r="H651" s="15"/>
      <c r="I651" s="15"/>
      <c r="J651" s="15"/>
      <c r="K651" s="14"/>
      <c r="L651" s="16"/>
      <c r="M651" s="17"/>
      <c r="N651" s="18">
        <f>Calc!N651</f>
        <v>0</v>
      </c>
      <c r="O651" s="19">
        <f>Calc!Z651</f>
        <v>0</v>
      </c>
      <c r="P651" s="20">
        <f>Calc!S651</f>
        <v>0</v>
      </c>
      <c r="Q651" s="20">
        <f>Calc!T651</f>
        <v>0</v>
      </c>
      <c r="R651" s="20">
        <f>Calc!V651</f>
        <v>0</v>
      </c>
      <c r="S651" s="21">
        <f>Calc!W651</f>
        <v>0</v>
      </c>
      <c r="T651" s="19">
        <f>Calc!J651</f>
        <v>0</v>
      </c>
      <c r="U651" s="14"/>
    </row>
    <row r="652" spans="1:21">
      <c r="A652" s="12"/>
      <c r="B652" s="13"/>
      <c r="C652" s="14"/>
      <c r="D652" s="14"/>
      <c r="E652" s="15"/>
      <c r="F652" s="15"/>
      <c r="G652" s="15"/>
      <c r="H652" s="15"/>
      <c r="I652" s="15"/>
      <c r="J652" s="15"/>
      <c r="K652" s="14"/>
      <c r="L652" s="16"/>
      <c r="M652" s="17"/>
      <c r="N652" s="18">
        <f>Calc!N652</f>
        <v>0</v>
      </c>
      <c r="O652" s="19">
        <f>Calc!Z652</f>
        <v>0</v>
      </c>
      <c r="P652" s="20">
        <f>Calc!S652</f>
        <v>0</v>
      </c>
      <c r="Q652" s="20">
        <f>Calc!T652</f>
        <v>0</v>
      </c>
      <c r="R652" s="20">
        <f>Calc!V652</f>
        <v>0</v>
      </c>
      <c r="S652" s="21">
        <f>Calc!W652</f>
        <v>0</v>
      </c>
      <c r="T652" s="19">
        <f>Calc!J652</f>
        <v>0</v>
      </c>
      <c r="U652" s="14"/>
    </row>
    <row r="653" spans="1:21">
      <c r="A653" s="12"/>
      <c r="B653" s="13"/>
      <c r="C653" s="14"/>
      <c r="D653" s="14"/>
      <c r="E653" s="15"/>
      <c r="F653" s="15"/>
      <c r="G653" s="15"/>
      <c r="H653" s="15"/>
      <c r="I653" s="15"/>
      <c r="J653" s="15"/>
      <c r="K653" s="14"/>
      <c r="L653" s="16"/>
      <c r="M653" s="17"/>
      <c r="N653" s="18">
        <f>Calc!N653</f>
        <v>0</v>
      </c>
      <c r="O653" s="19">
        <f>Calc!Z653</f>
        <v>0</v>
      </c>
      <c r="P653" s="20">
        <f>Calc!S653</f>
        <v>0</v>
      </c>
      <c r="Q653" s="20">
        <f>Calc!T653</f>
        <v>0</v>
      </c>
      <c r="R653" s="20">
        <f>Calc!V653</f>
        <v>0</v>
      </c>
      <c r="S653" s="21">
        <f>Calc!W653</f>
        <v>0</v>
      </c>
      <c r="T653" s="19">
        <f>Calc!J653</f>
        <v>0</v>
      </c>
      <c r="U653" s="14"/>
    </row>
    <row r="654" spans="1:21">
      <c r="A654" s="12"/>
      <c r="B654" s="13"/>
      <c r="C654" s="14"/>
      <c r="D654" s="14"/>
      <c r="E654" s="15"/>
      <c r="F654" s="15"/>
      <c r="G654" s="15"/>
      <c r="H654" s="15"/>
      <c r="I654" s="15"/>
      <c r="J654" s="15"/>
      <c r="K654" s="14"/>
      <c r="L654" s="16"/>
      <c r="M654" s="17"/>
      <c r="N654" s="18">
        <f>Calc!N654</f>
        <v>0</v>
      </c>
      <c r="O654" s="19">
        <f>Calc!Z654</f>
        <v>0</v>
      </c>
      <c r="P654" s="20">
        <f>Calc!S654</f>
        <v>0</v>
      </c>
      <c r="Q654" s="20">
        <f>Calc!T654</f>
        <v>0</v>
      </c>
      <c r="R654" s="20">
        <f>Calc!V654</f>
        <v>0</v>
      </c>
      <c r="S654" s="21">
        <f>Calc!W654</f>
        <v>0</v>
      </c>
      <c r="T654" s="19">
        <f>Calc!J654</f>
        <v>0</v>
      </c>
      <c r="U654" s="14"/>
    </row>
    <row r="655" spans="1:21">
      <c r="A655" s="12"/>
      <c r="B655" s="13"/>
      <c r="C655" s="14"/>
      <c r="D655" s="14"/>
      <c r="E655" s="15"/>
      <c r="F655" s="15"/>
      <c r="G655" s="15"/>
      <c r="H655" s="15"/>
      <c r="I655" s="15"/>
      <c r="J655" s="15"/>
      <c r="K655" s="14"/>
      <c r="L655" s="16"/>
      <c r="M655" s="17"/>
      <c r="N655" s="18">
        <f>Calc!N655</f>
        <v>0</v>
      </c>
      <c r="O655" s="19">
        <f>Calc!Z655</f>
        <v>0</v>
      </c>
      <c r="P655" s="20">
        <f>Calc!S655</f>
        <v>0</v>
      </c>
      <c r="Q655" s="20">
        <f>Calc!T655</f>
        <v>0</v>
      </c>
      <c r="R655" s="20">
        <f>Calc!V655</f>
        <v>0</v>
      </c>
      <c r="S655" s="21">
        <f>Calc!W655</f>
        <v>0</v>
      </c>
      <c r="T655" s="19">
        <f>Calc!J655</f>
        <v>0</v>
      </c>
      <c r="U655" s="14"/>
    </row>
    <row r="656" spans="1:21">
      <c r="A656" s="12"/>
      <c r="B656" s="13"/>
      <c r="C656" s="14"/>
      <c r="D656" s="14"/>
      <c r="E656" s="15"/>
      <c r="F656" s="15"/>
      <c r="G656" s="15"/>
      <c r="H656" s="15"/>
      <c r="I656" s="15"/>
      <c r="J656" s="15"/>
      <c r="K656" s="14"/>
      <c r="L656" s="16"/>
      <c r="M656" s="17"/>
      <c r="N656" s="18">
        <f>Calc!N656</f>
        <v>0</v>
      </c>
      <c r="O656" s="19">
        <f>Calc!Z656</f>
        <v>0</v>
      </c>
      <c r="P656" s="20">
        <f>Calc!S656</f>
        <v>0</v>
      </c>
      <c r="Q656" s="20">
        <f>Calc!T656</f>
        <v>0</v>
      </c>
      <c r="R656" s="20">
        <f>Calc!V656</f>
        <v>0</v>
      </c>
      <c r="S656" s="21">
        <f>Calc!W656</f>
        <v>0</v>
      </c>
      <c r="T656" s="19">
        <f>Calc!J656</f>
        <v>0</v>
      </c>
      <c r="U656" s="14"/>
    </row>
    <row r="657" spans="1:21">
      <c r="A657" s="12"/>
      <c r="B657" s="13"/>
      <c r="C657" s="14"/>
      <c r="D657" s="14"/>
      <c r="E657" s="15"/>
      <c r="F657" s="15"/>
      <c r="G657" s="15"/>
      <c r="H657" s="15"/>
      <c r="I657" s="15"/>
      <c r="J657" s="15"/>
      <c r="K657" s="14"/>
      <c r="L657" s="16"/>
      <c r="M657" s="17"/>
      <c r="N657" s="18">
        <f>Calc!N657</f>
        <v>0</v>
      </c>
      <c r="O657" s="19">
        <f>Calc!Z657</f>
        <v>0</v>
      </c>
      <c r="P657" s="20">
        <f>Calc!S657</f>
        <v>0</v>
      </c>
      <c r="Q657" s="20">
        <f>Calc!T657</f>
        <v>0</v>
      </c>
      <c r="R657" s="20">
        <f>Calc!V657</f>
        <v>0</v>
      </c>
      <c r="S657" s="21">
        <f>Calc!W657</f>
        <v>0</v>
      </c>
      <c r="T657" s="19">
        <f>Calc!J657</f>
        <v>0</v>
      </c>
      <c r="U657" s="14"/>
    </row>
    <row r="658" spans="1:21">
      <c r="A658" s="12"/>
      <c r="B658" s="13"/>
      <c r="C658" s="14"/>
      <c r="D658" s="14"/>
      <c r="E658" s="15"/>
      <c r="F658" s="15"/>
      <c r="G658" s="15"/>
      <c r="H658" s="15"/>
      <c r="I658" s="15"/>
      <c r="J658" s="15"/>
      <c r="K658" s="14"/>
      <c r="L658" s="16"/>
      <c r="M658" s="17"/>
      <c r="N658" s="18">
        <f>Calc!N658</f>
        <v>0</v>
      </c>
      <c r="O658" s="19">
        <f>Calc!Z658</f>
        <v>0</v>
      </c>
      <c r="P658" s="20">
        <f>Calc!S658</f>
        <v>0</v>
      </c>
      <c r="Q658" s="20">
        <f>Calc!T658</f>
        <v>0</v>
      </c>
      <c r="R658" s="20">
        <f>Calc!V658</f>
        <v>0</v>
      </c>
      <c r="S658" s="21">
        <f>Calc!W658</f>
        <v>0</v>
      </c>
      <c r="T658" s="19">
        <f>Calc!J658</f>
        <v>0</v>
      </c>
      <c r="U658" s="14"/>
    </row>
    <row r="659" spans="1:21">
      <c r="A659" s="12"/>
      <c r="B659" s="13"/>
      <c r="C659" s="14"/>
      <c r="D659" s="14"/>
      <c r="E659" s="15"/>
      <c r="F659" s="15"/>
      <c r="G659" s="15"/>
      <c r="H659" s="15"/>
      <c r="I659" s="15"/>
      <c r="J659" s="15"/>
      <c r="K659" s="14"/>
      <c r="L659" s="16"/>
      <c r="M659" s="17"/>
      <c r="N659" s="18">
        <f>Calc!N659</f>
        <v>0</v>
      </c>
      <c r="O659" s="19">
        <f>Calc!Z659</f>
        <v>0</v>
      </c>
      <c r="P659" s="20">
        <f>Calc!S659</f>
        <v>0</v>
      </c>
      <c r="Q659" s="20">
        <f>Calc!T659</f>
        <v>0</v>
      </c>
      <c r="R659" s="20">
        <f>Calc!V659</f>
        <v>0</v>
      </c>
      <c r="S659" s="21">
        <f>Calc!W659</f>
        <v>0</v>
      </c>
      <c r="T659" s="19">
        <f>Calc!J659</f>
        <v>0</v>
      </c>
      <c r="U659" s="14"/>
    </row>
    <row r="660" spans="1:21">
      <c r="A660" s="12"/>
      <c r="B660" s="13"/>
      <c r="C660" s="14"/>
      <c r="D660" s="14"/>
      <c r="E660" s="15"/>
      <c r="F660" s="15"/>
      <c r="G660" s="15"/>
      <c r="H660" s="15"/>
      <c r="I660" s="15"/>
      <c r="J660" s="15"/>
      <c r="K660" s="14"/>
      <c r="L660" s="16"/>
      <c r="M660" s="17"/>
      <c r="N660" s="18">
        <f>Calc!N660</f>
        <v>0</v>
      </c>
      <c r="O660" s="19">
        <f>Calc!Z660</f>
        <v>0</v>
      </c>
      <c r="P660" s="20">
        <f>Calc!S660</f>
        <v>0</v>
      </c>
      <c r="Q660" s="20">
        <f>Calc!T660</f>
        <v>0</v>
      </c>
      <c r="R660" s="20">
        <f>Calc!V660</f>
        <v>0</v>
      </c>
      <c r="S660" s="21">
        <f>Calc!W660</f>
        <v>0</v>
      </c>
      <c r="T660" s="19">
        <f>Calc!J660</f>
        <v>0</v>
      </c>
      <c r="U660" s="14"/>
    </row>
    <row r="661" spans="1:21">
      <c r="A661" s="12"/>
      <c r="B661" s="13"/>
      <c r="C661" s="14"/>
      <c r="D661" s="14"/>
      <c r="E661" s="15"/>
      <c r="F661" s="15"/>
      <c r="G661" s="15"/>
      <c r="H661" s="15"/>
      <c r="I661" s="15"/>
      <c r="J661" s="15"/>
      <c r="K661" s="14"/>
      <c r="L661" s="16"/>
      <c r="M661" s="17"/>
      <c r="N661" s="18">
        <f>Calc!N661</f>
        <v>0</v>
      </c>
      <c r="O661" s="19">
        <f>Calc!Z661</f>
        <v>0</v>
      </c>
      <c r="P661" s="20">
        <f>Calc!S661</f>
        <v>0</v>
      </c>
      <c r="Q661" s="20">
        <f>Calc!T661</f>
        <v>0</v>
      </c>
      <c r="R661" s="20">
        <f>Calc!V661</f>
        <v>0</v>
      </c>
      <c r="S661" s="21">
        <f>Calc!W661</f>
        <v>0</v>
      </c>
      <c r="T661" s="19">
        <f>Calc!J661</f>
        <v>0</v>
      </c>
      <c r="U661" s="14"/>
    </row>
    <row r="662" spans="1:21">
      <c r="A662" s="12"/>
      <c r="B662" s="13"/>
      <c r="C662" s="14"/>
      <c r="D662" s="14"/>
      <c r="E662" s="15"/>
      <c r="F662" s="15"/>
      <c r="G662" s="15"/>
      <c r="H662" s="15"/>
      <c r="I662" s="15"/>
      <c r="J662" s="15"/>
      <c r="K662" s="14"/>
      <c r="L662" s="16"/>
      <c r="M662" s="17"/>
      <c r="N662" s="18">
        <f>Calc!N662</f>
        <v>0</v>
      </c>
      <c r="O662" s="19">
        <f>Calc!Z662</f>
        <v>0</v>
      </c>
      <c r="P662" s="20">
        <f>Calc!S662</f>
        <v>0</v>
      </c>
      <c r="Q662" s="20">
        <f>Calc!T662</f>
        <v>0</v>
      </c>
      <c r="R662" s="20">
        <f>Calc!V662</f>
        <v>0</v>
      </c>
      <c r="S662" s="21">
        <f>Calc!W662</f>
        <v>0</v>
      </c>
      <c r="T662" s="19">
        <f>Calc!J662</f>
        <v>0</v>
      </c>
      <c r="U662" s="14"/>
    </row>
    <row r="663" spans="1:21">
      <c r="A663" s="12"/>
      <c r="B663" s="13"/>
      <c r="C663" s="14"/>
      <c r="D663" s="14"/>
      <c r="E663" s="15"/>
      <c r="F663" s="15"/>
      <c r="G663" s="15"/>
      <c r="H663" s="15"/>
      <c r="I663" s="15"/>
      <c r="J663" s="15"/>
      <c r="K663" s="14"/>
      <c r="L663" s="16"/>
      <c r="M663" s="17"/>
      <c r="N663" s="18">
        <f>Calc!N663</f>
        <v>0</v>
      </c>
      <c r="O663" s="19">
        <f>Calc!Z663</f>
        <v>0</v>
      </c>
      <c r="P663" s="20">
        <f>Calc!S663</f>
        <v>0</v>
      </c>
      <c r="Q663" s="20">
        <f>Calc!T663</f>
        <v>0</v>
      </c>
      <c r="R663" s="20">
        <f>Calc!V663</f>
        <v>0</v>
      </c>
      <c r="S663" s="21">
        <f>Calc!W663</f>
        <v>0</v>
      </c>
      <c r="T663" s="19">
        <f>Calc!J663</f>
        <v>0</v>
      </c>
      <c r="U663" s="14"/>
    </row>
    <row r="664" spans="1:21">
      <c r="A664" s="12"/>
      <c r="B664" s="13"/>
      <c r="C664" s="14"/>
      <c r="D664" s="14"/>
      <c r="E664" s="15"/>
      <c r="F664" s="15"/>
      <c r="G664" s="15"/>
      <c r="H664" s="15"/>
      <c r="I664" s="15"/>
      <c r="J664" s="15"/>
      <c r="K664" s="14"/>
      <c r="L664" s="16"/>
      <c r="M664" s="17"/>
      <c r="N664" s="18">
        <f>Calc!N664</f>
        <v>0</v>
      </c>
      <c r="O664" s="19">
        <f>Calc!Z664</f>
        <v>0</v>
      </c>
      <c r="P664" s="20">
        <f>Calc!S664</f>
        <v>0</v>
      </c>
      <c r="Q664" s="20">
        <f>Calc!T664</f>
        <v>0</v>
      </c>
      <c r="R664" s="20">
        <f>Calc!V664</f>
        <v>0</v>
      </c>
      <c r="S664" s="21">
        <f>Calc!W664</f>
        <v>0</v>
      </c>
      <c r="T664" s="19">
        <f>Calc!J664</f>
        <v>0</v>
      </c>
      <c r="U664" s="14"/>
    </row>
    <row r="665" spans="1:21">
      <c r="A665" s="12"/>
      <c r="B665" s="13"/>
      <c r="C665" s="14"/>
      <c r="D665" s="14"/>
      <c r="E665" s="15"/>
      <c r="F665" s="15"/>
      <c r="G665" s="15"/>
      <c r="H665" s="15"/>
      <c r="I665" s="15"/>
      <c r="J665" s="15"/>
      <c r="K665" s="14"/>
      <c r="L665" s="16"/>
      <c r="M665" s="17"/>
      <c r="N665" s="18">
        <f>Calc!N665</f>
        <v>0</v>
      </c>
      <c r="O665" s="19">
        <f>Calc!Z665</f>
        <v>0</v>
      </c>
      <c r="P665" s="20">
        <f>Calc!S665</f>
        <v>0</v>
      </c>
      <c r="Q665" s="20">
        <f>Calc!T665</f>
        <v>0</v>
      </c>
      <c r="R665" s="20">
        <f>Calc!V665</f>
        <v>0</v>
      </c>
      <c r="S665" s="21">
        <f>Calc!W665</f>
        <v>0</v>
      </c>
      <c r="T665" s="19">
        <f>Calc!J665</f>
        <v>0</v>
      </c>
      <c r="U665" s="14"/>
    </row>
    <row r="666" spans="1:21">
      <c r="A666" s="12"/>
      <c r="B666" s="13"/>
      <c r="C666" s="14"/>
      <c r="D666" s="14"/>
      <c r="E666" s="15"/>
      <c r="F666" s="15"/>
      <c r="G666" s="15"/>
      <c r="H666" s="15"/>
      <c r="I666" s="15"/>
      <c r="J666" s="15"/>
      <c r="K666" s="14"/>
      <c r="L666" s="16"/>
      <c r="M666" s="17"/>
      <c r="N666" s="18">
        <f>Calc!N666</f>
        <v>0</v>
      </c>
      <c r="O666" s="19">
        <f>Calc!Z666</f>
        <v>0</v>
      </c>
      <c r="P666" s="20">
        <f>Calc!S666</f>
        <v>0</v>
      </c>
      <c r="Q666" s="20">
        <f>Calc!T666</f>
        <v>0</v>
      </c>
      <c r="R666" s="20">
        <f>Calc!V666</f>
        <v>0</v>
      </c>
      <c r="S666" s="21">
        <f>Calc!W666</f>
        <v>0</v>
      </c>
      <c r="T666" s="19">
        <f>Calc!J666</f>
        <v>0</v>
      </c>
      <c r="U666" s="14"/>
    </row>
    <row r="667" spans="1:21">
      <c r="A667" s="12"/>
      <c r="B667" s="13"/>
      <c r="C667" s="14"/>
      <c r="D667" s="14"/>
      <c r="E667" s="15"/>
      <c r="F667" s="15"/>
      <c r="G667" s="15"/>
      <c r="H667" s="15"/>
      <c r="I667" s="15"/>
      <c r="J667" s="15"/>
      <c r="K667" s="14"/>
      <c r="L667" s="16"/>
      <c r="M667" s="17"/>
      <c r="N667" s="18">
        <f>Calc!N667</f>
        <v>0</v>
      </c>
      <c r="O667" s="19">
        <f>Calc!Z667</f>
        <v>0</v>
      </c>
      <c r="P667" s="20">
        <f>Calc!S667</f>
        <v>0</v>
      </c>
      <c r="Q667" s="20">
        <f>Calc!T667</f>
        <v>0</v>
      </c>
      <c r="R667" s="20">
        <f>Calc!V667</f>
        <v>0</v>
      </c>
      <c r="S667" s="21">
        <f>Calc!W667</f>
        <v>0</v>
      </c>
      <c r="T667" s="19">
        <f>Calc!J667</f>
        <v>0</v>
      </c>
      <c r="U667" s="14"/>
    </row>
    <row r="668" spans="1:21">
      <c r="A668" s="12"/>
      <c r="B668" s="13"/>
      <c r="C668" s="14"/>
      <c r="D668" s="14"/>
      <c r="E668" s="15"/>
      <c r="F668" s="15"/>
      <c r="G668" s="15"/>
      <c r="H668" s="15"/>
      <c r="I668" s="15"/>
      <c r="J668" s="15"/>
      <c r="K668" s="14"/>
      <c r="L668" s="16"/>
      <c r="M668" s="17"/>
      <c r="N668" s="18">
        <f>Calc!N668</f>
        <v>0</v>
      </c>
      <c r="O668" s="19">
        <f>Calc!Z668</f>
        <v>0</v>
      </c>
      <c r="P668" s="20">
        <f>Calc!S668</f>
        <v>0</v>
      </c>
      <c r="Q668" s="20">
        <f>Calc!T668</f>
        <v>0</v>
      </c>
      <c r="R668" s="20">
        <f>Calc!V668</f>
        <v>0</v>
      </c>
      <c r="S668" s="21">
        <f>Calc!W668</f>
        <v>0</v>
      </c>
      <c r="T668" s="19">
        <f>Calc!J668</f>
        <v>0</v>
      </c>
      <c r="U668" s="14"/>
    </row>
    <row r="669" spans="1:21">
      <c r="A669" s="12"/>
      <c r="B669" s="13"/>
      <c r="C669" s="14"/>
      <c r="D669" s="14"/>
      <c r="E669" s="15"/>
      <c r="F669" s="15"/>
      <c r="G669" s="15"/>
      <c r="H669" s="15"/>
      <c r="I669" s="15"/>
      <c r="J669" s="15"/>
      <c r="K669" s="14"/>
      <c r="L669" s="16"/>
      <c r="M669" s="17"/>
      <c r="N669" s="18">
        <f>Calc!N669</f>
        <v>0</v>
      </c>
      <c r="O669" s="19">
        <f>Calc!Z669</f>
        <v>0</v>
      </c>
      <c r="P669" s="20">
        <f>Calc!S669</f>
        <v>0</v>
      </c>
      <c r="Q669" s="20">
        <f>Calc!T669</f>
        <v>0</v>
      </c>
      <c r="R669" s="20">
        <f>Calc!V669</f>
        <v>0</v>
      </c>
      <c r="S669" s="21">
        <f>Calc!W669</f>
        <v>0</v>
      </c>
      <c r="T669" s="19">
        <f>Calc!J669</f>
        <v>0</v>
      </c>
      <c r="U669" s="14"/>
    </row>
    <row r="670" spans="1:21">
      <c r="A670" s="12"/>
      <c r="B670" s="13"/>
      <c r="C670" s="14"/>
      <c r="D670" s="14"/>
      <c r="E670" s="15"/>
      <c r="F670" s="15"/>
      <c r="G670" s="15"/>
      <c r="H670" s="15"/>
      <c r="I670" s="15"/>
      <c r="J670" s="15"/>
      <c r="K670" s="14"/>
      <c r="L670" s="16"/>
      <c r="M670" s="17"/>
      <c r="N670" s="18">
        <f>Calc!N670</f>
        <v>0</v>
      </c>
      <c r="O670" s="19">
        <f>Calc!Z670</f>
        <v>0</v>
      </c>
      <c r="P670" s="20">
        <f>Calc!S670</f>
        <v>0</v>
      </c>
      <c r="Q670" s="20">
        <f>Calc!T670</f>
        <v>0</v>
      </c>
      <c r="R670" s="20">
        <f>Calc!V670</f>
        <v>0</v>
      </c>
      <c r="S670" s="21">
        <f>Calc!W670</f>
        <v>0</v>
      </c>
      <c r="T670" s="19">
        <f>Calc!J670</f>
        <v>0</v>
      </c>
      <c r="U670" s="14"/>
    </row>
    <row r="671" spans="1:21">
      <c r="A671" s="12"/>
      <c r="B671" s="13"/>
      <c r="C671" s="14"/>
      <c r="D671" s="14"/>
      <c r="E671" s="15"/>
      <c r="F671" s="15"/>
      <c r="G671" s="15"/>
      <c r="H671" s="15"/>
      <c r="I671" s="15"/>
      <c r="J671" s="15"/>
      <c r="K671" s="14"/>
      <c r="L671" s="16"/>
      <c r="M671" s="17"/>
      <c r="N671" s="18">
        <f>Calc!N671</f>
        <v>0</v>
      </c>
      <c r="O671" s="19">
        <f>Calc!Z671</f>
        <v>0</v>
      </c>
      <c r="P671" s="20">
        <f>Calc!S671</f>
        <v>0</v>
      </c>
      <c r="Q671" s="20">
        <f>Calc!T671</f>
        <v>0</v>
      </c>
      <c r="R671" s="20">
        <f>Calc!V671</f>
        <v>0</v>
      </c>
      <c r="S671" s="21">
        <f>Calc!W671</f>
        <v>0</v>
      </c>
      <c r="T671" s="19">
        <f>Calc!J671</f>
        <v>0</v>
      </c>
      <c r="U671" s="14"/>
    </row>
    <row r="672" spans="1:21">
      <c r="A672" s="12"/>
      <c r="B672" s="13"/>
      <c r="C672" s="14"/>
      <c r="D672" s="14"/>
      <c r="E672" s="15"/>
      <c r="F672" s="15"/>
      <c r="G672" s="15"/>
      <c r="H672" s="15"/>
      <c r="I672" s="15"/>
      <c r="J672" s="15"/>
      <c r="K672" s="14"/>
      <c r="L672" s="16"/>
      <c r="M672" s="17"/>
      <c r="N672" s="18">
        <f>Calc!N672</f>
        <v>0</v>
      </c>
      <c r="O672" s="19">
        <f>Calc!Z672</f>
        <v>0</v>
      </c>
      <c r="P672" s="20">
        <f>Calc!S672</f>
        <v>0</v>
      </c>
      <c r="Q672" s="20">
        <f>Calc!T672</f>
        <v>0</v>
      </c>
      <c r="R672" s="20">
        <f>Calc!V672</f>
        <v>0</v>
      </c>
      <c r="S672" s="21">
        <f>Calc!W672</f>
        <v>0</v>
      </c>
      <c r="T672" s="19">
        <f>Calc!J672</f>
        <v>0</v>
      </c>
      <c r="U672" s="14"/>
    </row>
    <row r="673" spans="1:21">
      <c r="A673" s="12"/>
      <c r="B673" s="13"/>
      <c r="C673" s="14"/>
      <c r="D673" s="14"/>
      <c r="E673" s="15"/>
      <c r="F673" s="15"/>
      <c r="G673" s="15"/>
      <c r="H673" s="15"/>
      <c r="I673" s="15"/>
      <c r="J673" s="15"/>
      <c r="K673" s="14"/>
      <c r="L673" s="16"/>
      <c r="M673" s="17"/>
      <c r="N673" s="18">
        <f>Calc!N673</f>
        <v>0</v>
      </c>
      <c r="O673" s="19">
        <f>Calc!Z673</f>
        <v>0</v>
      </c>
      <c r="P673" s="20">
        <f>Calc!S673</f>
        <v>0</v>
      </c>
      <c r="Q673" s="20">
        <f>Calc!T673</f>
        <v>0</v>
      </c>
      <c r="R673" s="20">
        <f>Calc!V673</f>
        <v>0</v>
      </c>
      <c r="S673" s="21">
        <f>Calc!W673</f>
        <v>0</v>
      </c>
      <c r="T673" s="19">
        <f>Calc!J673</f>
        <v>0</v>
      </c>
      <c r="U673" s="14"/>
    </row>
    <row r="674" spans="1:21">
      <c r="A674" s="12"/>
      <c r="B674" s="13"/>
      <c r="C674" s="14"/>
      <c r="D674" s="14"/>
      <c r="E674" s="15"/>
      <c r="F674" s="15"/>
      <c r="G674" s="15"/>
      <c r="H674" s="15"/>
      <c r="I674" s="15"/>
      <c r="J674" s="15"/>
      <c r="K674" s="14"/>
      <c r="L674" s="16"/>
      <c r="M674" s="17"/>
      <c r="N674" s="18">
        <f>Calc!N674</f>
        <v>0</v>
      </c>
      <c r="O674" s="19">
        <f>Calc!Z674</f>
        <v>0</v>
      </c>
      <c r="P674" s="20">
        <f>Calc!S674</f>
        <v>0</v>
      </c>
      <c r="Q674" s="20">
        <f>Calc!T674</f>
        <v>0</v>
      </c>
      <c r="R674" s="20">
        <f>Calc!V674</f>
        <v>0</v>
      </c>
      <c r="S674" s="21">
        <f>Calc!W674</f>
        <v>0</v>
      </c>
      <c r="T674" s="19">
        <f>Calc!J674</f>
        <v>0</v>
      </c>
      <c r="U674" s="14"/>
    </row>
    <row r="675" spans="1:21">
      <c r="A675" s="12"/>
      <c r="B675" s="13"/>
      <c r="C675" s="14"/>
      <c r="D675" s="14"/>
      <c r="E675" s="15"/>
      <c r="F675" s="15"/>
      <c r="G675" s="15"/>
      <c r="H675" s="15"/>
      <c r="I675" s="15"/>
      <c r="J675" s="15"/>
      <c r="K675" s="14"/>
      <c r="L675" s="16"/>
      <c r="M675" s="17"/>
      <c r="N675" s="18">
        <f>Calc!N675</f>
        <v>0</v>
      </c>
      <c r="O675" s="19">
        <f>Calc!Z675</f>
        <v>0</v>
      </c>
      <c r="P675" s="20">
        <f>Calc!S675</f>
        <v>0</v>
      </c>
      <c r="Q675" s="20">
        <f>Calc!T675</f>
        <v>0</v>
      </c>
      <c r="R675" s="20">
        <f>Calc!V675</f>
        <v>0</v>
      </c>
      <c r="S675" s="21">
        <f>Calc!W675</f>
        <v>0</v>
      </c>
      <c r="T675" s="19">
        <f>Calc!J675</f>
        <v>0</v>
      </c>
      <c r="U675" s="14"/>
    </row>
    <row r="676" spans="1:21">
      <c r="A676" s="12"/>
      <c r="B676" s="13"/>
      <c r="C676" s="14"/>
      <c r="D676" s="14"/>
      <c r="E676" s="15"/>
      <c r="F676" s="15"/>
      <c r="G676" s="15"/>
      <c r="H676" s="15"/>
      <c r="I676" s="15"/>
      <c r="J676" s="15"/>
      <c r="K676" s="14"/>
      <c r="L676" s="16"/>
      <c r="M676" s="17"/>
      <c r="N676" s="18">
        <f>Calc!N676</f>
        <v>0</v>
      </c>
      <c r="O676" s="19">
        <f>Calc!Z676</f>
        <v>0</v>
      </c>
      <c r="P676" s="20">
        <f>Calc!S676</f>
        <v>0</v>
      </c>
      <c r="Q676" s="20">
        <f>Calc!T676</f>
        <v>0</v>
      </c>
      <c r="R676" s="20">
        <f>Calc!V676</f>
        <v>0</v>
      </c>
      <c r="S676" s="21">
        <f>Calc!W676</f>
        <v>0</v>
      </c>
      <c r="T676" s="19">
        <f>Calc!J676</f>
        <v>0</v>
      </c>
      <c r="U676" s="14"/>
    </row>
    <row r="677" spans="1:21">
      <c r="A677" s="12"/>
      <c r="B677" s="13"/>
      <c r="C677" s="14"/>
      <c r="D677" s="14"/>
      <c r="E677" s="15"/>
      <c r="F677" s="15"/>
      <c r="G677" s="15"/>
      <c r="H677" s="15"/>
      <c r="I677" s="15"/>
      <c r="J677" s="15"/>
      <c r="K677" s="14"/>
      <c r="L677" s="16"/>
      <c r="M677" s="17"/>
      <c r="N677" s="18">
        <f>Calc!N677</f>
        <v>0</v>
      </c>
      <c r="O677" s="19">
        <f>Calc!Z677</f>
        <v>0</v>
      </c>
      <c r="P677" s="20">
        <f>Calc!S677</f>
        <v>0</v>
      </c>
      <c r="Q677" s="20">
        <f>Calc!T677</f>
        <v>0</v>
      </c>
      <c r="R677" s="20">
        <f>Calc!V677</f>
        <v>0</v>
      </c>
      <c r="S677" s="21">
        <f>Calc!W677</f>
        <v>0</v>
      </c>
      <c r="T677" s="19">
        <f>Calc!J677</f>
        <v>0</v>
      </c>
      <c r="U677" s="14"/>
    </row>
    <row r="678" spans="1:21">
      <c r="A678" s="12"/>
      <c r="B678" s="13"/>
      <c r="C678" s="14"/>
      <c r="D678" s="14"/>
      <c r="E678" s="15"/>
      <c r="F678" s="15"/>
      <c r="G678" s="15"/>
      <c r="H678" s="15"/>
      <c r="I678" s="15"/>
      <c r="J678" s="15"/>
      <c r="K678" s="14"/>
      <c r="L678" s="16"/>
      <c r="M678" s="17"/>
      <c r="N678" s="18">
        <f>Calc!N678</f>
        <v>0</v>
      </c>
      <c r="O678" s="19">
        <f>Calc!Z678</f>
        <v>0</v>
      </c>
      <c r="P678" s="20">
        <f>Calc!S678</f>
        <v>0</v>
      </c>
      <c r="Q678" s="20">
        <f>Calc!T678</f>
        <v>0</v>
      </c>
      <c r="R678" s="20">
        <f>Calc!V678</f>
        <v>0</v>
      </c>
      <c r="S678" s="21">
        <f>Calc!W678</f>
        <v>0</v>
      </c>
      <c r="T678" s="19">
        <f>Calc!J678</f>
        <v>0</v>
      </c>
      <c r="U678" s="14"/>
    </row>
    <row r="679" spans="1:21">
      <c r="A679" s="12"/>
      <c r="B679" s="13"/>
      <c r="C679" s="14"/>
      <c r="D679" s="14"/>
      <c r="E679" s="15"/>
      <c r="F679" s="15"/>
      <c r="G679" s="15"/>
      <c r="H679" s="15"/>
      <c r="I679" s="15"/>
      <c r="J679" s="15"/>
      <c r="K679" s="14"/>
      <c r="L679" s="16"/>
      <c r="M679" s="17"/>
      <c r="N679" s="18">
        <f>Calc!N679</f>
        <v>0</v>
      </c>
      <c r="O679" s="19">
        <f>Calc!Z679</f>
        <v>0</v>
      </c>
      <c r="P679" s="20">
        <f>Calc!S679</f>
        <v>0</v>
      </c>
      <c r="Q679" s="20">
        <f>Calc!T679</f>
        <v>0</v>
      </c>
      <c r="R679" s="20">
        <f>Calc!V679</f>
        <v>0</v>
      </c>
      <c r="S679" s="21">
        <f>Calc!W679</f>
        <v>0</v>
      </c>
      <c r="T679" s="19">
        <f>Calc!J679</f>
        <v>0</v>
      </c>
      <c r="U679" s="14"/>
    </row>
    <row r="680" spans="1:21">
      <c r="A680" s="12"/>
      <c r="B680" s="13"/>
      <c r="C680" s="14"/>
      <c r="D680" s="14"/>
      <c r="E680" s="15"/>
      <c r="F680" s="15"/>
      <c r="G680" s="15"/>
      <c r="H680" s="15"/>
      <c r="I680" s="15"/>
      <c r="J680" s="15"/>
      <c r="K680" s="14"/>
      <c r="L680" s="16"/>
      <c r="M680" s="17"/>
      <c r="N680" s="18">
        <f>Calc!N680</f>
        <v>0</v>
      </c>
      <c r="O680" s="19">
        <f>Calc!Z680</f>
        <v>0</v>
      </c>
      <c r="P680" s="20">
        <f>Calc!S680</f>
        <v>0</v>
      </c>
      <c r="Q680" s="20">
        <f>Calc!T680</f>
        <v>0</v>
      </c>
      <c r="R680" s="20">
        <f>Calc!V680</f>
        <v>0</v>
      </c>
      <c r="S680" s="21">
        <f>Calc!W680</f>
        <v>0</v>
      </c>
      <c r="T680" s="19">
        <f>Calc!J680</f>
        <v>0</v>
      </c>
      <c r="U680" s="14"/>
    </row>
    <row r="681" spans="1:21">
      <c r="A681" s="12"/>
      <c r="B681" s="13"/>
      <c r="C681" s="14"/>
      <c r="D681" s="14"/>
      <c r="E681" s="15"/>
      <c r="F681" s="15"/>
      <c r="G681" s="15"/>
      <c r="H681" s="15"/>
      <c r="I681" s="15"/>
      <c r="J681" s="15"/>
      <c r="K681" s="14"/>
      <c r="L681" s="16"/>
      <c r="M681" s="17"/>
      <c r="N681" s="18">
        <f>Calc!N681</f>
        <v>0</v>
      </c>
      <c r="O681" s="19">
        <f>Calc!Z681</f>
        <v>0</v>
      </c>
      <c r="P681" s="20">
        <f>Calc!S681</f>
        <v>0</v>
      </c>
      <c r="Q681" s="20">
        <f>Calc!T681</f>
        <v>0</v>
      </c>
      <c r="R681" s="20">
        <f>Calc!V681</f>
        <v>0</v>
      </c>
      <c r="S681" s="21">
        <f>Calc!W681</f>
        <v>0</v>
      </c>
      <c r="T681" s="19">
        <f>Calc!J681</f>
        <v>0</v>
      </c>
      <c r="U681" s="14"/>
    </row>
    <row r="682" spans="1:21">
      <c r="A682" s="12"/>
      <c r="B682" s="13"/>
      <c r="C682" s="14"/>
      <c r="D682" s="14"/>
      <c r="E682" s="15"/>
      <c r="F682" s="15"/>
      <c r="G682" s="15"/>
      <c r="H682" s="15"/>
      <c r="I682" s="15"/>
      <c r="J682" s="15"/>
      <c r="K682" s="14"/>
      <c r="L682" s="16"/>
      <c r="M682" s="17"/>
      <c r="N682" s="18">
        <f>Calc!N682</f>
        <v>0</v>
      </c>
      <c r="O682" s="19">
        <f>Calc!Z682</f>
        <v>0</v>
      </c>
      <c r="P682" s="20">
        <f>Calc!S682</f>
        <v>0</v>
      </c>
      <c r="Q682" s="20">
        <f>Calc!T682</f>
        <v>0</v>
      </c>
      <c r="R682" s="20">
        <f>Calc!V682</f>
        <v>0</v>
      </c>
      <c r="S682" s="21">
        <f>Calc!W682</f>
        <v>0</v>
      </c>
      <c r="T682" s="19">
        <f>Calc!J682</f>
        <v>0</v>
      </c>
      <c r="U682" s="14"/>
    </row>
    <row r="683" spans="1:21">
      <c r="A683" s="12"/>
      <c r="B683" s="13"/>
      <c r="C683" s="14"/>
      <c r="D683" s="14"/>
      <c r="E683" s="15"/>
      <c r="F683" s="15"/>
      <c r="G683" s="15"/>
      <c r="H683" s="15"/>
      <c r="I683" s="15"/>
      <c r="J683" s="15"/>
      <c r="K683" s="14"/>
      <c r="L683" s="16"/>
      <c r="M683" s="17"/>
      <c r="N683" s="18">
        <f>Calc!N683</f>
        <v>0</v>
      </c>
      <c r="O683" s="19">
        <f>Calc!Z683</f>
        <v>0</v>
      </c>
      <c r="P683" s="20">
        <f>Calc!S683</f>
        <v>0</v>
      </c>
      <c r="Q683" s="20">
        <f>Calc!T683</f>
        <v>0</v>
      </c>
      <c r="R683" s="20">
        <f>Calc!V683</f>
        <v>0</v>
      </c>
      <c r="S683" s="21">
        <f>Calc!W683</f>
        <v>0</v>
      </c>
      <c r="T683" s="19">
        <f>Calc!J683</f>
        <v>0</v>
      </c>
      <c r="U683" s="14"/>
    </row>
    <row r="684" spans="1:21">
      <c r="A684" s="12"/>
      <c r="B684" s="13"/>
      <c r="C684" s="14"/>
      <c r="D684" s="14"/>
      <c r="E684" s="15"/>
      <c r="F684" s="15"/>
      <c r="G684" s="15"/>
      <c r="H684" s="15"/>
      <c r="I684" s="15"/>
      <c r="J684" s="15"/>
      <c r="K684" s="14"/>
      <c r="L684" s="16"/>
      <c r="M684" s="17"/>
      <c r="N684" s="18">
        <f>Calc!N684</f>
        <v>0</v>
      </c>
      <c r="O684" s="19">
        <f>Calc!Z684</f>
        <v>0</v>
      </c>
      <c r="P684" s="20">
        <f>Calc!S684</f>
        <v>0</v>
      </c>
      <c r="Q684" s="20">
        <f>Calc!T684</f>
        <v>0</v>
      </c>
      <c r="R684" s="20">
        <f>Calc!V684</f>
        <v>0</v>
      </c>
      <c r="S684" s="21">
        <f>Calc!W684</f>
        <v>0</v>
      </c>
      <c r="T684" s="19">
        <f>Calc!J684</f>
        <v>0</v>
      </c>
      <c r="U684" s="14"/>
    </row>
    <row r="685" spans="1:21">
      <c r="A685" s="12"/>
      <c r="B685" s="13"/>
      <c r="C685" s="14"/>
      <c r="D685" s="14"/>
      <c r="E685" s="15"/>
      <c r="F685" s="15"/>
      <c r="G685" s="15"/>
      <c r="H685" s="15"/>
      <c r="I685" s="15"/>
      <c r="J685" s="15"/>
      <c r="K685" s="14"/>
      <c r="L685" s="16"/>
      <c r="M685" s="17"/>
      <c r="N685" s="18">
        <f>Calc!N685</f>
        <v>0</v>
      </c>
      <c r="O685" s="19">
        <f>Calc!Z685</f>
        <v>0</v>
      </c>
      <c r="P685" s="20">
        <f>Calc!S685</f>
        <v>0</v>
      </c>
      <c r="Q685" s="20">
        <f>Calc!T685</f>
        <v>0</v>
      </c>
      <c r="R685" s="20">
        <f>Calc!V685</f>
        <v>0</v>
      </c>
      <c r="S685" s="21">
        <f>Calc!W685</f>
        <v>0</v>
      </c>
      <c r="T685" s="19">
        <f>Calc!J685</f>
        <v>0</v>
      </c>
      <c r="U685" s="14"/>
    </row>
    <row r="686" spans="1:21">
      <c r="A686" s="12"/>
      <c r="B686" s="13"/>
      <c r="C686" s="14"/>
      <c r="D686" s="14"/>
      <c r="E686" s="15"/>
      <c r="F686" s="15"/>
      <c r="G686" s="15"/>
      <c r="H686" s="15"/>
      <c r="I686" s="15"/>
      <c r="J686" s="15"/>
      <c r="K686" s="14"/>
      <c r="L686" s="16"/>
      <c r="M686" s="17"/>
      <c r="N686" s="18">
        <f>Calc!N686</f>
        <v>0</v>
      </c>
      <c r="O686" s="19">
        <f>Calc!Z686</f>
        <v>0</v>
      </c>
      <c r="P686" s="20">
        <f>Calc!S686</f>
        <v>0</v>
      </c>
      <c r="Q686" s="20">
        <f>Calc!T686</f>
        <v>0</v>
      </c>
      <c r="R686" s="20">
        <f>Calc!V686</f>
        <v>0</v>
      </c>
      <c r="S686" s="21">
        <f>Calc!W686</f>
        <v>0</v>
      </c>
      <c r="T686" s="19">
        <f>Calc!J686</f>
        <v>0</v>
      </c>
      <c r="U686" s="14"/>
    </row>
    <row r="687" spans="1:21">
      <c r="A687" s="12"/>
      <c r="B687" s="13"/>
      <c r="C687" s="14"/>
      <c r="D687" s="14"/>
      <c r="E687" s="15"/>
      <c r="F687" s="15"/>
      <c r="G687" s="15"/>
      <c r="H687" s="15"/>
      <c r="I687" s="15"/>
      <c r="J687" s="15"/>
      <c r="K687" s="14"/>
      <c r="L687" s="16"/>
      <c r="M687" s="17"/>
      <c r="N687" s="18">
        <f>Calc!N687</f>
        <v>0</v>
      </c>
      <c r="O687" s="19">
        <f>Calc!Z687</f>
        <v>0</v>
      </c>
      <c r="P687" s="20">
        <f>Calc!S687</f>
        <v>0</v>
      </c>
      <c r="Q687" s="20">
        <f>Calc!T687</f>
        <v>0</v>
      </c>
      <c r="R687" s="20">
        <f>Calc!V687</f>
        <v>0</v>
      </c>
      <c r="S687" s="21">
        <f>Calc!W687</f>
        <v>0</v>
      </c>
      <c r="T687" s="19">
        <f>Calc!J687</f>
        <v>0</v>
      </c>
      <c r="U687" s="14"/>
    </row>
    <row r="688" spans="1:21">
      <c r="A688" s="12"/>
      <c r="B688" s="13"/>
      <c r="C688" s="14"/>
      <c r="D688" s="14"/>
      <c r="E688" s="15"/>
      <c r="F688" s="15"/>
      <c r="G688" s="15"/>
      <c r="H688" s="15"/>
      <c r="I688" s="15"/>
      <c r="J688" s="15"/>
      <c r="K688" s="14"/>
      <c r="L688" s="16"/>
      <c r="M688" s="17"/>
      <c r="N688" s="18">
        <f>Calc!N688</f>
        <v>0</v>
      </c>
      <c r="O688" s="19">
        <f>Calc!Z688</f>
        <v>0</v>
      </c>
      <c r="P688" s="20">
        <f>Calc!S688</f>
        <v>0</v>
      </c>
      <c r="Q688" s="20">
        <f>Calc!T688</f>
        <v>0</v>
      </c>
      <c r="R688" s="20">
        <f>Calc!V688</f>
        <v>0</v>
      </c>
      <c r="S688" s="21">
        <f>Calc!W688</f>
        <v>0</v>
      </c>
      <c r="T688" s="19">
        <f>Calc!J688</f>
        <v>0</v>
      </c>
      <c r="U688" s="14"/>
    </row>
    <row r="689" spans="1:21">
      <c r="A689" s="12"/>
      <c r="B689" s="13"/>
      <c r="C689" s="14"/>
      <c r="D689" s="14"/>
      <c r="E689" s="15"/>
      <c r="F689" s="15"/>
      <c r="G689" s="15"/>
      <c r="H689" s="15"/>
      <c r="I689" s="15"/>
      <c r="J689" s="15"/>
      <c r="K689" s="14"/>
      <c r="L689" s="16"/>
      <c r="M689" s="17"/>
      <c r="N689" s="18">
        <f>Calc!N689</f>
        <v>0</v>
      </c>
      <c r="O689" s="19">
        <f>Calc!Z689</f>
        <v>0</v>
      </c>
      <c r="P689" s="20">
        <f>Calc!S689</f>
        <v>0</v>
      </c>
      <c r="Q689" s="20">
        <f>Calc!T689</f>
        <v>0</v>
      </c>
      <c r="R689" s="20">
        <f>Calc!V689</f>
        <v>0</v>
      </c>
      <c r="S689" s="21">
        <f>Calc!W689</f>
        <v>0</v>
      </c>
      <c r="T689" s="19">
        <f>Calc!J689</f>
        <v>0</v>
      </c>
      <c r="U689" s="14"/>
    </row>
    <row r="690" spans="1:21">
      <c r="A690" s="12"/>
      <c r="B690" s="13"/>
      <c r="C690" s="14"/>
      <c r="D690" s="14"/>
      <c r="E690" s="15"/>
      <c r="F690" s="15"/>
      <c r="G690" s="15"/>
      <c r="H690" s="15"/>
      <c r="I690" s="15"/>
      <c r="J690" s="15"/>
      <c r="K690" s="14"/>
      <c r="L690" s="16"/>
      <c r="M690" s="17"/>
      <c r="N690" s="18">
        <f>Calc!N690</f>
        <v>0</v>
      </c>
      <c r="O690" s="19">
        <f>Calc!Z690</f>
        <v>0</v>
      </c>
      <c r="P690" s="20">
        <f>Calc!S690</f>
        <v>0</v>
      </c>
      <c r="Q690" s="20">
        <f>Calc!T690</f>
        <v>0</v>
      </c>
      <c r="R690" s="20">
        <f>Calc!V690</f>
        <v>0</v>
      </c>
      <c r="S690" s="21">
        <f>Calc!W690</f>
        <v>0</v>
      </c>
      <c r="T690" s="19">
        <f>Calc!J690</f>
        <v>0</v>
      </c>
      <c r="U690" s="14"/>
    </row>
    <row r="691" spans="1:21">
      <c r="A691" s="12"/>
      <c r="B691" s="13"/>
      <c r="C691" s="14"/>
      <c r="D691" s="14"/>
      <c r="E691" s="15"/>
      <c r="F691" s="15"/>
      <c r="G691" s="15"/>
      <c r="H691" s="15"/>
      <c r="I691" s="15"/>
      <c r="J691" s="15"/>
      <c r="K691" s="14"/>
      <c r="L691" s="16"/>
      <c r="M691" s="17"/>
      <c r="N691" s="18">
        <f>Calc!N691</f>
        <v>0</v>
      </c>
      <c r="O691" s="19">
        <f>Calc!Z691</f>
        <v>0</v>
      </c>
      <c r="P691" s="20">
        <f>Calc!S691</f>
        <v>0</v>
      </c>
      <c r="Q691" s="20">
        <f>Calc!T691</f>
        <v>0</v>
      </c>
      <c r="R691" s="20">
        <f>Calc!V691</f>
        <v>0</v>
      </c>
      <c r="S691" s="21">
        <f>Calc!W691</f>
        <v>0</v>
      </c>
      <c r="T691" s="19">
        <f>Calc!J691</f>
        <v>0</v>
      </c>
      <c r="U691" s="14"/>
    </row>
    <row r="692" spans="1:21">
      <c r="A692" s="12"/>
      <c r="B692" s="13"/>
      <c r="C692" s="14"/>
      <c r="D692" s="14"/>
      <c r="E692" s="15"/>
      <c r="F692" s="15"/>
      <c r="G692" s="15"/>
      <c r="H692" s="15"/>
      <c r="I692" s="15"/>
      <c r="J692" s="15"/>
      <c r="K692" s="14"/>
      <c r="L692" s="16"/>
      <c r="M692" s="17"/>
      <c r="N692" s="18">
        <f>Calc!N692</f>
        <v>0</v>
      </c>
      <c r="O692" s="19">
        <f>Calc!Z692</f>
        <v>0</v>
      </c>
      <c r="P692" s="20">
        <f>Calc!S692</f>
        <v>0</v>
      </c>
      <c r="Q692" s="20">
        <f>Calc!T692</f>
        <v>0</v>
      </c>
      <c r="R692" s="20">
        <f>Calc!V692</f>
        <v>0</v>
      </c>
      <c r="S692" s="21">
        <f>Calc!W692</f>
        <v>0</v>
      </c>
      <c r="T692" s="19">
        <f>Calc!J692</f>
        <v>0</v>
      </c>
      <c r="U692" s="14"/>
    </row>
    <row r="693" spans="1:21">
      <c r="A693" s="12"/>
      <c r="B693" s="13"/>
      <c r="C693" s="14"/>
      <c r="D693" s="14"/>
      <c r="E693" s="15"/>
      <c r="F693" s="15"/>
      <c r="G693" s="15"/>
      <c r="H693" s="15"/>
      <c r="I693" s="15"/>
      <c r="J693" s="15"/>
      <c r="K693" s="14"/>
      <c r="L693" s="16"/>
      <c r="M693" s="17"/>
      <c r="N693" s="18">
        <f>Calc!N693</f>
        <v>0</v>
      </c>
      <c r="O693" s="19">
        <f>Calc!Z693</f>
        <v>0</v>
      </c>
      <c r="P693" s="20">
        <f>Calc!S693</f>
        <v>0</v>
      </c>
      <c r="Q693" s="20">
        <f>Calc!T693</f>
        <v>0</v>
      </c>
      <c r="R693" s="20">
        <f>Calc!V693</f>
        <v>0</v>
      </c>
      <c r="S693" s="21">
        <f>Calc!W693</f>
        <v>0</v>
      </c>
      <c r="T693" s="19">
        <f>Calc!J693</f>
        <v>0</v>
      </c>
      <c r="U693" s="14"/>
    </row>
    <row r="694" spans="1:21">
      <c r="A694" s="12"/>
      <c r="B694" s="13"/>
      <c r="C694" s="14"/>
      <c r="D694" s="14"/>
      <c r="E694" s="15"/>
      <c r="F694" s="15"/>
      <c r="G694" s="15"/>
      <c r="H694" s="15"/>
      <c r="I694" s="15"/>
      <c r="J694" s="15"/>
      <c r="K694" s="14"/>
      <c r="L694" s="16"/>
      <c r="M694" s="17"/>
      <c r="N694" s="18">
        <f>Calc!N694</f>
        <v>0</v>
      </c>
      <c r="O694" s="19">
        <f>Calc!Z694</f>
        <v>0</v>
      </c>
      <c r="P694" s="20">
        <f>Calc!S694</f>
        <v>0</v>
      </c>
      <c r="Q694" s="20">
        <f>Calc!T694</f>
        <v>0</v>
      </c>
      <c r="R694" s="20">
        <f>Calc!V694</f>
        <v>0</v>
      </c>
      <c r="S694" s="21">
        <f>Calc!W694</f>
        <v>0</v>
      </c>
      <c r="T694" s="19">
        <f>Calc!J694</f>
        <v>0</v>
      </c>
      <c r="U694" s="14"/>
    </row>
    <row r="695" spans="1:21">
      <c r="A695" s="12"/>
      <c r="B695" s="13"/>
      <c r="C695" s="14"/>
      <c r="D695" s="14"/>
      <c r="E695" s="15"/>
      <c r="F695" s="15"/>
      <c r="G695" s="15"/>
      <c r="H695" s="15"/>
      <c r="I695" s="15"/>
      <c r="J695" s="15"/>
      <c r="K695" s="14"/>
      <c r="L695" s="16"/>
      <c r="M695" s="17"/>
      <c r="N695" s="18">
        <f>Calc!N695</f>
        <v>0</v>
      </c>
      <c r="O695" s="19">
        <f>Calc!Z695</f>
        <v>0</v>
      </c>
      <c r="P695" s="20">
        <f>Calc!S695</f>
        <v>0</v>
      </c>
      <c r="Q695" s="20">
        <f>Calc!T695</f>
        <v>0</v>
      </c>
      <c r="R695" s="20">
        <f>Calc!V695</f>
        <v>0</v>
      </c>
      <c r="S695" s="21">
        <f>Calc!W695</f>
        <v>0</v>
      </c>
      <c r="T695" s="19">
        <f>Calc!J695</f>
        <v>0</v>
      </c>
      <c r="U695" s="14"/>
    </row>
    <row r="696" spans="1:21">
      <c r="A696" s="12"/>
      <c r="B696" s="13"/>
      <c r="C696" s="14"/>
      <c r="D696" s="14"/>
      <c r="E696" s="15"/>
      <c r="F696" s="15"/>
      <c r="G696" s="15"/>
      <c r="H696" s="15"/>
      <c r="I696" s="15"/>
      <c r="J696" s="15"/>
      <c r="K696" s="14"/>
      <c r="L696" s="16"/>
      <c r="M696" s="17"/>
      <c r="N696" s="18">
        <f>Calc!N696</f>
        <v>0</v>
      </c>
      <c r="O696" s="19">
        <f>Calc!Z696</f>
        <v>0</v>
      </c>
      <c r="P696" s="20">
        <f>Calc!S696</f>
        <v>0</v>
      </c>
      <c r="Q696" s="20">
        <f>Calc!T696</f>
        <v>0</v>
      </c>
      <c r="R696" s="20">
        <f>Calc!V696</f>
        <v>0</v>
      </c>
      <c r="S696" s="21">
        <f>Calc!W696</f>
        <v>0</v>
      </c>
      <c r="T696" s="19">
        <f>Calc!J696</f>
        <v>0</v>
      </c>
      <c r="U696" s="14"/>
    </row>
    <row r="697" spans="1:21">
      <c r="A697" s="12"/>
      <c r="B697" s="13"/>
      <c r="C697" s="14"/>
      <c r="D697" s="14"/>
      <c r="E697" s="15"/>
      <c r="F697" s="15"/>
      <c r="G697" s="15"/>
      <c r="H697" s="15"/>
      <c r="I697" s="15"/>
      <c r="J697" s="15"/>
      <c r="K697" s="14"/>
      <c r="L697" s="16"/>
      <c r="M697" s="17"/>
      <c r="N697" s="18">
        <f>Calc!N697</f>
        <v>0</v>
      </c>
      <c r="O697" s="19">
        <f>Calc!Z697</f>
        <v>0</v>
      </c>
      <c r="P697" s="20">
        <f>Calc!S697</f>
        <v>0</v>
      </c>
      <c r="Q697" s="20">
        <f>Calc!T697</f>
        <v>0</v>
      </c>
      <c r="R697" s="20">
        <f>Calc!V697</f>
        <v>0</v>
      </c>
      <c r="S697" s="21">
        <f>Calc!W697</f>
        <v>0</v>
      </c>
      <c r="T697" s="19">
        <f>Calc!J697</f>
        <v>0</v>
      </c>
      <c r="U697" s="14"/>
    </row>
    <row r="698" spans="1:21">
      <c r="A698" s="12"/>
      <c r="B698" s="13"/>
      <c r="C698" s="14"/>
      <c r="D698" s="14"/>
      <c r="E698" s="15"/>
      <c r="F698" s="15"/>
      <c r="G698" s="15"/>
      <c r="H698" s="15"/>
      <c r="I698" s="15"/>
      <c r="J698" s="15"/>
      <c r="K698" s="14"/>
      <c r="L698" s="16"/>
      <c r="M698" s="17"/>
      <c r="N698" s="18">
        <f>Calc!N698</f>
        <v>0</v>
      </c>
      <c r="O698" s="19">
        <f>Calc!Z698</f>
        <v>0</v>
      </c>
      <c r="P698" s="20">
        <f>Calc!S698</f>
        <v>0</v>
      </c>
      <c r="Q698" s="20">
        <f>Calc!T698</f>
        <v>0</v>
      </c>
      <c r="R698" s="20">
        <f>Calc!V698</f>
        <v>0</v>
      </c>
      <c r="S698" s="21">
        <f>Calc!W698</f>
        <v>0</v>
      </c>
      <c r="T698" s="19">
        <f>Calc!J698</f>
        <v>0</v>
      </c>
      <c r="U698" s="14"/>
    </row>
    <row r="699" spans="1:21">
      <c r="A699" s="12"/>
      <c r="B699" s="13"/>
      <c r="C699" s="14"/>
      <c r="D699" s="14"/>
      <c r="E699" s="15"/>
      <c r="F699" s="15"/>
      <c r="G699" s="15"/>
      <c r="H699" s="15"/>
      <c r="I699" s="15"/>
      <c r="J699" s="15"/>
      <c r="K699" s="14"/>
      <c r="L699" s="16"/>
      <c r="M699" s="17"/>
      <c r="N699" s="18">
        <f>Calc!N699</f>
        <v>0</v>
      </c>
      <c r="O699" s="19">
        <f>Calc!Z699</f>
        <v>0</v>
      </c>
      <c r="P699" s="20">
        <f>Calc!S699</f>
        <v>0</v>
      </c>
      <c r="Q699" s="20">
        <f>Calc!T699</f>
        <v>0</v>
      </c>
      <c r="R699" s="20">
        <f>Calc!V699</f>
        <v>0</v>
      </c>
      <c r="S699" s="21">
        <f>Calc!W699</f>
        <v>0</v>
      </c>
      <c r="T699" s="19">
        <f>Calc!J699</f>
        <v>0</v>
      </c>
      <c r="U699" s="14"/>
    </row>
    <row r="700" spans="1:21">
      <c r="A700" s="12"/>
      <c r="B700" s="13"/>
      <c r="C700" s="14"/>
      <c r="D700" s="14"/>
      <c r="E700" s="15"/>
      <c r="F700" s="15"/>
      <c r="G700" s="15"/>
      <c r="H700" s="15"/>
      <c r="I700" s="15"/>
      <c r="J700" s="15"/>
      <c r="K700" s="14"/>
      <c r="L700" s="16"/>
      <c r="M700" s="17"/>
      <c r="N700" s="18">
        <f>Calc!N700</f>
        <v>0</v>
      </c>
      <c r="O700" s="19">
        <f>Calc!Z700</f>
        <v>0</v>
      </c>
      <c r="P700" s="20">
        <f>Calc!S700</f>
        <v>0</v>
      </c>
      <c r="Q700" s="20">
        <f>Calc!T700</f>
        <v>0</v>
      </c>
      <c r="R700" s="20">
        <f>Calc!V700</f>
        <v>0</v>
      </c>
      <c r="S700" s="21">
        <f>Calc!W700</f>
        <v>0</v>
      </c>
      <c r="T700" s="19">
        <f>Calc!J700</f>
        <v>0</v>
      </c>
      <c r="U700" s="14"/>
    </row>
    <row r="701" spans="1:21">
      <c r="A701" s="12"/>
      <c r="B701" s="13"/>
      <c r="C701" s="14"/>
      <c r="D701" s="14"/>
      <c r="E701" s="15"/>
      <c r="F701" s="15"/>
      <c r="G701" s="15"/>
      <c r="H701" s="15"/>
      <c r="I701" s="15"/>
      <c r="J701" s="15"/>
      <c r="K701" s="14"/>
      <c r="L701" s="16"/>
      <c r="M701" s="17"/>
      <c r="N701" s="18">
        <f>Calc!N701</f>
        <v>0</v>
      </c>
      <c r="O701" s="19">
        <f>Calc!Z701</f>
        <v>0</v>
      </c>
      <c r="P701" s="20">
        <f>Calc!S701</f>
        <v>0</v>
      </c>
      <c r="Q701" s="20">
        <f>Calc!T701</f>
        <v>0</v>
      </c>
      <c r="R701" s="20">
        <f>Calc!V701</f>
        <v>0</v>
      </c>
      <c r="S701" s="21">
        <f>Calc!W701</f>
        <v>0</v>
      </c>
      <c r="T701" s="19">
        <f>Calc!J701</f>
        <v>0</v>
      </c>
      <c r="U701" s="14"/>
    </row>
    <row r="702" spans="1:21">
      <c r="A702" s="12"/>
      <c r="B702" s="13"/>
      <c r="C702" s="14"/>
      <c r="D702" s="14"/>
      <c r="E702" s="15"/>
      <c r="F702" s="15"/>
      <c r="G702" s="15"/>
      <c r="H702" s="15"/>
      <c r="I702" s="15"/>
      <c r="J702" s="15"/>
      <c r="K702" s="14"/>
      <c r="L702" s="16"/>
      <c r="M702" s="17"/>
      <c r="N702" s="18">
        <f>Calc!N702</f>
        <v>0</v>
      </c>
      <c r="O702" s="19">
        <f>Calc!Z702</f>
        <v>0</v>
      </c>
      <c r="P702" s="20">
        <f>Calc!S702</f>
        <v>0</v>
      </c>
      <c r="Q702" s="20">
        <f>Calc!T702</f>
        <v>0</v>
      </c>
      <c r="R702" s="20">
        <f>Calc!V702</f>
        <v>0</v>
      </c>
      <c r="S702" s="21">
        <f>Calc!W702</f>
        <v>0</v>
      </c>
      <c r="T702" s="19">
        <f>Calc!J702</f>
        <v>0</v>
      </c>
      <c r="U702" s="14"/>
    </row>
    <row r="703" spans="1:21">
      <c r="A703" s="12"/>
      <c r="B703" s="13"/>
      <c r="C703" s="14"/>
      <c r="D703" s="14"/>
      <c r="E703" s="15"/>
      <c r="F703" s="15"/>
      <c r="G703" s="15"/>
      <c r="H703" s="15"/>
      <c r="I703" s="15"/>
      <c r="J703" s="15"/>
      <c r="K703" s="14"/>
      <c r="L703" s="16"/>
      <c r="M703" s="17"/>
      <c r="N703" s="18">
        <f>Calc!N703</f>
        <v>0</v>
      </c>
      <c r="O703" s="19">
        <f>Calc!Z703</f>
        <v>0</v>
      </c>
      <c r="P703" s="20">
        <f>Calc!S703</f>
        <v>0</v>
      </c>
      <c r="Q703" s="20">
        <f>Calc!T703</f>
        <v>0</v>
      </c>
      <c r="R703" s="20">
        <f>Calc!V703</f>
        <v>0</v>
      </c>
      <c r="S703" s="21">
        <f>Calc!W703</f>
        <v>0</v>
      </c>
      <c r="T703" s="19">
        <f>Calc!J703</f>
        <v>0</v>
      </c>
      <c r="U703" s="14"/>
    </row>
    <row r="704" spans="1:21">
      <c r="A704" s="12"/>
      <c r="B704" s="13"/>
      <c r="C704" s="14"/>
      <c r="D704" s="14"/>
      <c r="E704" s="15"/>
      <c r="F704" s="15"/>
      <c r="G704" s="15"/>
      <c r="H704" s="15"/>
      <c r="I704" s="15"/>
      <c r="J704" s="15"/>
      <c r="K704" s="14"/>
      <c r="L704" s="16"/>
      <c r="M704" s="17"/>
      <c r="N704" s="18">
        <f>Calc!N704</f>
        <v>0</v>
      </c>
      <c r="O704" s="19">
        <f>Calc!Z704</f>
        <v>0</v>
      </c>
      <c r="P704" s="20">
        <f>Calc!S704</f>
        <v>0</v>
      </c>
      <c r="Q704" s="20">
        <f>Calc!T704</f>
        <v>0</v>
      </c>
      <c r="R704" s="20">
        <f>Calc!V704</f>
        <v>0</v>
      </c>
      <c r="S704" s="21">
        <f>Calc!W704</f>
        <v>0</v>
      </c>
      <c r="T704" s="19">
        <f>Calc!J704</f>
        <v>0</v>
      </c>
      <c r="U704" s="14"/>
    </row>
    <row r="705" spans="1:21">
      <c r="A705" s="12"/>
      <c r="B705" s="13"/>
      <c r="C705" s="14"/>
      <c r="D705" s="14"/>
      <c r="E705" s="15"/>
      <c r="F705" s="15"/>
      <c r="G705" s="15"/>
      <c r="H705" s="15"/>
      <c r="I705" s="15"/>
      <c r="J705" s="15"/>
      <c r="K705" s="14"/>
      <c r="L705" s="16"/>
      <c r="M705" s="17"/>
      <c r="N705" s="18">
        <f>Calc!N705</f>
        <v>0</v>
      </c>
      <c r="O705" s="19">
        <f>Calc!Z705</f>
        <v>0</v>
      </c>
      <c r="P705" s="20">
        <f>Calc!S705</f>
        <v>0</v>
      </c>
      <c r="Q705" s="20">
        <f>Calc!T705</f>
        <v>0</v>
      </c>
      <c r="R705" s="20">
        <f>Calc!V705</f>
        <v>0</v>
      </c>
      <c r="S705" s="21">
        <f>Calc!W705</f>
        <v>0</v>
      </c>
      <c r="T705" s="19">
        <f>Calc!J705</f>
        <v>0</v>
      </c>
      <c r="U705" s="14"/>
    </row>
    <row r="706" spans="1:21">
      <c r="A706" s="12"/>
      <c r="B706" s="13"/>
      <c r="C706" s="14"/>
      <c r="D706" s="14"/>
      <c r="E706" s="15"/>
      <c r="F706" s="15"/>
      <c r="G706" s="15"/>
      <c r="H706" s="15"/>
      <c r="I706" s="15"/>
      <c r="J706" s="15"/>
      <c r="K706" s="14"/>
      <c r="L706" s="16"/>
      <c r="M706" s="17"/>
      <c r="N706" s="18">
        <f>Calc!N706</f>
        <v>0</v>
      </c>
      <c r="O706" s="19">
        <f>Calc!Z706</f>
        <v>0</v>
      </c>
      <c r="P706" s="20">
        <f>Calc!S706</f>
        <v>0</v>
      </c>
      <c r="Q706" s="20">
        <f>Calc!T706</f>
        <v>0</v>
      </c>
      <c r="R706" s="20">
        <f>Calc!V706</f>
        <v>0</v>
      </c>
      <c r="S706" s="21">
        <f>Calc!W706</f>
        <v>0</v>
      </c>
      <c r="T706" s="19">
        <f>Calc!J706</f>
        <v>0</v>
      </c>
      <c r="U706" s="14"/>
    </row>
    <row r="707" spans="1:21">
      <c r="A707" s="12"/>
      <c r="B707" s="13"/>
      <c r="C707" s="14"/>
      <c r="D707" s="14"/>
      <c r="E707" s="15"/>
      <c r="F707" s="15"/>
      <c r="G707" s="15"/>
      <c r="H707" s="15"/>
      <c r="I707" s="15"/>
      <c r="J707" s="15"/>
      <c r="K707" s="14"/>
      <c r="L707" s="16"/>
      <c r="M707" s="17"/>
      <c r="N707" s="18">
        <f>Calc!N707</f>
        <v>0</v>
      </c>
      <c r="O707" s="19">
        <f>Calc!Z707</f>
        <v>0</v>
      </c>
      <c r="P707" s="20">
        <f>Calc!S707</f>
        <v>0</v>
      </c>
      <c r="Q707" s="20">
        <f>Calc!T707</f>
        <v>0</v>
      </c>
      <c r="R707" s="20">
        <f>Calc!V707</f>
        <v>0</v>
      </c>
      <c r="S707" s="21">
        <f>Calc!W707</f>
        <v>0</v>
      </c>
      <c r="T707" s="19">
        <f>Calc!J707</f>
        <v>0</v>
      </c>
      <c r="U707" s="14"/>
    </row>
    <row r="708" spans="1:21">
      <c r="A708" s="12"/>
      <c r="B708" s="13"/>
      <c r="C708" s="14"/>
      <c r="D708" s="14"/>
      <c r="E708" s="15"/>
      <c r="F708" s="15"/>
      <c r="G708" s="15"/>
      <c r="H708" s="15"/>
      <c r="I708" s="15"/>
      <c r="J708" s="15"/>
      <c r="K708" s="14"/>
      <c r="L708" s="16"/>
      <c r="M708" s="17"/>
      <c r="N708" s="18">
        <f>Calc!N708</f>
        <v>0</v>
      </c>
      <c r="O708" s="19">
        <f>Calc!Z708</f>
        <v>0</v>
      </c>
      <c r="P708" s="20">
        <f>Calc!S708</f>
        <v>0</v>
      </c>
      <c r="Q708" s="20">
        <f>Calc!T708</f>
        <v>0</v>
      </c>
      <c r="R708" s="20">
        <f>Calc!V708</f>
        <v>0</v>
      </c>
      <c r="S708" s="21">
        <f>Calc!W708</f>
        <v>0</v>
      </c>
      <c r="T708" s="19">
        <f>Calc!J708</f>
        <v>0</v>
      </c>
      <c r="U708" s="14"/>
    </row>
    <row r="709" spans="1:21">
      <c r="A709" s="12"/>
      <c r="B709" s="13"/>
      <c r="C709" s="14"/>
      <c r="D709" s="14"/>
      <c r="E709" s="15"/>
      <c r="F709" s="15"/>
      <c r="G709" s="15"/>
      <c r="H709" s="15"/>
      <c r="I709" s="15"/>
      <c r="J709" s="15"/>
      <c r="K709" s="14"/>
      <c r="L709" s="16"/>
      <c r="M709" s="17"/>
      <c r="N709" s="18">
        <f>Calc!N709</f>
        <v>0</v>
      </c>
      <c r="O709" s="19">
        <f>Calc!Z709</f>
        <v>0</v>
      </c>
      <c r="P709" s="20">
        <f>Calc!S709</f>
        <v>0</v>
      </c>
      <c r="Q709" s="20">
        <f>Calc!T709</f>
        <v>0</v>
      </c>
      <c r="R709" s="20">
        <f>Calc!V709</f>
        <v>0</v>
      </c>
      <c r="S709" s="21">
        <f>Calc!W709</f>
        <v>0</v>
      </c>
      <c r="T709" s="19">
        <f>Calc!J709</f>
        <v>0</v>
      </c>
      <c r="U709" s="14"/>
    </row>
    <row r="710" spans="1:21">
      <c r="A710" s="12"/>
      <c r="B710" s="13"/>
      <c r="C710" s="14"/>
      <c r="D710" s="14"/>
      <c r="E710" s="15"/>
      <c r="F710" s="15"/>
      <c r="G710" s="15"/>
      <c r="H710" s="15"/>
      <c r="I710" s="15"/>
      <c r="J710" s="15"/>
      <c r="K710" s="14"/>
      <c r="L710" s="16"/>
      <c r="M710" s="17"/>
      <c r="N710" s="18">
        <f>Calc!N710</f>
        <v>0</v>
      </c>
      <c r="O710" s="19">
        <f>Calc!Z710</f>
        <v>0</v>
      </c>
      <c r="P710" s="20">
        <f>Calc!S710</f>
        <v>0</v>
      </c>
      <c r="Q710" s="20">
        <f>Calc!T710</f>
        <v>0</v>
      </c>
      <c r="R710" s="20">
        <f>Calc!V710</f>
        <v>0</v>
      </c>
      <c r="S710" s="21">
        <f>Calc!W710</f>
        <v>0</v>
      </c>
      <c r="T710" s="19">
        <f>Calc!J710</f>
        <v>0</v>
      </c>
      <c r="U710" s="14"/>
    </row>
    <row r="711" spans="1:21">
      <c r="A711" s="12"/>
      <c r="B711" s="13"/>
      <c r="C711" s="14"/>
      <c r="D711" s="14"/>
      <c r="E711" s="15"/>
      <c r="F711" s="15"/>
      <c r="G711" s="15"/>
      <c r="H711" s="15"/>
      <c r="I711" s="15"/>
      <c r="J711" s="15"/>
      <c r="K711" s="14"/>
      <c r="L711" s="16"/>
      <c r="M711" s="17"/>
      <c r="N711" s="18">
        <f>Calc!N711</f>
        <v>0</v>
      </c>
      <c r="O711" s="19">
        <f>Calc!Z711</f>
        <v>0</v>
      </c>
      <c r="P711" s="20">
        <f>Calc!S711</f>
        <v>0</v>
      </c>
      <c r="Q711" s="20">
        <f>Calc!T711</f>
        <v>0</v>
      </c>
      <c r="R711" s="20">
        <f>Calc!V711</f>
        <v>0</v>
      </c>
      <c r="S711" s="21">
        <f>Calc!W711</f>
        <v>0</v>
      </c>
      <c r="T711" s="19">
        <f>Calc!J711</f>
        <v>0</v>
      </c>
      <c r="U711" s="14"/>
    </row>
    <row r="712" spans="1:21">
      <c r="A712" s="12"/>
      <c r="B712" s="13"/>
      <c r="C712" s="14"/>
      <c r="D712" s="14"/>
      <c r="E712" s="15"/>
      <c r="F712" s="15"/>
      <c r="G712" s="15"/>
      <c r="H712" s="15"/>
      <c r="I712" s="15"/>
      <c r="J712" s="15"/>
      <c r="K712" s="14"/>
      <c r="L712" s="16"/>
      <c r="M712" s="17"/>
      <c r="N712" s="18">
        <f>Calc!N712</f>
        <v>0</v>
      </c>
      <c r="O712" s="19">
        <f>Calc!Z712</f>
        <v>0</v>
      </c>
      <c r="P712" s="20">
        <f>Calc!S712</f>
        <v>0</v>
      </c>
      <c r="Q712" s="20">
        <f>Calc!T712</f>
        <v>0</v>
      </c>
      <c r="R712" s="20">
        <f>Calc!V712</f>
        <v>0</v>
      </c>
      <c r="S712" s="21">
        <f>Calc!W712</f>
        <v>0</v>
      </c>
      <c r="T712" s="19">
        <f>Calc!J712</f>
        <v>0</v>
      </c>
      <c r="U712" s="14"/>
    </row>
    <row r="713" spans="1:21">
      <c r="A713" s="12"/>
      <c r="B713" s="13"/>
      <c r="C713" s="14"/>
      <c r="D713" s="14"/>
      <c r="E713" s="15"/>
      <c r="F713" s="15"/>
      <c r="G713" s="15"/>
      <c r="H713" s="15"/>
      <c r="I713" s="15"/>
      <c r="J713" s="15"/>
      <c r="K713" s="14"/>
      <c r="L713" s="16"/>
      <c r="M713" s="17"/>
      <c r="N713" s="18">
        <f>Calc!N713</f>
        <v>0</v>
      </c>
      <c r="O713" s="19">
        <f>Calc!Z713</f>
        <v>0</v>
      </c>
      <c r="P713" s="20">
        <f>Calc!S713</f>
        <v>0</v>
      </c>
      <c r="Q713" s="20">
        <f>Calc!T713</f>
        <v>0</v>
      </c>
      <c r="R713" s="20">
        <f>Calc!V713</f>
        <v>0</v>
      </c>
      <c r="S713" s="21">
        <f>Calc!W713</f>
        <v>0</v>
      </c>
      <c r="T713" s="19">
        <f>Calc!J713</f>
        <v>0</v>
      </c>
      <c r="U713" s="14"/>
    </row>
    <row r="714" spans="1:21">
      <c r="A714" s="12"/>
      <c r="B714" s="13"/>
      <c r="C714" s="14"/>
      <c r="D714" s="14"/>
      <c r="E714" s="15"/>
      <c r="F714" s="15"/>
      <c r="G714" s="15"/>
      <c r="H714" s="15"/>
      <c r="I714" s="15"/>
      <c r="J714" s="15"/>
      <c r="K714" s="14"/>
      <c r="L714" s="16"/>
      <c r="M714" s="17"/>
      <c r="N714" s="18">
        <f>Calc!N714</f>
        <v>0</v>
      </c>
      <c r="O714" s="19">
        <f>Calc!Z714</f>
        <v>0</v>
      </c>
      <c r="P714" s="20">
        <f>Calc!S714</f>
        <v>0</v>
      </c>
      <c r="Q714" s="20">
        <f>Calc!T714</f>
        <v>0</v>
      </c>
      <c r="R714" s="20">
        <f>Calc!V714</f>
        <v>0</v>
      </c>
      <c r="S714" s="21">
        <f>Calc!W714</f>
        <v>0</v>
      </c>
      <c r="T714" s="19">
        <f>Calc!J714</f>
        <v>0</v>
      </c>
      <c r="U714" s="14"/>
    </row>
    <row r="715" spans="1:21">
      <c r="A715" s="12"/>
      <c r="B715" s="13"/>
      <c r="C715" s="14"/>
      <c r="D715" s="14"/>
      <c r="E715" s="15"/>
      <c r="F715" s="15"/>
      <c r="G715" s="15"/>
      <c r="H715" s="15"/>
      <c r="I715" s="15"/>
      <c r="J715" s="15"/>
      <c r="K715" s="14"/>
      <c r="L715" s="16"/>
      <c r="M715" s="17"/>
      <c r="N715" s="18">
        <f>Calc!N715</f>
        <v>0</v>
      </c>
      <c r="O715" s="19">
        <f>Calc!Z715</f>
        <v>0</v>
      </c>
      <c r="P715" s="20">
        <f>Calc!S715</f>
        <v>0</v>
      </c>
      <c r="Q715" s="20">
        <f>Calc!T715</f>
        <v>0</v>
      </c>
      <c r="R715" s="20">
        <f>Calc!V715</f>
        <v>0</v>
      </c>
      <c r="S715" s="21">
        <f>Calc!W715</f>
        <v>0</v>
      </c>
      <c r="T715" s="19">
        <f>Calc!J715</f>
        <v>0</v>
      </c>
      <c r="U715" s="14"/>
    </row>
    <row r="716" spans="1:21">
      <c r="A716" s="12"/>
      <c r="B716" s="13"/>
      <c r="C716" s="14"/>
      <c r="D716" s="14"/>
      <c r="E716" s="15"/>
      <c r="F716" s="15"/>
      <c r="G716" s="15"/>
      <c r="H716" s="15"/>
      <c r="I716" s="15"/>
      <c r="J716" s="15"/>
      <c r="K716" s="14"/>
      <c r="L716" s="16"/>
      <c r="M716" s="17"/>
      <c r="N716" s="18">
        <f>Calc!N716</f>
        <v>0</v>
      </c>
      <c r="O716" s="19">
        <f>Calc!Z716</f>
        <v>0</v>
      </c>
      <c r="P716" s="20">
        <f>Calc!S716</f>
        <v>0</v>
      </c>
      <c r="Q716" s="20">
        <f>Calc!T716</f>
        <v>0</v>
      </c>
      <c r="R716" s="20">
        <f>Calc!V716</f>
        <v>0</v>
      </c>
      <c r="S716" s="21">
        <f>Calc!W716</f>
        <v>0</v>
      </c>
      <c r="T716" s="19">
        <f>Calc!J716</f>
        <v>0</v>
      </c>
      <c r="U716" s="14"/>
    </row>
    <row r="717" spans="1:21">
      <c r="A717" s="12"/>
      <c r="B717" s="13"/>
      <c r="C717" s="14"/>
      <c r="D717" s="14"/>
      <c r="E717" s="15"/>
      <c r="F717" s="15"/>
      <c r="G717" s="15"/>
      <c r="H717" s="15"/>
      <c r="I717" s="15"/>
      <c r="J717" s="15"/>
      <c r="K717" s="14"/>
      <c r="L717" s="16"/>
      <c r="M717" s="17"/>
      <c r="N717" s="18">
        <f>Calc!N717</f>
        <v>0</v>
      </c>
      <c r="O717" s="19">
        <f>Calc!Z717</f>
        <v>0</v>
      </c>
      <c r="P717" s="20">
        <f>Calc!S717</f>
        <v>0</v>
      </c>
      <c r="Q717" s="20">
        <f>Calc!T717</f>
        <v>0</v>
      </c>
      <c r="R717" s="20">
        <f>Calc!V717</f>
        <v>0</v>
      </c>
      <c r="S717" s="21">
        <f>Calc!W717</f>
        <v>0</v>
      </c>
      <c r="T717" s="19">
        <f>Calc!J717</f>
        <v>0</v>
      </c>
      <c r="U717" s="14"/>
    </row>
    <row r="718" spans="1:21">
      <c r="A718" s="12"/>
      <c r="B718" s="13"/>
      <c r="C718" s="14"/>
      <c r="D718" s="14"/>
      <c r="E718" s="15"/>
      <c r="F718" s="15"/>
      <c r="G718" s="15"/>
      <c r="H718" s="15"/>
      <c r="I718" s="15"/>
      <c r="J718" s="15"/>
      <c r="K718" s="14"/>
      <c r="L718" s="16"/>
      <c r="M718" s="17"/>
      <c r="N718" s="18">
        <f>Calc!N718</f>
        <v>0</v>
      </c>
      <c r="O718" s="19">
        <f>Calc!Z718</f>
        <v>0</v>
      </c>
      <c r="P718" s="20">
        <f>Calc!S718</f>
        <v>0</v>
      </c>
      <c r="Q718" s="20">
        <f>Calc!T718</f>
        <v>0</v>
      </c>
      <c r="R718" s="20">
        <f>Calc!V718</f>
        <v>0</v>
      </c>
      <c r="S718" s="21">
        <f>Calc!W718</f>
        <v>0</v>
      </c>
      <c r="T718" s="19">
        <f>Calc!J718</f>
        <v>0</v>
      </c>
      <c r="U718" s="14"/>
    </row>
    <row r="719" spans="1:21">
      <c r="A719" s="12"/>
      <c r="B719" s="13"/>
      <c r="C719" s="14"/>
      <c r="D719" s="14"/>
      <c r="E719" s="15"/>
      <c r="F719" s="15"/>
      <c r="G719" s="15"/>
      <c r="H719" s="15"/>
      <c r="I719" s="15"/>
      <c r="J719" s="15"/>
      <c r="K719" s="14"/>
      <c r="L719" s="16"/>
      <c r="M719" s="17"/>
      <c r="N719" s="18">
        <f>Calc!N719</f>
        <v>0</v>
      </c>
      <c r="O719" s="19">
        <f>Calc!Z719</f>
        <v>0</v>
      </c>
      <c r="P719" s="20">
        <f>Calc!S719</f>
        <v>0</v>
      </c>
      <c r="Q719" s="20">
        <f>Calc!T719</f>
        <v>0</v>
      </c>
      <c r="R719" s="20">
        <f>Calc!V719</f>
        <v>0</v>
      </c>
      <c r="S719" s="21">
        <f>Calc!W719</f>
        <v>0</v>
      </c>
      <c r="T719" s="19">
        <f>Calc!J719</f>
        <v>0</v>
      </c>
      <c r="U719" s="14"/>
    </row>
    <row r="720" spans="1:21">
      <c r="A720" s="12"/>
      <c r="B720" s="13"/>
      <c r="C720" s="14"/>
      <c r="D720" s="14"/>
      <c r="E720" s="15"/>
      <c r="F720" s="15"/>
      <c r="G720" s="15"/>
      <c r="H720" s="15"/>
      <c r="I720" s="15"/>
      <c r="J720" s="15"/>
      <c r="K720" s="14"/>
      <c r="L720" s="16"/>
      <c r="M720" s="17"/>
      <c r="N720" s="18">
        <f>Calc!N720</f>
        <v>0</v>
      </c>
      <c r="O720" s="19">
        <f>Calc!Z720</f>
        <v>0</v>
      </c>
      <c r="P720" s="20">
        <f>Calc!S720</f>
        <v>0</v>
      </c>
      <c r="Q720" s="20">
        <f>Calc!T720</f>
        <v>0</v>
      </c>
      <c r="R720" s="20">
        <f>Calc!V720</f>
        <v>0</v>
      </c>
      <c r="S720" s="21">
        <f>Calc!W720</f>
        <v>0</v>
      </c>
      <c r="T720" s="19">
        <f>Calc!J720</f>
        <v>0</v>
      </c>
      <c r="U720" s="14"/>
    </row>
    <row r="721" spans="1:21">
      <c r="A721" s="12"/>
      <c r="B721" s="13"/>
      <c r="C721" s="14"/>
      <c r="D721" s="14"/>
      <c r="E721" s="15"/>
      <c r="F721" s="15"/>
      <c r="G721" s="15"/>
      <c r="H721" s="15"/>
      <c r="I721" s="15"/>
      <c r="J721" s="15"/>
      <c r="K721" s="14"/>
      <c r="L721" s="16"/>
      <c r="M721" s="17"/>
      <c r="N721" s="18">
        <f>Calc!N721</f>
        <v>0</v>
      </c>
      <c r="O721" s="19">
        <f>Calc!Z721</f>
        <v>0</v>
      </c>
      <c r="P721" s="20">
        <f>Calc!S721</f>
        <v>0</v>
      </c>
      <c r="Q721" s="20">
        <f>Calc!T721</f>
        <v>0</v>
      </c>
      <c r="R721" s="20">
        <f>Calc!V721</f>
        <v>0</v>
      </c>
      <c r="S721" s="21">
        <f>Calc!W721</f>
        <v>0</v>
      </c>
      <c r="T721" s="19">
        <f>Calc!J721</f>
        <v>0</v>
      </c>
      <c r="U721" s="14"/>
    </row>
    <row r="722" spans="1:21">
      <c r="A722" s="12"/>
      <c r="B722" s="13"/>
      <c r="C722" s="14"/>
      <c r="D722" s="14"/>
      <c r="E722" s="15"/>
      <c r="F722" s="15"/>
      <c r="G722" s="15"/>
      <c r="H722" s="15"/>
      <c r="I722" s="15"/>
      <c r="J722" s="15"/>
      <c r="K722" s="14"/>
      <c r="L722" s="16"/>
      <c r="M722" s="17"/>
      <c r="N722" s="18">
        <f>Calc!N722</f>
        <v>0</v>
      </c>
      <c r="O722" s="19">
        <f>Calc!Z722</f>
        <v>0</v>
      </c>
      <c r="P722" s="20">
        <f>Calc!S722</f>
        <v>0</v>
      </c>
      <c r="Q722" s="20">
        <f>Calc!T722</f>
        <v>0</v>
      </c>
      <c r="R722" s="20">
        <f>Calc!V722</f>
        <v>0</v>
      </c>
      <c r="S722" s="21">
        <f>Calc!W722</f>
        <v>0</v>
      </c>
      <c r="T722" s="19">
        <f>Calc!J722</f>
        <v>0</v>
      </c>
      <c r="U722" s="14"/>
    </row>
    <row r="723" spans="1:21">
      <c r="A723" s="12"/>
      <c r="B723" s="13"/>
      <c r="C723" s="14"/>
      <c r="D723" s="14"/>
      <c r="E723" s="15"/>
      <c r="F723" s="15"/>
      <c r="G723" s="15"/>
      <c r="H723" s="15"/>
      <c r="I723" s="15"/>
      <c r="J723" s="15"/>
      <c r="K723" s="14"/>
      <c r="L723" s="16"/>
      <c r="M723" s="17"/>
      <c r="N723" s="18">
        <f>Calc!N723</f>
        <v>0</v>
      </c>
      <c r="O723" s="19">
        <f>Calc!Z723</f>
        <v>0</v>
      </c>
      <c r="P723" s="20">
        <f>Calc!S723</f>
        <v>0</v>
      </c>
      <c r="Q723" s="20">
        <f>Calc!T723</f>
        <v>0</v>
      </c>
      <c r="R723" s="20">
        <f>Calc!V723</f>
        <v>0</v>
      </c>
      <c r="S723" s="21">
        <f>Calc!W723</f>
        <v>0</v>
      </c>
      <c r="T723" s="19">
        <f>Calc!J723</f>
        <v>0</v>
      </c>
      <c r="U723" s="14"/>
    </row>
    <row r="724" spans="1:21">
      <c r="A724" s="12"/>
      <c r="B724" s="13"/>
      <c r="C724" s="14"/>
      <c r="D724" s="14"/>
      <c r="E724" s="15"/>
      <c r="F724" s="15"/>
      <c r="G724" s="15"/>
      <c r="H724" s="15"/>
      <c r="I724" s="15"/>
      <c r="J724" s="15"/>
      <c r="K724" s="14"/>
      <c r="L724" s="16"/>
      <c r="M724" s="17"/>
      <c r="N724" s="18">
        <f>Calc!N724</f>
        <v>0</v>
      </c>
      <c r="O724" s="19">
        <f>Calc!Z724</f>
        <v>0</v>
      </c>
      <c r="P724" s="20">
        <f>Calc!S724</f>
        <v>0</v>
      </c>
      <c r="Q724" s="20">
        <f>Calc!T724</f>
        <v>0</v>
      </c>
      <c r="R724" s="20">
        <f>Calc!V724</f>
        <v>0</v>
      </c>
      <c r="S724" s="21">
        <f>Calc!W724</f>
        <v>0</v>
      </c>
      <c r="T724" s="19">
        <f>Calc!J724</f>
        <v>0</v>
      </c>
      <c r="U724" s="14"/>
    </row>
    <row r="725" spans="1:21">
      <c r="A725" s="12"/>
      <c r="B725" s="13"/>
      <c r="C725" s="14"/>
      <c r="D725" s="14"/>
      <c r="E725" s="15"/>
      <c r="F725" s="15"/>
      <c r="G725" s="15"/>
      <c r="H725" s="15"/>
      <c r="I725" s="15"/>
      <c r="J725" s="15"/>
      <c r="K725" s="14"/>
      <c r="L725" s="16"/>
      <c r="M725" s="17"/>
      <c r="N725" s="18">
        <f>Calc!N725</f>
        <v>0</v>
      </c>
      <c r="O725" s="19">
        <f>Calc!Z725</f>
        <v>0</v>
      </c>
      <c r="P725" s="20">
        <f>Calc!S725</f>
        <v>0</v>
      </c>
      <c r="Q725" s="20">
        <f>Calc!T725</f>
        <v>0</v>
      </c>
      <c r="R725" s="20">
        <f>Calc!V725</f>
        <v>0</v>
      </c>
      <c r="S725" s="21">
        <f>Calc!W725</f>
        <v>0</v>
      </c>
      <c r="T725" s="19">
        <f>Calc!J725</f>
        <v>0</v>
      </c>
      <c r="U725" s="14"/>
    </row>
    <row r="726" spans="1:21">
      <c r="A726" s="12"/>
      <c r="B726" s="13"/>
      <c r="C726" s="14"/>
      <c r="D726" s="14"/>
      <c r="E726" s="15"/>
      <c r="F726" s="15"/>
      <c r="G726" s="15"/>
      <c r="H726" s="15"/>
      <c r="I726" s="15"/>
      <c r="J726" s="15"/>
      <c r="K726" s="14"/>
      <c r="L726" s="16"/>
      <c r="M726" s="17"/>
      <c r="N726" s="18">
        <f>Calc!N726</f>
        <v>0</v>
      </c>
      <c r="O726" s="19">
        <f>Calc!Z726</f>
        <v>0</v>
      </c>
      <c r="P726" s="20">
        <f>Calc!S726</f>
        <v>0</v>
      </c>
      <c r="Q726" s="20">
        <f>Calc!T726</f>
        <v>0</v>
      </c>
      <c r="R726" s="20">
        <f>Calc!V726</f>
        <v>0</v>
      </c>
      <c r="S726" s="21">
        <f>Calc!W726</f>
        <v>0</v>
      </c>
      <c r="T726" s="19">
        <f>Calc!J726</f>
        <v>0</v>
      </c>
      <c r="U726" s="14"/>
    </row>
    <row r="727" spans="1:21">
      <c r="A727" s="12"/>
      <c r="B727" s="13"/>
      <c r="C727" s="14"/>
      <c r="D727" s="14"/>
      <c r="E727" s="15"/>
      <c r="F727" s="15"/>
      <c r="G727" s="15"/>
      <c r="H727" s="15"/>
      <c r="I727" s="15"/>
      <c r="J727" s="15"/>
      <c r="K727" s="14"/>
      <c r="L727" s="16"/>
      <c r="M727" s="17"/>
      <c r="N727" s="18">
        <f>Calc!N727</f>
        <v>0</v>
      </c>
      <c r="O727" s="19">
        <f>Calc!Z727</f>
        <v>0</v>
      </c>
      <c r="P727" s="20">
        <f>Calc!S727</f>
        <v>0</v>
      </c>
      <c r="Q727" s="20">
        <f>Calc!T727</f>
        <v>0</v>
      </c>
      <c r="R727" s="20">
        <f>Calc!V727</f>
        <v>0</v>
      </c>
      <c r="S727" s="21">
        <f>Calc!W727</f>
        <v>0</v>
      </c>
      <c r="T727" s="19">
        <f>Calc!J727</f>
        <v>0</v>
      </c>
      <c r="U727" s="14"/>
    </row>
    <row r="728" spans="1:21">
      <c r="A728" s="12"/>
      <c r="B728" s="13"/>
      <c r="C728" s="14"/>
      <c r="D728" s="14"/>
      <c r="E728" s="15"/>
      <c r="F728" s="15"/>
      <c r="G728" s="15"/>
      <c r="H728" s="15"/>
      <c r="I728" s="15"/>
      <c r="J728" s="15"/>
      <c r="K728" s="14"/>
      <c r="L728" s="16"/>
      <c r="M728" s="17"/>
      <c r="N728" s="18">
        <f>Calc!N728</f>
        <v>0</v>
      </c>
      <c r="O728" s="19">
        <f>Calc!Z728</f>
        <v>0</v>
      </c>
      <c r="P728" s="20">
        <f>Calc!S728</f>
        <v>0</v>
      </c>
      <c r="Q728" s="20">
        <f>Calc!T728</f>
        <v>0</v>
      </c>
      <c r="R728" s="20">
        <f>Calc!V728</f>
        <v>0</v>
      </c>
      <c r="S728" s="21">
        <f>Calc!W728</f>
        <v>0</v>
      </c>
      <c r="T728" s="19">
        <f>Calc!J728</f>
        <v>0</v>
      </c>
      <c r="U728" s="14"/>
    </row>
    <row r="729" spans="1:21">
      <c r="A729" s="12"/>
      <c r="B729" s="13"/>
      <c r="C729" s="14"/>
      <c r="D729" s="14"/>
      <c r="E729" s="15"/>
      <c r="F729" s="15"/>
      <c r="G729" s="15"/>
      <c r="H729" s="15"/>
      <c r="I729" s="15"/>
      <c r="J729" s="15"/>
      <c r="K729" s="14"/>
      <c r="L729" s="16"/>
      <c r="M729" s="17"/>
      <c r="N729" s="18">
        <f>Calc!N729</f>
        <v>0</v>
      </c>
      <c r="O729" s="19">
        <f>Calc!Z729</f>
        <v>0</v>
      </c>
      <c r="P729" s="20">
        <f>Calc!S729</f>
        <v>0</v>
      </c>
      <c r="Q729" s="20">
        <f>Calc!T729</f>
        <v>0</v>
      </c>
      <c r="R729" s="20">
        <f>Calc!V729</f>
        <v>0</v>
      </c>
      <c r="S729" s="21">
        <f>Calc!W729</f>
        <v>0</v>
      </c>
      <c r="T729" s="19">
        <f>Calc!J729</f>
        <v>0</v>
      </c>
      <c r="U729" s="14"/>
    </row>
    <row r="730" spans="1:21">
      <c r="A730" s="12"/>
      <c r="B730" s="13"/>
      <c r="C730" s="14"/>
      <c r="D730" s="14"/>
      <c r="E730" s="15"/>
      <c r="F730" s="15"/>
      <c r="G730" s="15"/>
      <c r="H730" s="15"/>
      <c r="I730" s="15"/>
      <c r="J730" s="15"/>
      <c r="K730" s="14"/>
      <c r="L730" s="16"/>
      <c r="M730" s="17"/>
      <c r="N730" s="18">
        <f>Calc!N730</f>
        <v>0</v>
      </c>
      <c r="O730" s="19">
        <f>Calc!Z730</f>
        <v>0</v>
      </c>
      <c r="P730" s="20">
        <f>Calc!S730</f>
        <v>0</v>
      </c>
      <c r="Q730" s="20">
        <f>Calc!T730</f>
        <v>0</v>
      </c>
      <c r="R730" s="20">
        <f>Calc!V730</f>
        <v>0</v>
      </c>
      <c r="S730" s="21">
        <f>Calc!W730</f>
        <v>0</v>
      </c>
      <c r="T730" s="19">
        <f>Calc!J730</f>
        <v>0</v>
      </c>
      <c r="U730" s="14"/>
    </row>
    <row r="731" spans="1:21">
      <c r="A731" s="12"/>
      <c r="B731" s="13"/>
      <c r="C731" s="14"/>
      <c r="D731" s="14"/>
      <c r="E731" s="15"/>
      <c r="F731" s="15"/>
      <c r="G731" s="15"/>
      <c r="H731" s="15"/>
      <c r="I731" s="15"/>
      <c r="J731" s="15"/>
      <c r="K731" s="14"/>
      <c r="L731" s="16"/>
      <c r="M731" s="17"/>
      <c r="N731" s="18">
        <f>Calc!N731</f>
        <v>0</v>
      </c>
      <c r="O731" s="19">
        <f>Calc!Z731</f>
        <v>0</v>
      </c>
      <c r="P731" s="20">
        <f>Calc!S731</f>
        <v>0</v>
      </c>
      <c r="Q731" s="20">
        <f>Calc!T731</f>
        <v>0</v>
      </c>
      <c r="R731" s="20">
        <f>Calc!V731</f>
        <v>0</v>
      </c>
      <c r="S731" s="21">
        <f>Calc!W731</f>
        <v>0</v>
      </c>
      <c r="T731" s="19">
        <f>Calc!J731</f>
        <v>0</v>
      </c>
      <c r="U731" s="14"/>
    </row>
    <row r="732" spans="1:21">
      <c r="A732" s="12"/>
      <c r="B732" s="13"/>
      <c r="C732" s="14"/>
      <c r="D732" s="14"/>
      <c r="E732" s="15"/>
      <c r="F732" s="15"/>
      <c r="G732" s="15"/>
      <c r="H732" s="15"/>
      <c r="I732" s="15"/>
      <c r="J732" s="15"/>
      <c r="K732" s="14"/>
      <c r="L732" s="16"/>
      <c r="M732" s="17"/>
      <c r="N732" s="18">
        <f>Calc!N732</f>
        <v>0</v>
      </c>
      <c r="O732" s="19">
        <f>Calc!Z732</f>
        <v>0</v>
      </c>
      <c r="P732" s="20">
        <f>Calc!S732</f>
        <v>0</v>
      </c>
      <c r="Q732" s="20">
        <f>Calc!T732</f>
        <v>0</v>
      </c>
      <c r="R732" s="20">
        <f>Calc!V732</f>
        <v>0</v>
      </c>
      <c r="S732" s="21">
        <f>Calc!W732</f>
        <v>0</v>
      </c>
      <c r="T732" s="19">
        <f>Calc!J732</f>
        <v>0</v>
      </c>
      <c r="U732" s="14"/>
    </row>
    <row r="733" spans="1:21">
      <c r="A733" s="12"/>
      <c r="B733" s="13"/>
      <c r="C733" s="14"/>
      <c r="D733" s="14"/>
      <c r="E733" s="15"/>
      <c r="F733" s="15"/>
      <c r="G733" s="15"/>
      <c r="H733" s="15"/>
      <c r="I733" s="15"/>
      <c r="J733" s="15"/>
      <c r="K733" s="14"/>
      <c r="L733" s="16"/>
      <c r="M733" s="17"/>
      <c r="N733" s="18">
        <f>Calc!N733</f>
        <v>0</v>
      </c>
      <c r="O733" s="19">
        <f>Calc!Z733</f>
        <v>0</v>
      </c>
      <c r="P733" s="20">
        <f>Calc!S733</f>
        <v>0</v>
      </c>
      <c r="Q733" s="20">
        <f>Calc!T733</f>
        <v>0</v>
      </c>
      <c r="R733" s="20">
        <f>Calc!V733</f>
        <v>0</v>
      </c>
      <c r="S733" s="21">
        <f>Calc!W733</f>
        <v>0</v>
      </c>
      <c r="T733" s="19">
        <f>Calc!J733</f>
        <v>0</v>
      </c>
      <c r="U733" s="14"/>
    </row>
    <row r="734" spans="1:21">
      <c r="A734" s="12"/>
      <c r="B734" s="13"/>
      <c r="C734" s="14"/>
      <c r="D734" s="14"/>
      <c r="E734" s="15"/>
      <c r="F734" s="15"/>
      <c r="G734" s="15"/>
      <c r="H734" s="15"/>
      <c r="I734" s="15"/>
      <c r="J734" s="15"/>
      <c r="K734" s="14"/>
      <c r="L734" s="16"/>
      <c r="M734" s="17"/>
      <c r="N734" s="18">
        <f>Calc!N734</f>
        <v>0</v>
      </c>
      <c r="O734" s="19">
        <f>Calc!Z734</f>
        <v>0</v>
      </c>
      <c r="P734" s="20">
        <f>Calc!S734</f>
        <v>0</v>
      </c>
      <c r="Q734" s="20">
        <f>Calc!T734</f>
        <v>0</v>
      </c>
      <c r="R734" s="20">
        <f>Calc!V734</f>
        <v>0</v>
      </c>
      <c r="S734" s="21">
        <f>Calc!W734</f>
        <v>0</v>
      </c>
      <c r="T734" s="19">
        <f>Calc!J734</f>
        <v>0</v>
      </c>
      <c r="U734" s="14"/>
    </row>
    <row r="735" spans="1:21">
      <c r="A735" s="12"/>
      <c r="B735" s="13"/>
      <c r="C735" s="14"/>
      <c r="D735" s="14"/>
      <c r="E735" s="15"/>
      <c r="F735" s="15"/>
      <c r="G735" s="15"/>
      <c r="H735" s="15"/>
      <c r="I735" s="15"/>
      <c r="J735" s="15"/>
      <c r="K735" s="14"/>
      <c r="L735" s="16"/>
      <c r="M735" s="17"/>
      <c r="N735" s="18">
        <f>Calc!N735</f>
        <v>0</v>
      </c>
      <c r="O735" s="19">
        <f>Calc!Z735</f>
        <v>0</v>
      </c>
      <c r="P735" s="20">
        <f>Calc!S735</f>
        <v>0</v>
      </c>
      <c r="Q735" s="20">
        <f>Calc!T735</f>
        <v>0</v>
      </c>
      <c r="R735" s="20">
        <f>Calc!V735</f>
        <v>0</v>
      </c>
      <c r="S735" s="21">
        <f>Calc!W735</f>
        <v>0</v>
      </c>
      <c r="T735" s="19">
        <f>Calc!J735</f>
        <v>0</v>
      </c>
      <c r="U735" s="14"/>
    </row>
    <row r="736" spans="1:21">
      <c r="A736" s="12"/>
      <c r="B736" s="13"/>
      <c r="C736" s="14"/>
      <c r="D736" s="14"/>
      <c r="E736" s="15"/>
      <c r="F736" s="15"/>
      <c r="G736" s="15"/>
      <c r="H736" s="15"/>
      <c r="I736" s="15"/>
      <c r="J736" s="15"/>
      <c r="K736" s="14"/>
      <c r="L736" s="16"/>
      <c r="M736" s="17"/>
      <c r="N736" s="18">
        <f>Calc!N736</f>
        <v>0</v>
      </c>
      <c r="O736" s="19">
        <f>Calc!Z736</f>
        <v>0</v>
      </c>
      <c r="P736" s="20">
        <f>Calc!S736</f>
        <v>0</v>
      </c>
      <c r="Q736" s="20">
        <f>Calc!T736</f>
        <v>0</v>
      </c>
      <c r="R736" s="20">
        <f>Calc!V736</f>
        <v>0</v>
      </c>
      <c r="S736" s="21">
        <f>Calc!W736</f>
        <v>0</v>
      </c>
      <c r="T736" s="19">
        <f>Calc!J736</f>
        <v>0</v>
      </c>
      <c r="U736" s="14"/>
    </row>
    <row r="737" spans="1:21">
      <c r="A737" s="12"/>
      <c r="B737" s="13"/>
      <c r="C737" s="14"/>
      <c r="D737" s="14"/>
      <c r="E737" s="15"/>
      <c r="F737" s="15"/>
      <c r="G737" s="15"/>
      <c r="H737" s="15"/>
      <c r="I737" s="15"/>
      <c r="J737" s="15"/>
      <c r="K737" s="14"/>
      <c r="L737" s="16"/>
      <c r="M737" s="17"/>
      <c r="N737" s="18">
        <f>Calc!N737</f>
        <v>0</v>
      </c>
      <c r="O737" s="19">
        <f>Calc!Z737</f>
        <v>0</v>
      </c>
      <c r="P737" s="20">
        <f>Calc!S737</f>
        <v>0</v>
      </c>
      <c r="Q737" s="20">
        <f>Calc!T737</f>
        <v>0</v>
      </c>
      <c r="R737" s="20">
        <f>Calc!V737</f>
        <v>0</v>
      </c>
      <c r="S737" s="21">
        <f>Calc!W737</f>
        <v>0</v>
      </c>
      <c r="T737" s="19">
        <f>Calc!J737</f>
        <v>0</v>
      </c>
      <c r="U737" s="14"/>
    </row>
    <row r="738" spans="1:21">
      <c r="A738" s="12"/>
      <c r="B738" s="13"/>
      <c r="C738" s="14"/>
      <c r="D738" s="14"/>
      <c r="E738" s="15"/>
      <c r="F738" s="15"/>
      <c r="G738" s="15"/>
      <c r="H738" s="15"/>
      <c r="I738" s="15"/>
      <c r="J738" s="15"/>
      <c r="K738" s="14"/>
      <c r="L738" s="16"/>
      <c r="M738" s="17"/>
      <c r="N738" s="18">
        <f>Calc!N738</f>
        <v>0</v>
      </c>
      <c r="O738" s="19">
        <f>Calc!Z738</f>
        <v>0</v>
      </c>
      <c r="P738" s="20">
        <f>Calc!S738</f>
        <v>0</v>
      </c>
      <c r="Q738" s="20">
        <f>Calc!T738</f>
        <v>0</v>
      </c>
      <c r="R738" s="20">
        <f>Calc!V738</f>
        <v>0</v>
      </c>
      <c r="S738" s="21">
        <f>Calc!W738</f>
        <v>0</v>
      </c>
      <c r="T738" s="19">
        <f>Calc!J738</f>
        <v>0</v>
      </c>
      <c r="U738" s="14"/>
    </row>
    <row r="739" spans="1:21">
      <c r="A739" s="12"/>
      <c r="B739" s="13"/>
      <c r="C739" s="14"/>
      <c r="D739" s="14"/>
      <c r="E739" s="15"/>
      <c r="F739" s="15"/>
      <c r="G739" s="15"/>
      <c r="H739" s="15"/>
      <c r="I739" s="15"/>
      <c r="J739" s="15"/>
      <c r="K739" s="14"/>
      <c r="L739" s="16"/>
      <c r="M739" s="17"/>
      <c r="N739" s="18">
        <f>Calc!N739</f>
        <v>0</v>
      </c>
      <c r="O739" s="19">
        <f>Calc!Z739</f>
        <v>0</v>
      </c>
      <c r="P739" s="20">
        <f>Calc!S739</f>
        <v>0</v>
      </c>
      <c r="Q739" s="20">
        <f>Calc!T739</f>
        <v>0</v>
      </c>
      <c r="R739" s="20">
        <f>Calc!V739</f>
        <v>0</v>
      </c>
      <c r="S739" s="21">
        <f>Calc!W739</f>
        <v>0</v>
      </c>
      <c r="T739" s="19">
        <f>Calc!J739</f>
        <v>0</v>
      </c>
      <c r="U739" s="14"/>
    </row>
    <row r="740" spans="1:21">
      <c r="A740" s="12"/>
      <c r="B740" s="13"/>
      <c r="C740" s="14"/>
      <c r="D740" s="14"/>
      <c r="E740" s="15"/>
      <c r="F740" s="15"/>
      <c r="G740" s="15"/>
      <c r="H740" s="15"/>
      <c r="I740" s="15"/>
      <c r="J740" s="15"/>
      <c r="K740" s="14"/>
      <c r="L740" s="16"/>
      <c r="M740" s="17"/>
      <c r="N740" s="18">
        <f>Calc!N740</f>
        <v>0</v>
      </c>
      <c r="O740" s="19">
        <f>Calc!Z740</f>
        <v>0</v>
      </c>
      <c r="P740" s="20">
        <f>Calc!S740</f>
        <v>0</v>
      </c>
      <c r="Q740" s="20">
        <f>Calc!T740</f>
        <v>0</v>
      </c>
      <c r="R740" s="20">
        <f>Calc!V740</f>
        <v>0</v>
      </c>
      <c r="S740" s="21">
        <f>Calc!W740</f>
        <v>0</v>
      </c>
      <c r="T740" s="19">
        <f>Calc!J740</f>
        <v>0</v>
      </c>
      <c r="U740" s="14"/>
    </row>
    <row r="741" spans="1:21">
      <c r="A741" s="12"/>
      <c r="B741" s="13"/>
      <c r="C741" s="14"/>
      <c r="D741" s="14"/>
      <c r="E741" s="15"/>
      <c r="F741" s="15"/>
      <c r="G741" s="15"/>
      <c r="H741" s="15"/>
      <c r="I741" s="15"/>
      <c r="J741" s="15"/>
      <c r="K741" s="14"/>
      <c r="L741" s="16"/>
      <c r="M741" s="17"/>
      <c r="N741" s="18">
        <f>Calc!N741</f>
        <v>0</v>
      </c>
      <c r="O741" s="19">
        <f>Calc!Z741</f>
        <v>0</v>
      </c>
      <c r="P741" s="20">
        <f>Calc!S741</f>
        <v>0</v>
      </c>
      <c r="Q741" s="20">
        <f>Calc!T741</f>
        <v>0</v>
      </c>
      <c r="R741" s="20">
        <f>Calc!V741</f>
        <v>0</v>
      </c>
      <c r="S741" s="21">
        <f>Calc!W741</f>
        <v>0</v>
      </c>
      <c r="T741" s="19">
        <f>Calc!J741</f>
        <v>0</v>
      </c>
      <c r="U741" s="14"/>
    </row>
    <row r="742" spans="1:21">
      <c r="A742" s="12"/>
      <c r="B742" s="13"/>
      <c r="C742" s="14"/>
      <c r="D742" s="14"/>
      <c r="E742" s="15"/>
      <c r="F742" s="15"/>
      <c r="G742" s="15"/>
      <c r="H742" s="15"/>
      <c r="I742" s="15"/>
      <c r="J742" s="15"/>
      <c r="K742" s="14"/>
      <c r="L742" s="16"/>
      <c r="M742" s="17"/>
      <c r="N742" s="18">
        <f>Calc!N742</f>
        <v>0</v>
      </c>
      <c r="O742" s="19">
        <f>Calc!Z742</f>
        <v>0</v>
      </c>
      <c r="P742" s="20">
        <f>Calc!S742</f>
        <v>0</v>
      </c>
      <c r="Q742" s="20">
        <f>Calc!T742</f>
        <v>0</v>
      </c>
      <c r="R742" s="20">
        <f>Calc!V742</f>
        <v>0</v>
      </c>
      <c r="S742" s="21">
        <f>Calc!W742</f>
        <v>0</v>
      </c>
      <c r="T742" s="19">
        <f>Calc!J742</f>
        <v>0</v>
      </c>
      <c r="U742" s="14"/>
    </row>
    <row r="743" spans="1:21">
      <c r="A743" s="12"/>
      <c r="B743" s="13"/>
      <c r="C743" s="14"/>
      <c r="D743" s="14"/>
      <c r="E743" s="15"/>
      <c r="F743" s="15"/>
      <c r="G743" s="15"/>
      <c r="H743" s="15"/>
      <c r="I743" s="15"/>
      <c r="J743" s="15"/>
      <c r="K743" s="14"/>
      <c r="L743" s="16"/>
      <c r="M743" s="17"/>
      <c r="N743" s="18">
        <f>Calc!N743</f>
        <v>0</v>
      </c>
      <c r="O743" s="19">
        <f>Calc!Z743</f>
        <v>0</v>
      </c>
      <c r="P743" s="20">
        <f>Calc!S743</f>
        <v>0</v>
      </c>
      <c r="Q743" s="20">
        <f>Calc!T743</f>
        <v>0</v>
      </c>
      <c r="R743" s="20">
        <f>Calc!V743</f>
        <v>0</v>
      </c>
      <c r="S743" s="21">
        <f>Calc!W743</f>
        <v>0</v>
      </c>
      <c r="T743" s="19">
        <f>Calc!J743</f>
        <v>0</v>
      </c>
      <c r="U743" s="14"/>
    </row>
    <row r="744" spans="1:21">
      <c r="A744" s="12"/>
      <c r="B744" s="13"/>
      <c r="C744" s="14"/>
      <c r="D744" s="14"/>
      <c r="E744" s="15"/>
      <c r="F744" s="15"/>
      <c r="G744" s="15"/>
      <c r="H744" s="15"/>
      <c r="I744" s="15"/>
      <c r="J744" s="15"/>
      <c r="K744" s="14"/>
      <c r="L744" s="16"/>
      <c r="M744" s="17"/>
      <c r="N744" s="18">
        <f>Calc!N744</f>
        <v>0</v>
      </c>
      <c r="O744" s="19">
        <f>Calc!Z744</f>
        <v>0</v>
      </c>
      <c r="P744" s="20">
        <f>Calc!S744</f>
        <v>0</v>
      </c>
      <c r="Q744" s="20">
        <f>Calc!T744</f>
        <v>0</v>
      </c>
      <c r="R744" s="20">
        <f>Calc!V744</f>
        <v>0</v>
      </c>
      <c r="S744" s="21">
        <f>Calc!W744</f>
        <v>0</v>
      </c>
      <c r="T744" s="19">
        <f>Calc!J744</f>
        <v>0</v>
      </c>
      <c r="U744" s="14"/>
    </row>
    <row r="745" spans="1:21">
      <c r="A745" s="12"/>
      <c r="B745" s="13"/>
      <c r="C745" s="14"/>
      <c r="D745" s="14"/>
      <c r="E745" s="15"/>
      <c r="F745" s="15"/>
      <c r="G745" s="15"/>
      <c r="H745" s="15"/>
      <c r="I745" s="15"/>
      <c r="J745" s="15"/>
      <c r="K745" s="14"/>
      <c r="L745" s="16"/>
      <c r="M745" s="17"/>
      <c r="N745" s="18">
        <f>Calc!N745</f>
        <v>0</v>
      </c>
      <c r="O745" s="19">
        <f>Calc!Z745</f>
        <v>0</v>
      </c>
      <c r="P745" s="20">
        <f>Calc!S745</f>
        <v>0</v>
      </c>
      <c r="Q745" s="20">
        <f>Calc!T745</f>
        <v>0</v>
      </c>
      <c r="R745" s="20">
        <f>Calc!V745</f>
        <v>0</v>
      </c>
      <c r="S745" s="21">
        <f>Calc!W745</f>
        <v>0</v>
      </c>
      <c r="T745" s="19">
        <f>Calc!J745</f>
        <v>0</v>
      </c>
      <c r="U745" s="14"/>
    </row>
    <row r="746" spans="1:21">
      <c r="A746" s="12"/>
      <c r="B746" s="13"/>
      <c r="C746" s="14"/>
      <c r="D746" s="14"/>
      <c r="E746" s="15"/>
      <c r="F746" s="15"/>
      <c r="G746" s="15"/>
      <c r="H746" s="15"/>
      <c r="I746" s="15"/>
      <c r="J746" s="15"/>
      <c r="K746" s="14"/>
      <c r="L746" s="16"/>
      <c r="M746" s="17"/>
      <c r="N746" s="18">
        <f>Calc!N746</f>
        <v>0</v>
      </c>
      <c r="O746" s="19">
        <f>Calc!Z746</f>
        <v>0</v>
      </c>
      <c r="P746" s="20">
        <f>Calc!S746</f>
        <v>0</v>
      </c>
      <c r="Q746" s="20">
        <f>Calc!T746</f>
        <v>0</v>
      </c>
      <c r="R746" s="20">
        <f>Calc!V746</f>
        <v>0</v>
      </c>
      <c r="S746" s="21">
        <f>Calc!W746</f>
        <v>0</v>
      </c>
      <c r="T746" s="19">
        <f>Calc!J746</f>
        <v>0</v>
      </c>
      <c r="U746" s="14"/>
    </row>
    <row r="747" spans="1:21">
      <c r="A747" s="12"/>
      <c r="B747" s="13"/>
      <c r="C747" s="14"/>
      <c r="D747" s="14"/>
      <c r="E747" s="15"/>
      <c r="F747" s="15"/>
      <c r="G747" s="15"/>
      <c r="H747" s="15"/>
      <c r="I747" s="15"/>
      <c r="J747" s="15"/>
      <c r="K747" s="14"/>
      <c r="L747" s="16"/>
      <c r="M747" s="17"/>
      <c r="N747" s="18">
        <f>Calc!N747</f>
        <v>0</v>
      </c>
      <c r="O747" s="19">
        <f>Calc!Z747</f>
        <v>0</v>
      </c>
      <c r="P747" s="20">
        <f>Calc!S747</f>
        <v>0</v>
      </c>
      <c r="Q747" s="20">
        <f>Calc!T747</f>
        <v>0</v>
      </c>
      <c r="R747" s="20">
        <f>Calc!V747</f>
        <v>0</v>
      </c>
      <c r="S747" s="21">
        <f>Calc!W747</f>
        <v>0</v>
      </c>
      <c r="T747" s="19">
        <f>Calc!J747</f>
        <v>0</v>
      </c>
      <c r="U747" s="14"/>
    </row>
    <row r="748" spans="1:21">
      <c r="A748" s="12"/>
      <c r="B748" s="13"/>
      <c r="C748" s="14"/>
      <c r="D748" s="14"/>
      <c r="E748" s="15"/>
      <c r="F748" s="15"/>
      <c r="G748" s="15"/>
      <c r="H748" s="15"/>
      <c r="I748" s="15"/>
      <c r="J748" s="15"/>
      <c r="K748" s="14"/>
      <c r="L748" s="16"/>
      <c r="M748" s="17"/>
      <c r="N748" s="18">
        <f>Calc!N748</f>
        <v>0</v>
      </c>
      <c r="O748" s="19">
        <f>Calc!Z748</f>
        <v>0</v>
      </c>
      <c r="P748" s="20">
        <f>Calc!S748</f>
        <v>0</v>
      </c>
      <c r="Q748" s="20">
        <f>Calc!T748</f>
        <v>0</v>
      </c>
      <c r="R748" s="20">
        <f>Calc!V748</f>
        <v>0</v>
      </c>
      <c r="S748" s="21">
        <f>Calc!W748</f>
        <v>0</v>
      </c>
      <c r="T748" s="19">
        <f>Calc!J748</f>
        <v>0</v>
      </c>
      <c r="U748" s="14"/>
    </row>
    <row r="749" spans="1:21">
      <c r="A749" s="12"/>
      <c r="B749" s="13"/>
      <c r="C749" s="14"/>
      <c r="D749" s="14"/>
      <c r="E749" s="15"/>
      <c r="F749" s="15"/>
      <c r="G749" s="15"/>
      <c r="H749" s="15"/>
      <c r="I749" s="15"/>
      <c r="J749" s="15"/>
      <c r="K749" s="14"/>
      <c r="L749" s="16"/>
      <c r="M749" s="17"/>
      <c r="N749" s="18">
        <f>Calc!N749</f>
        <v>0</v>
      </c>
      <c r="O749" s="19">
        <f>Calc!Z749</f>
        <v>0</v>
      </c>
      <c r="P749" s="20">
        <f>Calc!S749</f>
        <v>0</v>
      </c>
      <c r="Q749" s="20">
        <f>Calc!T749</f>
        <v>0</v>
      </c>
      <c r="R749" s="20">
        <f>Calc!V749</f>
        <v>0</v>
      </c>
      <c r="S749" s="21">
        <f>Calc!W749</f>
        <v>0</v>
      </c>
      <c r="T749" s="19">
        <f>Calc!J749</f>
        <v>0</v>
      </c>
      <c r="U749" s="14"/>
    </row>
    <row r="750" spans="1:21">
      <c r="A750" s="12"/>
      <c r="B750" s="13"/>
      <c r="C750" s="14"/>
      <c r="D750" s="14"/>
      <c r="E750" s="15"/>
      <c r="F750" s="15"/>
      <c r="G750" s="15"/>
      <c r="H750" s="15"/>
      <c r="I750" s="15"/>
      <c r="J750" s="15"/>
      <c r="K750" s="14"/>
      <c r="L750" s="16"/>
      <c r="M750" s="17"/>
      <c r="N750" s="18">
        <f>Calc!N750</f>
        <v>0</v>
      </c>
      <c r="O750" s="19">
        <f>Calc!Z750</f>
        <v>0</v>
      </c>
      <c r="P750" s="20">
        <f>Calc!S750</f>
        <v>0</v>
      </c>
      <c r="Q750" s="20">
        <f>Calc!T750</f>
        <v>0</v>
      </c>
      <c r="R750" s="20">
        <f>Calc!V750</f>
        <v>0</v>
      </c>
      <c r="S750" s="21">
        <f>Calc!W750</f>
        <v>0</v>
      </c>
      <c r="T750" s="19">
        <f>Calc!J750</f>
        <v>0</v>
      </c>
      <c r="U750" s="14"/>
    </row>
    <row r="751" spans="1:21">
      <c r="A751" s="12"/>
      <c r="B751" s="13"/>
      <c r="C751" s="14"/>
      <c r="D751" s="14"/>
      <c r="E751" s="15"/>
      <c r="F751" s="15"/>
      <c r="G751" s="15"/>
      <c r="H751" s="15"/>
      <c r="I751" s="15"/>
      <c r="J751" s="15"/>
      <c r="K751" s="14"/>
      <c r="L751" s="16"/>
      <c r="M751" s="17"/>
      <c r="N751" s="18">
        <f>Calc!N751</f>
        <v>0</v>
      </c>
      <c r="O751" s="19">
        <f>Calc!Z751</f>
        <v>0</v>
      </c>
      <c r="P751" s="20">
        <f>Calc!S751</f>
        <v>0</v>
      </c>
      <c r="Q751" s="20">
        <f>Calc!T751</f>
        <v>0</v>
      </c>
      <c r="R751" s="20">
        <f>Calc!V751</f>
        <v>0</v>
      </c>
      <c r="S751" s="21">
        <f>Calc!W751</f>
        <v>0</v>
      </c>
      <c r="T751" s="19">
        <f>Calc!J751</f>
        <v>0</v>
      </c>
      <c r="U751" s="14"/>
    </row>
    <row r="752" spans="1:21">
      <c r="A752" s="12"/>
      <c r="B752" s="13"/>
      <c r="C752" s="14"/>
      <c r="D752" s="14"/>
      <c r="E752" s="15"/>
      <c r="F752" s="15"/>
      <c r="G752" s="15"/>
      <c r="H752" s="15"/>
      <c r="I752" s="15"/>
      <c r="J752" s="15"/>
      <c r="K752" s="14"/>
      <c r="L752" s="16"/>
      <c r="M752" s="17"/>
      <c r="N752" s="18">
        <f>Calc!N752</f>
        <v>0</v>
      </c>
      <c r="O752" s="19">
        <f>Calc!Z752</f>
        <v>0</v>
      </c>
      <c r="P752" s="20">
        <f>Calc!S752</f>
        <v>0</v>
      </c>
      <c r="Q752" s="20">
        <f>Calc!T752</f>
        <v>0</v>
      </c>
      <c r="R752" s="20">
        <f>Calc!V752</f>
        <v>0</v>
      </c>
      <c r="S752" s="21">
        <f>Calc!W752</f>
        <v>0</v>
      </c>
      <c r="T752" s="19">
        <f>Calc!J752</f>
        <v>0</v>
      </c>
      <c r="U752" s="14"/>
    </row>
    <row r="753" spans="1:21">
      <c r="A753" s="12"/>
      <c r="B753" s="13"/>
      <c r="C753" s="14"/>
      <c r="D753" s="14"/>
      <c r="E753" s="15"/>
      <c r="F753" s="15"/>
      <c r="G753" s="15"/>
      <c r="H753" s="15"/>
      <c r="I753" s="15"/>
      <c r="J753" s="15"/>
      <c r="K753" s="14"/>
      <c r="L753" s="16"/>
      <c r="M753" s="17"/>
      <c r="N753" s="18">
        <f>Calc!N753</f>
        <v>0</v>
      </c>
      <c r="O753" s="19">
        <f>Calc!Z753</f>
        <v>0</v>
      </c>
      <c r="P753" s="20">
        <f>Calc!S753</f>
        <v>0</v>
      </c>
      <c r="Q753" s="20">
        <f>Calc!T753</f>
        <v>0</v>
      </c>
      <c r="R753" s="20">
        <f>Calc!V753</f>
        <v>0</v>
      </c>
      <c r="S753" s="21">
        <f>Calc!W753</f>
        <v>0</v>
      </c>
      <c r="T753" s="19">
        <f>Calc!J753</f>
        <v>0</v>
      </c>
      <c r="U753" s="14"/>
    </row>
    <row r="754" spans="1:21">
      <c r="A754" s="12"/>
      <c r="B754" s="13"/>
      <c r="C754" s="14"/>
      <c r="D754" s="14"/>
      <c r="E754" s="15"/>
      <c r="F754" s="15"/>
      <c r="G754" s="15"/>
      <c r="H754" s="15"/>
      <c r="I754" s="15"/>
      <c r="J754" s="15"/>
      <c r="K754" s="14"/>
      <c r="L754" s="16"/>
      <c r="M754" s="17"/>
      <c r="N754" s="18">
        <f>Calc!N754</f>
        <v>0</v>
      </c>
      <c r="O754" s="19">
        <f>Calc!Z754</f>
        <v>0</v>
      </c>
      <c r="P754" s="20">
        <f>Calc!S754</f>
        <v>0</v>
      </c>
      <c r="Q754" s="20">
        <f>Calc!T754</f>
        <v>0</v>
      </c>
      <c r="R754" s="20">
        <f>Calc!V754</f>
        <v>0</v>
      </c>
      <c r="S754" s="21">
        <f>Calc!W754</f>
        <v>0</v>
      </c>
      <c r="T754" s="19">
        <f>Calc!J754</f>
        <v>0</v>
      </c>
      <c r="U754" s="14"/>
    </row>
    <row r="755" spans="1:21">
      <c r="A755" s="12"/>
      <c r="B755" s="13"/>
      <c r="C755" s="14"/>
      <c r="D755" s="14"/>
      <c r="E755" s="15"/>
      <c r="F755" s="15"/>
      <c r="G755" s="15"/>
      <c r="H755" s="15"/>
      <c r="I755" s="15"/>
      <c r="J755" s="15"/>
      <c r="K755" s="14"/>
      <c r="L755" s="16"/>
      <c r="M755" s="17"/>
      <c r="N755" s="18">
        <f>Calc!N755</f>
        <v>0</v>
      </c>
      <c r="O755" s="19">
        <f>Calc!Z755</f>
        <v>0</v>
      </c>
      <c r="P755" s="20">
        <f>Calc!S755</f>
        <v>0</v>
      </c>
      <c r="Q755" s="20">
        <f>Calc!T755</f>
        <v>0</v>
      </c>
      <c r="R755" s="20">
        <f>Calc!V755</f>
        <v>0</v>
      </c>
      <c r="S755" s="21">
        <f>Calc!W755</f>
        <v>0</v>
      </c>
      <c r="T755" s="19">
        <f>Calc!J755</f>
        <v>0</v>
      </c>
      <c r="U755" s="14"/>
    </row>
    <row r="756" spans="1:21">
      <c r="A756" s="12"/>
      <c r="B756" s="13"/>
      <c r="C756" s="14"/>
      <c r="D756" s="14"/>
      <c r="E756" s="15"/>
      <c r="F756" s="15"/>
      <c r="G756" s="15"/>
      <c r="H756" s="15"/>
      <c r="I756" s="15"/>
      <c r="J756" s="15"/>
      <c r="K756" s="14"/>
      <c r="L756" s="16"/>
      <c r="M756" s="17"/>
      <c r="N756" s="18">
        <f>Calc!N756</f>
        <v>0</v>
      </c>
      <c r="O756" s="19">
        <f>Calc!Z756</f>
        <v>0</v>
      </c>
      <c r="P756" s="20">
        <f>Calc!S756</f>
        <v>0</v>
      </c>
      <c r="Q756" s="20">
        <f>Calc!T756</f>
        <v>0</v>
      </c>
      <c r="R756" s="20">
        <f>Calc!V756</f>
        <v>0</v>
      </c>
      <c r="S756" s="21">
        <f>Calc!W756</f>
        <v>0</v>
      </c>
      <c r="T756" s="19">
        <f>Calc!J756</f>
        <v>0</v>
      </c>
      <c r="U756" s="14"/>
    </row>
    <row r="757" spans="1:21">
      <c r="A757" s="12"/>
      <c r="B757" s="13"/>
      <c r="C757" s="14"/>
      <c r="D757" s="14"/>
      <c r="E757" s="15"/>
      <c r="F757" s="15"/>
      <c r="G757" s="15"/>
      <c r="H757" s="15"/>
      <c r="I757" s="15"/>
      <c r="J757" s="15"/>
      <c r="K757" s="14"/>
      <c r="L757" s="16"/>
      <c r="M757" s="17"/>
      <c r="N757" s="18">
        <f>Calc!N757</f>
        <v>0</v>
      </c>
      <c r="O757" s="19">
        <f>Calc!Z757</f>
        <v>0</v>
      </c>
      <c r="P757" s="20">
        <f>Calc!S757</f>
        <v>0</v>
      </c>
      <c r="Q757" s="20">
        <f>Calc!T757</f>
        <v>0</v>
      </c>
      <c r="R757" s="20">
        <f>Calc!V757</f>
        <v>0</v>
      </c>
      <c r="S757" s="21">
        <f>Calc!W757</f>
        <v>0</v>
      </c>
      <c r="T757" s="19">
        <f>Calc!J757</f>
        <v>0</v>
      </c>
      <c r="U757" s="14"/>
    </row>
    <row r="758" spans="1:21">
      <c r="A758" s="12"/>
      <c r="B758" s="13"/>
      <c r="C758" s="14"/>
      <c r="D758" s="14"/>
      <c r="E758" s="15"/>
      <c r="F758" s="15"/>
      <c r="G758" s="15"/>
      <c r="H758" s="15"/>
      <c r="I758" s="15"/>
      <c r="J758" s="15"/>
      <c r="K758" s="14"/>
      <c r="L758" s="16"/>
      <c r="M758" s="17"/>
      <c r="N758" s="18">
        <f>Calc!N758</f>
        <v>0</v>
      </c>
      <c r="O758" s="19">
        <f>Calc!Z758</f>
        <v>0</v>
      </c>
      <c r="P758" s="20">
        <f>Calc!S758</f>
        <v>0</v>
      </c>
      <c r="Q758" s="20">
        <f>Calc!T758</f>
        <v>0</v>
      </c>
      <c r="R758" s="20">
        <f>Calc!V758</f>
        <v>0</v>
      </c>
      <c r="S758" s="21">
        <f>Calc!W758</f>
        <v>0</v>
      </c>
      <c r="T758" s="19">
        <f>Calc!J758</f>
        <v>0</v>
      </c>
      <c r="U758" s="14"/>
    </row>
    <row r="759" spans="1:21">
      <c r="A759" s="12"/>
      <c r="B759" s="13"/>
      <c r="C759" s="14"/>
      <c r="D759" s="14"/>
      <c r="E759" s="15"/>
      <c r="F759" s="15"/>
      <c r="G759" s="15"/>
      <c r="H759" s="15"/>
      <c r="I759" s="15"/>
      <c r="J759" s="15"/>
      <c r="K759" s="14"/>
      <c r="L759" s="16"/>
      <c r="M759" s="17"/>
      <c r="N759" s="18">
        <f>Calc!N759</f>
        <v>0</v>
      </c>
      <c r="O759" s="19">
        <f>Calc!Z759</f>
        <v>0</v>
      </c>
      <c r="P759" s="20">
        <f>Calc!S759</f>
        <v>0</v>
      </c>
      <c r="Q759" s="20">
        <f>Calc!T759</f>
        <v>0</v>
      </c>
      <c r="R759" s="20">
        <f>Calc!V759</f>
        <v>0</v>
      </c>
      <c r="S759" s="21">
        <f>Calc!W759</f>
        <v>0</v>
      </c>
      <c r="T759" s="19">
        <f>Calc!J759</f>
        <v>0</v>
      </c>
      <c r="U759" s="14"/>
    </row>
    <row r="760" spans="1:21">
      <c r="A760" s="12"/>
      <c r="B760" s="13"/>
      <c r="C760" s="14"/>
      <c r="D760" s="14"/>
      <c r="E760" s="15"/>
      <c r="F760" s="15"/>
      <c r="G760" s="15"/>
      <c r="H760" s="15"/>
      <c r="I760" s="15"/>
      <c r="J760" s="15"/>
      <c r="K760" s="14"/>
      <c r="L760" s="16"/>
      <c r="M760" s="17"/>
      <c r="N760" s="18">
        <f>Calc!N760</f>
        <v>0</v>
      </c>
      <c r="O760" s="19">
        <f>Calc!Z760</f>
        <v>0</v>
      </c>
      <c r="P760" s="20">
        <f>Calc!S760</f>
        <v>0</v>
      </c>
      <c r="Q760" s="20">
        <f>Calc!T760</f>
        <v>0</v>
      </c>
      <c r="R760" s="20">
        <f>Calc!V760</f>
        <v>0</v>
      </c>
      <c r="S760" s="21">
        <f>Calc!W760</f>
        <v>0</v>
      </c>
      <c r="T760" s="19">
        <f>Calc!J760</f>
        <v>0</v>
      </c>
      <c r="U760" s="14"/>
    </row>
    <row r="761" spans="1:21">
      <c r="A761" s="12"/>
      <c r="B761" s="13"/>
      <c r="C761" s="14"/>
      <c r="D761" s="14"/>
      <c r="E761" s="15"/>
      <c r="F761" s="15"/>
      <c r="G761" s="15"/>
      <c r="H761" s="15"/>
      <c r="I761" s="15"/>
      <c r="J761" s="15"/>
      <c r="K761" s="14"/>
      <c r="L761" s="16"/>
      <c r="M761" s="17"/>
      <c r="N761" s="18">
        <f>Calc!N761</f>
        <v>0</v>
      </c>
      <c r="O761" s="19">
        <f>Calc!Z761</f>
        <v>0</v>
      </c>
      <c r="P761" s="20">
        <f>Calc!S761</f>
        <v>0</v>
      </c>
      <c r="Q761" s="20">
        <f>Calc!T761</f>
        <v>0</v>
      </c>
      <c r="R761" s="20">
        <f>Calc!V761</f>
        <v>0</v>
      </c>
      <c r="S761" s="21">
        <f>Calc!W761</f>
        <v>0</v>
      </c>
      <c r="T761" s="19">
        <f>Calc!J761</f>
        <v>0</v>
      </c>
      <c r="U761" s="14"/>
    </row>
    <row r="762" spans="1:21">
      <c r="A762" s="12"/>
      <c r="B762" s="13"/>
      <c r="C762" s="14"/>
      <c r="D762" s="14"/>
      <c r="E762" s="15"/>
      <c r="F762" s="15"/>
      <c r="G762" s="15"/>
      <c r="H762" s="15"/>
      <c r="I762" s="15"/>
      <c r="J762" s="15"/>
      <c r="K762" s="14"/>
      <c r="L762" s="16"/>
      <c r="M762" s="17"/>
      <c r="N762" s="18">
        <f>Calc!N762</f>
        <v>0</v>
      </c>
      <c r="O762" s="19">
        <f>Calc!Z762</f>
        <v>0</v>
      </c>
      <c r="P762" s="20">
        <f>Calc!S762</f>
        <v>0</v>
      </c>
      <c r="Q762" s="20">
        <f>Calc!T762</f>
        <v>0</v>
      </c>
      <c r="R762" s="20">
        <f>Calc!V762</f>
        <v>0</v>
      </c>
      <c r="S762" s="21">
        <f>Calc!W762</f>
        <v>0</v>
      </c>
      <c r="T762" s="19">
        <f>Calc!J762</f>
        <v>0</v>
      </c>
      <c r="U762" s="14"/>
    </row>
    <row r="763" spans="1:21">
      <c r="A763" s="12"/>
      <c r="B763" s="13"/>
      <c r="C763" s="14"/>
      <c r="D763" s="14"/>
      <c r="E763" s="15"/>
      <c r="F763" s="15"/>
      <c r="G763" s="15"/>
      <c r="H763" s="15"/>
      <c r="I763" s="15"/>
      <c r="J763" s="15"/>
      <c r="K763" s="14"/>
      <c r="L763" s="16"/>
      <c r="M763" s="17"/>
      <c r="N763" s="18">
        <f>Calc!N763</f>
        <v>0</v>
      </c>
      <c r="O763" s="19">
        <f>Calc!Z763</f>
        <v>0</v>
      </c>
      <c r="P763" s="20">
        <f>Calc!S763</f>
        <v>0</v>
      </c>
      <c r="Q763" s="20">
        <f>Calc!T763</f>
        <v>0</v>
      </c>
      <c r="R763" s="20">
        <f>Calc!V763</f>
        <v>0</v>
      </c>
      <c r="S763" s="21">
        <f>Calc!W763</f>
        <v>0</v>
      </c>
      <c r="T763" s="19">
        <f>Calc!J763</f>
        <v>0</v>
      </c>
      <c r="U763" s="14"/>
    </row>
    <row r="764" spans="1:21">
      <c r="A764" s="12"/>
      <c r="B764" s="13"/>
      <c r="C764" s="14"/>
      <c r="D764" s="14"/>
      <c r="E764" s="15"/>
      <c r="F764" s="15"/>
      <c r="G764" s="15"/>
      <c r="H764" s="15"/>
      <c r="I764" s="15"/>
      <c r="J764" s="15"/>
      <c r="K764" s="14"/>
      <c r="L764" s="16"/>
      <c r="M764" s="17"/>
      <c r="N764" s="18">
        <f>Calc!N764</f>
        <v>0</v>
      </c>
      <c r="O764" s="19">
        <f>Calc!Z764</f>
        <v>0</v>
      </c>
      <c r="P764" s="20">
        <f>Calc!S764</f>
        <v>0</v>
      </c>
      <c r="Q764" s="20">
        <f>Calc!T764</f>
        <v>0</v>
      </c>
      <c r="R764" s="20">
        <f>Calc!V764</f>
        <v>0</v>
      </c>
      <c r="S764" s="21">
        <f>Calc!W764</f>
        <v>0</v>
      </c>
      <c r="T764" s="19">
        <f>Calc!J764</f>
        <v>0</v>
      </c>
      <c r="U764" s="14"/>
    </row>
    <row r="765" spans="1:21">
      <c r="A765" s="12"/>
      <c r="B765" s="13"/>
      <c r="C765" s="14"/>
      <c r="D765" s="14"/>
      <c r="E765" s="15"/>
      <c r="F765" s="15"/>
      <c r="G765" s="15"/>
      <c r="H765" s="15"/>
      <c r="I765" s="15"/>
      <c r="J765" s="15"/>
      <c r="K765" s="14"/>
      <c r="L765" s="16"/>
      <c r="M765" s="17"/>
      <c r="N765" s="18">
        <f>Calc!N765</f>
        <v>0</v>
      </c>
      <c r="O765" s="19">
        <f>Calc!Z765</f>
        <v>0</v>
      </c>
      <c r="P765" s="20">
        <f>Calc!S765</f>
        <v>0</v>
      </c>
      <c r="Q765" s="20">
        <f>Calc!T765</f>
        <v>0</v>
      </c>
      <c r="R765" s="20">
        <f>Calc!V765</f>
        <v>0</v>
      </c>
      <c r="S765" s="21">
        <f>Calc!W765</f>
        <v>0</v>
      </c>
      <c r="T765" s="19">
        <f>Calc!J765</f>
        <v>0</v>
      </c>
      <c r="U765" s="14"/>
    </row>
    <row r="766" spans="1:21">
      <c r="A766" s="12"/>
      <c r="B766" s="13"/>
      <c r="C766" s="14"/>
      <c r="D766" s="14"/>
      <c r="E766" s="15"/>
      <c r="F766" s="15"/>
      <c r="G766" s="15"/>
      <c r="H766" s="15"/>
      <c r="I766" s="15"/>
      <c r="J766" s="15"/>
      <c r="K766" s="14"/>
      <c r="L766" s="16"/>
      <c r="M766" s="17"/>
      <c r="N766" s="18">
        <f>Calc!N766</f>
        <v>0</v>
      </c>
      <c r="O766" s="19">
        <f>Calc!Z766</f>
        <v>0</v>
      </c>
      <c r="P766" s="20">
        <f>Calc!S766</f>
        <v>0</v>
      </c>
      <c r="Q766" s="20">
        <f>Calc!T766</f>
        <v>0</v>
      </c>
      <c r="R766" s="20">
        <f>Calc!V766</f>
        <v>0</v>
      </c>
      <c r="S766" s="21">
        <f>Calc!W766</f>
        <v>0</v>
      </c>
      <c r="T766" s="19">
        <f>Calc!J766</f>
        <v>0</v>
      </c>
      <c r="U766" s="14"/>
    </row>
    <row r="767" spans="1:21">
      <c r="A767" s="12"/>
      <c r="B767" s="13"/>
      <c r="C767" s="14"/>
      <c r="D767" s="14"/>
      <c r="E767" s="15"/>
      <c r="F767" s="15"/>
      <c r="G767" s="15"/>
      <c r="H767" s="15"/>
      <c r="I767" s="15"/>
      <c r="J767" s="15"/>
      <c r="K767" s="14"/>
      <c r="L767" s="16"/>
      <c r="M767" s="17"/>
      <c r="N767" s="18">
        <f>Calc!N767</f>
        <v>0</v>
      </c>
      <c r="O767" s="19">
        <f>Calc!Z767</f>
        <v>0</v>
      </c>
      <c r="P767" s="20">
        <f>Calc!S767</f>
        <v>0</v>
      </c>
      <c r="Q767" s="20">
        <f>Calc!T767</f>
        <v>0</v>
      </c>
      <c r="R767" s="20">
        <f>Calc!V767</f>
        <v>0</v>
      </c>
      <c r="S767" s="21">
        <f>Calc!W767</f>
        <v>0</v>
      </c>
      <c r="T767" s="19">
        <f>Calc!J767</f>
        <v>0</v>
      </c>
      <c r="U767" s="14"/>
    </row>
    <row r="768" spans="1:21">
      <c r="A768" s="12"/>
      <c r="B768" s="13"/>
      <c r="C768" s="14"/>
      <c r="D768" s="14"/>
      <c r="E768" s="15"/>
      <c r="F768" s="15"/>
      <c r="G768" s="15"/>
      <c r="H768" s="15"/>
      <c r="I768" s="15"/>
      <c r="J768" s="15"/>
      <c r="K768" s="14"/>
      <c r="L768" s="16"/>
      <c r="M768" s="17"/>
      <c r="N768" s="18">
        <f>Calc!N768</f>
        <v>0</v>
      </c>
      <c r="O768" s="19">
        <f>Calc!Z768</f>
        <v>0</v>
      </c>
      <c r="P768" s="20">
        <f>Calc!S768</f>
        <v>0</v>
      </c>
      <c r="Q768" s="20">
        <f>Calc!T768</f>
        <v>0</v>
      </c>
      <c r="R768" s="20">
        <f>Calc!V768</f>
        <v>0</v>
      </c>
      <c r="S768" s="21">
        <f>Calc!W768</f>
        <v>0</v>
      </c>
      <c r="T768" s="19">
        <f>Calc!J768</f>
        <v>0</v>
      </c>
      <c r="U768" s="14"/>
    </row>
    <row r="769" spans="1:21">
      <c r="A769" s="12"/>
      <c r="B769" s="13"/>
      <c r="C769" s="14"/>
      <c r="D769" s="14"/>
      <c r="E769" s="15"/>
      <c r="F769" s="15"/>
      <c r="G769" s="15"/>
      <c r="H769" s="15"/>
      <c r="I769" s="15"/>
      <c r="J769" s="15"/>
      <c r="K769" s="14"/>
      <c r="L769" s="16"/>
      <c r="M769" s="17"/>
      <c r="N769" s="18">
        <f>Calc!N769</f>
        <v>0</v>
      </c>
      <c r="O769" s="19">
        <f>Calc!Z769</f>
        <v>0</v>
      </c>
      <c r="P769" s="20">
        <f>Calc!S769</f>
        <v>0</v>
      </c>
      <c r="Q769" s="20">
        <f>Calc!T769</f>
        <v>0</v>
      </c>
      <c r="R769" s="20">
        <f>Calc!V769</f>
        <v>0</v>
      </c>
      <c r="S769" s="21">
        <f>Calc!W769</f>
        <v>0</v>
      </c>
      <c r="T769" s="19">
        <f>Calc!J769</f>
        <v>0</v>
      </c>
      <c r="U769" s="14"/>
    </row>
    <row r="770" spans="1:21">
      <c r="A770" s="12"/>
      <c r="B770" s="13"/>
      <c r="C770" s="14"/>
      <c r="D770" s="14"/>
      <c r="E770" s="15"/>
      <c r="F770" s="15"/>
      <c r="G770" s="15"/>
      <c r="H770" s="15"/>
      <c r="I770" s="15"/>
      <c r="J770" s="15"/>
      <c r="K770" s="14"/>
      <c r="L770" s="16"/>
      <c r="M770" s="17"/>
      <c r="N770" s="18">
        <f>Calc!N770</f>
        <v>0</v>
      </c>
      <c r="O770" s="19">
        <f>Calc!Z770</f>
        <v>0</v>
      </c>
      <c r="P770" s="20">
        <f>Calc!S770</f>
        <v>0</v>
      </c>
      <c r="Q770" s="20">
        <f>Calc!T770</f>
        <v>0</v>
      </c>
      <c r="R770" s="20">
        <f>Calc!V770</f>
        <v>0</v>
      </c>
      <c r="S770" s="21">
        <f>Calc!W770</f>
        <v>0</v>
      </c>
      <c r="T770" s="19">
        <f>Calc!J770</f>
        <v>0</v>
      </c>
      <c r="U770" s="14"/>
    </row>
    <row r="771" spans="1:21">
      <c r="A771" s="12"/>
      <c r="B771" s="13"/>
      <c r="C771" s="14"/>
      <c r="D771" s="14"/>
      <c r="E771" s="15"/>
      <c r="F771" s="15"/>
      <c r="G771" s="15"/>
      <c r="H771" s="15"/>
      <c r="I771" s="15"/>
      <c r="J771" s="15"/>
      <c r="K771" s="14"/>
      <c r="L771" s="16"/>
      <c r="M771" s="17"/>
      <c r="N771" s="18">
        <f>Calc!N771</f>
        <v>0</v>
      </c>
      <c r="O771" s="19">
        <f>Calc!Z771</f>
        <v>0</v>
      </c>
      <c r="P771" s="20">
        <f>Calc!S771</f>
        <v>0</v>
      </c>
      <c r="Q771" s="20">
        <f>Calc!T771</f>
        <v>0</v>
      </c>
      <c r="R771" s="20">
        <f>Calc!V771</f>
        <v>0</v>
      </c>
      <c r="S771" s="21">
        <f>Calc!W771</f>
        <v>0</v>
      </c>
      <c r="T771" s="19">
        <f>Calc!J771</f>
        <v>0</v>
      </c>
      <c r="U771" s="14"/>
    </row>
    <row r="772" spans="1:21">
      <c r="A772" s="12"/>
      <c r="B772" s="13"/>
      <c r="C772" s="14"/>
      <c r="D772" s="14"/>
      <c r="E772" s="15"/>
      <c r="F772" s="15"/>
      <c r="G772" s="15"/>
      <c r="H772" s="15"/>
      <c r="I772" s="15"/>
      <c r="J772" s="15"/>
      <c r="K772" s="14"/>
      <c r="L772" s="16"/>
      <c r="M772" s="17"/>
      <c r="N772" s="18">
        <f>Calc!N772</f>
        <v>0</v>
      </c>
      <c r="O772" s="19">
        <f>Calc!Z772</f>
        <v>0</v>
      </c>
      <c r="P772" s="20">
        <f>Calc!S772</f>
        <v>0</v>
      </c>
      <c r="Q772" s="20">
        <f>Calc!T772</f>
        <v>0</v>
      </c>
      <c r="R772" s="20">
        <f>Calc!V772</f>
        <v>0</v>
      </c>
      <c r="S772" s="21">
        <f>Calc!W772</f>
        <v>0</v>
      </c>
      <c r="T772" s="19">
        <f>Calc!J772</f>
        <v>0</v>
      </c>
      <c r="U772" s="14"/>
    </row>
    <row r="773" spans="1:21">
      <c r="A773" s="12"/>
      <c r="B773" s="13"/>
      <c r="C773" s="14"/>
      <c r="D773" s="14"/>
      <c r="E773" s="15"/>
      <c r="F773" s="15"/>
      <c r="G773" s="15"/>
      <c r="H773" s="15"/>
      <c r="I773" s="15"/>
      <c r="J773" s="15"/>
      <c r="K773" s="14"/>
      <c r="L773" s="16"/>
      <c r="M773" s="17"/>
      <c r="N773" s="18">
        <f>Calc!N773</f>
        <v>0</v>
      </c>
      <c r="O773" s="19">
        <f>Calc!Z773</f>
        <v>0</v>
      </c>
      <c r="P773" s="20">
        <f>Calc!S773</f>
        <v>0</v>
      </c>
      <c r="Q773" s="20">
        <f>Calc!T773</f>
        <v>0</v>
      </c>
      <c r="R773" s="20">
        <f>Calc!V773</f>
        <v>0</v>
      </c>
      <c r="S773" s="21">
        <f>Calc!W773</f>
        <v>0</v>
      </c>
      <c r="T773" s="19">
        <f>Calc!J773</f>
        <v>0</v>
      </c>
      <c r="U773" s="14"/>
    </row>
    <row r="774" spans="1:21">
      <c r="A774" s="12"/>
      <c r="B774" s="13"/>
      <c r="C774" s="14"/>
      <c r="D774" s="14"/>
      <c r="E774" s="15"/>
      <c r="F774" s="15"/>
      <c r="G774" s="15"/>
      <c r="H774" s="15"/>
      <c r="I774" s="15"/>
      <c r="J774" s="15"/>
      <c r="K774" s="14"/>
      <c r="L774" s="16"/>
      <c r="M774" s="17"/>
      <c r="N774" s="18">
        <f>Calc!N774</f>
        <v>0</v>
      </c>
      <c r="O774" s="19">
        <f>Calc!Z774</f>
        <v>0</v>
      </c>
      <c r="P774" s="20">
        <f>Calc!S774</f>
        <v>0</v>
      </c>
      <c r="Q774" s="20">
        <f>Calc!T774</f>
        <v>0</v>
      </c>
      <c r="R774" s="20">
        <f>Calc!V774</f>
        <v>0</v>
      </c>
      <c r="S774" s="21">
        <f>Calc!W774</f>
        <v>0</v>
      </c>
      <c r="T774" s="19">
        <f>Calc!J774</f>
        <v>0</v>
      </c>
      <c r="U774" s="14"/>
    </row>
    <row r="775" spans="1:21">
      <c r="A775" s="12"/>
      <c r="B775" s="13"/>
      <c r="C775" s="14"/>
      <c r="D775" s="14"/>
      <c r="E775" s="15"/>
      <c r="F775" s="15"/>
      <c r="G775" s="15"/>
      <c r="H775" s="15"/>
      <c r="I775" s="15"/>
      <c r="J775" s="15"/>
      <c r="K775" s="14"/>
      <c r="L775" s="16"/>
      <c r="M775" s="17"/>
      <c r="N775" s="18">
        <f>Calc!N775</f>
        <v>0</v>
      </c>
      <c r="O775" s="19">
        <f>Calc!Z775</f>
        <v>0</v>
      </c>
      <c r="P775" s="20">
        <f>Calc!S775</f>
        <v>0</v>
      </c>
      <c r="Q775" s="20">
        <f>Calc!T775</f>
        <v>0</v>
      </c>
      <c r="R775" s="20">
        <f>Calc!V775</f>
        <v>0</v>
      </c>
      <c r="S775" s="21">
        <f>Calc!W775</f>
        <v>0</v>
      </c>
      <c r="T775" s="19">
        <f>Calc!J775</f>
        <v>0</v>
      </c>
      <c r="U775" s="14"/>
    </row>
    <row r="776" spans="1:21">
      <c r="A776" s="12"/>
      <c r="B776" s="13"/>
      <c r="C776" s="14"/>
      <c r="D776" s="14"/>
      <c r="E776" s="15"/>
      <c r="F776" s="15"/>
      <c r="G776" s="15"/>
      <c r="H776" s="15"/>
      <c r="I776" s="15"/>
      <c r="J776" s="15"/>
      <c r="K776" s="14"/>
      <c r="L776" s="16"/>
      <c r="M776" s="17"/>
      <c r="N776" s="18">
        <f>Calc!N776</f>
        <v>0</v>
      </c>
      <c r="O776" s="19">
        <f>Calc!Z776</f>
        <v>0</v>
      </c>
      <c r="P776" s="20">
        <f>Calc!S776</f>
        <v>0</v>
      </c>
      <c r="Q776" s="20">
        <f>Calc!T776</f>
        <v>0</v>
      </c>
      <c r="R776" s="20">
        <f>Calc!V776</f>
        <v>0</v>
      </c>
      <c r="S776" s="21">
        <f>Calc!W776</f>
        <v>0</v>
      </c>
      <c r="T776" s="19">
        <f>Calc!J776</f>
        <v>0</v>
      </c>
      <c r="U776" s="14"/>
    </row>
    <row r="777" spans="1:21">
      <c r="A777" s="12"/>
      <c r="B777" s="13"/>
      <c r="C777" s="14"/>
      <c r="D777" s="14"/>
      <c r="E777" s="15"/>
      <c r="F777" s="15"/>
      <c r="G777" s="15"/>
      <c r="H777" s="15"/>
      <c r="I777" s="15"/>
      <c r="J777" s="15"/>
      <c r="K777" s="14"/>
      <c r="L777" s="16"/>
      <c r="M777" s="17"/>
      <c r="N777" s="18">
        <f>Calc!N777</f>
        <v>0</v>
      </c>
      <c r="O777" s="19">
        <f>Calc!Z777</f>
        <v>0</v>
      </c>
      <c r="P777" s="20">
        <f>Calc!S777</f>
        <v>0</v>
      </c>
      <c r="Q777" s="20">
        <f>Calc!T777</f>
        <v>0</v>
      </c>
      <c r="R777" s="20">
        <f>Calc!V777</f>
        <v>0</v>
      </c>
      <c r="S777" s="21">
        <f>Calc!W777</f>
        <v>0</v>
      </c>
      <c r="T777" s="19">
        <f>Calc!J777</f>
        <v>0</v>
      </c>
      <c r="U777" s="14"/>
    </row>
    <row r="778" spans="1:21">
      <c r="A778" s="12"/>
      <c r="B778" s="13"/>
      <c r="C778" s="14"/>
      <c r="D778" s="14"/>
      <c r="E778" s="15"/>
      <c r="F778" s="15"/>
      <c r="G778" s="15"/>
      <c r="H778" s="15"/>
      <c r="I778" s="15"/>
      <c r="J778" s="15"/>
      <c r="K778" s="14"/>
      <c r="L778" s="16"/>
      <c r="M778" s="17"/>
      <c r="N778" s="18">
        <f>Calc!N778</f>
        <v>0</v>
      </c>
      <c r="O778" s="19">
        <f>Calc!Z778</f>
        <v>0</v>
      </c>
      <c r="P778" s="20">
        <f>Calc!S778</f>
        <v>0</v>
      </c>
      <c r="Q778" s="20">
        <f>Calc!T778</f>
        <v>0</v>
      </c>
      <c r="R778" s="20">
        <f>Calc!V778</f>
        <v>0</v>
      </c>
      <c r="S778" s="21">
        <f>Calc!W778</f>
        <v>0</v>
      </c>
      <c r="T778" s="19">
        <f>Calc!J778</f>
        <v>0</v>
      </c>
      <c r="U778" s="14"/>
    </row>
    <row r="779" spans="1:21">
      <c r="A779" s="12"/>
      <c r="B779" s="13"/>
      <c r="C779" s="14"/>
      <c r="D779" s="14"/>
      <c r="E779" s="15"/>
      <c r="F779" s="15"/>
      <c r="G779" s="15"/>
      <c r="H779" s="15"/>
      <c r="I779" s="15"/>
      <c r="J779" s="15"/>
      <c r="K779" s="14"/>
      <c r="L779" s="16"/>
      <c r="M779" s="17"/>
      <c r="N779" s="18">
        <f>Calc!N779</f>
        <v>0</v>
      </c>
      <c r="O779" s="19">
        <f>Calc!Z779</f>
        <v>0</v>
      </c>
      <c r="P779" s="20">
        <f>Calc!S779</f>
        <v>0</v>
      </c>
      <c r="Q779" s="20">
        <f>Calc!T779</f>
        <v>0</v>
      </c>
      <c r="R779" s="20">
        <f>Calc!V779</f>
        <v>0</v>
      </c>
      <c r="S779" s="21">
        <f>Calc!W779</f>
        <v>0</v>
      </c>
      <c r="T779" s="19">
        <f>Calc!J779</f>
        <v>0</v>
      </c>
      <c r="U779" s="14"/>
    </row>
    <row r="780" spans="1:21">
      <c r="A780" s="12"/>
      <c r="B780" s="13"/>
      <c r="C780" s="14"/>
      <c r="D780" s="14"/>
      <c r="E780" s="15"/>
      <c r="F780" s="15"/>
      <c r="G780" s="15"/>
      <c r="H780" s="15"/>
      <c r="I780" s="15"/>
      <c r="J780" s="15"/>
      <c r="K780" s="14"/>
      <c r="L780" s="16"/>
      <c r="M780" s="17"/>
      <c r="N780" s="18">
        <f>Calc!N780</f>
        <v>0</v>
      </c>
      <c r="O780" s="19">
        <f>Calc!Z780</f>
        <v>0</v>
      </c>
      <c r="P780" s="20">
        <f>Calc!S780</f>
        <v>0</v>
      </c>
      <c r="Q780" s="20">
        <f>Calc!T780</f>
        <v>0</v>
      </c>
      <c r="R780" s="20">
        <f>Calc!V780</f>
        <v>0</v>
      </c>
      <c r="S780" s="21">
        <f>Calc!W780</f>
        <v>0</v>
      </c>
      <c r="T780" s="19">
        <f>Calc!J780</f>
        <v>0</v>
      </c>
      <c r="U780" s="14"/>
    </row>
    <row r="781" spans="1:21">
      <c r="A781" s="12"/>
      <c r="B781" s="13"/>
      <c r="C781" s="14"/>
      <c r="D781" s="14"/>
      <c r="E781" s="15"/>
      <c r="F781" s="15"/>
      <c r="G781" s="15"/>
      <c r="H781" s="15"/>
      <c r="I781" s="15"/>
      <c r="J781" s="15"/>
      <c r="K781" s="14"/>
      <c r="L781" s="16"/>
      <c r="M781" s="17"/>
      <c r="N781" s="18">
        <f>Calc!N781</f>
        <v>0</v>
      </c>
      <c r="O781" s="19">
        <f>Calc!Z781</f>
        <v>0</v>
      </c>
      <c r="P781" s="20">
        <f>Calc!S781</f>
        <v>0</v>
      </c>
      <c r="Q781" s="20">
        <f>Calc!T781</f>
        <v>0</v>
      </c>
      <c r="R781" s="20">
        <f>Calc!V781</f>
        <v>0</v>
      </c>
      <c r="S781" s="21">
        <f>Calc!W781</f>
        <v>0</v>
      </c>
      <c r="T781" s="19">
        <f>Calc!J781</f>
        <v>0</v>
      </c>
      <c r="U781" s="14"/>
    </row>
    <row r="782" spans="1:21">
      <c r="A782" s="12"/>
      <c r="B782" s="13"/>
      <c r="C782" s="14"/>
      <c r="D782" s="14"/>
      <c r="E782" s="15"/>
      <c r="F782" s="15"/>
      <c r="G782" s="15"/>
      <c r="H782" s="15"/>
      <c r="I782" s="15"/>
      <c r="J782" s="15"/>
      <c r="K782" s="14"/>
      <c r="L782" s="16"/>
      <c r="M782" s="17"/>
      <c r="N782" s="18">
        <f>Calc!N782</f>
        <v>0</v>
      </c>
      <c r="O782" s="19">
        <f>Calc!Z782</f>
        <v>0</v>
      </c>
      <c r="P782" s="20">
        <f>Calc!S782</f>
        <v>0</v>
      </c>
      <c r="Q782" s="20">
        <f>Calc!T782</f>
        <v>0</v>
      </c>
      <c r="R782" s="20">
        <f>Calc!V782</f>
        <v>0</v>
      </c>
      <c r="S782" s="21">
        <f>Calc!W782</f>
        <v>0</v>
      </c>
      <c r="T782" s="19">
        <f>Calc!J782</f>
        <v>0</v>
      </c>
      <c r="U782" s="14"/>
    </row>
    <row r="783" spans="1:21">
      <c r="A783" s="12"/>
      <c r="B783" s="13"/>
      <c r="C783" s="14"/>
      <c r="D783" s="14"/>
      <c r="E783" s="15"/>
      <c r="F783" s="15"/>
      <c r="G783" s="15"/>
      <c r="H783" s="15"/>
      <c r="I783" s="15"/>
      <c r="J783" s="15"/>
      <c r="K783" s="14"/>
      <c r="L783" s="16"/>
      <c r="M783" s="17"/>
      <c r="N783" s="18">
        <f>Calc!N783</f>
        <v>0</v>
      </c>
      <c r="O783" s="19">
        <f>Calc!Z783</f>
        <v>0</v>
      </c>
      <c r="P783" s="20">
        <f>Calc!S783</f>
        <v>0</v>
      </c>
      <c r="Q783" s="20">
        <f>Calc!T783</f>
        <v>0</v>
      </c>
      <c r="R783" s="20">
        <f>Calc!V783</f>
        <v>0</v>
      </c>
      <c r="S783" s="21">
        <f>Calc!W783</f>
        <v>0</v>
      </c>
      <c r="T783" s="19">
        <f>Calc!J783</f>
        <v>0</v>
      </c>
      <c r="U783" s="14"/>
    </row>
    <row r="784" spans="1:21">
      <c r="A784" s="12"/>
      <c r="B784" s="13"/>
      <c r="C784" s="14"/>
      <c r="D784" s="14"/>
      <c r="E784" s="15"/>
      <c r="F784" s="15"/>
      <c r="G784" s="15"/>
      <c r="H784" s="15"/>
      <c r="I784" s="15"/>
      <c r="J784" s="15"/>
      <c r="K784" s="14"/>
      <c r="L784" s="16"/>
      <c r="M784" s="17"/>
      <c r="N784" s="18">
        <f>Calc!N784</f>
        <v>0</v>
      </c>
      <c r="O784" s="19">
        <f>Calc!Z784</f>
        <v>0</v>
      </c>
      <c r="P784" s="20">
        <f>Calc!S784</f>
        <v>0</v>
      </c>
      <c r="Q784" s="20">
        <f>Calc!T784</f>
        <v>0</v>
      </c>
      <c r="R784" s="20">
        <f>Calc!V784</f>
        <v>0</v>
      </c>
      <c r="S784" s="21">
        <f>Calc!W784</f>
        <v>0</v>
      </c>
      <c r="T784" s="19">
        <f>Calc!J784</f>
        <v>0</v>
      </c>
      <c r="U784" s="14"/>
    </row>
    <row r="785" spans="1:21">
      <c r="A785" s="12"/>
      <c r="B785" s="13"/>
      <c r="C785" s="14"/>
      <c r="D785" s="14"/>
      <c r="E785" s="15"/>
      <c r="F785" s="15"/>
      <c r="G785" s="15"/>
      <c r="H785" s="15"/>
      <c r="I785" s="15"/>
      <c r="J785" s="15"/>
      <c r="K785" s="14"/>
      <c r="L785" s="16"/>
      <c r="M785" s="17"/>
      <c r="N785" s="18">
        <f>Calc!N785</f>
        <v>0</v>
      </c>
      <c r="O785" s="19">
        <f>Calc!Z785</f>
        <v>0</v>
      </c>
      <c r="P785" s="20">
        <f>Calc!S785</f>
        <v>0</v>
      </c>
      <c r="Q785" s="20">
        <f>Calc!T785</f>
        <v>0</v>
      </c>
      <c r="R785" s="20">
        <f>Calc!V785</f>
        <v>0</v>
      </c>
      <c r="S785" s="21">
        <f>Calc!W785</f>
        <v>0</v>
      </c>
      <c r="T785" s="19">
        <f>Calc!J785</f>
        <v>0</v>
      </c>
      <c r="U785" s="14"/>
    </row>
    <row r="786" spans="1:21">
      <c r="A786" s="12"/>
      <c r="B786" s="13"/>
      <c r="C786" s="14"/>
      <c r="D786" s="14"/>
      <c r="E786" s="15"/>
      <c r="F786" s="15"/>
      <c r="G786" s="15"/>
      <c r="H786" s="15"/>
      <c r="I786" s="15"/>
      <c r="J786" s="15"/>
      <c r="K786" s="14"/>
      <c r="L786" s="16"/>
      <c r="M786" s="17"/>
      <c r="N786" s="18">
        <f>Calc!N786</f>
        <v>0</v>
      </c>
      <c r="O786" s="19">
        <f>Calc!Z786</f>
        <v>0</v>
      </c>
      <c r="P786" s="20">
        <f>Calc!S786</f>
        <v>0</v>
      </c>
      <c r="Q786" s="20">
        <f>Calc!T786</f>
        <v>0</v>
      </c>
      <c r="R786" s="20">
        <f>Calc!V786</f>
        <v>0</v>
      </c>
      <c r="S786" s="21">
        <f>Calc!W786</f>
        <v>0</v>
      </c>
      <c r="T786" s="19">
        <f>Calc!J786</f>
        <v>0</v>
      </c>
      <c r="U786" s="14"/>
    </row>
    <row r="787" spans="1:21">
      <c r="A787" s="12"/>
      <c r="B787" s="13"/>
      <c r="C787" s="14"/>
      <c r="D787" s="14"/>
      <c r="E787" s="15"/>
      <c r="F787" s="15"/>
      <c r="G787" s="15"/>
      <c r="H787" s="15"/>
      <c r="I787" s="15"/>
      <c r="J787" s="15"/>
      <c r="K787" s="14"/>
      <c r="L787" s="16"/>
      <c r="M787" s="17"/>
      <c r="N787" s="18">
        <f>Calc!N787</f>
        <v>0</v>
      </c>
      <c r="O787" s="19">
        <f>Calc!Z787</f>
        <v>0</v>
      </c>
      <c r="P787" s="20">
        <f>Calc!S787</f>
        <v>0</v>
      </c>
      <c r="Q787" s="20">
        <f>Calc!T787</f>
        <v>0</v>
      </c>
      <c r="R787" s="20">
        <f>Calc!V787</f>
        <v>0</v>
      </c>
      <c r="S787" s="21">
        <f>Calc!W787</f>
        <v>0</v>
      </c>
      <c r="T787" s="19">
        <f>Calc!J787</f>
        <v>0</v>
      </c>
      <c r="U787" s="14"/>
    </row>
    <row r="788" spans="1:21">
      <c r="A788" s="12"/>
      <c r="B788" s="13"/>
      <c r="C788" s="14"/>
      <c r="D788" s="14"/>
      <c r="E788" s="15"/>
      <c r="F788" s="15"/>
      <c r="G788" s="15"/>
      <c r="H788" s="15"/>
      <c r="I788" s="15"/>
      <c r="J788" s="15"/>
      <c r="K788" s="14"/>
      <c r="L788" s="16"/>
      <c r="M788" s="17"/>
      <c r="N788" s="18">
        <f>Calc!N788</f>
        <v>0</v>
      </c>
      <c r="O788" s="19">
        <f>Calc!Z788</f>
        <v>0</v>
      </c>
      <c r="P788" s="20">
        <f>Calc!S788</f>
        <v>0</v>
      </c>
      <c r="Q788" s="20">
        <f>Calc!T788</f>
        <v>0</v>
      </c>
      <c r="R788" s="20">
        <f>Calc!V788</f>
        <v>0</v>
      </c>
      <c r="S788" s="21">
        <f>Calc!W788</f>
        <v>0</v>
      </c>
      <c r="T788" s="19">
        <f>Calc!J788</f>
        <v>0</v>
      </c>
      <c r="U788" s="14"/>
    </row>
    <row r="789" spans="1:21">
      <c r="A789" s="12"/>
      <c r="B789" s="13"/>
      <c r="C789" s="14"/>
      <c r="D789" s="14"/>
      <c r="E789" s="15"/>
      <c r="F789" s="15"/>
      <c r="G789" s="15"/>
      <c r="H789" s="15"/>
      <c r="I789" s="15"/>
      <c r="J789" s="15"/>
      <c r="K789" s="14"/>
      <c r="L789" s="16"/>
      <c r="M789" s="17"/>
      <c r="N789" s="18">
        <f>Calc!N789</f>
        <v>0</v>
      </c>
      <c r="O789" s="19">
        <f>Calc!Z789</f>
        <v>0</v>
      </c>
      <c r="P789" s="20">
        <f>Calc!S789</f>
        <v>0</v>
      </c>
      <c r="Q789" s="20">
        <f>Calc!T789</f>
        <v>0</v>
      </c>
      <c r="R789" s="20">
        <f>Calc!V789</f>
        <v>0</v>
      </c>
      <c r="S789" s="21">
        <f>Calc!W789</f>
        <v>0</v>
      </c>
      <c r="T789" s="19">
        <f>Calc!J789</f>
        <v>0</v>
      </c>
      <c r="U789" s="14"/>
    </row>
    <row r="790" spans="1:21">
      <c r="A790" s="12"/>
      <c r="B790" s="13"/>
      <c r="C790" s="14"/>
      <c r="D790" s="14"/>
      <c r="E790" s="15"/>
      <c r="F790" s="15"/>
      <c r="G790" s="15"/>
      <c r="H790" s="15"/>
      <c r="I790" s="15"/>
      <c r="J790" s="15"/>
      <c r="K790" s="14"/>
      <c r="L790" s="16"/>
      <c r="M790" s="17"/>
      <c r="N790" s="18">
        <f>Calc!N790</f>
        <v>0</v>
      </c>
      <c r="O790" s="19">
        <f>Calc!Z790</f>
        <v>0</v>
      </c>
      <c r="P790" s="20">
        <f>Calc!S790</f>
        <v>0</v>
      </c>
      <c r="Q790" s="20">
        <f>Calc!T790</f>
        <v>0</v>
      </c>
      <c r="R790" s="20">
        <f>Calc!V790</f>
        <v>0</v>
      </c>
      <c r="S790" s="21">
        <f>Calc!W790</f>
        <v>0</v>
      </c>
      <c r="T790" s="19">
        <f>Calc!J790</f>
        <v>0</v>
      </c>
      <c r="U790" s="14"/>
    </row>
    <row r="791" spans="1:21">
      <c r="A791" s="12"/>
      <c r="B791" s="13"/>
      <c r="C791" s="14"/>
      <c r="D791" s="14"/>
      <c r="E791" s="15"/>
      <c r="F791" s="15"/>
      <c r="G791" s="15"/>
      <c r="H791" s="15"/>
      <c r="I791" s="15"/>
      <c r="J791" s="15"/>
      <c r="K791" s="14"/>
      <c r="L791" s="16"/>
      <c r="M791" s="17"/>
      <c r="N791" s="18">
        <f>Calc!N791</f>
        <v>0</v>
      </c>
      <c r="O791" s="19">
        <f>Calc!Z791</f>
        <v>0</v>
      </c>
      <c r="P791" s="20">
        <f>Calc!S791</f>
        <v>0</v>
      </c>
      <c r="Q791" s="20">
        <f>Calc!T791</f>
        <v>0</v>
      </c>
      <c r="R791" s="20">
        <f>Calc!V791</f>
        <v>0</v>
      </c>
      <c r="S791" s="21">
        <f>Calc!W791</f>
        <v>0</v>
      </c>
      <c r="T791" s="19">
        <f>Calc!J791</f>
        <v>0</v>
      </c>
      <c r="U791" s="14"/>
    </row>
    <row r="792" spans="1:21">
      <c r="A792" s="12"/>
      <c r="B792" s="13"/>
      <c r="C792" s="14"/>
      <c r="D792" s="14"/>
      <c r="E792" s="15"/>
      <c r="F792" s="15"/>
      <c r="G792" s="15"/>
      <c r="H792" s="15"/>
      <c r="I792" s="15"/>
      <c r="J792" s="15"/>
      <c r="K792" s="14"/>
      <c r="L792" s="16"/>
      <c r="M792" s="17"/>
      <c r="N792" s="18">
        <f>Calc!N792</f>
        <v>0</v>
      </c>
      <c r="O792" s="19">
        <f>Calc!Z792</f>
        <v>0</v>
      </c>
      <c r="P792" s="20">
        <f>Calc!S792</f>
        <v>0</v>
      </c>
      <c r="Q792" s="20">
        <f>Calc!T792</f>
        <v>0</v>
      </c>
      <c r="R792" s="20">
        <f>Calc!V792</f>
        <v>0</v>
      </c>
      <c r="S792" s="21">
        <f>Calc!W792</f>
        <v>0</v>
      </c>
      <c r="T792" s="19">
        <f>Calc!J792</f>
        <v>0</v>
      </c>
      <c r="U792" s="14"/>
    </row>
    <row r="793" spans="1:21">
      <c r="A793" s="12"/>
      <c r="B793" s="13"/>
      <c r="C793" s="14"/>
      <c r="D793" s="14"/>
      <c r="E793" s="15"/>
      <c r="F793" s="15"/>
      <c r="G793" s="15"/>
      <c r="H793" s="15"/>
      <c r="I793" s="15"/>
      <c r="J793" s="15"/>
      <c r="K793" s="14"/>
      <c r="L793" s="16"/>
      <c r="M793" s="17"/>
      <c r="N793" s="18">
        <f>Calc!N793</f>
        <v>0</v>
      </c>
      <c r="O793" s="19">
        <f>Calc!Z793</f>
        <v>0</v>
      </c>
      <c r="P793" s="20">
        <f>Calc!S793</f>
        <v>0</v>
      </c>
      <c r="Q793" s="20">
        <f>Calc!T793</f>
        <v>0</v>
      </c>
      <c r="R793" s="20">
        <f>Calc!V793</f>
        <v>0</v>
      </c>
      <c r="S793" s="21">
        <f>Calc!W793</f>
        <v>0</v>
      </c>
      <c r="T793" s="19">
        <f>Calc!J793</f>
        <v>0</v>
      </c>
      <c r="U793" s="14"/>
    </row>
    <row r="794" spans="1:21">
      <c r="A794" s="12"/>
      <c r="B794" s="13"/>
      <c r="C794" s="14"/>
      <c r="D794" s="14"/>
      <c r="E794" s="15"/>
      <c r="F794" s="15"/>
      <c r="G794" s="15"/>
      <c r="H794" s="15"/>
      <c r="I794" s="15"/>
      <c r="J794" s="15"/>
      <c r="K794" s="14"/>
      <c r="L794" s="16"/>
      <c r="M794" s="17"/>
      <c r="N794" s="18">
        <f>Calc!N794</f>
        <v>0</v>
      </c>
      <c r="O794" s="19">
        <f>Calc!Z794</f>
        <v>0</v>
      </c>
      <c r="P794" s="20">
        <f>Calc!S794</f>
        <v>0</v>
      </c>
      <c r="Q794" s="20">
        <f>Calc!T794</f>
        <v>0</v>
      </c>
      <c r="R794" s="20">
        <f>Calc!V794</f>
        <v>0</v>
      </c>
      <c r="S794" s="21">
        <f>Calc!W794</f>
        <v>0</v>
      </c>
      <c r="T794" s="19">
        <f>Calc!J794</f>
        <v>0</v>
      </c>
      <c r="U794" s="14"/>
    </row>
    <row r="795" spans="1:21">
      <c r="A795" s="12"/>
      <c r="B795" s="13"/>
      <c r="C795" s="14"/>
      <c r="D795" s="14"/>
      <c r="E795" s="15"/>
      <c r="F795" s="15"/>
      <c r="G795" s="15"/>
      <c r="H795" s="15"/>
      <c r="I795" s="15"/>
      <c r="J795" s="15"/>
      <c r="K795" s="14"/>
      <c r="L795" s="16"/>
      <c r="M795" s="17"/>
      <c r="N795" s="18">
        <f>Calc!N795</f>
        <v>0</v>
      </c>
      <c r="O795" s="19">
        <f>Calc!Z795</f>
        <v>0</v>
      </c>
      <c r="P795" s="20">
        <f>Calc!S795</f>
        <v>0</v>
      </c>
      <c r="Q795" s="20">
        <f>Calc!T795</f>
        <v>0</v>
      </c>
      <c r="R795" s="20">
        <f>Calc!V795</f>
        <v>0</v>
      </c>
      <c r="S795" s="21">
        <f>Calc!W795</f>
        <v>0</v>
      </c>
      <c r="T795" s="19">
        <f>Calc!J795</f>
        <v>0</v>
      </c>
      <c r="U795" s="14"/>
    </row>
    <row r="796" spans="1:21">
      <c r="A796" s="12"/>
      <c r="B796" s="13"/>
      <c r="C796" s="14"/>
      <c r="D796" s="14"/>
      <c r="E796" s="15"/>
      <c r="F796" s="15"/>
      <c r="G796" s="15"/>
      <c r="H796" s="15"/>
      <c r="I796" s="15"/>
      <c r="J796" s="15"/>
      <c r="K796" s="14"/>
      <c r="L796" s="16"/>
      <c r="M796" s="17"/>
      <c r="N796" s="18">
        <f>Calc!N796</f>
        <v>0</v>
      </c>
      <c r="O796" s="19">
        <f>Calc!Z796</f>
        <v>0</v>
      </c>
      <c r="P796" s="20">
        <f>Calc!S796</f>
        <v>0</v>
      </c>
      <c r="Q796" s="20">
        <f>Calc!T796</f>
        <v>0</v>
      </c>
      <c r="R796" s="20">
        <f>Calc!V796</f>
        <v>0</v>
      </c>
      <c r="S796" s="21">
        <f>Calc!W796</f>
        <v>0</v>
      </c>
      <c r="T796" s="19">
        <f>Calc!J796</f>
        <v>0</v>
      </c>
      <c r="U796" s="14"/>
    </row>
    <row r="797" spans="1:21">
      <c r="A797" s="12"/>
      <c r="B797" s="13"/>
      <c r="C797" s="14"/>
      <c r="D797" s="14"/>
      <c r="E797" s="15"/>
      <c r="F797" s="15"/>
      <c r="G797" s="15"/>
      <c r="H797" s="15"/>
      <c r="I797" s="15"/>
      <c r="J797" s="15"/>
      <c r="K797" s="14"/>
      <c r="L797" s="16"/>
      <c r="M797" s="17"/>
      <c r="N797" s="18">
        <f>Calc!N797</f>
        <v>0</v>
      </c>
      <c r="O797" s="19">
        <f>Calc!Z797</f>
        <v>0</v>
      </c>
      <c r="P797" s="20">
        <f>Calc!S797</f>
        <v>0</v>
      </c>
      <c r="Q797" s="20">
        <f>Calc!T797</f>
        <v>0</v>
      </c>
      <c r="R797" s="20">
        <f>Calc!V797</f>
        <v>0</v>
      </c>
      <c r="S797" s="21">
        <f>Calc!W797</f>
        <v>0</v>
      </c>
      <c r="T797" s="19">
        <f>Calc!J797</f>
        <v>0</v>
      </c>
      <c r="U797" s="14"/>
    </row>
    <row r="798" spans="1:21">
      <c r="A798" s="12"/>
      <c r="B798" s="13"/>
      <c r="C798" s="14"/>
      <c r="D798" s="14"/>
      <c r="E798" s="15"/>
      <c r="F798" s="15"/>
      <c r="G798" s="15"/>
      <c r="H798" s="15"/>
      <c r="I798" s="15"/>
      <c r="J798" s="15"/>
      <c r="K798" s="14"/>
      <c r="L798" s="16"/>
      <c r="M798" s="17"/>
      <c r="N798" s="18">
        <f>Calc!N798</f>
        <v>0</v>
      </c>
      <c r="O798" s="19">
        <f>Calc!Z798</f>
        <v>0</v>
      </c>
      <c r="P798" s="20">
        <f>Calc!S798</f>
        <v>0</v>
      </c>
      <c r="Q798" s="20">
        <f>Calc!T798</f>
        <v>0</v>
      </c>
      <c r="R798" s="20">
        <f>Calc!V798</f>
        <v>0</v>
      </c>
      <c r="S798" s="21">
        <f>Calc!W798</f>
        <v>0</v>
      </c>
      <c r="T798" s="19">
        <f>Calc!J798</f>
        <v>0</v>
      </c>
      <c r="U798" s="14"/>
    </row>
    <row r="799" spans="1:21">
      <c r="A799" s="12"/>
      <c r="B799" s="13"/>
      <c r="C799" s="14"/>
      <c r="D799" s="14"/>
      <c r="E799" s="15"/>
      <c r="F799" s="15"/>
      <c r="G799" s="15"/>
      <c r="H799" s="15"/>
      <c r="I799" s="15"/>
      <c r="J799" s="15"/>
      <c r="K799" s="14"/>
      <c r="L799" s="16"/>
      <c r="M799" s="17"/>
      <c r="N799" s="18">
        <f>Calc!N799</f>
        <v>0</v>
      </c>
      <c r="O799" s="19">
        <f>Calc!Z799</f>
        <v>0</v>
      </c>
      <c r="P799" s="20">
        <f>Calc!S799</f>
        <v>0</v>
      </c>
      <c r="Q799" s="20">
        <f>Calc!T799</f>
        <v>0</v>
      </c>
      <c r="R799" s="20">
        <f>Calc!V799</f>
        <v>0</v>
      </c>
      <c r="S799" s="21">
        <f>Calc!W799</f>
        <v>0</v>
      </c>
      <c r="T799" s="19">
        <f>Calc!J799</f>
        <v>0</v>
      </c>
      <c r="U799" s="14"/>
    </row>
    <row r="800" spans="1:21">
      <c r="A800" s="12"/>
      <c r="B800" s="13"/>
      <c r="C800" s="14"/>
      <c r="D800" s="14"/>
      <c r="E800" s="15"/>
      <c r="F800" s="15"/>
      <c r="G800" s="15"/>
      <c r="H800" s="15"/>
      <c r="I800" s="15"/>
      <c r="J800" s="15"/>
      <c r="K800" s="14"/>
      <c r="L800" s="16"/>
      <c r="M800" s="17"/>
      <c r="N800" s="18">
        <f>Calc!N800</f>
        <v>0</v>
      </c>
      <c r="O800" s="19">
        <f>Calc!Z800</f>
        <v>0</v>
      </c>
      <c r="P800" s="20">
        <f>Calc!S800</f>
        <v>0</v>
      </c>
      <c r="Q800" s="20">
        <f>Calc!T800</f>
        <v>0</v>
      </c>
      <c r="R800" s="20">
        <f>Calc!V800</f>
        <v>0</v>
      </c>
      <c r="S800" s="21">
        <f>Calc!W800</f>
        <v>0</v>
      </c>
      <c r="T800" s="19">
        <f>Calc!J800</f>
        <v>0</v>
      </c>
      <c r="U800" s="14"/>
    </row>
    <row r="801" spans="1:21">
      <c r="A801" s="12"/>
      <c r="B801" s="13"/>
      <c r="C801" s="14"/>
      <c r="D801" s="14"/>
      <c r="E801" s="15"/>
      <c r="F801" s="15"/>
      <c r="G801" s="15"/>
      <c r="H801" s="15"/>
      <c r="I801" s="15"/>
      <c r="J801" s="15"/>
      <c r="K801" s="14"/>
      <c r="L801" s="16"/>
      <c r="M801" s="17"/>
      <c r="N801" s="18">
        <f>Calc!N801</f>
        <v>0</v>
      </c>
      <c r="O801" s="19">
        <f>Calc!Z801</f>
        <v>0</v>
      </c>
      <c r="P801" s="20">
        <f>Calc!S801</f>
        <v>0</v>
      </c>
      <c r="Q801" s="20">
        <f>Calc!T801</f>
        <v>0</v>
      </c>
      <c r="R801" s="20">
        <f>Calc!V801</f>
        <v>0</v>
      </c>
      <c r="S801" s="21">
        <f>Calc!W801</f>
        <v>0</v>
      </c>
      <c r="T801" s="19">
        <f>Calc!J801</f>
        <v>0</v>
      </c>
      <c r="U801" s="14"/>
    </row>
    <row r="802" spans="1:21">
      <c r="A802" s="12"/>
      <c r="B802" s="13"/>
      <c r="C802" s="14"/>
      <c r="D802" s="14"/>
      <c r="E802" s="15"/>
      <c r="F802" s="15"/>
      <c r="G802" s="15"/>
      <c r="H802" s="15"/>
      <c r="I802" s="15"/>
      <c r="J802" s="15"/>
      <c r="K802" s="14"/>
      <c r="L802" s="16"/>
      <c r="M802" s="17"/>
      <c r="N802" s="18">
        <f>Calc!N802</f>
        <v>0</v>
      </c>
      <c r="O802" s="19">
        <f>Calc!Z802</f>
        <v>0</v>
      </c>
      <c r="P802" s="20">
        <f>Calc!S802</f>
        <v>0</v>
      </c>
      <c r="Q802" s="20">
        <f>Calc!T802</f>
        <v>0</v>
      </c>
      <c r="R802" s="20">
        <f>Calc!V802</f>
        <v>0</v>
      </c>
      <c r="S802" s="21">
        <f>Calc!W802</f>
        <v>0</v>
      </c>
      <c r="T802" s="19">
        <f>Calc!J802</f>
        <v>0</v>
      </c>
      <c r="U802" s="14"/>
    </row>
    <row r="803" spans="1:21">
      <c r="A803" s="12"/>
      <c r="B803" s="13"/>
      <c r="C803" s="14"/>
      <c r="D803" s="14"/>
      <c r="E803" s="15"/>
      <c r="F803" s="15"/>
      <c r="G803" s="15"/>
      <c r="H803" s="15"/>
      <c r="I803" s="15"/>
      <c r="J803" s="15"/>
      <c r="K803" s="14"/>
      <c r="L803" s="16"/>
      <c r="M803" s="17"/>
      <c r="N803" s="18">
        <f>Calc!N803</f>
        <v>0</v>
      </c>
      <c r="O803" s="19">
        <f>Calc!Z803</f>
        <v>0</v>
      </c>
      <c r="P803" s="20">
        <f>Calc!S803</f>
        <v>0</v>
      </c>
      <c r="Q803" s="20">
        <f>Calc!T803</f>
        <v>0</v>
      </c>
      <c r="R803" s="20">
        <f>Calc!V803</f>
        <v>0</v>
      </c>
      <c r="S803" s="21">
        <f>Calc!W803</f>
        <v>0</v>
      </c>
      <c r="T803" s="19">
        <f>Calc!J803</f>
        <v>0</v>
      </c>
      <c r="U803" s="14"/>
    </row>
    <row r="804" spans="1:21">
      <c r="A804" s="12"/>
      <c r="B804" s="13"/>
      <c r="C804" s="14"/>
      <c r="D804" s="14"/>
      <c r="E804" s="15"/>
      <c r="F804" s="15"/>
      <c r="G804" s="15"/>
      <c r="H804" s="15"/>
      <c r="I804" s="15"/>
      <c r="J804" s="15"/>
      <c r="K804" s="14"/>
      <c r="L804" s="16"/>
      <c r="M804" s="17"/>
      <c r="N804" s="18">
        <f>Calc!N804</f>
        <v>0</v>
      </c>
      <c r="O804" s="19">
        <f>Calc!Z804</f>
        <v>0</v>
      </c>
      <c r="P804" s="20">
        <f>Calc!S804</f>
        <v>0</v>
      </c>
      <c r="Q804" s="20">
        <f>Calc!T804</f>
        <v>0</v>
      </c>
      <c r="R804" s="20">
        <f>Calc!V804</f>
        <v>0</v>
      </c>
      <c r="S804" s="21">
        <f>Calc!W804</f>
        <v>0</v>
      </c>
      <c r="T804" s="19">
        <f>Calc!J804</f>
        <v>0</v>
      </c>
      <c r="U804" s="14"/>
    </row>
    <row r="805" spans="1:21">
      <c r="A805" s="12"/>
      <c r="B805" s="13"/>
      <c r="C805" s="14"/>
      <c r="D805" s="14"/>
      <c r="E805" s="15"/>
      <c r="F805" s="15"/>
      <c r="G805" s="15"/>
      <c r="H805" s="15"/>
      <c r="I805" s="15"/>
      <c r="J805" s="15"/>
      <c r="K805" s="14"/>
      <c r="L805" s="16"/>
      <c r="M805" s="17"/>
      <c r="N805" s="18">
        <f>Calc!N805</f>
        <v>0</v>
      </c>
      <c r="O805" s="19">
        <f>Calc!Z805</f>
        <v>0</v>
      </c>
      <c r="P805" s="20">
        <f>Calc!S805</f>
        <v>0</v>
      </c>
      <c r="Q805" s="20">
        <f>Calc!T805</f>
        <v>0</v>
      </c>
      <c r="R805" s="20">
        <f>Calc!V805</f>
        <v>0</v>
      </c>
      <c r="S805" s="21">
        <f>Calc!W805</f>
        <v>0</v>
      </c>
      <c r="T805" s="19">
        <f>Calc!J805</f>
        <v>0</v>
      </c>
      <c r="U805" s="14"/>
    </row>
    <row r="806" spans="1:21">
      <c r="A806" s="12"/>
      <c r="B806" s="13"/>
      <c r="C806" s="14"/>
      <c r="D806" s="14"/>
      <c r="E806" s="15"/>
      <c r="F806" s="15"/>
      <c r="G806" s="15"/>
      <c r="H806" s="15"/>
      <c r="I806" s="15"/>
      <c r="J806" s="15"/>
      <c r="K806" s="14"/>
      <c r="L806" s="16"/>
      <c r="M806" s="17"/>
      <c r="N806" s="18">
        <f>Calc!N806</f>
        <v>0</v>
      </c>
      <c r="O806" s="19">
        <f>Calc!Z806</f>
        <v>0</v>
      </c>
      <c r="P806" s="20">
        <f>Calc!S806</f>
        <v>0</v>
      </c>
      <c r="Q806" s="20">
        <f>Calc!T806</f>
        <v>0</v>
      </c>
      <c r="R806" s="20">
        <f>Calc!V806</f>
        <v>0</v>
      </c>
      <c r="S806" s="21">
        <f>Calc!W806</f>
        <v>0</v>
      </c>
      <c r="T806" s="19">
        <f>Calc!J806</f>
        <v>0</v>
      </c>
      <c r="U806" s="14"/>
    </row>
    <row r="807" spans="1:21">
      <c r="A807" s="12"/>
      <c r="B807" s="13"/>
      <c r="C807" s="14"/>
      <c r="D807" s="14"/>
      <c r="E807" s="15"/>
      <c r="F807" s="15"/>
      <c r="G807" s="15"/>
      <c r="H807" s="15"/>
      <c r="I807" s="15"/>
      <c r="J807" s="15"/>
      <c r="K807" s="14"/>
      <c r="L807" s="16"/>
      <c r="M807" s="17"/>
      <c r="N807" s="18">
        <f>Calc!N807</f>
        <v>0</v>
      </c>
      <c r="O807" s="19">
        <f>Calc!Z807</f>
        <v>0</v>
      </c>
      <c r="P807" s="20">
        <f>Calc!S807</f>
        <v>0</v>
      </c>
      <c r="Q807" s="20">
        <f>Calc!T807</f>
        <v>0</v>
      </c>
      <c r="R807" s="20">
        <f>Calc!V807</f>
        <v>0</v>
      </c>
      <c r="S807" s="21">
        <f>Calc!W807</f>
        <v>0</v>
      </c>
      <c r="T807" s="19">
        <f>Calc!J807</f>
        <v>0</v>
      </c>
      <c r="U807" s="14"/>
    </row>
    <row r="808" spans="1:21">
      <c r="A808" s="12"/>
      <c r="B808" s="13"/>
      <c r="C808" s="14"/>
      <c r="D808" s="14"/>
      <c r="E808" s="15"/>
      <c r="F808" s="15"/>
      <c r="G808" s="15"/>
      <c r="H808" s="15"/>
      <c r="I808" s="15"/>
      <c r="J808" s="15"/>
      <c r="K808" s="14"/>
      <c r="L808" s="16"/>
      <c r="M808" s="17"/>
      <c r="N808" s="18">
        <f>Calc!N808</f>
        <v>0</v>
      </c>
      <c r="O808" s="19">
        <f>Calc!Z808</f>
        <v>0</v>
      </c>
      <c r="P808" s="20">
        <f>Calc!S808</f>
        <v>0</v>
      </c>
      <c r="Q808" s="20">
        <f>Calc!T808</f>
        <v>0</v>
      </c>
      <c r="R808" s="20">
        <f>Calc!V808</f>
        <v>0</v>
      </c>
      <c r="S808" s="21">
        <f>Calc!W808</f>
        <v>0</v>
      </c>
      <c r="T808" s="19">
        <f>Calc!J808</f>
        <v>0</v>
      </c>
      <c r="U808" s="14"/>
    </row>
    <row r="809" spans="1:21">
      <c r="A809" s="12"/>
      <c r="B809" s="13"/>
      <c r="C809" s="14"/>
      <c r="D809" s="14"/>
      <c r="E809" s="15"/>
      <c r="F809" s="15"/>
      <c r="G809" s="15"/>
      <c r="H809" s="15"/>
      <c r="I809" s="15"/>
      <c r="J809" s="15"/>
      <c r="K809" s="14"/>
      <c r="L809" s="16"/>
      <c r="M809" s="17"/>
      <c r="N809" s="18">
        <f>Calc!N809</f>
        <v>0</v>
      </c>
      <c r="O809" s="19">
        <f>Calc!Z809</f>
        <v>0</v>
      </c>
      <c r="P809" s="20">
        <f>Calc!S809</f>
        <v>0</v>
      </c>
      <c r="Q809" s="20">
        <f>Calc!T809</f>
        <v>0</v>
      </c>
      <c r="R809" s="20">
        <f>Calc!V809</f>
        <v>0</v>
      </c>
      <c r="S809" s="21">
        <f>Calc!W809</f>
        <v>0</v>
      </c>
      <c r="T809" s="19">
        <f>Calc!J809</f>
        <v>0</v>
      </c>
      <c r="U809" s="14"/>
    </row>
    <row r="810" spans="1:21">
      <c r="A810" s="12"/>
      <c r="B810" s="13"/>
      <c r="C810" s="14"/>
      <c r="D810" s="14"/>
      <c r="E810" s="15"/>
      <c r="F810" s="15"/>
      <c r="G810" s="15"/>
      <c r="H810" s="15"/>
      <c r="I810" s="15"/>
      <c r="J810" s="15"/>
      <c r="K810" s="14"/>
      <c r="L810" s="16"/>
      <c r="M810" s="17"/>
      <c r="N810" s="18">
        <f>Calc!N810</f>
        <v>0</v>
      </c>
      <c r="O810" s="19">
        <f>Calc!Z810</f>
        <v>0</v>
      </c>
      <c r="P810" s="20">
        <f>Calc!S810</f>
        <v>0</v>
      </c>
      <c r="Q810" s="20">
        <f>Calc!T810</f>
        <v>0</v>
      </c>
      <c r="R810" s="20">
        <f>Calc!V810</f>
        <v>0</v>
      </c>
      <c r="S810" s="21">
        <f>Calc!W810</f>
        <v>0</v>
      </c>
      <c r="T810" s="19">
        <f>Calc!J810</f>
        <v>0</v>
      </c>
      <c r="U810" s="14"/>
    </row>
    <row r="811" spans="1:21">
      <c r="A811" s="12"/>
      <c r="B811" s="13"/>
      <c r="C811" s="14"/>
      <c r="D811" s="14"/>
      <c r="E811" s="15"/>
      <c r="F811" s="15"/>
      <c r="G811" s="15"/>
      <c r="H811" s="15"/>
      <c r="I811" s="15"/>
      <c r="J811" s="15"/>
      <c r="K811" s="14"/>
      <c r="L811" s="16"/>
      <c r="M811" s="17"/>
      <c r="N811" s="18">
        <f>Calc!N811</f>
        <v>0</v>
      </c>
      <c r="O811" s="19">
        <f>Calc!Z811</f>
        <v>0</v>
      </c>
      <c r="P811" s="20">
        <f>Calc!S811</f>
        <v>0</v>
      </c>
      <c r="Q811" s="20">
        <f>Calc!T811</f>
        <v>0</v>
      </c>
      <c r="R811" s="20">
        <f>Calc!V811</f>
        <v>0</v>
      </c>
      <c r="S811" s="21">
        <f>Calc!W811</f>
        <v>0</v>
      </c>
      <c r="T811" s="19">
        <f>Calc!J811</f>
        <v>0</v>
      </c>
      <c r="U811" s="14"/>
    </row>
    <row r="812" spans="1:21">
      <c r="A812" s="12"/>
      <c r="B812" s="13"/>
      <c r="C812" s="14"/>
      <c r="D812" s="14"/>
      <c r="E812" s="15"/>
      <c r="F812" s="15"/>
      <c r="G812" s="15"/>
      <c r="H812" s="15"/>
      <c r="I812" s="15"/>
      <c r="J812" s="15"/>
      <c r="K812" s="14"/>
      <c r="L812" s="16"/>
      <c r="M812" s="17"/>
      <c r="N812" s="18">
        <f>Calc!N812</f>
        <v>0</v>
      </c>
      <c r="O812" s="19">
        <f>Calc!Z812</f>
        <v>0</v>
      </c>
      <c r="P812" s="20">
        <f>Calc!S812</f>
        <v>0</v>
      </c>
      <c r="Q812" s="20">
        <f>Calc!T812</f>
        <v>0</v>
      </c>
      <c r="R812" s="20">
        <f>Calc!V812</f>
        <v>0</v>
      </c>
      <c r="S812" s="21">
        <f>Calc!W812</f>
        <v>0</v>
      </c>
      <c r="T812" s="19">
        <f>Calc!J812</f>
        <v>0</v>
      </c>
      <c r="U812" s="14"/>
    </row>
    <row r="813" spans="1:21">
      <c r="A813" s="12"/>
      <c r="B813" s="13"/>
      <c r="C813" s="14"/>
      <c r="D813" s="14"/>
      <c r="E813" s="15"/>
      <c r="F813" s="15"/>
      <c r="G813" s="15"/>
      <c r="H813" s="15"/>
      <c r="I813" s="15"/>
      <c r="J813" s="15"/>
      <c r="K813" s="14"/>
      <c r="L813" s="16"/>
      <c r="M813" s="17"/>
      <c r="N813" s="18">
        <f>Calc!N813</f>
        <v>0</v>
      </c>
      <c r="O813" s="19">
        <f>Calc!Z813</f>
        <v>0</v>
      </c>
      <c r="P813" s="20">
        <f>Calc!S813</f>
        <v>0</v>
      </c>
      <c r="Q813" s="20">
        <f>Calc!T813</f>
        <v>0</v>
      </c>
      <c r="R813" s="20">
        <f>Calc!V813</f>
        <v>0</v>
      </c>
      <c r="S813" s="21">
        <f>Calc!W813</f>
        <v>0</v>
      </c>
      <c r="T813" s="19">
        <f>Calc!J813</f>
        <v>0</v>
      </c>
      <c r="U813" s="14"/>
    </row>
    <row r="814" spans="1:21">
      <c r="A814" s="12"/>
      <c r="B814" s="13"/>
      <c r="C814" s="14"/>
      <c r="D814" s="14"/>
      <c r="E814" s="15"/>
      <c r="F814" s="15"/>
      <c r="G814" s="15"/>
      <c r="H814" s="15"/>
      <c r="I814" s="15"/>
      <c r="J814" s="15"/>
      <c r="K814" s="14"/>
      <c r="L814" s="16"/>
      <c r="M814" s="17"/>
      <c r="N814" s="18">
        <f>Calc!N814</f>
        <v>0</v>
      </c>
      <c r="O814" s="19">
        <f>Calc!Z814</f>
        <v>0</v>
      </c>
      <c r="P814" s="20">
        <f>Calc!S814</f>
        <v>0</v>
      </c>
      <c r="Q814" s="20">
        <f>Calc!T814</f>
        <v>0</v>
      </c>
      <c r="R814" s="20">
        <f>Calc!V814</f>
        <v>0</v>
      </c>
      <c r="S814" s="21">
        <f>Calc!W814</f>
        <v>0</v>
      </c>
      <c r="T814" s="19">
        <f>Calc!J814</f>
        <v>0</v>
      </c>
      <c r="U814" s="14"/>
    </row>
    <row r="815" spans="1:21">
      <c r="A815" s="12"/>
      <c r="B815" s="13"/>
      <c r="C815" s="14"/>
      <c r="D815" s="14"/>
      <c r="E815" s="15"/>
      <c r="F815" s="15"/>
      <c r="G815" s="15"/>
      <c r="H815" s="15"/>
      <c r="I815" s="15"/>
      <c r="J815" s="15"/>
      <c r="K815" s="14"/>
      <c r="L815" s="16"/>
      <c r="M815" s="17"/>
      <c r="N815" s="18">
        <f>Calc!N815</f>
        <v>0</v>
      </c>
      <c r="O815" s="19">
        <f>Calc!Z815</f>
        <v>0</v>
      </c>
      <c r="P815" s="20">
        <f>Calc!S815</f>
        <v>0</v>
      </c>
      <c r="Q815" s="20">
        <f>Calc!T815</f>
        <v>0</v>
      </c>
      <c r="R815" s="20">
        <f>Calc!V815</f>
        <v>0</v>
      </c>
      <c r="S815" s="21">
        <f>Calc!W815</f>
        <v>0</v>
      </c>
      <c r="T815" s="19">
        <f>Calc!J815</f>
        <v>0</v>
      </c>
      <c r="U815" s="14"/>
    </row>
    <row r="816" spans="1:21">
      <c r="A816" s="12"/>
      <c r="B816" s="13"/>
      <c r="C816" s="14"/>
      <c r="D816" s="14"/>
      <c r="E816" s="15"/>
      <c r="F816" s="15"/>
      <c r="G816" s="15"/>
      <c r="H816" s="15"/>
      <c r="I816" s="15"/>
      <c r="J816" s="15"/>
      <c r="K816" s="14"/>
      <c r="L816" s="16"/>
      <c r="M816" s="17"/>
      <c r="N816" s="18">
        <f>Calc!N816</f>
        <v>0</v>
      </c>
      <c r="O816" s="19">
        <f>Calc!Z816</f>
        <v>0</v>
      </c>
      <c r="P816" s="20">
        <f>Calc!S816</f>
        <v>0</v>
      </c>
      <c r="Q816" s="20">
        <f>Calc!T816</f>
        <v>0</v>
      </c>
      <c r="R816" s="20">
        <f>Calc!V816</f>
        <v>0</v>
      </c>
      <c r="S816" s="21">
        <f>Calc!W816</f>
        <v>0</v>
      </c>
      <c r="T816" s="19">
        <f>Calc!J816</f>
        <v>0</v>
      </c>
      <c r="U816" s="14"/>
    </row>
    <row r="817" spans="1:21">
      <c r="A817" s="12"/>
      <c r="B817" s="13"/>
      <c r="C817" s="14"/>
      <c r="D817" s="14"/>
      <c r="E817" s="15"/>
      <c r="F817" s="15"/>
      <c r="G817" s="15"/>
      <c r="H817" s="15"/>
      <c r="I817" s="15"/>
      <c r="J817" s="15"/>
      <c r="K817" s="14"/>
      <c r="L817" s="16"/>
      <c r="M817" s="17"/>
      <c r="N817" s="18">
        <f>Calc!N817</f>
        <v>0</v>
      </c>
      <c r="O817" s="19">
        <f>Calc!Z817</f>
        <v>0</v>
      </c>
      <c r="P817" s="20">
        <f>Calc!S817</f>
        <v>0</v>
      </c>
      <c r="Q817" s="20">
        <f>Calc!T817</f>
        <v>0</v>
      </c>
      <c r="R817" s="20">
        <f>Calc!V817</f>
        <v>0</v>
      </c>
      <c r="S817" s="21">
        <f>Calc!W817</f>
        <v>0</v>
      </c>
      <c r="T817" s="19">
        <f>Calc!J817</f>
        <v>0</v>
      </c>
      <c r="U817" s="14"/>
    </row>
    <row r="818" spans="1:21">
      <c r="A818" s="12"/>
      <c r="B818" s="13"/>
      <c r="C818" s="14"/>
      <c r="D818" s="14"/>
      <c r="E818" s="15"/>
      <c r="F818" s="15"/>
      <c r="G818" s="15"/>
      <c r="H818" s="15"/>
      <c r="I818" s="15"/>
      <c r="J818" s="15"/>
      <c r="K818" s="14"/>
      <c r="L818" s="16"/>
      <c r="M818" s="17"/>
      <c r="N818" s="18">
        <f>Calc!N818</f>
        <v>0</v>
      </c>
      <c r="O818" s="19">
        <f>Calc!Z818</f>
        <v>0</v>
      </c>
      <c r="P818" s="20">
        <f>Calc!S818</f>
        <v>0</v>
      </c>
      <c r="Q818" s="20">
        <f>Calc!T818</f>
        <v>0</v>
      </c>
      <c r="R818" s="20">
        <f>Calc!V818</f>
        <v>0</v>
      </c>
      <c r="S818" s="21">
        <f>Calc!W818</f>
        <v>0</v>
      </c>
      <c r="T818" s="19">
        <f>Calc!J818</f>
        <v>0</v>
      </c>
      <c r="U818" s="14"/>
    </row>
    <row r="819" spans="1:21">
      <c r="A819" s="12"/>
      <c r="B819" s="13"/>
      <c r="C819" s="14"/>
      <c r="D819" s="14"/>
      <c r="E819" s="15"/>
      <c r="F819" s="15"/>
      <c r="G819" s="15"/>
      <c r="H819" s="15"/>
      <c r="I819" s="15"/>
      <c r="J819" s="15"/>
      <c r="K819" s="14"/>
      <c r="L819" s="16"/>
      <c r="M819" s="17"/>
      <c r="N819" s="18">
        <f>Calc!N819</f>
        <v>0</v>
      </c>
      <c r="O819" s="19">
        <f>Calc!Z819</f>
        <v>0</v>
      </c>
      <c r="P819" s="20">
        <f>Calc!S819</f>
        <v>0</v>
      </c>
      <c r="Q819" s="20">
        <f>Calc!T819</f>
        <v>0</v>
      </c>
      <c r="R819" s="20">
        <f>Calc!V819</f>
        <v>0</v>
      </c>
      <c r="S819" s="21">
        <f>Calc!W819</f>
        <v>0</v>
      </c>
      <c r="T819" s="19">
        <f>Calc!J819</f>
        <v>0</v>
      </c>
      <c r="U819" s="14"/>
    </row>
    <row r="820" spans="1:21">
      <c r="A820" s="12"/>
      <c r="B820" s="13"/>
      <c r="C820" s="14"/>
      <c r="D820" s="14"/>
      <c r="E820" s="15"/>
      <c r="F820" s="15"/>
      <c r="G820" s="15"/>
      <c r="H820" s="15"/>
      <c r="I820" s="15"/>
      <c r="J820" s="15"/>
      <c r="K820" s="14"/>
      <c r="L820" s="16"/>
      <c r="M820" s="17"/>
      <c r="N820" s="18">
        <f>Calc!N820</f>
        <v>0</v>
      </c>
      <c r="O820" s="19">
        <f>Calc!Z820</f>
        <v>0</v>
      </c>
      <c r="P820" s="20">
        <f>Calc!S820</f>
        <v>0</v>
      </c>
      <c r="Q820" s="20">
        <f>Calc!T820</f>
        <v>0</v>
      </c>
      <c r="R820" s="20">
        <f>Calc!V820</f>
        <v>0</v>
      </c>
      <c r="S820" s="21">
        <f>Calc!W820</f>
        <v>0</v>
      </c>
      <c r="T820" s="19">
        <f>Calc!J820</f>
        <v>0</v>
      </c>
      <c r="U820" s="14"/>
    </row>
    <row r="821" spans="1:21">
      <c r="A821" s="12"/>
      <c r="B821" s="13"/>
      <c r="C821" s="14"/>
      <c r="D821" s="14"/>
      <c r="E821" s="15"/>
      <c r="F821" s="15"/>
      <c r="G821" s="15"/>
      <c r="H821" s="15"/>
      <c r="I821" s="15"/>
      <c r="J821" s="15"/>
      <c r="K821" s="14"/>
      <c r="L821" s="16"/>
      <c r="M821" s="17"/>
      <c r="N821" s="18">
        <f>Calc!N821</f>
        <v>0</v>
      </c>
      <c r="O821" s="19">
        <f>Calc!Z821</f>
        <v>0</v>
      </c>
      <c r="P821" s="20">
        <f>Calc!S821</f>
        <v>0</v>
      </c>
      <c r="Q821" s="20">
        <f>Calc!T821</f>
        <v>0</v>
      </c>
      <c r="R821" s="20">
        <f>Calc!V821</f>
        <v>0</v>
      </c>
      <c r="S821" s="21">
        <f>Calc!W821</f>
        <v>0</v>
      </c>
      <c r="T821" s="19">
        <f>Calc!J821</f>
        <v>0</v>
      </c>
      <c r="U821" s="14"/>
    </row>
    <row r="822" spans="1:21">
      <c r="A822" s="12"/>
      <c r="B822" s="13"/>
      <c r="C822" s="14"/>
      <c r="D822" s="14"/>
      <c r="E822" s="15"/>
      <c r="F822" s="15"/>
      <c r="G822" s="15"/>
      <c r="H822" s="15"/>
      <c r="I822" s="15"/>
      <c r="J822" s="15"/>
      <c r="K822" s="14"/>
      <c r="L822" s="16"/>
      <c r="M822" s="17"/>
      <c r="N822" s="18">
        <f>Calc!N822</f>
        <v>0</v>
      </c>
      <c r="O822" s="19">
        <f>Calc!Z822</f>
        <v>0</v>
      </c>
      <c r="P822" s="20">
        <f>Calc!S822</f>
        <v>0</v>
      </c>
      <c r="Q822" s="20">
        <f>Calc!T822</f>
        <v>0</v>
      </c>
      <c r="R822" s="20">
        <f>Calc!V822</f>
        <v>0</v>
      </c>
      <c r="S822" s="21">
        <f>Calc!W822</f>
        <v>0</v>
      </c>
      <c r="T822" s="19">
        <f>Calc!J822</f>
        <v>0</v>
      </c>
      <c r="U822" s="14"/>
    </row>
    <row r="823" spans="1:21">
      <c r="A823" s="12"/>
      <c r="B823" s="13"/>
      <c r="C823" s="14"/>
      <c r="D823" s="14"/>
      <c r="E823" s="15"/>
      <c r="F823" s="15"/>
      <c r="G823" s="15"/>
      <c r="H823" s="15"/>
      <c r="I823" s="15"/>
      <c r="J823" s="15"/>
      <c r="K823" s="14"/>
      <c r="L823" s="16"/>
      <c r="M823" s="17"/>
      <c r="N823" s="18">
        <f>Calc!N823</f>
        <v>0</v>
      </c>
      <c r="O823" s="19">
        <f>Calc!Z823</f>
        <v>0</v>
      </c>
      <c r="P823" s="20">
        <f>Calc!S823</f>
        <v>0</v>
      </c>
      <c r="Q823" s="20">
        <f>Calc!T823</f>
        <v>0</v>
      </c>
      <c r="R823" s="20">
        <f>Calc!V823</f>
        <v>0</v>
      </c>
      <c r="S823" s="21">
        <f>Calc!W823</f>
        <v>0</v>
      </c>
      <c r="T823" s="19">
        <f>Calc!J823</f>
        <v>0</v>
      </c>
      <c r="U823" s="14"/>
    </row>
    <row r="824" spans="1:21">
      <c r="A824" s="12"/>
      <c r="B824" s="13"/>
      <c r="C824" s="14"/>
      <c r="D824" s="14"/>
      <c r="E824" s="15"/>
      <c r="F824" s="15"/>
      <c r="G824" s="15"/>
      <c r="H824" s="15"/>
      <c r="I824" s="15"/>
      <c r="J824" s="15"/>
      <c r="K824" s="14"/>
      <c r="L824" s="16"/>
      <c r="M824" s="17"/>
      <c r="N824" s="18">
        <f>Calc!N824</f>
        <v>0</v>
      </c>
      <c r="O824" s="19">
        <f>Calc!Z824</f>
        <v>0</v>
      </c>
      <c r="P824" s="20">
        <f>Calc!S824</f>
        <v>0</v>
      </c>
      <c r="Q824" s="20">
        <f>Calc!T824</f>
        <v>0</v>
      </c>
      <c r="R824" s="20">
        <f>Calc!V824</f>
        <v>0</v>
      </c>
      <c r="S824" s="21">
        <f>Calc!W824</f>
        <v>0</v>
      </c>
      <c r="T824" s="19">
        <f>Calc!J824</f>
        <v>0</v>
      </c>
      <c r="U824" s="14"/>
    </row>
    <row r="825" spans="1:21">
      <c r="A825" s="12"/>
      <c r="B825" s="13"/>
      <c r="C825" s="14"/>
      <c r="D825" s="14"/>
      <c r="E825" s="15"/>
      <c r="F825" s="15"/>
      <c r="G825" s="15"/>
      <c r="H825" s="15"/>
      <c r="I825" s="15"/>
      <c r="J825" s="15"/>
      <c r="K825" s="14"/>
      <c r="L825" s="16"/>
      <c r="M825" s="17"/>
      <c r="N825" s="18">
        <f>Calc!N825</f>
        <v>0</v>
      </c>
      <c r="O825" s="19">
        <f>Calc!Z825</f>
        <v>0</v>
      </c>
      <c r="P825" s="20">
        <f>Calc!S825</f>
        <v>0</v>
      </c>
      <c r="Q825" s="20">
        <f>Calc!T825</f>
        <v>0</v>
      </c>
      <c r="R825" s="20">
        <f>Calc!V825</f>
        <v>0</v>
      </c>
      <c r="S825" s="21">
        <f>Calc!W825</f>
        <v>0</v>
      </c>
      <c r="T825" s="19">
        <f>Calc!J825</f>
        <v>0</v>
      </c>
      <c r="U825" s="14"/>
    </row>
    <row r="826" spans="1:21">
      <c r="A826" s="12"/>
      <c r="B826" s="13"/>
      <c r="C826" s="14"/>
      <c r="D826" s="14"/>
      <c r="E826" s="15"/>
      <c r="F826" s="15"/>
      <c r="G826" s="15"/>
      <c r="H826" s="15"/>
      <c r="I826" s="15"/>
      <c r="J826" s="15"/>
      <c r="K826" s="14"/>
      <c r="L826" s="16"/>
      <c r="M826" s="17"/>
      <c r="N826" s="18">
        <f>Calc!N826</f>
        <v>0</v>
      </c>
      <c r="O826" s="19">
        <f>Calc!Z826</f>
        <v>0</v>
      </c>
      <c r="P826" s="20">
        <f>Calc!S826</f>
        <v>0</v>
      </c>
      <c r="Q826" s="20">
        <f>Calc!T826</f>
        <v>0</v>
      </c>
      <c r="R826" s="20">
        <f>Calc!V826</f>
        <v>0</v>
      </c>
      <c r="S826" s="21">
        <f>Calc!W826</f>
        <v>0</v>
      </c>
      <c r="T826" s="19">
        <f>Calc!J826</f>
        <v>0</v>
      </c>
      <c r="U826" s="14"/>
    </row>
    <row r="827" spans="1:21">
      <c r="A827" s="12"/>
      <c r="B827" s="13"/>
      <c r="C827" s="14"/>
      <c r="D827" s="14"/>
      <c r="E827" s="15"/>
      <c r="F827" s="15"/>
      <c r="G827" s="15"/>
      <c r="H827" s="15"/>
      <c r="I827" s="15"/>
      <c r="J827" s="15"/>
      <c r="K827" s="14"/>
      <c r="L827" s="16"/>
      <c r="M827" s="17"/>
      <c r="N827" s="18">
        <f>Calc!N827</f>
        <v>0</v>
      </c>
      <c r="O827" s="19">
        <f>Calc!Z827</f>
        <v>0</v>
      </c>
      <c r="P827" s="20">
        <f>Calc!S827</f>
        <v>0</v>
      </c>
      <c r="Q827" s="20">
        <f>Calc!T827</f>
        <v>0</v>
      </c>
      <c r="R827" s="20">
        <f>Calc!V827</f>
        <v>0</v>
      </c>
      <c r="S827" s="21">
        <f>Calc!W827</f>
        <v>0</v>
      </c>
      <c r="T827" s="19">
        <f>Calc!J827</f>
        <v>0</v>
      </c>
      <c r="U827" s="14"/>
    </row>
    <row r="828" spans="1:21">
      <c r="A828" s="12"/>
      <c r="B828" s="13"/>
      <c r="C828" s="14"/>
      <c r="D828" s="14"/>
      <c r="E828" s="15"/>
      <c r="F828" s="15"/>
      <c r="G828" s="15"/>
      <c r="H828" s="15"/>
      <c r="I828" s="15"/>
      <c r="J828" s="15"/>
      <c r="K828" s="14"/>
      <c r="L828" s="16"/>
      <c r="M828" s="17"/>
      <c r="N828" s="18">
        <f>Calc!N828</f>
        <v>0</v>
      </c>
      <c r="O828" s="19">
        <f>Calc!Z828</f>
        <v>0</v>
      </c>
      <c r="P828" s="20">
        <f>Calc!S828</f>
        <v>0</v>
      </c>
      <c r="Q828" s="20">
        <f>Calc!T828</f>
        <v>0</v>
      </c>
      <c r="R828" s="20">
        <f>Calc!V828</f>
        <v>0</v>
      </c>
      <c r="S828" s="21">
        <f>Calc!W828</f>
        <v>0</v>
      </c>
      <c r="T828" s="19">
        <f>Calc!J828</f>
        <v>0</v>
      </c>
      <c r="U828" s="14"/>
    </row>
    <row r="829" spans="1:21">
      <c r="A829" s="12"/>
      <c r="B829" s="13"/>
      <c r="C829" s="14"/>
      <c r="D829" s="14"/>
      <c r="E829" s="15"/>
      <c r="F829" s="15"/>
      <c r="G829" s="15"/>
      <c r="H829" s="15"/>
      <c r="I829" s="15"/>
      <c r="J829" s="15"/>
      <c r="K829" s="14"/>
      <c r="L829" s="16"/>
      <c r="M829" s="17"/>
      <c r="N829" s="18">
        <f>Calc!N829</f>
        <v>0</v>
      </c>
      <c r="O829" s="19">
        <f>Calc!Z829</f>
        <v>0</v>
      </c>
      <c r="P829" s="20">
        <f>Calc!S829</f>
        <v>0</v>
      </c>
      <c r="Q829" s="20">
        <f>Calc!T829</f>
        <v>0</v>
      </c>
      <c r="R829" s="20">
        <f>Calc!V829</f>
        <v>0</v>
      </c>
      <c r="S829" s="21">
        <f>Calc!W829</f>
        <v>0</v>
      </c>
      <c r="T829" s="19">
        <f>Calc!J829</f>
        <v>0</v>
      </c>
      <c r="U829" s="14"/>
    </row>
    <row r="830" spans="1:21">
      <c r="A830" s="12"/>
      <c r="B830" s="13"/>
      <c r="C830" s="14"/>
      <c r="D830" s="14"/>
      <c r="E830" s="15"/>
      <c r="F830" s="15"/>
      <c r="G830" s="15"/>
      <c r="H830" s="15"/>
      <c r="I830" s="15"/>
      <c r="J830" s="15"/>
      <c r="K830" s="14"/>
      <c r="L830" s="16"/>
      <c r="M830" s="17"/>
      <c r="N830" s="18">
        <f>Calc!N830</f>
        <v>0</v>
      </c>
      <c r="O830" s="19">
        <f>Calc!Z830</f>
        <v>0</v>
      </c>
      <c r="P830" s="20">
        <f>Calc!S830</f>
        <v>0</v>
      </c>
      <c r="Q830" s="20">
        <f>Calc!T830</f>
        <v>0</v>
      </c>
      <c r="R830" s="20">
        <f>Calc!V830</f>
        <v>0</v>
      </c>
      <c r="S830" s="21">
        <f>Calc!W830</f>
        <v>0</v>
      </c>
      <c r="T830" s="19">
        <f>Calc!J830</f>
        <v>0</v>
      </c>
      <c r="U830" s="14"/>
    </row>
    <row r="831" spans="1:21">
      <c r="A831" s="12"/>
      <c r="B831" s="13"/>
      <c r="C831" s="14"/>
      <c r="D831" s="14"/>
      <c r="E831" s="15"/>
      <c r="F831" s="15"/>
      <c r="G831" s="15"/>
      <c r="H831" s="15"/>
      <c r="I831" s="15"/>
      <c r="J831" s="15"/>
      <c r="K831" s="14"/>
      <c r="L831" s="16"/>
      <c r="M831" s="17"/>
      <c r="N831" s="18">
        <f>Calc!N831</f>
        <v>0</v>
      </c>
      <c r="O831" s="19">
        <f>Calc!Z831</f>
        <v>0</v>
      </c>
      <c r="P831" s="20">
        <f>Calc!S831</f>
        <v>0</v>
      </c>
      <c r="Q831" s="20">
        <f>Calc!T831</f>
        <v>0</v>
      </c>
      <c r="R831" s="20">
        <f>Calc!V831</f>
        <v>0</v>
      </c>
      <c r="S831" s="21">
        <f>Calc!W831</f>
        <v>0</v>
      </c>
      <c r="T831" s="19">
        <f>Calc!J831</f>
        <v>0</v>
      </c>
      <c r="U831" s="14"/>
    </row>
    <row r="832" spans="1:21">
      <c r="A832" s="12"/>
      <c r="B832" s="13"/>
      <c r="C832" s="14"/>
      <c r="D832" s="14"/>
      <c r="E832" s="15"/>
      <c r="F832" s="15"/>
      <c r="G832" s="15"/>
      <c r="H832" s="15"/>
      <c r="I832" s="15"/>
      <c r="J832" s="15"/>
      <c r="K832" s="14"/>
      <c r="L832" s="16"/>
      <c r="M832" s="17"/>
      <c r="N832" s="18">
        <f>Calc!N832</f>
        <v>0</v>
      </c>
      <c r="O832" s="19">
        <f>Calc!Z832</f>
        <v>0</v>
      </c>
      <c r="P832" s="20">
        <f>Calc!S832</f>
        <v>0</v>
      </c>
      <c r="Q832" s="20">
        <f>Calc!T832</f>
        <v>0</v>
      </c>
      <c r="R832" s="20">
        <f>Calc!V832</f>
        <v>0</v>
      </c>
      <c r="S832" s="21">
        <f>Calc!W832</f>
        <v>0</v>
      </c>
      <c r="T832" s="19">
        <f>Calc!J832</f>
        <v>0</v>
      </c>
      <c r="U832" s="14"/>
    </row>
    <row r="833" spans="1:21">
      <c r="A833" s="12"/>
      <c r="B833" s="13"/>
      <c r="C833" s="14"/>
      <c r="D833" s="14"/>
      <c r="E833" s="15"/>
      <c r="F833" s="15"/>
      <c r="G833" s="15"/>
      <c r="H833" s="15"/>
      <c r="I833" s="15"/>
      <c r="J833" s="15"/>
      <c r="K833" s="14"/>
      <c r="L833" s="16"/>
      <c r="M833" s="17"/>
      <c r="N833" s="18">
        <f>Calc!N833</f>
        <v>0</v>
      </c>
      <c r="O833" s="19">
        <f>Calc!Z833</f>
        <v>0</v>
      </c>
      <c r="P833" s="20">
        <f>Calc!S833</f>
        <v>0</v>
      </c>
      <c r="Q833" s="20">
        <f>Calc!T833</f>
        <v>0</v>
      </c>
      <c r="R833" s="20">
        <f>Calc!V833</f>
        <v>0</v>
      </c>
      <c r="S833" s="21">
        <f>Calc!W833</f>
        <v>0</v>
      </c>
      <c r="T833" s="19">
        <f>Calc!J833</f>
        <v>0</v>
      </c>
      <c r="U833" s="14"/>
    </row>
    <row r="834" spans="1:21">
      <c r="A834" s="12"/>
      <c r="B834" s="13"/>
      <c r="C834" s="14"/>
      <c r="D834" s="14"/>
      <c r="E834" s="15"/>
      <c r="F834" s="15"/>
      <c r="G834" s="15"/>
      <c r="H834" s="15"/>
      <c r="I834" s="15"/>
      <c r="J834" s="15"/>
      <c r="K834" s="14"/>
      <c r="L834" s="16"/>
      <c r="M834" s="17"/>
      <c r="N834" s="18">
        <f>Calc!N834</f>
        <v>0</v>
      </c>
      <c r="O834" s="19">
        <f>Calc!Z834</f>
        <v>0</v>
      </c>
      <c r="P834" s="20">
        <f>Calc!S834</f>
        <v>0</v>
      </c>
      <c r="Q834" s="20">
        <f>Calc!T834</f>
        <v>0</v>
      </c>
      <c r="R834" s="20">
        <f>Calc!V834</f>
        <v>0</v>
      </c>
      <c r="S834" s="21">
        <f>Calc!W834</f>
        <v>0</v>
      </c>
      <c r="T834" s="19">
        <f>Calc!J834</f>
        <v>0</v>
      </c>
      <c r="U834" s="14"/>
    </row>
    <row r="835" spans="1:21">
      <c r="A835" s="12"/>
      <c r="B835" s="13"/>
      <c r="C835" s="14"/>
      <c r="D835" s="14"/>
      <c r="E835" s="15"/>
      <c r="F835" s="15"/>
      <c r="G835" s="15"/>
      <c r="H835" s="15"/>
      <c r="I835" s="15"/>
      <c r="J835" s="15"/>
      <c r="K835" s="14"/>
      <c r="L835" s="16"/>
      <c r="M835" s="17"/>
      <c r="N835" s="18">
        <f>Calc!N835</f>
        <v>0</v>
      </c>
      <c r="O835" s="19">
        <f>Calc!Z835</f>
        <v>0</v>
      </c>
      <c r="P835" s="20">
        <f>Calc!S835</f>
        <v>0</v>
      </c>
      <c r="Q835" s="20">
        <f>Calc!T835</f>
        <v>0</v>
      </c>
      <c r="R835" s="20">
        <f>Calc!V835</f>
        <v>0</v>
      </c>
      <c r="S835" s="21">
        <f>Calc!W835</f>
        <v>0</v>
      </c>
      <c r="T835" s="19">
        <f>Calc!J835</f>
        <v>0</v>
      </c>
      <c r="U835" s="14"/>
    </row>
    <row r="836" spans="1:21">
      <c r="A836" s="12"/>
      <c r="B836" s="13"/>
      <c r="C836" s="14"/>
      <c r="D836" s="14"/>
      <c r="E836" s="15"/>
      <c r="F836" s="15"/>
      <c r="G836" s="15"/>
      <c r="H836" s="15"/>
      <c r="I836" s="15"/>
      <c r="J836" s="15"/>
      <c r="K836" s="14"/>
      <c r="L836" s="16"/>
      <c r="M836" s="17"/>
      <c r="N836" s="18">
        <f>Calc!N836</f>
        <v>0</v>
      </c>
      <c r="O836" s="19">
        <f>Calc!Z836</f>
        <v>0</v>
      </c>
      <c r="P836" s="20">
        <f>Calc!S836</f>
        <v>0</v>
      </c>
      <c r="Q836" s="20">
        <f>Calc!T836</f>
        <v>0</v>
      </c>
      <c r="R836" s="20">
        <f>Calc!V836</f>
        <v>0</v>
      </c>
      <c r="S836" s="21">
        <f>Calc!W836</f>
        <v>0</v>
      </c>
      <c r="T836" s="19">
        <f>Calc!J836</f>
        <v>0</v>
      </c>
      <c r="U836" s="14"/>
    </row>
    <row r="837" spans="1:21">
      <c r="A837" s="12"/>
      <c r="B837" s="13"/>
      <c r="C837" s="14"/>
      <c r="D837" s="14"/>
      <c r="E837" s="15"/>
      <c r="F837" s="15"/>
      <c r="G837" s="15"/>
      <c r="H837" s="15"/>
      <c r="I837" s="15"/>
      <c r="J837" s="15"/>
      <c r="K837" s="14"/>
      <c r="L837" s="16"/>
      <c r="M837" s="17"/>
      <c r="N837" s="18">
        <f>Calc!N837</f>
        <v>0</v>
      </c>
      <c r="O837" s="19">
        <f>Calc!Z837</f>
        <v>0</v>
      </c>
      <c r="P837" s="20">
        <f>Calc!S837</f>
        <v>0</v>
      </c>
      <c r="Q837" s="20">
        <f>Calc!T837</f>
        <v>0</v>
      </c>
      <c r="R837" s="20">
        <f>Calc!V837</f>
        <v>0</v>
      </c>
      <c r="S837" s="21">
        <f>Calc!W837</f>
        <v>0</v>
      </c>
      <c r="T837" s="19">
        <f>Calc!J837</f>
        <v>0</v>
      </c>
      <c r="U837" s="14"/>
    </row>
    <row r="838" spans="1:21">
      <c r="A838" s="12"/>
      <c r="B838" s="13"/>
      <c r="C838" s="14"/>
      <c r="D838" s="14"/>
      <c r="E838" s="15"/>
      <c r="F838" s="15"/>
      <c r="G838" s="15"/>
      <c r="H838" s="15"/>
      <c r="I838" s="15"/>
      <c r="J838" s="15"/>
      <c r="K838" s="14"/>
      <c r="L838" s="16"/>
      <c r="M838" s="17"/>
      <c r="N838" s="18">
        <f>Calc!N838</f>
        <v>0</v>
      </c>
      <c r="O838" s="19">
        <f>Calc!Z838</f>
        <v>0</v>
      </c>
      <c r="P838" s="20">
        <f>Calc!S838</f>
        <v>0</v>
      </c>
      <c r="Q838" s="20">
        <f>Calc!T838</f>
        <v>0</v>
      </c>
      <c r="R838" s="20">
        <f>Calc!V838</f>
        <v>0</v>
      </c>
      <c r="S838" s="21">
        <f>Calc!W838</f>
        <v>0</v>
      </c>
      <c r="T838" s="19">
        <f>Calc!J838</f>
        <v>0</v>
      </c>
      <c r="U838" s="14"/>
    </row>
    <row r="839" spans="1:21">
      <c r="A839" s="12"/>
      <c r="B839" s="13"/>
      <c r="C839" s="14"/>
      <c r="D839" s="14"/>
      <c r="E839" s="15"/>
      <c r="F839" s="15"/>
      <c r="G839" s="15"/>
      <c r="H839" s="15"/>
      <c r="I839" s="15"/>
      <c r="J839" s="15"/>
      <c r="K839" s="14"/>
      <c r="L839" s="16"/>
      <c r="M839" s="17"/>
      <c r="N839" s="18">
        <f>Calc!N839</f>
        <v>0</v>
      </c>
      <c r="O839" s="19">
        <f>Calc!Z839</f>
        <v>0</v>
      </c>
      <c r="P839" s="20">
        <f>Calc!S839</f>
        <v>0</v>
      </c>
      <c r="Q839" s="20">
        <f>Calc!T839</f>
        <v>0</v>
      </c>
      <c r="R839" s="20">
        <f>Calc!V839</f>
        <v>0</v>
      </c>
      <c r="S839" s="21">
        <f>Calc!W839</f>
        <v>0</v>
      </c>
      <c r="T839" s="19">
        <f>Calc!J839</f>
        <v>0</v>
      </c>
      <c r="U839" s="14"/>
    </row>
    <row r="840" spans="1:21">
      <c r="A840" s="12"/>
      <c r="B840" s="13"/>
      <c r="C840" s="14"/>
      <c r="D840" s="14"/>
      <c r="E840" s="15"/>
      <c r="F840" s="15"/>
      <c r="G840" s="15"/>
      <c r="H840" s="15"/>
      <c r="I840" s="15"/>
      <c r="J840" s="15"/>
      <c r="K840" s="14"/>
      <c r="L840" s="16"/>
      <c r="M840" s="17"/>
      <c r="N840" s="18">
        <f>Calc!N840</f>
        <v>0</v>
      </c>
      <c r="O840" s="19">
        <f>Calc!Z840</f>
        <v>0</v>
      </c>
      <c r="P840" s="20">
        <f>Calc!S840</f>
        <v>0</v>
      </c>
      <c r="Q840" s="20">
        <f>Calc!T840</f>
        <v>0</v>
      </c>
      <c r="R840" s="20">
        <f>Calc!V840</f>
        <v>0</v>
      </c>
      <c r="S840" s="21">
        <f>Calc!W840</f>
        <v>0</v>
      </c>
      <c r="T840" s="19">
        <f>Calc!J840</f>
        <v>0</v>
      </c>
      <c r="U840" s="14"/>
    </row>
    <row r="841" spans="1:21">
      <c r="A841" s="12"/>
      <c r="B841" s="13"/>
      <c r="C841" s="14"/>
      <c r="D841" s="14"/>
      <c r="E841" s="15"/>
      <c r="F841" s="15"/>
      <c r="G841" s="15"/>
      <c r="H841" s="15"/>
      <c r="I841" s="15"/>
      <c r="J841" s="15"/>
      <c r="K841" s="14"/>
      <c r="L841" s="16"/>
      <c r="M841" s="17"/>
      <c r="N841" s="18">
        <f>Calc!N841</f>
        <v>0</v>
      </c>
      <c r="O841" s="19">
        <f>Calc!Z841</f>
        <v>0</v>
      </c>
      <c r="P841" s="20">
        <f>Calc!S841</f>
        <v>0</v>
      </c>
      <c r="Q841" s="20">
        <f>Calc!T841</f>
        <v>0</v>
      </c>
      <c r="R841" s="20">
        <f>Calc!V841</f>
        <v>0</v>
      </c>
      <c r="S841" s="21">
        <f>Calc!W841</f>
        <v>0</v>
      </c>
      <c r="T841" s="19">
        <f>Calc!J841</f>
        <v>0</v>
      </c>
      <c r="U841" s="14"/>
    </row>
    <row r="842" spans="1:21">
      <c r="A842" s="12"/>
      <c r="B842" s="13"/>
      <c r="C842" s="14"/>
      <c r="D842" s="14"/>
      <c r="E842" s="15"/>
      <c r="F842" s="15"/>
      <c r="G842" s="15"/>
      <c r="H842" s="15"/>
      <c r="I842" s="15"/>
      <c r="J842" s="15"/>
      <c r="K842" s="14"/>
      <c r="L842" s="16"/>
      <c r="M842" s="17"/>
      <c r="N842" s="18">
        <f>Calc!N842</f>
        <v>0</v>
      </c>
      <c r="O842" s="19">
        <f>Calc!Z842</f>
        <v>0</v>
      </c>
      <c r="P842" s="20">
        <f>Calc!S842</f>
        <v>0</v>
      </c>
      <c r="Q842" s="20">
        <f>Calc!T842</f>
        <v>0</v>
      </c>
      <c r="R842" s="20">
        <f>Calc!V842</f>
        <v>0</v>
      </c>
      <c r="S842" s="21">
        <f>Calc!W842</f>
        <v>0</v>
      </c>
      <c r="T842" s="19">
        <f>Calc!J842</f>
        <v>0</v>
      </c>
      <c r="U842" s="14"/>
    </row>
    <row r="843" spans="1:21">
      <c r="A843" s="12"/>
      <c r="B843" s="13"/>
      <c r="C843" s="14"/>
      <c r="D843" s="14"/>
      <c r="E843" s="15"/>
      <c r="F843" s="15"/>
      <c r="G843" s="15"/>
      <c r="H843" s="15"/>
      <c r="I843" s="15"/>
      <c r="J843" s="15"/>
      <c r="K843" s="14"/>
      <c r="L843" s="16"/>
      <c r="M843" s="17"/>
      <c r="N843" s="18">
        <f>Calc!N843</f>
        <v>0</v>
      </c>
      <c r="O843" s="19">
        <f>Calc!Z843</f>
        <v>0</v>
      </c>
      <c r="P843" s="20">
        <f>Calc!S843</f>
        <v>0</v>
      </c>
      <c r="Q843" s="20">
        <f>Calc!T843</f>
        <v>0</v>
      </c>
      <c r="R843" s="20">
        <f>Calc!V843</f>
        <v>0</v>
      </c>
      <c r="S843" s="21">
        <f>Calc!W843</f>
        <v>0</v>
      </c>
      <c r="T843" s="19">
        <f>Calc!J843</f>
        <v>0</v>
      </c>
      <c r="U843" s="14"/>
    </row>
    <row r="844" spans="1:21">
      <c r="A844" s="12"/>
      <c r="B844" s="13"/>
      <c r="C844" s="14"/>
      <c r="D844" s="14"/>
      <c r="E844" s="15"/>
      <c r="F844" s="15"/>
      <c r="G844" s="15"/>
      <c r="H844" s="15"/>
      <c r="I844" s="15"/>
      <c r="J844" s="15"/>
      <c r="K844" s="14"/>
      <c r="L844" s="16"/>
      <c r="M844" s="17"/>
      <c r="N844" s="18">
        <f>Calc!N844</f>
        <v>0</v>
      </c>
      <c r="O844" s="19">
        <f>Calc!Z844</f>
        <v>0</v>
      </c>
      <c r="P844" s="20">
        <f>Calc!S844</f>
        <v>0</v>
      </c>
      <c r="Q844" s="20">
        <f>Calc!T844</f>
        <v>0</v>
      </c>
      <c r="R844" s="20">
        <f>Calc!V844</f>
        <v>0</v>
      </c>
      <c r="S844" s="21">
        <f>Calc!W844</f>
        <v>0</v>
      </c>
      <c r="T844" s="19">
        <f>Calc!J844</f>
        <v>0</v>
      </c>
      <c r="U844" s="14"/>
    </row>
    <row r="845" spans="1:21">
      <c r="A845" s="12"/>
      <c r="B845" s="13"/>
      <c r="C845" s="14"/>
      <c r="D845" s="14"/>
      <c r="E845" s="15"/>
      <c r="F845" s="15"/>
      <c r="G845" s="15"/>
      <c r="H845" s="15"/>
      <c r="I845" s="15"/>
      <c r="J845" s="15"/>
      <c r="K845" s="14"/>
      <c r="L845" s="16"/>
      <c r="M845" s="17"/>
      <c r="N845" s="18">
        <f>Calc!N845</f>
        <v>0</v>
      </c>
      <c r="O845" s="19">
        <f>Calc!Z845</f>
        <v>0</v>
      </c>
      <c r="P845" s="20">
        <f>Calc!S845</f>
        <v>0</v>
      </c>
      <c r="Q845" s="20">
        <f>Calc!T845</f>
        <v>0</v>
      </c>
      <c r="R845" s="20">
        <f>Calc!V845</f>
        <v>0</v>
      </c>
      <c r="S845" s="21">
        <f>Calc!W845</f>
        <v>0</v>
      </c>
      <c r="T845" s="19">
        <f>Calc!J845</f>
        <v>0</v>
      </c>
      <c r="U845" s="14"/>
    </row>
    <row r="846" spans="1:21">
      <c r="A846" s="12"/>
      <c r="B846" s="13"/>
      <c r="C846" s="14"/>
      <c r="D846" s="14"/>
      <c r="E846" s="15"/>
      <c r="F846" s="15"/>
      <c r="G846" s="15"/>
      <c r="H846" s="15"/>
      <c r="I846" s="15"/>
      <c r="J846" s="15"/>
      <c r="K846" s="14"/>
      <c r="L846" s="16"/>
      <c r="M846" s="17"/>
      <c r="N846" s="18">
        <f>Calc!N846</f>
        <v>0</v>
      </c>
      <c r="O846" s="19">
        <f>Calc!Z846</f>
        <v>0</v>
      </c>
      <c r="P846" s="20">
        <f>Calc!S846</f>
        <v>0</v>
      </c>
      <c r="Q846" s="20">
        <f>Calc!T846</f>
        <v>0</v>
      </c>
      <c r="R846" s="20">
        <f>Calc!V846</f>
        <v>0</v>
      </c>
      <c r="S846" s="21">
        <f>Calc!W846</f>
        <v>0</v>
      </c>
      <c r="T846" s="19">
        <f>Calc!J846</f>
        <v>0</v>
      </c>
      <c r="U846" s="14"/>
    </row>
    <row r="847" spans="1:21">
      <c r="A847" s="12"/>
      <c r="B847" s="13"/>
      <c r="C847" s="14"/>
      <c r="D847" s="14"/>
      <c r="E847" s="15"/>
      <c r="F847" s="15"/>
      <c r="G847" s="15"/>
      <c r="H847" s="15"/>
      <c r="I847" s="15"/>
      <c r="J847" s="15"/>
      <c r="K847" s="14"/>
      <c r="L847" s="16"/>
      <c r="M847" s="17"/>
      <c r="N847" s="18">
        <f>Calc!N847</f>
        <v>0</v>
      </c>
      <c r="O847" s="19">
        <f>Calc!Z847</f>
        <v>0</v>
      </c>
      <c r="P847" s="20">
        <f>Calc!S847</f>
        <v>0</v>
      </c>
      <c r="Q847" s="20">
        <f>Calc!T847</f>
        <v>0</v>
      </c>
      <c r="R847" s="20">
        <f>Calc!V847</f>
        <v>0</v>
      </c>
      <c r="S847" s="21">
        <f>Calc!W847</f>
        <v>0</v>
      </c>
      <c r="T847" s="19">
        <f>Calc!J847</f>
        <v>0</v>
      </c>
      <c r="U847" s="14"/>
    </row>
    <row r="848" spans="1:21">
      <c r="A848" s="12"/>
      <c r="B848" s="13"/>
      <c r="C848" s="14"/>
      <c r="D848" s="14"/>
      <c r="E848" s="15"/>
      <c r="F848" s="15"/>
      <c r="G848" s="15"/>
      <c r="H848" s="15"/>
      <c r="I848" s="15"/>
      <c r="J848" s="15"/>
      <c r="K848" s="14"/>
      <c r="L848" s="16"/>
      <c r="M848" s="17"/>
      <c r="N848" s="18">
        <f>Calc!N848</f>
        <v>0</v>
      </c>
      <c r="O848" s="19">
        <f>Calc!Z848</f>
        <v>0</v>
      </c>
      <c r="P848" s="20">
        <f>Calc!S848</f>
        <v>0</v>
      </c>
      <c r="Q848" s="20">
        <f>Calc!T848</f>
        <v>0</v>
      </c>
      <c r="R848" s="20">
        <f>Calc!V848</f>
        <v>0</v>
      </c>
      <c r="S848" s="21">
        <f>Calc!W848</f>
        <v>0</v>
      </c>
      <c r="T848" s="19">
        <f>Calc!J848</f>
        <v>0</v>
      </c>
      <c r="U848" s="14"/>
    </row>
    <row r="849" spans="1:21">
      <c r="A849" s="12"/>
      <c r="B849" s="13"/>
      <c r="C849" s="14"/>
      <c r="D849" s="14"/>
      <c r="E849" s="15"/>
      <c r="F849" s="15"/>
      <c r="G849" s="15"/>
      <c r="H849" s="15"/>
      <c r="I849" s="15"/>
      <c r="J849" s="15"/>
      <c r="K849" s="14"/>
      <c r="L849" s="16"/>
      <c r="M849" s="17"/>
      <c r="N849" s="18">
        <f>Calc!N849</f>
        <v>0</v>
      </c>
      <c r="O849" s="19">
        <f>Calc!Z849</f>
        <v>0</v>
      </c>
      <c r="P849" s="20">
        <f>Calc!S849</f>
        <v>0</v>
      </c>
      <c r="Q849" s="20">
        <f>Calc!T849</f>
        <v>0</v>
      </c>
      <c r="R849" s="20">
        <f>Calc!V849</f>
        <v>0</v>
      </c>
      <c r="S849" s="21">
        <f>Calc!W849</f>
        <v>0</v>
      </c>
      <c r="T849" s="19">
        <f>Calc!J849</f>
        <v>0</v>
      </c>
      <c r="U849" s="14"/>
    </row>
    <row r="850" spans="1:21">
      <c r="A850" s="12"/>
      <c r="B850" s="13"/>
      <c r="C850" s="14"/>
      <c r="D850" s="14"/>
      <c r="E850" s="15"/>
      <c r="F850" s="15"/>
      <c r="G850" s="15"/>
      <c r="H850" s="15"/>
      <c r="I850" s="15"/>
      <c r="J850" s="15"/>
      <c r="K850" s="14"/>
      <c r="L850" s="16"/>
      <c r="M850" s="17"/>
      <c r="N850" s="18">
        <f>Calc!N850</f>
        <v>0</v>
      </c>
      <c r="O850" s="19">
        <f>Calc!Z850</f>
        <v>0</v>
      </c>
      <c r="P850" s="20">
        <f>Calc!S850</f>
        <v>0</v>
      </c>
      <c r="Q850" s="20">
        <f>Calc!T850</f>
        <v>0</v>
      </c>
      <c r="R850" s="20">
        <f>Calc!V850</f>
        <v>0</v>
      </c>
      <c r="S850" s="21">
        <f>Calc!W850</f>
        <v>0</v>
      </c>
      <c r="T850" s="19">
        <f>Calc!J850</f>
        <v>0</v>
      </c>
      <c r="U850" s="14"/>
    </row>
    <row r="851" spans="1:21">
      <c r="A851" s="12"/>
      <c r="B851" s="13"/>
      <c r="C851" s="14"/>
      <c r="D851" s="14"/>
      <c r="E851" s="15"/>
      <c r="F851" s="15"/>
      <c r="G851" s="15"/>
      <c r="H851" s="15"/>
      <c r="I851" s="15"/>
      <c r="J851" s="15"/>
      <c r="K851" s="14"/>
      <c r="L851" s="16"/>
      <c r="M851" s="17"/>
      <c r="N851" s="18">
        <f>Calc!N851</f>
        <v>0</v>
      </c>
      <c r="O851" s="19">
        <f>Calc!Z851</f>
        <v>0</v>
      </c>
      <c r="P851" s="20">
        <f>Calc!S851</f>
        <v>0</v>
      </c>
      <c r="Q851" s="20">
        <f>Calc!T851</f>
        <v>0</v>
      </c>
      <c r="R851" s="20">
        <f>Calc!V851</f>
        <v>0</v>
      </c>
      <c r="S851" s="21">
        <f>Calc!W851</f>
        <v>0</v>
      </c>
      <c r="T851" s="19">
        <f>Calc!J851</f>
        <v>0</v>
      </c>
      <c r="U851" s="14"/>
    </row>
    <row r="852" spans="1:21">
      <c r="A852" s="12"/>
      <c r="B852" s="13"/>
      <c r="C852" s="14"/>
      <c r="D852" s="14"/>
      <c r="E852" s="15"/>
      <c r="F852" s="15"/>
      <c r="G852" s="15"/>
      <c r="H852" s="15"/>
      <c r="I852" s="15"/>
      <c r="J852" s="15"/>
      <c r="K852" s="14"/>
      <c r="L852" s="16"/>
      <c r="M852" s="17"/>
      <c r="N852" s="18">
        <f>Calc!N852</f>
        <v>0</v>
      </c>
      <c r="O852" s="19">
        <f>Calc!Z852</f>
        <v>0</v>
      </c>
      <c r="P852" s="20">
        <f>Calc!S852</f>
        <v>0</v>
      </c>
      <c r="Q852" s="20">
        <f>Calc!T852</f>
        <v>0</v>
      </c>
      <c r="R852" s="20">
        <f>Calc!V852</f>
        <v>0</v>
      </c>
      <c r="S852" s="21">
        <f>Calc!W852</f>
        <v>0</v>
      </c>
      <c r="T852" s="19">
        <f>Calc!J852</f>
        <v>0</v>
      </c>
      <c r="U852" s="14"/>
    </row>
    <row r="853" spans="1:21">
      <c r="A853" s="12"/>
      <c r="B853" s="13"/>
      <c r="C853" s="14"/>
      <c r="D853" s="14"/>
      <c r="E853" s="15"/>
      <c r="F853" s="15"/>
      <c r="G853" s="15"/>
      <c r="H853" s="15"/>
      <c r="I853" s="15"/>
      <c r="J853" s="15"/>
      <c r="K853" s="14"/>
      <c r="L853" s="16"/>
      <c r="M853" s="17"/>
      <c r="N853" s="18">
        <f>Calc!N853</f>
        <v>0</v>
      </c>
      <c r="O853" s="19">
        <f>Calc!Z853</f>
        <v>0</v>
      </c>
      <c r="P853" s="20">
        <f>Calc!S853</f>
        <v>0</v>
      </c>
      <c r="Q853" s="20">
        <f>Calc!T853</f>
        <v>0</v>
      </c>
      <c r="R853" s="20">
        <f>Calc!V853</f>
        <v>0</v>
      </c>
      <c r="S853" s="21">
        <f>Calc!W853</f>
        <v>0</v>
      </c>
      <c r="T853" s="19">
        <f>Calc!J853</f>
        <v>0</v>
      </c>
      <c r="U853" s="14"/>
    </row>
    <row r="854" spans="1:21">
      <c r="A854" s="12"/>
      <c r="B854" s="13"/>
      <c r="C854" s="14"/>
      <c r="D854" s="14"/>
      <c r="E854" s="15"/>
      <c r="F854" s="15"/>
      <c r="G854" s="15"/>
      <c r="H854" s="15"/>
      <c r="I854" s="15"/>
      <c r="J854" s="15"/>
      <c r="K854" s="14"/>
      <c r="L854" s="16"/>
      <c r="M854" s="17"/>
      <c r="N854" s="18">
        <f>Calc!N854</f>
        <v>0</v>
      </c>
      <c r="O854" s="19">
        <f>Calc!Z854</f>
        <v>0</v>
      </c>
      <c r="P854" s="20">
        <f>Calc!S854</f>
        <v>0</v>
      </c>
      <c r="Q854" s="20">
        <f>Calc!T854</f>
        <v>0</v>
      </c>
      <c r="R854" s="20">
        <f>Calc!V854</f>
        <v>0</v>
      </c>
      <c r="S854" s="21">
        <f>Calc!W854</f>
        <v>0</v>
      </c>
      <c r="T854" s="19">
        <f>Calc!J854</f>
        <v>0</v>
      </c>
      <c r="U854" s="14"/>
    </row>
    <row r="855" spans="1:21">
      <c r="A855" s="12"/>
      <c r="B855" s="13"/>
      <c r="C855" s="14"/>
      <c r="D855" s="14"/>
      <c r="E855" s="15"/>
      <c r="F855" s="15"/>
      <c r="G855" s="15"/>
      <c r="H855" s="15"/>
      <c r="I855" s="15"/>
      <c r="J855" s="15"/>
      <c r="K855" s="14"/>
      <c r="L855" s="16"/>
      <c r="M855" s="17"/>
      <c r="N855" s="18">
        <f>Calc!N855</f>
        <v>0</v>
      </c>
      <c r="O855" s="19">
        <f>Calc!Z855</f>
        <v>0</v>
      </c>
      <c r="P855" s="20">
        <f>Calc!S855</f>
        <v>0</v>
      </c>
      <c r="Q855" s="20">
        <f>Calc!T855</f>
        <v>0</v>
      </c>
      <c r="R855" s="20">
        <f>Calc!V855</f>
        <v>0</v>
      </c>
      <c r="S855" s="21">
        <f>Calc!W855</f>
        <v>0</v>
      </c>
      <c r="T855" s="19">
        <f>Calc!J855</f>
        <v>0</v>
      </c>
      <c r="U855" s="14"/>
    </row>
    <row r="856" spans="1:21">
      <c r="A856" s="12"/>
      <c r="B856" s="13"/>
      <c r="C856" s="14"/>
      <c r="D856" s="14"/>
      <c r="E856" s="15"/>
      <c r="F856" s="15"/>
      <c r="G856" s="15"/>
      <c r="H856" s="15"/>
      <c r="I856" s="15"/>
      <c r="J856" s="15"/>
      <c r="K856" s="14"/>
      <c r="L856" s="16"/>
      <c r="M856" s="17"/>
      <c r="N856" s="18">
        <f>Calc!N856</f>
        <v>0</v>
      </c>
      <c r="O856" s="19">
        <f>Calc!Z856</f>
        <v>0</v>
      </c>
      <c r="P856" s="20">
        <f>Calc!S856</f>
        <v>0</v>
      </c>
      <c r="Q856" s="20">
        <f>Calc!T856</f>
        <v>0</v>
      </c>
      <c r="R856" s="20">
        <f>Calc!V856</f>
        <v>0</v>
      </c>
      <c r="S856" s="21">
        <f>Calc!W856</f>
        <v>0</v>
      </c>
      <c r="T856" s="19">
        <f>Calc!J856</f>
        <v>0</v>
      </c>
      <c r="U856" s="14"/>
    </row>
    <row r="857" spans="1:21">
      <c r="A857" s="12"/>
      <c r="B857" s="13"/>
      <c r="C857" s="14"/>
      <c r="D857" s="14"/>
      <c r="E857" s="15"/>
      <c r="F857" s="15"/>
      <c r="G857" s="15"/>
      <c r="H857" s="15"/>
      <c r="I857" s="15"/>
      <c r="J857" s="15"/>
      <c r="K857" s="14"/>
      <c r="L857" s="16"/>
      <c r="M857" s="17"/>
      <c r="N857" s="18">
        <f>Calc!N857</f>
        <v>0</v>
      </c>
      <c r="O857" s="19">
        <f>Calc!Z857</f>
        <v>0</v>
      </c>
      <c r="P857" s="20">
        <f>Calc!S857</f>
        <v>0</v>
      </c>
      <c r="Q857" s="20">
        <f>Calc!T857</f>
        <v>0</v>
      </c>
      <c r="R857" s="20">
        <f>Calc!V857</f>
        <v>0</v>
      </c>
      <c r="S857" s="21">
        <f>Calc!W857</f>
        <v>0</v>
      </c>
      <c r="T857" s="19">
        <f>Calc!J857</f>
        <v>0</v>
      </c>
      <c r="U857" s="14"/>
    </row>
    <row r="858" spans="1:21">
      <c r="A858" s="12"/>
      <c r="B858" s="13"/>
      <c r="C858" s="14"/>
      <c r="D858" s="14"/>
      <c r="E858" s="15"/>
      <c r="F858" s="15"/>
      <c r="G858" s="15"/>
      <c r="H858" s="15"/>
      <c r="I858" s="15"/>
      <c r="J858" s="15"/>
      <c r="K858" s="14"/>
      <c r="L858" s="16"/>
      <c r="M858" s="17"/>
      <c r="N858" s="18">
        <f>Calc!N858</f>
        <v>0</v>
      </c>
      <c r="O858" s="19">
        <f>Calc!Z858</f>
        <v>0</v>
      </c>
      <c r="P858" s="20">
        <f>Calc!S858</f>
        <v>0</v>
      </c>
      <c r="Q858" s="20">
        <f>Calc!T858</f>
        <v>0</v>
      </c>
      <c r="R858" s="20">
        <f>Calc!V858</f>
        <v>0</v>
      </c>
      <c r="S858" s="21">
        <f>Calc!W858</f>
        <v>0</v>
      </c>
      <c r="T858" s="19">
        <f>Calc!J858</f>
        <v>0</v>
      </c>
      <c r="U858" s="14"/>
    </row>
    <row r="859" spans="1:21">
      <c r="A859" s="12"/>
      <c r="B859" s="13"/>
      <c r="C859" s="14"/>
      <c r="D859" s="14"/>
      <c r="E859" s="15"/>
      <c r="F859" s="15"/>
      <c r="G859" s="15"/>
      <c r="H859" s="15"/>
      <c r="I859" s="15"/>
      <c r="J859" s="15"/>
      <c r="K859" s="14"/>
      <c r="L859" s="16"/>
      <c r="M859" s="17"/>
      <c r="N859" s="18">
        <f>Calc!N859</f>
        <v>0</v>
      </c>
      <c r="O859" s="19">
        <f>Calc!Z859</f>
        <v>0</v>
      </c>
      <c r="P859" s="20">
        <f>Calc!S859</f>
        <v>0</v>
      </c>
      <c r="Q859" s="20">
        <f>Calc!T859</f>
        <v>0</v>
      </c>
      <c r="R859" s="20">
        <f>Calc!V859</f>
        <v>0</v>
      </c>
      <c r="S859" s="21">
        <f>Calc!W859</f>
        <v>0</v>
      </c>
      <c r="T859" s="19">
        <f>Calc!J859</f>
        <v>0</v>
      </c>
      <c r="U859" s="14"/>
    </row>
    <row r="860" spans="1:21">
      <c r="A860" s="12"/>
      <c r="B860" s="13"/>
      <c r="C860" s="14"/>
      <c r="D860" s="14"/>
      <c r="E860" s="15"/>
      <c r="F860" s="15"/>
      <c r="G860" s="15"/>
      <c r="H860" s="15"/>
      <c r="I860" s="15"/>
      <c r="J860" s="15"/>
      <c r="K860" s="14"/>
      <c r="L860" s="16"/>
      <c r="M860" s="17"/>
      <c r="N860" s="18">
        <f>Calc!N860</f>
        <v>0</v>
      </c>
      <c r="O860" s="19">
        <f>Calc!Z860</f>
        <v>0</v>
      </c>
      <c r="P860" s="20">
        <f>Calc!S860</f>
        <v>0</v>
      </c>
      <c r="Q860" s="20">
        <f>Calc!T860</f>
        <v>0</v>
      </c>
      <c r="R860" s="20">
        <f>Calc!V860</f>
        <v>0</v>
      </c>
      <c r="S860" s="21">
        <f>Calc!W860</f>
        <v>0</v>
      </c>
      <c r="T860" s="19">
        <f>Calc!J860</f>
        <v>0</v>
      </c>
      <c r="U860" s="14"/>
    </row>
    <row r="861" spans="1:21">
      <c r="A861" s="12"/>
      <c r="B861" s="13"/>
      <c r="C861" s="14"/>
      <c r="D861" s="14"/>
      <c r="E861" s="15"/>
      <c r="F861" s="15"/>
      <c r="G861" s="15"/>
      <c r="H861" s="15"/>
      <c r="I861" s="15"/>
      <c r="J861" s="15"/>
      <c r="K861" s="14"/>
      <c r="L861" s="16"/>
      <c r="M861" s="17"/>
      <c r="N861" s="18">
        <f>Calc!N861</f>
        <v>0</v>
      </c>
      <c r="O861" s="19">
        <f>Calc!Z861</f>
        <v>0</v>
      </c>
      <c r="P861" s="20">
        <f>Calc!S861</f>
        <v>0</v>
      </c>
      <c r="Q861" s="20">
        <f>Calc!T861</f>
        <v>0</v>
      </c>
      <c r="R861" s="20">
        <f>Calc!V861</f>
        <v>0</v>
      </c>
      <c r="S861" s="21">
        <f>Calc!W861</f>
        <v>0</v>
      </c>
      <c r="T861" s="19">
        <f>Calc!J861</f>
        <v>0</v>
      </c>
      <c r="U861" s="14"/>
    </row>
    <row r="862" spans="1:21">
      <c r="A862" s="12"/>
      <c r="B862" s="13"/>
      <c r="C862" s="14"/>
      <c r="D862" s="14"/>
      <c r="E862" s="15"/>
      <c r="F862" s="15"/>
      <c r="G862" s="15"/>
      <c r="H862" s="15"/>
      <c r="I862" s="15"/>
      <c r="J862" s="15"/>
      <c r="K862" s="14"/>
      <c r="L862" s="16"/>
      <c r="M862" s="17"/>
      <c r="N862" s="18">
        <f>Calc!N862</f>
        <v>0</v>
      </c>
      <c r="O862" s="19">
        <f>Calc!Z862</f>
        <v>0</v>
      </c>
      <c r="P862" s="20">
        <f>Calc!S862</f>
        <v>0</v>
      </c>
      <c r="Q862" s="20">
        <f>Calc!T862</f>
        <v>0</v>
      </c>
      <c r="R862" s="20">
        <f>Calc!V862</f>
        <v>0</v>
      </c>
      <c r="S862" s="21">
        <f>Calc!W862</f>
        <v>0</v>
      </c>
      <c r="T862" s="19">
        <f>Calc!J862</f>
        <v>0</v>
      </c>
      <c r="U862" s="14"/>
    </row>
    <row r="863" spans="1:21">
      <c r="A863" s="12"/>
      <c r="B863" s="13"/>
      <c r="C863" s="14"/>
      <c r="D863" s="14"/>
      <c r="E863" s="15"/>
      <c r="F863" s="15"/>
      <c r="G863" s="15"/>
      <c r="H863" s="15"/>
      <c r="I863" s="15"/>
      <c r="J863" s="15"/>
      <c r="K863" s="14"/>
      <c r="L863" s="16"/>
      <c r="M863" s="17"/>
      <c r="N863" s="18">
        <f>Calc!N863</f>
        <v>0</v>
      </c>
      <c r="O863" s="19">
        <f>Calc!Z863</f>
        <v>0</v>
      </c>
      <c r="P863" s="20">
        <f>Calc!S863</f>
        <v>0</v>
      </c>
      <c r="Q863" s="20">
        <f>Calc!T863</f>
        <v>0</v>
      </c>
      <c r="R863" s="20">
        <f>Calc!V863</f>
        <v>0</v>
      </c>
      <c r="S863" s="21">
        <f>Calc!W863</f>
        <v>0</v>
      </c>
      <c r="T863" s="19">
        <f>Calc!J863</f>
        <v>0</v>
      </c>
      <c r="U863" s="14"/>
    </row>
    <row r="864" spans="1:21">
      <c r="A864" s="12"/>
      <c r="B864" s="13"/>
      <c r="C864" s="14"/>
      <c r="D864" s="14"/>
      <c r="E864" s="15"/>
      <c r="F864" s="15"/>
      <c r="G864" s="15"/>
      <c r="H864" s="15"/>
      <c r="I864" s="15"/>
      <c r="J864" s="15"/>
      <c r="K864" s="14"/>
      <c r="L864" s="16"/>
      <c r="M864" s="17"/>
      <c r="N864" s="18">
        <f>Calc!N864</f>
        <v>0</v>
      </c>
      <c r="O864" s="19">
        <f>Calc!Z864</f>
        <v>0</v>
      </c>
      <c r="P864" s="20">
        <f>Calc!S864</f>
        <v>0</v>
      </c>
      <c r="Q864" s="20">
        <f>Calc!T864</f>
        <v>0</v>
      </c>
      <c r="R864" s="20">
        <f>Calc!V864</f>
        <v>0</v>
      </c>
      <c r="S864" s="21">
        <f>Calc!W864</f>
        <v>0</v>
      </c>
      <c r="T864" s="19">
        <f>Calc!J864</f>
        <v>0</v>
      </c>
      <c r="U864" s="14"/>
    </row>
    <row r="865" spans="1:21">
      <c r="A865" s="12"/>
      <c r="B865" s="13"/>
      <c r="C865" s="14"/>
      <c r="D865" s="14"/>
      <c r="E865" s="15"/>
      <c r="F865" s="15"/>
      <c r="G865" s="15"/>
      <c r="H865" s="15"/>
      <c r="I865" s="15"/>
      <c r="J865" s="15"/>
      <c r="K865" s="14"/>
      <c r="L865" s="16"/>
      <c r="M865" s="17"/>
      <c r="N865" s="18">
        <f>Calc!N865</f>
        <v>0</v>
      </c>
      <c r="O865" s="19">
        <f>Calc!Z865</f>
        <v>0</v>
      </c>
      <c r="P865" s="20">
        <f>Calc!S865</f>
        <v>0</v>
      </c>
      <c r="Q865" s="20">
        <f>Calc!T865</f>
        <v>0</v>
      </c>
      <c r="R865" s="20">
        <f>Calc!V865</f>
        <v>0</v>
      </c>
      <c r="S865" s="21">
        <f>Calc!W865</f>
        <v>0</v>
      </c>
      <c r="T865" s="19">
        <f>Calc!J865</f>
        <v>0</v>
      </c>
      <c r="U865" s="14"/>
    </row>
    <row r="866" spans="1:21">
      <c r="A866" s="12"/>
      <c r="B866" s="13"/>
      <c r="C866" s="14"/>
      <c r="D866" s="14"/>
      <c r="E866" s="15"/>
      <c r="F866" s="15"/>
      <c r="G866" s="15"/>
      <c r="H866" s="15"/>
      <c r="I866" s="15"/>
      <c r="J866" s="15"/>
      <c r="K866" s="14"/>
      <c r="L866" s="16"/>
      <c r="M866" s="17"/>
      <c r="N866" s="18">
        <f>Calc!N866</f>
        <v>0</v>
      </c>
      <c r="O866" s="19">
        <f>Calc!Z866</f>
        <v>0</v>
      </c>
      <c r="P866" s="20">
        <f>Calc!S866</f>
        <v>0</v>
      </c>
      <c r="Q866" s="20">
        <f>Calc!T866</f>
        <v>0</v>
      </c>
      <c r="R866" s="20">
        <f>Calc!V866</f>
        <v>0</v>
      </c>
      <c r="S866" s="21">
        <f>Calc!W866</f>
        <v>0</v>
      </c>
      <c r="T866" s="19">
        <f>Calc!J866</f>
        <v>0</v>
      </c>
      <c r="U866" s="14"/>
    </row>
    <row r="867" spans="1:21">
      <c r="A867" s="12"/>
      <c r="B867" s="13"/>
      <c r="C867" s="14"/>
      <c r="D867" s="14"/>
      <c r="E867" s="15"/>
      <c r="F867" s="15"/>
      <c r="G867" s="15"/>
      <c r="H867" s="15"/>
      <c r="I867" s="15"/>
      <c r="J867" s="15"/>
      <c r="K867" s="14"/>
      <c r="L867" s="16"/>
      <c r="M867" s="17"/>
      <c r="N867" s="18">
        <f>Calc!N867</f>
        <v>0</v>
      </c>
      <c r="O867" s="19">
        <f>Calc!Z867</f>
        <v>0</v>
      </c>
      <c r="P867" s="20">
        <f>Calc!S867</f>
        <v>0</v>
      </c>
      <c r="Q867" s="20">
        <f>Calc!T867</f>
        <v>0</v>
      </c>
      <c r="R867" s="20">
        <f>Calc!V867</f>
        <v>0</v>
      </c>
      <c r="S867" s="21">
        <f>Calc!W867</f>
        <v>0</v>
      </c>
      <c r="T867" s="19">
        <f>Calc!J867</f>
        <v>0</v>
      </c>
      <c r="U867" s="14"/>
    </row>
    <row r="868" spans="1:21">
      <c r="A868" s="12"/>
      <c r="B868" s="13"/>
      <c r="C868" s="14"/>
      <c r="D868" s="14"/>
      <c r="E868" s="15"/>
      <c r="F868" s="15"/>
      <c r="G868" s="15"/>
      <c r="H868" s="15"/>
      <c r="I868" s="15"/>
      <c r="J868" s="15"/>
      <c r="K868" s="14"/>
      <c r="L868" s="16"/>
      <c r="M868" s="17"/>
      <c r="N868" s="18">
        <f>Calc!N868</f>
        <v>0</v>
      </c>
      <c r="O868" s="19">
        <f>Calc!Z868</f>
        <v>0</v>
      </c>
      <c r="P868" s="20">
        <f>Calc!S868</f>
        <v>0</v>
      </c>
      <c r="Q868" s="20">
        <f>Calc!T868</f>
        <v>0</v>
      </c>
      <c r="R868" s="20">
        <f>Calc!V868</f>
        <v>0</v>
      </c>
      <c r="S868" s="21">
        <f>Calc!W868</f>
        <v>0</v>
      </c>
      <c r="T868" s="19">
        <f>Calc!J868</f>
        <v>0</v>
      </c>
      <c r="U868" s="14"/>
    </row>
    <row r="869" spans="1:21">
      <c r="A869" s="12"/>
      <c r="B869" s="13"/>
      <c r="C869" s="14"/>
      <c r="D869" s="14"/>
      <c r="E869" s="15"/>
      <c r="F869" s="15"/>
      <c r="G869" s="15"/>
      <c r="H869" s="15"/>
      <c r="I869" s="15"/>
      <c r="J869" s="15"/>
      <c r="K869" s="14"/>
      <c r="L869" s="16"/>
      <c r="M869" s="17"/>
      <c r="N869" s="18">
        <f>Calc!N869</f>
        <v>0</v>
      </c>
      <c r="O869" s="19">
        <f>Calc!Z869</f>
        <v>0</v>
      </c>
      <c r="P869" s="20">
        <f>Calc!S869</f>
        <v>0</v>
      </c>
      <c r="Q869" s="20">
        <f>Calc!T869</f>
        <v>0</v>
      </c>
      <c r="R869" s="20">
        <f>Calc!V869</f>
        <v>0</v>
      </c>
      <c r="S869" s="21">
        <f>Calc!W869</f>
        <v>0</v>
      </c>
      <c r="T869" s="19">
        <f>Calc!J869</f>
        <v>0</v>
      </c>
      <c r="U869" s="14"/>
    </row>
    <row r="870" spans="1:21">
      <c r="A870" s="12"/>
      <c r="B870" s="13"/>
      <c r="C870" s="14"/>
      <c r="D870" s="14"/>
      <c r="E870" s="15"/>
      <c r="F870" s="15"/>
      <c r="G870" s="15"/>
      <c r="H870" s="15"/>
      <c r="I870" s="15"/>
      <c r="J870" s="15"/>
      <c r="K870" s="14"/>
      <c r="L870" s="16"/>
      <c r="M870" s="17"/>
      <c r="N870" s="18">
        <f>Calc!N870</f>
        <v>0</v>
      </c>
      <c r="O870" s="19">
        <f>Calc!Z870</f>
        <v>0</v>
      </c>
      <c r="P870" s="20">
        <f>Calc!S870</f>
        <v>0</v>
      </c>
      <c r="Q870" s="20">
        <f>Calc!T870</f>
        <v>0</v>
      </c>
      <c r="R870" s="20">
        <f>Calc!V870</f>
        <v>0</v>
      </c>
      <c r="S870" s="21">
        <f>Calc!W870</f>
        <v>0</v>
      </c>
      <c r="T870" s="19">
        <f>Calc!J870</f>
        <v>0</v>
      </c>
      <c r="U870" s="14"/>
    </row>
    <row r="871" spans="1:21">
      <c r="A871" s="12"/>
      <c r="B871" s="13"/>
      <c r="C871" s="14"/>
      <c r="D871" s="14"/>
      <c r="E871" s="15"/>
      <c r="F871" s="15"/>
      <c r="G871" s="15"/>
      <c r="H871" s="15"/>
      <c r="I871" s="15"/>
      <c r="J871" s="15"/>
      <c r="K871" s="14"/>
      <c r="L871" s="16"/>
      <c r="M871" s="17"/>
      <c r="N871" s="18">
        <f>Calc!N871</f>
        <v>0</v>
      </c>
      <c r="O871" s="19">
        <f>Calc!Z871</f>
        <v>0</v>
      </c>
      <c r="P871" s="20">
        <f>Calc!S871</f>
        <v>0</v>
      </c>
      <c r="Q871" s="20">
        <f>Calc!T871</f>
        <v>0</v>
      </c>
      <c r="R871" s="20">
        <f>Calc!V871</f>
        <v>0</v>
      </c>
      <c r="S871" s="21">
        <f>Calc!W871</f>
        <v>0</v>
      </c>
      <c r="T871" s="19">
        <f>Calc!J871</f>
        <v>0</v>
      </c>
      <c r="U871" s="14"/>
    </row>
    <row r="872" spans="1:21">
      <c r="A872" s="12"/>
      <c r="B872" s="13"/>
      <c r="C872" s="14"/>
      <c r="D872" s="14"/>
      <c r="E872" s="15"/>
      <c r="F872" s="15"/>
      <c r="G872" s="15"/>
      <c r="H872" s="15"/>
      <c r="I872" s="15"/>
      <c r="J872" s="15"/>
      <c r="K872" s="14"/>
      <c r="L872" s="16"/>
      <c r="M872" s="17"/>
      <c r="N872" s="18">
        <f>Calc!N872</f>
        <v>0</v>
      </c>
      <c r="O872" s="19">
        <f>Calc!Z872</f>
        <v>0</v>
      </c>
      <c r="P872" s="20">
        <f>Calc!S872</f>
        <v>0</v>
      </c>
      <c r="Q872" s="20">
        <f>Calc!T872</f>
        <v>0</v>
      </c>
      <c r="R872" s="20">
        <f>Calc!V872</f>
        <v>0</v>
      </c>
      <c r="S872" s="21">
        <f>Calc!W872</f>
        <v>0</v>
      </c>
      <c r="T872" s="19">
        <f>Calc!J872</f>
        <v>0</v>
      </c>
      <c r="U872" s="14"/>
    </row>
    <row r="873" spans="1:21">
      <c r="A873" s="12"/>
      <c r="B873" s="13"/>
      <c r="C873" s="14"/>
      <c r="D873" s="14"/>
      <c r="E873" s="15"/>
      <c r="F873" s="15"/>
      <c r="G873" s="15"/>
      <c r="H873" s="15"/>
      <c r="I873" s="15"/>
      <c r="J873" s="15"/>
      <c r="K873" s="14"/>
      <c r="L873" s="16"/>
      <c r="M873" s="17"/>
      <c r="N873" s="18">
        <f>Calc!N873</f>
        <v>0</v>
      </c>
      <c r="O873" s="19">
        <f>Calc!Z873</f>
        <v>0</v>
      </c>
      <c r="P873" s="20">
        <f>Calc!S873</f>
        <v>0</v>
      </c>
      <c r="Q873" s="20">
        <f>Calc!T873</f>
        <v>0</v>
      </c>
      <c r="R873" s="20">
        <f>Calc!V873</f>
        <v>0</v>
      </c>
      <c r="S873" s="21">
        <f>Calc!W873</f>
        <v>0</v>
      </c>
      <c r="T873" s="19">
        <f>Calc!J873</f>
        <v>0</v>
      </c>
      <c r="U873" s="14"/>
    </row>
    <row r="874" spans="1:21">
      <c r="A874" s="12"/>
      <c r="B874" s="13"/>
      <c r="C874" s="14"/>
      <c r="D874" s="14"/>
      <c r="E874" s="15"/>
      <c r="F874" s="15"/>
      <c r="G874" s="15"/>
      <c r="H874" s="15"/>
      <c r="I874" s="15"/>
      <c r="J874" s="15"/>
      <c r="K874" s="14"/>
      <c r="L874" s="16"/>
      <c r="M874" s="17"/>
      <c r="N874" s="18">
        <f>Calc!N874</f>
        <v>0</v>
      </c>
      <c r="O874" s="19">
        <f>Calc!Z874</f>
        <v>0</v>
      </c>
      <c r="P874" s="20">
        <f>Calc!S874</f>
        <v>0</v>
      </c>
      <c r="Q874" s="20">
        <f>Calc!T874</f>
        <v>0</v>
      </c>
      <c r="R874" s="20">
        <f>Calc!V874</f>
        <v>0</v>
      </c>
      <c r="S874" s="21">
        <f>Calc!W874</f>
        <v>0</v>
      </c>
      <c r="T874" s="19">
        <f>Calc!J874</f>
        <v>0</v>
      </c>
      <c r="U874" s="14"/>
    </row>
    <row r="875" spans="1:21">
      <c r="A875" s="12"/>
      <c r="B875" s="13"/>
      <c r="C875" s="14"/>
      <c r="D875" s="14"/>
      <c r="E875" s="15"/>
      <c r="F875" s="15"/>
      <c r="G875" s="15"/>
      <c r="H875" s="15"/>
      <c r="I875" s="15"/>
      <c r="J875" s="15"/>
      <c r="K875" s="14"/>
      <c r="L875" s="16"/>
      <c r="M875" s="17"/>
      <c r="N875" s="18">
        <f>Calc!N875</f>
        <v>0</v>
      </c>
      <c r="O875" s="19">
        <f>Calc!Z875</f>
        <v>0</v>
      </c>
      <c r="P875" s="20">
        <f>Calc!S875</f>
        <v>0</v>
      </c>
      <c r="Q875" s="20">
        <f>Calc!T875</f>
        <v>0</v>
      </c>
      <c r="R875" s="20">
        <f>Calc!V875</f>
        <v>0</v>
      </c>
      <c r="S875" s="21">
        <f>Calc!W875</f>
        <v>0</v>
      </c>
      <c r="T875" s="19">
        <f>Calc!J875</f>
        <v>0</v>
      </c>
      <c r="U875" s="14"/>
    </row>
    <row r="876" spans="1:21">
      <c r="A876" s="12"/>
      <c r="B876" s="13"/>
      <c r="C876" s="14"/>
      <c r="D876" s="14"/>
      <c r="E876" s="15"/>
      <c r="F876" s="15"/>
      <c r="G876" s="15"/>
      <c r="H876" s="15"/>
      <c r="I876" s="15"/>
      <c r="J876" s="15"/>
      <c r="K876" s="14"/>
      <c r="L876" s="16"/>
      <c r="M876" s="17"/>
      <c r="N876" s="18">
        <f>Calc!N876</f>
        <v>0</v>
      </c>
      <c r="O876" s="19">
        <f>Calc!Z876</f>
        <v>0</v>
      </c>
      <c r="P876" s="20">
        <f>Calc!S876</f>
        <v>0</v>
      </c>
      <c r="Q876" s="20">
        <f>Calc!T876</f>
        <v>0</v>
      </c>
      <c r="R876" s="20">
        <f>Calc!V876</f>
        <v>0</v>
      </c>
      <c r="S876" s="21">
        <f>Calc!W876</f>
        <v>0</v>
      </c>
      <c r="T876" s="19">
        <f>Calc!J876</f>
        <v>0</v>
      </c>
      <c r="U876" s="14"/>
    </row>
    <row r="877" spans="1:21">
      <c r="A877" s="12"/>
      <c r="B877" s="13"/>
      <c r="C877" s="14"/>
      <c r="D877" s="14"/>
      <c r="E877" s="15"/>
      <c r="F877" s="15"/>
      <c r="G877" s="15"/>
      <c r="H877" s="15"/>
      <c r="I877" s="15"/>
      <c r="J877" s="15"/>
      <c r="K877" s="14"/>
      <c r="L877" s="16"/>
      <c r="M877" s="17"/>
      <c r="N877" s="18">
        <f>Calc!N877</f>
        <v>0</v>
      </c>
      <c r="O877" s="19">
        <f>Calc!Z877</f>
        <v>0</v>
      </c>
      <c r="P877" s="20">
        <f>Calc!S877</f>
        <v>0</v>
      </c>
      <c r="Q877" s="20">
        <f>Calc!T877</f>
        <v>0</v>
      </c>
      <c r="R877" s="20">
        <f>Calc!V877</f>
        <v>0</v>
      </c>
      <c r="S877" s="21">
        <f>Calc!W877</f>
        <v>0</v>
      </c>
      <c r="T877" s="19">
        <f>Calc!J877</f>
        <v>0</v>
      </c>
      <c r="U877" s="14"/>
    </row>
    <row r="878" spans="1:21">
      <c r="A878" s="12"/>
      <c r="B878" s="13"/>
      <c r="C878" s="14"/>
      <c r="D878" s="14"/>
      <c r="E878" s="15"/>
      <c r="F878" s="15"/>
      <c r="G878" s="15"/>
      <c r="H878" s="15"/>
      <c r="I878" s="15"/>
      <c r="J878" s="15"/>
      <c r="K878" s="14"/>
      <c r="L878" s="16"/>
      <c r="M878" s="17"/>
      <c r="N878" s="18">
        <f>Calc!N878</f>
        <v>0</v>
      </c>
      <c r="O878" s="19">
        <f>Calc!Z878</f>
        <v>0</v>
      </c>
      <c r="P878" s="20">
        <f>Calc!S878</f>
        <v>0</v>
      </c>
      <c r="Q878" s="20">
        <f>Calc!T878</f>
        <v>0</v>
      </c>
      <c r="R878" s="20">
        <f>Calc!V878</f>
        <v>0</v>
      </c>
      <c r="S878" s="21">
        <f>Calc!W878</f>
        <v>0</v>
      </c>
      <c r="T878" s="19">
        <f>Calc!J878</f>
        <v>0</v>
      </c>
      <c r="U878" s="14"/>
    </row>
    <row r="879" spans="1:21">
      <c r="A879" s="12"/>
      <c r="B879" s="13"/>
      <c r="C879" s="14"/>
      <c r="D879" s="14"/>
      <c r="E879" s="15"/>
      <c r="F879" s="15"/>
      <c r="G879" s="15"/>
      <c r="H879" s="15"/>
      <c r="I879" s="15"/>
      <c r="J879" s="15"/>
      <c r="K879" s="14"/>
      <c r="L879" s="16"/>
      <c r="M879" s="17"/>
      <c r="N879" s="18">
        <f>Calc!N879</f>
        <v>0</v>
      </c>
      <c r="O879" s="19">
        <f>Calc!Z879</f>
        <v>0</v>
      </c>
      <c r="P879" s="20">
        <f>Calc!S879</f>
        <v>0</v>
      </c>
      <c r="Q879" s="20">
        <f>Calc!T879</f>
        <v>0</v>
      </c>
      <c r="R879" s="20">
        <f>Calc!V879</f>
        <v>0</v>
      </c>
      <c r="S879" s="21">
        <f>Calc!W879</f>
        <v>0</v>
      </c>
      <c r="T879" s="19">
        <f>Calc!J879</f>
        <v>0</v>
      </c>
      <c r="U879" s="14"/>
    </row>
    <row r="880" spans="1:21">
      <c r="A880" s="12"/>
      <c r="B880" s="13"/>
      <c r="C880" s="14"/>
      <c r="D880" s="14"/>
      <c r="E880" s="15"/>
      <c r="F880" s="15"/>
      <c r="G880" s="15"/>
      <c r="H880" s="15"/>
      <c r="I880" s="15"/>
      <c r="J880" s="15"/>
      <c r="K880" s="14"/>
      <c r="L880" s="16"/>
      <c r="M880" s="17"/>
      <c r="N880" s="18">
        <f>Calc!N880</f>
        <v>0</v>
      </c>
      <c r="O880" s="19">
        <f>Calc!Z880</f>
        <v>0</v>
      </c>
      <c r="P880" s="20">
        <f>Calc!S880</f>
        <v>0</v>
      </c>
      <c r="Q880" s="20">
        <f>Calc!T880</f>
        <v>0</v>
      </c>
      <c r="R880" s="20">
        <f>Calc!V880</f>
        <v>0</v>
      </c>
      <c r="S880" s="21">
        <f>Calc!W880</f>
        <v>0</v>
      </c>
      <c r="T880" s="19">
        <f>Calc!J880</f>
        <v>0</v>
      </c>
      <c r="U880" s="14"/>
    </row>
    <row r="881" spans="1:21">
      <c r="A881" s="12"/>
      <c r="B881" s="13"/>
      <c r="C881" s="14"/>
      <c r="D881" s="14"/>
      <c r="E881" s="15"/>
      <c r="F881" s="15"/>
      <c r="G881" s="15"/>
      <c r="H881" s="15"/>
      <c r="I881" s="15"/>
      <c r="J881" s="15"/>
      <c r="K881" s="14"/>
      <c r="L881" s="16"/>
      <c r="M881" s="17"/>
      <c r="N881" s="18">
        <f>Calc!N881</f>
        <v>0</v>
      </c>
      <c r="O881" s="19">
        <f>Calc!Z881</f>
        <v>0</v>
      </c>
      <c r="P881" s="20">
        <f>Calc!S881</f>
        <v>0</v>
      </c>
      <c r="Q881" s="20">
        <f>Calc!T881</f>
        <v>0</v>
      </c>
      <c r="R881" s="20">
        <f>Calc!V881</f>
        <v>0</v>
      </c>
      <c r="S881" s="21">
        <f>Calc!W881</f>
        <v>0</v>
      </c>
      <c r="T881" s="19">
        <f>Calc!J881</f>
        <v>0</v>
      </c>
      <c r="U881" s="14"/>
    </row>
    <row r="882" spans="1:21">
      <c r="A882" s="12"/>
      <c r="B882" s="13"/>
      <c r="C882" s="14"/>
      <c r="D882" s="14"/>
      <c r="E882" s="15"/>
      <c r="F882" s="15"/>
      <c r="G882" s="15"/>
      <c r="H882" s="15"/>
      <c r="I882" s="15"/>
      <c r="J882" s="15"/>
      <c r="K882" s="14"/>
      <c r="L882" s="16"/>
      <c r="M882" s="17"/>
      <c r="N882" s="18">
        <f>Calc!N882</f>
        <v>0</v>
      </c>
      <c r="O882" s="19">
        <f>Calc!Z882</f>
        <v>0</v>
      </c>
      <c r="P882" s="20">
        <f>Calc!S882</f>
        <v>0</v>
      </c>
      <c r="Q882" s="20">
        <f>Calc!T882</f>
        <v>0</v>
      </c>
      <c r="R882" s="20">
        <f>Calc!V882</f>
        <v>0</v>
      </c>
      <c r="S882" s="21">
        <f>Calc!W882</f>
        <v>0</v>
      </c>
      <c r="T882" s="19">
        <f>Calc!J882</f>
        <v>0</v>
      </c>
      <c r="U882" s="14"/>
    </row>
    <row r="883" spans="1:21">
      <c r="A883" s="12"/>
      <c r="B883" s="13"/>
      <c r="C883" s="14"/>
      <c r="D883" s="14"/>
      <c r="E883" s="15"/>
      <c r="F883" s="15"/>
      <c r="G883" s="15"/>
      <c r="H883" s="15"/>
      <c r="I883" s="15"/>
      <c r="J883" s="15"/>
      <c r="K883" s="14"/>
      <c r="L883" s="16"/>
      <c r="M883" s="17"/>
      <c r="N883" s="18">
        <f>Calc!N883</f>
        <v>0</v>
      </c>
      <c r="O883" s="19">
        <f>Calc!Z883</f>
        <v>0</v>
      </c>
      <c r="P883" s="20">
        <f>Calc!S883</f>
        <v>0</v>
      </c>
      <c r="Q883" s="20">
        <f>Calc!T883</f>
        <v>0</v>
      </c>
      <c r="R883" s="20">
        <f>Calc!V883</f>
        <v>0</v>
      </c>
      <c r="S883" s="21">
        <f>Calc!W883</f>
        <v>0</v>
      </c>
      <c r="T883" s="19">
        <f>Calc!J883</f>
        <v>0</v>
      </c>
      <c r="U883" s="14"/>
    </row>
    <row r="884" spans="1:21">
      <c r="A884" s="12"/>
      <c r="B884" s="13"/>
      <c r="C884" s="14"/>
      <c r="D884" s="14"/>
      <c r="E884" s="15"/>
      <c r="F884" s="15"/>
      <c r="G884" s="15"/>
      <c r="H884" s="15"/>
      <c r="I884" s="15"/>
      <c r="J884" s="15"/>
      <c r="K884" s="14"/>
      <c r="L884" s="16"/>
      <c r="M884" s="17"/>
      <c r="N884" s="18">
        <f>Calc!N884</f>
        <v>0</v>
      </c>
      <c r="O884" s="19">
        <f>Calc!Z884</f>
        <v>0</v>
      </c>
      <c r="P884" s="20">
        <f>Calc!S884</f>
        <v>0</v>
      </c>
      <c r="Q884" s="20">
        <f>Calc!T884</f>
        <v>0</v>
      </c>
      <c r="R884" s="20">
        <f>Calc!V884</f>
        <v>0</v>
      </c>
      <c r="S884" s="21">
        <f>Calc!W884</f>
        <v>0</v>
      </c>
      <c r="T884" s="19">
        <f>Calc!J884</f>
        <v>0</v>
      </c>
      <c r="U884" s="14"/>
    </row>
    <row r="885" spans="1:21">
      <c r="A885" s="12"/>
      <c r="B885" s="13"/>
      <c r="C885" s="14"/>
      <c r="D885" s="14"/>
      <c r="E885" s="15"/>
      <c r="F885" s="15"/>
      <c r="G885" s="15"/>
      <c r="H885" s="15"/>
      <c r="I885" s="15"/>
      <c r="J885" s="15"/>
      <c r="K885" s="14"/>
      <c r="L885" s="16"/>
      <c r="M885" s="17"/>
      <c r="N885" s="18">
        <f>Calc!N885</f>
        <v>0</v>
      </c>
      <c r="O885" s="19">
        <f>Calc!Z885</f>
        <v>0</v>
      </c>
      <c r="P885" s="20">
        <f>Calc!S885</f>
        <v>0</v>
      </c>
      <c r="Q885" s="20">
        <f>Calc!T885</f>
        <v>0</v>
      </c>
      <c r="R885" s="20">
        <f>Calc!V885</f>
        <v>0</v>
      </c>
      <c r="S885" s="21">
        <f>Calc!W885</f>
        <v>0</v>
      </c>
      <c r="T885" s="19">
        <f>Calc!J885</f>
        <v>0</v>
      </c>
      <c r="U885" s="14"/>
    </row>
    <row r="886" spans="1:21">
      <c r="A886" s="12"/>
      <c r="B886" s="13"/>
      <c r="C886" s="14"/>
      <c r="D886" s="14"/>
      <c r="E886" s="15"/>
      <c r="F886" s="15"/>
      <c r="G886" s="15"/>
      <c r="H886" s="15"/>
      <c r="I886" s="15"/>
      <c r="J886" s="15"/>
      <c r="K886" s="14"/>
      <c r="L886" s="16"/>
      <c r="M886" s="17"/>
      <c r="N886" s="18">
        <f>Calc!N886</f>
        <v>0</v>
      </c>
      <c r="O886" s="19">
        <f>Calc!Z886</f>
        <v>0</v>
      </c>
      <c r="P886" s="20">
        <f>Calc!S886</f>
        <v>0</v>
      </c>
      <c r="Q886" s="20">
        <f>Calc!T886</f>
        <v>0</v>
      </c>
      <c r="R886" s="20">
        <f>Calc!V886</f>
        <v>0</v>
      </c>
      <c r="S886" s="21">
        <f>Calc!W886</f>
        <v>0</v>
      </c>
      <c r="T886" s="19">
        <f>Calc!J886</f>
        <v>0</v>
      </c>
      <c r="U886" s="14"/>
    </row>
    <row r="887" spans="1:21">
      <c r="A887" s="12"/>
      <c r="B887" s="13"/>
      <c r="C887" s="14"/>
      <c r="D887" s="14"/>
      <c r="E887" s="15"/>
      <c r="F887" s="15"/>
      <c r="G887" s="15"/>
      <c r="H887" s="15"/>
      <c r="I887" s="15"/>
      <c r="J887" s="15"/>
      <c r="K887" s="14"/>
      <c r="L887" s="16"/>
      <c r="M887" s="17"/>
      <c r="N887" s="18">
        <f>Calc!N887</f>
        <v>0</v>
      </c>
      <c r="O887" s="19">
        <f>Calc!Z887</f>
        <v>0</v>
      </c>
      <c r="P887" s="20">
        <f>Calc!S887</f>
        <v>0</v>
      </c>
      <c r="Q887" s="20">
        <f>Calc!T887</f>
        <v>0</v>
      </c>
      <c r="R887" s="20">
        <f>Calc!V887</f>
        <v>0</v>
      </c>
      <c r="S887" s="21">
        <f>Calc!W887</f>
        <v>0</v>
      </c>
      <c r="T887" s="19">
        <f>Calc!J887</f>
        <v>0</v>
      </c>
      <c r="U887" s="14"/>
    </row>
    <row r="888" spans="1:21">
      <c r="A888" s="12"/>
      <c r="B888" s="13"/>
      <c r="C888" s="14"/>
      <c r="D888" s="14"/>
      <c r="E888" s="15"/>
      <c r="F888" s="15"/>
      <c r="G888" s="15"/>
      <c r="H888" s="15"/>
      <c r="I888" s="15"/>
      <c r="J888" s="15"/>
      <c r="K888" s="14"/>
      <c r="L888" s="16"/>
      <c r="M888" s="17"/>
      <c r="N888" s="18">
        <f>Calc!N888</f>
        <v>0</v>
      </c>
      <c r="O888" s="19">
        <f>Calc!Z888</f>
        <v>0</v>
      </c>
      <c r="P888" s="20">
        <f>Calc!S888</f>
        <v>0</v>
      </c>
      <c r="Q888" s="20">
        <f>Calc!T888</f>
        <v>0</v>
      </c>
      <c r="R888" s="20">
        <f>Calc!V888</f>
        <v>0</v>
      </c>
      <c r="S888" s="21">
        <f>Calc!W888</f>
        <v>0</v>
      </c>
      <c r="T888" s="19">
        <f>Calc!J888</f>
        <v>0</v>
      </c>
      <c r="U888" s="14"/>
    </row>
    <row r="889" spans="1:21">
      <c r="A889" s="12"/>
      <c r="B889" s="13"/>
      <c r="C889" s="14"/>
      <c r="D889" s="14"/>
      <c r="E889" s="15"/>
      <c r="F889" s="15"/>
      <c r="G889" s="15"/>
      <c r="H889" s="15"/>
      <c r="I889" s="15"/>
      <c r="J889" s="15"/>
      <c r="K889" s="14"/>
      <c r="L889" s="16"/>
      <c r="M889" s="17"/>
      <c r="N889" s="18">
        <f>Calc!N889</f>
        <v>0</v>
      </c>
      <c r="O889" s="19">
        <f>Calc!Z889</f>
        <v>0</v>
      </c>
      <c r="P889" s="20">
        <f>Calc!S889</f>
        <v>0</v>
      </c>
      <c r="Q889" s="20">
        <f>Calc!T889</f>
        <v>0</v>
      </c>
      <c r="R889" s="20">
        <f>Calc!V889</f>
        <v>0</v>
      </c>
      <c r="S889" s="21">
        <f>Calc!W889</f>
        <v>0</v>
      </c>
      <c r="T889" s="19">
        <f>Calc!J889</f>
        <v>0</v>
      </c>
      <c r="U889" s="14"/>
    </row>
    <row r="890" spans="1:21">
      <c r="A890" s="12"/>
      <c r="B890" s="13"/>
      <c r="C890" s="14"/>
      <c r="D890" s="14"/>
      <c r="E890" s="15"/>
      <c r="F890" s="15"/>
      <c r="G890" s="15"/>
      <c r="H890" s="15"/>
      <c r="I890" s="15"/>
      <c r="J890" s="15"/>
      <c r="K890" s="14"/>
      <c r="L890" s="16"/>
      <c r="M890" s="17"/>
      <c r="N890" s="18">
        <f>Calc!N890</f>
        <v>0</v>
      </c>
      <c r="O890" s="19">
        <f>Calc!Z890</f>
        <v>0</v>
      </c>
      <c r="P890" s="20">
        <f>Calc!S890</f>
        <v>0</v>
      </c>
      <c r="Q890" s="20">
        <f>Calc!T890</f>
        <v>0</v>
      </c>
      <c r="R890" s="20">
        <f>Calc!V890</f>
        <v>0</v>
      </c>
      <c r="S890" s="21">
        <f>Calc!W890</f>
        <v>0</v>
      </c>
      <c r="T890" s="19">
        <f>Calc!J890</f>
        <v>0</v>
      </c>
      <c r="U890" s="14"/>
    </row>
    <row r="891" spans="1:21">
      <c r="A891" s="12"/>
      <c r="B891" s="13"/>
      <c r="C891" s="14"/>
      <c r="D891" s="14"/>
      <c r="E891" s="15"/>
      <c r="F891" s="15"/>
      <c r="G891" s="15"/>
      <c r="H891" s="15"/>
      <c r="I891" s="15"/>
      <c r="J891" s="15"/>
      <c r="K891" s="14"/>
      <c r="L891" s="16"/>
      <c r="M891" s="17"/>
      <c r="N891" s="18">
        <f>Calc!N891</f>
        <v>0</v>
      </c>
      <c r="O891" s="19">
        <f>Calc!Z891</f>
        <v>0</v>
      </c>
      <c r="P891" s="20">
        <f>Calc!S891</f>
        <v>0</v>
      </c>
      <c r="Q891" s="20">
        <f>Calc!T891</f>
        <v>0</v>
      </c>
      <c r="R891" s="20">
        <f>Calc!V891</f>
        <v>0</v>
      </c>
      <c r="S891" s="21">
        <f>Calc!W891</f>
        <v>0</v>
      </c>
      <c r="T891" s="19">
        <f>Calc!J891</f>
        <v>0</v>
      </c>
      <c r="U891" s="14"/>
    </row>
    <row r="892" spans="1:21">
      <c r="A892" s="12"/>
      <c r="B892" s="13"/>
      <c r="C892" s="14"/>
      <c r="D892" s="14"/>
      <c r="E892" s="15"/>
      <c r="F892" s="15"/>
      <c r="G892" s="15"/>
      <c r="H892" s="15"/>
      <c r="I892" s="15"/>
      <c r="J892" s="15"/>
      <c r="K892" s="14"/>
      <c r="L892" s="16"/>
      <c r="M892" s="17"/>
      <c r="N892" s="18">
        <f>Calc!N892</f>
        <v>0</v>
      </c>
      <c r="O892" s="19">
        <f>Calc!Z892</f>
        <v>0</v>
      </c>
      <c r="P892" s="20">
        <f>Calc!S892</f>
        <v>0</v>
      </c>
      <c r="Q892" s="20">
        <f>Calc!T892</f>
        <v>0</v>
      </c>
      <c r="R892" s="20">
        <f>Calc!V892</f>
        <v>0</v>
      </c>
      <c r="S892" s="21">
        <f>Calc!W892</f>
        <v>0</v>
      </c>
      <c r="T892" s="19">
        <f>Calc!J892</f>
        <v>0</v>
      </c>
      <c r="U892" s="14"/>
    </row>
    <row r="893" spans="1:21">
      <c r="A893" s="12"/>
      <c r="B893" s="13"/>
      <c r="C893" s="14"/>
      <c r="D893" s="14"/>
      <c r="E893" s="15"/>
      <c r="F893" s="15"/>
      <c r="G893" s="15"/>
      <c r="H893" s="15"/>
      <c r="I893" s="15"/>
      <c r="J893" s="15"/>
      <c r="K893" s="14"/>
      <c r="L893" s="16"/>
      <c r="M893" s="17"/>
      <c r="N893" s="18">
        <f>Calc!N893</f>
        <v>0</v>
      </c>
      <c r="O893" s="19">
        <f>Calc!Z893</f>
        <v>0</v>
      </c>
      <c r="P893" s="20">
        <f>Calc!S893</f>
        <v>0</v>
      </c>
      <c r="Q893" s="20">
        <f>Calc!T893</f>
        <v>0</v>
      </c>
      <c r="R893" s="20">
        <f>Calc!V893</f>
        <v>0</v>
      </c>
      <c r="S893" s="21">
        <f>Calc!W893</f>
        <v>0</v>
      </c>
      <c r="T893" s="19">
        <f>Calc!J893</f>
        <v>0</v>
      </c>
      <c r="U893" s="14"/>
    </row>
    <row r="894" spans="1:21">
      <c r="A894" s="12"/>
      <c r="B894" s="13"/>
      <c r="C894" s="14"/>
      <c r="D894" s="14"/>
      <c r="E894" s="15"/>
      <c r="F894" s="15"/>
      <c r="G894" s="15"/>
      <c r="H894" s="15"/>
      <c r="I894" s="15"/>
      <c r="J894" s="15"/>
      <c r="K894" s="14"/>
      <c r="L894" s="16"/>
      <c r="M894" s="17"/>
      <c r="N894" s="18">
        <f>Calc!N894</f>
        <v>0</v>
      </c>
      <c r="O894" s="19">
        <f>Calc!Z894</f>
        <v>0</v>
      </c>
      <c r="P894" s="20">
        <f>Calc!S894</f>
        <v>0</v>
      </c>
      <c r="Q894" s="20">
        <f>Calc!T894</f>
        <v>0</v>
      </c>
      <c r="R894" s="20">
        <f>Calc!V894</f>
        <v>0</v>
      </c>
      <c r="S894" s="21">
        <f>Calc!W894</f>
        <v>0</v>
      </c>
      <c r="T894" s="19">
        <f>Calc!J894</f>
        <v>0</v>
      </c>
      <c r="U894" s="14"/>
    </row>
    <row r="895" spans="1:21">
      <c r="A895" s="12"/>
      <c r="B895" s="13"/>
      <c r="C895" s="14"/>
      <c r="D895" s="14"/>
      <c r="E895" s="15"/>
      <c r="F895" s="15"/>
      <c r="G895" s="15"/>
      <c r="H895" s="15"/>
      <c r="I895" s="15"/>
      <c r="J895" s="15"/>
      <c r="K895" s="14"/>
      <c r="L895" s="16"/>
      <c r="M895" s="17"/>
      <c r="N895" s="18">
        <f>Calc!N895</f>
        <v>0</v>
      </c>
      <c r="O895" s="19">
        <f>Calc!Z895</f>
        <v>0</v>
      </c>
      <c r="P895" s="20">
        <f>Calc!S895</f>
        <v>0</v>
      </c>
      <c r="Q895" s="20">
        <f>Calc!T895</f>
        <v>0</v>
      </c>
      <c r="R895" s="20">
        <f>Calc!V895</f>
        <v>0</v>
      </c>
      <c r="S895" s="21">
        <f>Calc!W895</f>
        <v>0</v>
      </c>
      <c r="T895" s="19">
        <f>Calc!J895</f>
        <v>0</v>
      </c>
      <c r="U895" s="14"/>
    </row>
    <row r="896" spans="1:21">
      <c r="A896" s="12"/>
      <c r="B896" s="13"/>
      <c r="C896" s="14"/>
      <c r="D896" s="14"/>
      <c r="E896" s="15"/>
      <c r="F896" s="15"/>
      <c r="G896" s="15"/>
      <c r="H896" s="15"/>
      <c r="I896" s="15"/>
      <c r="J896" s="15"/>
      <c r="K896" s="14"/>
      <c r="L896" s="16"/>
      <c r="M896" s="17"/>
      <c r="N896" s="18">
        <f>Calc!N896</f>
        <v>0</v>
      </c>
      <c r="O896" s="19">
        <f>Calc!Z896</f>
        <v>0</v>
      </c>
      <c r="P896" s="20">
        <f>Calc!S896</f>
        <v>0</v>
      </c>
      <c r="Q896" s="20">
        <f>Calc!T896</f>
        <v>0</v>
      </c>
      <c r="R896" s="20">
        <f>Calc!V896</f>
        <v>0</v>
      </c>
      <c r="S896" s="21">
        <f>Calc!W896</f>
        <v>0</v>
      </c>
      <c r="T896" s="19">
        <f>Calc!J896</f>
        <v>0</v>
      </c>
      <c r="U896" s="14"/>
    </row>
    <row r="897" spans="1:21">
      <c r="A897" s="12"/>
      <c r="B897" s="13"/>
      <c r="C897" s="14"/>
      <c r="D897" s="14"/>
      <c r="E897" s="15"/>
      <c r="F897" s="15"/>
      <c r="G897" s="15"/>
      <c r="H897" s="15"/>
      <c r="I897" s="15"/>
      <c r="J897" s="15"/>
      <c r="K897" s="14"/>
      <c r="L897" s="16"/>
      <c r="M897" s="17"/>
      <c r="N897" s="18">
        <f>Calc!N897</f>
        <v>0</v>
      </c>
      <c r="O897" s="19">
        <f>Calc!Z897</f>
        <v>0</v>
      </c>
      <c r="P897" s="20">
        <f>Calc!S897</f>
        <v>0</v>
      </c>
      <c r="Q897" s="20">
        <f>Calc!T897</f>
        <v>0</v>
      </c>
      <c r="R897" s="20">
        <f>Calc!V897</f>
        <v>0</v>
      </c>
      <c r="S897" s="21">
        <f>Calc!W897</f>
        <v>0</v>
      </c>
      <c r="T897" s="19">
        <f>Calc!J897</f>
        <v>0</v>
      </c>
      <c r="U897" s="14"/>
    </row>
    <row r="898" spans="1:21">
      <c r="A898" s="12"/>
      <c r="B898" s="13"/>
      <c r="C898" s="14"/>
      <c r="D898" s="14"/>
      <c r="E898" s="15"/>
      <c r="F898" s="15"/>
      <c r="G898" s="15"/>
      <c r="H898" s="15"/>
      <c r="I898" s="15"/>
      <c r="J898" s="15"/>
      <c r="K898" s="14"/>
      <c r="L898" s="16"/>
      <c r="M898" s="17"/>
      <c r="N898" s="18">
        <f>Calc!N898</f>
        <v>0</v>
      </c>
      <c r="O898" s="19">
        <f>Calc!Z898</f>
        <v>0</v>
      </c>
      <c r="P898" s="20">
        <f>Calc!S898</f>
        <v>0</v>
      </c>
      <c r="Q898" s="20">
        <f>Calc!T898</f>
        <v>0</v>
      </c>
      <c r="R898" s="20">
        <f>Calc!V898</f>
        <v>0</v>
      </c>
      <c r="S898" s="21">
        <f>Calc!W898</f>
        <v>0</v>
      </c>
      <c r="T898" s="19">
        <f>Calc!J898</f>
        <v>0</v>
      </c>
      <c r="U898" s="14"/>
    </row>
    <row r="899" spans="1:21">
      <c r="A899" s="12"/>
      <c r="B899" s="13"/>
      <c r="C899" s="14"/>
      <c r="D899" s="14"/>
      <c r="E899" s="15"/>
      <c r="F899" s="15"/>
      <c r="G899" s="15"/>
      <c r="H899" s="15"/>
      <c r="I899" s="15"/>
      <c r="J899" s="15"/>
      <c r="K899" s="14"/>
      <c r="L899" s="16"/>
      <c r="M899" s="17"/>
      <c r="N899" s="18">
        <f>Calc!N899</f>
        <v>0</v>
      </c>
      <c r="O899" s="19">
        <f>Calc!Z899</f>
        <v>0</v>
      </c>
      <c r="P899" s="20">
        <f>Calc!S899</f>
        <v>0</v>
      </c>
      <c r="Q899" s="20">
        <f>Calc!T899</f>
        <v>0</v>
      </c>
      <c r="R899" s="20">
        <f>Calc!V899</f>
        <v>0</v>
      </c>
      <c r="S899" s="21">
        <f>Calc!W899</f>
        <v>0</v>
      </c>
      <c r="T899" s="19">
        <f>Calc!J899</f>
        <v>0</v>
      </c>
      <c r="U899" s="14"/>
    </row>
    <row r="900" spans="1:21">
      <c r="A900" s="12"/>
      <c r="B900" s="13"/>
      <c r="C900" s="14"/>
      <c r="D900" s="14"/>
      <c r="E900" s="15"/>
      <c r="F900" s="15"/>
      <c r="G900" s="15"/>
      <c r="H900" s="15"/>
      <c r="I900" s="15"/>
      <c r="J900" s="15"/>
      <c r="K900" s="14"/>
      <c r="L900" s="16"/>
      <c r="M900" s="17"/>
      <c r="N900" s="18">
        <f>Calc!N900</f>
        <v>0</v>
      </c>
      <c r="O900" s="19">
        <f>Calc!Z900</f>
        <v>0</v>
      </c>
      <c r="P900" s="20">
        <f>Calc!S900</f>
        <v>0</v>
      </c>
      <c r="Q900" s="20">
        <f>Calc!T900</f>
        <v>0</v>
      </c>
      <c r="R900" s="20">
        <f>Calc!V900</f>
        <v>0</v>
      </c>
      <c r="S900" s="21">
        <f>Calc!W900</f>
        <v>0</v>
      </c>
      <c r="T900" s="19">
        <f>Calc!J900</f>
        <v>0</v>
      </c>
      <c r="U900" s="14"/>
    </row>
    <row r="901" spans="1:21">
      <c r="A901" s="12"/>
      <c r="B901" s="13"/>
      <c r="C901" s="14"/>
      <c r="D901" s="14"/>
      <c r="E901" s="15"/>
      <c r="F901" s="15"/>
      <c r="G901" s="15"/>
      <c r="H901" s="15"/>
      <c r="I901" s="15"/>
      <c r="J901" s="15"/>
      <c r="K901" s="14"/>
      <c r="L901" s="16"/>
      <c r="M901" s="17"/>
      <c r="N901" s="18">
        <f>Calc!N901</f>
        <v>0</v>
      </c>
      <c r="O901" s="19">
        <f>Calc!Z901</f>
        <v>0</v>
      </c>
      <c r="P901" s="20">
        <f>Calc!S901</f>
        <v>0</v>
      </c>
      <c r="Q901" s="20">
        <f>Calc!T901</f>
        <v>0</v>
      </c>
      <c r="R901" s="20">
        <f>Calc!V901</f>
        <v>0</v>
      </c>
      <c r="S901" s="21">
        <f>Calc!W901</f>
        <v>0</v>
      </c>
      <c r="T901" s="19">
        <f>Calc!J901</f>
        <v>0</v>
      </c>
      <c r="U901" s="14"/>
    </row>
    <row r="902" spans="1:21">
      <c r="A902" s="12"/>
      <c r="B902" s="13"/>
      <c r="C902" s="14"/>
      <c r="D902" s="14"/>
      <c r="E902" s="15"/>
      <c r="F902" s="15"/>
      <c r="G902" s="15"/>
      <c r="H902" s="15"/>
      <c r="I902" s="15"/>
      <c r="J902" s="15"/>
      <c r="K902" s="14"/>
      <c r="L902" s="16"/>
      <c r="M902" s="17"/>
      <c r="N902" s="18">
        <f>Calc!N902</f>
        <v>0</v>
      </c>
      <c r="O902" s="19">
        <f>Calc!Z902</f>
        <v>0</v>
      </c>
      <c r="P902" s="20">
        <f>Calc!S902</f>
        <v>0</v>
      </c>
      <c r="Q902" s="20">
        <f>Calc!T902</f>
        <v>0</v>
      </c>
      <c r="R902" s="20">
        <f>Calc!V902</f>
        <v>0</v>
      </c>
      <c r="S902" s="21">
        <f>Calc!W902</f>
        <v>0</v>
      </c>
      <c r="T902" s="19">
        <f>Calc!J902</f>
        <v>0</v>
      </c>
      <c r="U902" s="14"/>
    </row>
    <row r="903" spans="1:21">
      <c r="A903" s="12"/>
      <c r="B903" s="13"/>
      <c r="C903" s="14"/>
      <c r="D903" s="14"/>
      <c r="E903" s="15"/>
      <c r="F903" s="15"/>
      <c r="G903" s="15"/>
      <c r="H903" s="15"/>
      <c r="I903" s="15"/>
      <c r="J903" s="15"/>
      <c r="K903" s="14"/>
      <c r="L903" s="16"/>
      <c r="M903" s="17"/>
      <c r="N903" s="18">
        <f>Calc!N903</f>
        <v>0</v>
      </c>
      <c r="O903" s="19">
        <f>Calc!Z903</f>
        <v>0</v>
      </c>
      <c r="P903" s="20">
        <f>Calc!S903</f>
        <v>0</v>
      </c>
      <c r="Q903" s="20">
        <f>Calc!T903</f>
        <v>0</v>
      </c>
      <c r="R903" s="20">
        <f>Calc!V903</f>
        <v>0</v>
      </c>
      <c r="S903" s="21">
        <f>Calc!W903</f>
        <v>0</v>
      </c>
      <c r="T903" s="19">
        <f>Calc!J903</f>
        <v>0</v>
      </c>
      <c r="U903" s="14"/>
    </row>
    <row r="904" spans="1:21">
      <c r="A904" s="12"/>
      <c r="B904" s="13"/>
      <c r="C904" s="14"/>
      <c r="D904" s="14"/>
      <c r="E904" s="15"/>
      <c r="F904" s="15"/>
      <c r="G904" s="15"/>
      <c r="H904" s="15"/>
      <c r="I904" s="15"/>
      <c r="J904" s="15"/>
      <c r="K904" s="14"/>
      <c r="L904" s="16"/>
      <c r="M904" s="17"/>
      <c r="N904" s="18">
        <f>Calc!N904</f>
        <v>0</v>
      </c>
      <c r="O904" s="19">
        <f>Calc!Z904</f>
        <v>0</v>
      </c>
      <c r="P904" s="20">
        <f>Calc!S904</f>
        <v>0</v>
      </c>
      <c r="Q904" s="20">
        <f>Calc!T904</f>
        <v>0</v>
      </c>
      <c r="R904" s="20">
        <f>Calc!V904</f>
        <v>0</v>
      </c>
      <c r="S904" s="21">
        <f>Calc!W904</f>
        <v>0</v>
      </c>
      <c r="T904" s="19">
        <f>Calc!J904</f>
        <v>0</v>
      </c>
      <c r="U904" s="14"/>
    </row>
    <row r="905" spans="1:21">
      <c r="A905" s="12"/>
      <c r="B905" s="13"/>
      <c r="C905" s="14"/>
      <c r="D905" s="14"/>
      <c r="E905" s="15"/>
      <c r="F905" s="15"/>
      <c r="G905" s="15"/>
      <c r="H905" s="15"/>
      <c r="I905" s="15"/>
      <c r="J905" s="15"/>
      <c r="K905" s="14"/>
      <c r="L905" s="16"/>
      <c r="M905" s="17"/>
      <c r="N905" s="18">
        <f>Calc!N905</f>
        <v>0</v>
      </c>
      <c r="O905" s="19">
        <f>Calc!Z905</f>
        <v>0</v>
      </c>
      <c r="P905" s="20">
        <f>Calc!S905</f>
        <v>0</v>
      </c>
      <c r="Q905" s="20">
        <f>Calc!T905</f>
        <v>0</v>
      </c>
      <c r="R905" s="20">
        <f>Calc!V905</f>
        <v>0</v>
      </c>
      <c r="S905" s="21">
        <f>Calc!W905</f>
        <v>0</v>
      </c>
      <c r="T905" s="19">
        <f>Calc!J905</f>
        <v>0</v>
      </c>
      <c r="U905" s="14"/>
    </row>
    <row r="906" spans="1:21">
      <c r="A906" s="12"/>
      <c r="B906" s="13"/>
      <c r="C906" s="14"/>
      <c r="D906" s="14"/>
      <c r="E906" s="15"/>
      <c r="F906" s="15"/>
      <c r="G906" s="15"/>
      <c r="H906" s="15"/>
      <c r="I906" s="15"/>
      <c r="J906" s="15"/>
      <c r="K906" s="14"/>
      <c r="L906" s="16"/>
      <c r="M906" s="17"/>
      <c r="N906" s="18">
        <f>Calc!N906</f>
        <v>0</v>
      </c>
      <c r="O906" s="19">
        <f>Calc!Z906</f>
        <v>0</v>
      </c>
      <c r="P906" s="20">
        <f>Calc!S906</f>
        <v>0</v>
      </c>
      <c r="Q906" s="20">
        <f>Calc!T906</f>
        <v>0</v>
      </c>
      <c r="R906" s="20">
        <f>Calc!V906</f>
        <v>0</v>
      </c>
      <c r="S906" s="21">
        <f>Calc!W906</f>
        <v>0</v>
      </c>
      <c r="T906" s="19">
        <f>Calc!J906</f>
        <v>0</v>
      </c>
      <c r="U906" s="14"/>
    </row>
    <row r="907" spans="1:21">
      <c r="A907" s="12"/>
      <c r="B907" s="13"/>
      <c r="C907" s="14"/>
      <c r="D907" s="14"/>
      <c r="E907" s="15"/>
      <c r="F907" s="15"/>
      <c r="G907" s="15"/>
      <c r="H907" s="15"/>
      <c r="I907" s="15"/>
      <c r="J907" s="15"/>
      <c r="K907" s="14"/>
      <c r="L907" s="16"/>
      <c r="M907" s="17"/>
      <c r="N907" s="18">
        <f>Calc!N907</f>
        <v>0</v>
      </c>
      <c r="O907" s="19">
        <f>Calc!Z907</f>
        <v>0</v>
      </c>
      <c r="P907" s="20">
        <f>Calc!S907</f>
        <v>0</v>
      </c>
      <c r="Q907" s="20">
        <f>Calc!T907</f>
        <v>0</v>
      </c>
      <c r="R907" s="20">
        <f>Calc!V907</f>
        <v>0</v>
      </c>
      <c r="S907" s="21">
        <f>Calc!W907</f>
        <v>0</v>
      </c>
      <c r="T907" s="19">
        <f>Calc!J907</f>
        <v>0</v>
      </c>
      <c r="U907" s="14"/>
    </row>
    <row r="908" spans="1:21">
      <c r="A908" s="12"/>
      <c r="B908" s="13"/>
      <c r="C908" s="14"/>
      <c r="D908" s="14"/>
      <c r="E908" s="15"/>
      <c r="F908" s="15"/>
      <c r="G908" s="15"/>
      <c r="H908" s="15"/>
      <c r="I908" s="15"/>
      <c r="J908" s="15"/>
      <c r="K908" s="14"/>
      <c r="L908" s="16"/>
      <c r="M908" s="17"/>
      <c r="N908" s="18">
        <f>Calc!N908</f>
        <v>0</v>
      </c>
      <c r="O908" s="19">
        <f>Calc!Z908</f>
        <v>0</v>
      </c>
      <c r="P908" s="20">
        <f>Calc!S908</f>
        <v>0</v>
      </c>
      <c r="Q908" s="20">
        <f>Calc!T908</f>
        <v>0</v>
      </c>
      <c r="R908" s="20">
        <f>Calc!V908</f>
        <v>0</v>
      </c>
      <c r="S908" s="21">
        <f>Calc!W908</f>
        <v>0</v>
      </c>
      <c r="T908" s="19">
        <f>Calc!J908</f>
        <v>0</v>
      </c>
      <c r="U908" s="14"/>
    </row>
    <row r="909" spans="1:21">
      <c r="A909" s="12"/>
      <c r="B909" s="13"/>
      <c r="C909" s="14"/>
      <c r="D909" s="14"/>
      <c r="E909" s="15"/>
      <c r="F909" s="15"/>
      <c r="G909" s="15"/>
      <c r="H909" s="15"/>
      <c r="I909" s="15"/>
      <c r="J909" s="15"/>
      <c r="K909" s="14"/>
      <c r="L909" s="16"/>
      <c r="M909" s="17"/>
      <c r="N909" s="18">
        <f>Calc!N909</f>
        <v>0</v>
      </c>
      <c r="O909" s="19">
        <f>Calc!Z909</f>
        <v>0</v>
      </c>
      <c r="P909" s="20">
        <f>Calc!S909</f>
        <v>0</v>
      </c>
      <c r="Q909" s="20">
        <f>Calc!T909</f>
        <v>0</v>
      </c>
      <c r="R909" s="20">
        <f>Calc!V909</f>
        <v>0</v>
      </c>
      <c r="S909" s="21">
        <f>Calc!W909</f>
        <v>0</v>
      </c>
      <c r="T909" s="19">
        <f>Calc!J909</f>
        <v>0</v>
      </c>
      <c r="U909" s="14"/>
    </row>
    <row r="910" spans="1:21">
      <c r="A910" s="12"/>
      <c r="B910" s="13"/>
      <c r="C910" s="14"/>
      <c r="D910" s="14"/>
      <c r="E910" s="15"/>
      <c r="F910" s="15"/>
      <c r="G910" s="15"/>
      <c r="H910" s="15"/>
      <c r="I910" s="15"/>
      <c r="J910" s="15"/>
      <c r="K910" s="14"/>
      <c r="L910" s="16"/>
      <c r="M910" s="17"/>
      <c r="N910" s="18">
        <f>Calc!N910</f>
        <v>0</v>
      </c>
      <c r="O910" s="19">
        <f>Calc!Z910</f>
        <v>0</v>
      </c>
      <c r="P910" s="20">
        <f>Calc!S910</f>
        <v>0</v>
      </c>
      <c r="Q910" s="20">
        <f>Calc!T910</f>
        <v>0</v>
      </c>
      <c r="R910" s="20">
        <f>Calc!V910</f>
        <v>0</v>
      </c>
      <c r="S910" s="21">
        <f>Calc!W910</f>
        <v>0</v>
      </c>
      <c r="T910" s="19">
        <f>Calc!J910</f>
        <v>0</v>
      </c>
      <c r="U910" s="14"/>
    </row>
    <row r="911" spans="1:21">
      <c r="A911" s="12"/>
      <c r="B911" s="13"/>
      <c r="C911" s="14"/>
      <c r="D911" s="14"/>
      <c r="E911" s="15"/>
      <c r="F911" s="15"/>
      <c r="G911" s="15"/>
      <c r="H911" s="15"/>
      <c r="I911" s="15"/>
      <c r="J911" s="15"/>
      <c r="K911" s="14"/>
      <c r="L911" s="16"/>
      <c r="M911" s="17"/>
      <c r="N911" s="18">
        <f>Calc!N911</f>
        <v>0</v>
      </c>
      <c r="O911" s="19">
        <f>Calc!Z911</f>
        <v>0</v>
      </c>
      <c r="P911" s="20">
        <f>Calc!S911</f>
        <v>0</v>
      </c>
      <c r="Q911" s="20">
        <f>Calc!T911</f>
        <v>0</v>
      </c>
      <c r="R911" s="20">
        <f>Calc!V911</f>
        <v>0</v>
      </c>
      <c r="S911" s="21">
        <f>Calc!W911</f>
        <v>0</v>
      </c>
      <c r="T911" s="19">
        <f>Calc!J911</f>
        <v>0</v>
      </c>
      <c r="U911" s="14"/>
    </row>
    <row r="912" spans="1:21">
      <c r="A912" s="12"/>
      <c r="B912" s="13"/>
      <c r="C912" s="14"/>
      <c r="D912" s="14"/>
      <c r="E912" s="15"/>
      <c r="F912" s="15"/>
      <c r="G912" s="15"/>
      <c r="H912" s="15"/>
      <c r="I912" s="15"/>
      <c r="J912" s="15"/>
      <c r="K912" s="14"/>
      <c r="L912" s="16"/>
      <c r="M912" s="17"/>
      <c r="N912" s="18">
        <f>Calc!N912</f>
        <v>0</v>
      </c>
      <c r="O912" s="19">
        <f>Calc!Z912</f>
        <v>0</v>
      </c>
      <c r="P912" s="20">
        <f>Calc!S912</f>
        <v>0</v>
      </c>
      <c r="Q912" s="20">
        <f>Calc!T912</f>
        <v>0</v>
      </c>
      <c r="R912" s="20">
        <f>Calc!V912</f>
        <v>0</v>
      </c>
      <c r="S912" s="21">
        <f>Calc!W912</f>
        <v>0</v>
      </c>
      <c r="T912" s="19">
        <f>Calc!J912</f>
        <v>0</v>
      </c>
      <c r="U912" s="14"/>
    </row>
    <row r="913" spans="1:21">
      <c r="A913" s="12"/>
      <c r="B913" s="13"/>
      <c r="C913" s="14"/>
      <c r="D913" s="14"/>
      <c r="E913" s="15"/>
      <c r="F913" s="15"/>
      <c r="G913" s="15"/>
      <c r="H913" s="15"/>
      <c r="I913" s="15"/>
      <c r="J913" s="15"/>
      <c r="K913" s="14"/>
      <c r="L913" s="16"/>
      <c r="M913" s="17"/>
      <c r="N913" s="18">
        <f>Calc!N913</f>
        <v>0</v>
      </c>
      <c r="O913" s="19">
        <f>Calc!Z913</f>
        <v>0</v>
      </c>
      <c r="P913" s="20">
        <f>Calc!S913</f>
        <v>0</v>
      </c>
      <c r="Q913" s="20">
        <f>Calc!T913</f>
        <v>0</v>
      </c>
      <c r="R913" s="20">
        <f>Calc!V913</f>
        <v>0</v>
      </c>
      <c r="S913" s="21">
        <f>Calc!W913</f>
        <v>0</v>
      </c>
      <c r="T913" s="19">
        <f>Calc!J913</f>
        <v>0</v>
      </c>
      <c r="U913" s="14"/>
    </row>
    <row r="914" spans="1:21">
      <c r="A914" s="12"/>
      <c r="B914" s="13"/>
      <c r="C914" s="14"/>
      <c r="D914" s="14"/>
      <c r="E914" s="15"/>
      <c r="F914" s="15"/>
      <c r="G914" s="15"/>
      <c r="H914" s="15"/>
      <c r="I914" s="15"/>
      <c r="J914" s="15"/>
      <c r="K914" s="14"/>
      <c r="L914" s="16"/>
      <c r="M914" s="17"/>
      <c r="N914" s="18">
        <f>Calc!N914</f>
        <v>0</v>
      </c>
      <c r="O914" s="19">
        <f>Calc!Z914</f>
        <v>0</v>
      </c>
      <c r="P914" s="20">
        <f>Calc!S914</f>
        <v>0</v>
      </c>
      <c r="Q914" s="20">
        <f>Calc!T914</f>
        <v>0</v>
      </c>
      <c r="R914" s="20">
        <f>Calc!V914</f>
        <v>0</v>
      </c>
      <c r="S914" s="21">
        <f>Calc!W914</f>
        <v>0</v>
      </c>
      <c r="T914" s="19">
        <f>Calc!J914</f>
        <v>0</v>
      </c>
      <c r="U914" s="14"/>
    </row>
    <row r="915" spans="1:21">
      <c r="A915" s="12"/>
      <c r="B915" s="13"/>
      <c r="C915" s="14"/>
      <c r="D915" s="14"/>
      <c r="E915" s="15"/>
      <c r="F915" s="15"/>
      <c r="G915" s="15"/>
      <c r="H915" s="15"/>
      <c r="I915" s="15"/>
      <c r="J915" s="15"/>
      <c r="K915" s="14"/>
      <c r="L915" s="16"/>
      <c r="M915" s="17"/>
      <c r="N915" s="18">
        <f>Calc!N915</f>
        <v>0</v>
      </c>
      <c r="O915" s="19">
        <f>Calc!Z915</f>
        <v>0</v>
      </c>
      <c r="P915" s="20">
        <f>Calc!S915</f>
        <v>0</v>
      </c>
      <c r="Q915" s="20">
        <f>Calc!T915</f>
        <v>0</v>
      </c>
      <c r="R915" s="20">
        <f>Calc!V915</f>
        <v>0</v>
      </c>
      <c r="S915" s="21">
        <f>Calc!W915</f>
        <v>0</v>
      </c>
      <c r="T915" s="19">
        <f>Calc!J915</f>
        <v>0</v>
      </c>
      <c r="U915" s="14"/>
    </row>
    <row r="916" spans="1:21">
      <c r="A916" s="12"/>
      <c r="B916" s="13"/>
      <c r="C916" s="14"/>
      <c r="D916" s="14"/>
      <c r="E916" s="15"/>
      <c r="F916" s="15"/>
      <c r="G916" s="15"/>
      <c r="H916" s="15"/>
      <c r="I916" s="15"/>
      <c r="J916" s="15"/>
      <c r="K916" s="14"/>
      <c r="L916" s="16"/>
      <c r="M916" s="17"/>
      <c r="N916" s="18">
        <f>Calc!N916</f>
        <v>0</v>
      </c>
      <c r="O916" s="19">
        <f>Calc!Z916</f>
        <v>0</v>
      </c>
      <c r="P916" s="20">
        <f>Calc!S916</f>
        <v>0</v>
      </c>
      <c r="Q916" s="20">
        <f>Calc!T916</f>
        <v>0</v>
      </c>
      <c r="R916" s="20">
        <f>Calc!V916</f>
        <v>0</v>
      </c>
      <c r="S916" s="21">
        <f>Calc!W916</f>
        <v>0</v>
      </c>
      <c r="T916" s="19">
        <f>Calc!J916</f>
        <v>0</v>
      </c>
      <c r="U916" s="14"/>
    </row>
    <row r="917" spans="1:21">
      <c r="A917" s="12"/>
      <c r="B917" s="13"/>
      <c r="C917" s="14"/>
      <c r="D917" s="14"/>
      <c r="E917" s="15"/>
      <c r="F917" s="15"/>
      <c r="G917" s="15"/>
      <c r="H917" s="15"/>
      <c r="I917" s="15"/>
      <c r="J917" s="15"/>
      <c r="K917" s="14"/>
      <c r="L917" s="16"/>
      <c r="M917" s="17"/>
      <c r="N917" s="18">
        <f>Calc!N917</f>
        <v>0</v>
      </c>
      <c r="O917" s="19">
        <f>Calc!Z917</f>
        <v>0</v>
      </c>
      <c r="P917" s="20">
        <f>Calc!S917</f>
        <v>0</v>
      </c>
      <c r="Q917" s="20">
        <f>Calc!T917</f>
        <v>0</v>
      </c>
      <c r="R917" s="20">
        <f>Calc!V917</f>
        <v>0</v>
      </c>
      <c r="S917" s="21">
        <f>Calc!W917</f>
        <v>0</v>
      </c>
      <c r="T917" s="19">
        <f>Calc!J917</f>
        <v>0</v>
      </c>
      <c r="U917" s="14"/>
    </row>
    <row r="918" spans="1:21">
      <c r="A918" s="12"/>
      <c r="B918" s="13"/>
      <c r="C918" s="14"/>
      <c r="D918" s="14"/>
      <c r="E918" s="15"/>
      <c r="F918" s="15"/>
      <c r="G918" s="15"/>
      <c r="H918" s="15"/>
      <c r="I918" s="15"/>
      <c r="J918" s="15"/>
      <c r="K918" s="14"/>
      <c r="L918" s="16"/>
      <c r="M918" s="17"/>
      <c r="N918" s="18">
        <f>Calc!N918</f>
        <v>0</v>
      </c>
      <c r="O918" s="19">
        <f>Calc!Z918</f>
        <v>0</v>
      </c>
      <c r="P918" s="20">
        <f>Calc!S918</f>
        <v>0</v>
      </c>
      <c r="Q918" s="20">
        <f>Calc!T918</f>
        <v>0</v>
      </c>
      <c r="R918" s="20">
        <f>Calc!V918</f>
        <v>0</v>
      </c>
      <c r="S918" s="21">
        <f>Calc!W918</f>
        <v>0</v>
      </c>
      <c r="T918" s="19">
        <f>Calc!J918</f>
        <v>0</v>
      </c>
      <c r="U918" s="14"/>
    </row>
    <row r="919" spans="1:21">
      <c r="A919" s="12"/>
      <c r="B919" s="13"/>
      <c r="C919" s="14"/>
      <c r="D919" s="14"/>
      <c r="E919" s="15"/>
      <c r="F919" s="15"/>
      <c r="G919" s="15"/>
      <c r="H919" s="15"/>
      <c r="I919" s="15"/>
      <c r="J919" s="15"/>
      <c r="K919" s="14"/>
      <c r="L919" s="16"/>
      <c r="M919" s="17"/>
      <c r="N919" s="18">
        <f>Calc!N919</f>
        <v>0</v>
      </c>
      <c r="O919" s="19">
        <f>Calc!Z919</f>
        <v>0</v>
      </c>
      <c r="P919" s="20">
        <f>Calc!S919</f>
        <v>0</v>
      </c>
      <c r="Q919" s="20">
        <f>Calc!T919</f>
        <v>0</v>
      </c>
      <c r="R919" s="20">
        <f>Calc!V919</f>
        <v>0</v>
      </c>
      <c r="S919" s="21">
        <f>Calc!W919</f>
        <v>0</v>
      </c>
      <c r="T919" s="19">
        <f>Calc!J919</f>
        <v>0</v>
      </c>
      <c r="U919" s="14"/>
    </row>
    <row r="920" spans="1:21">
      <c r="A920" s="12"/>
      <c r="B920" s="13"/>
      <c r="C920" s="14"/>
      <c r="D920" s="14"/>
      <c r="E920" s="15"/>
      <c r="F920" s="15"/>
      <c r="G920" s="15"/>
      <c r="H920" s="15"/>
      <c r="I920" s="15"/>
      <c r="J920" s="15"/>
      <c r="K920" s="14"/>
      <c r="L920" s="16"/>
      <c r="M920" s="17"/>
      <c r="N920" s="18">
        <f>Calc!N920</f>
        <v>0</v>
      </c>
      <c r="O920" s="19">
        <f>Calc!Z920</f>
        <v>0</v>
      </c>
      <c r="P920" s="20">
        <f>Calc!S920</f>
        <v>0</v>
      </c>
      <c r="Q920" s="20">
        <f>Calc!T920</f>
        <v>0</v>
      </c>
      <c r="R920" s="20">
        <f>Calc!V920</f>
        <v>0</v>
      </c>
      <c r="S920" s="21">
        <f>Calc!W920</f>
        <v>0</v>
      </c>
      <c r="T920" s="19">
        <f>Calc!J920</f>
        <v>0</v>
      </c>
      <c r="U920" s="14"/>
    </row>
    <row r="921" spans="1:21">
      <c r="A921" s="12"/>
      <c r="B921" s="13"/>
      <c r="C921" s="14"/>
      <c r="D921" s="14"/>
      <c r="E921" s="15"/>
      <c r="F921" s="15"/>
      <c r="G921" s="15"/>
      <c r="H921" s="15"/>
      <c r="I921" s="15"/>
      <c r="J921" s="15"/>
      <c r="K921" s="14"/>
      <c r="L921" s="16"/>
      <c r="M921" s="17"/>
      <c r="N921" s="18">
        <f>Calc!N921</f>
        <v>0</v>
      </c>
      <c r="O921" s="19">
        <f>Calc!Z921</f>
        <v>0</v>
      </c>
      <c r="P921" s="20">
        <f>Calc!S921</f>
        <v>0</v>
      </c>
      <c r="Q921" s="20">
        <f>Calc!T921</f>
        <v>0</v>
      </c>
      <c r="R921" s="20">
        <f>Calc!V921</f>
        <v>0</v>
      </c>
      <c r="S921" s="21">
        <f>Calc!W921</f>
        <v>0</v>
      </c>
      <c r="T921" s="19">
        <f>Calc!J921</f>
        <v>0</v>
      </c>
      <c r="U921" s="14"/>
    </row>
    <row r="922" spans="1:21">
      <c r="A922" s="12"/>
      <c r="B922" s="13"/>
      <c r="C922" s="14"/>
      <c r="D922" s="14"/>
      <c r="E922" s="15"/>
      <c r="F922" s="15"/>
      <c r="G922" s="15"/>
      <c r="H922" s="15"/>
      <c r="I922" s="15"/>
      <c r="J922" s="15"/>
      <c r="K922" s="14"/>
      <c r="L922" s="16"/>
      <c r="M922" s="17"/>
      <c r="N922" s="18">
        <f>Calc!N922</f>
        <v>0</v>
      </c>
      <c r="O922" s="19">
        <f>Calc!Z922</f>
        <v>0</v>
      </c>
      <c r="P922" s="20">
        <f>Calc!S922</f>
        <v>0</v>
      </c>
      <c r="Q922" s="20">
        <f>Calc!T922</f>
        <v>0</v>
      </c>
      <c r="R922" s="20">
        <f>Calc!V922</f>
        <v>0</v>
      </c>
      <c r="S922" s="21">
        <f>Calc!W922</f>
        <v>0</v>
      </c>
      <c r="T922" s="19">
        <f>Calc!J922</f>
        <v>0</v>
      </c>
      <c r="U922" s="14"/>
    </row>
    <row r="923" spans="1:21">
      <c r="A923" s="12"/>
      <c r="B923" s="13"/>
      <c r="C923" s="14"/>
      <c r="D923" s="14"/>
      <c r="E923" s="15"/>
      <c r="F923" s="15"/>
      <c r="G923" s="15"/>
      <c r="H923" s="15"/>
      <c r="I923" s="15"/>
      <c r="J923" s="15"/>
      <c r="K923" s="14"/>
      <c r="L923" s="16"/>
      <c r="M923" s="17"/>
      <c r="N923" s="18">
        <f>Calc!N923</f>
        <v>0</v>
      </c>
      <c r="O923" s="19">
        <f>Calc!Z923</f>
        <v>0</v>
      </c>
      <c r="P923" s="20">
        <f>Calc!S923</f>
        <v>0</v>
      </c>
      <c r="Q923" s="20">
        <f>Calc!T923</f>
        <v>0</v>
      </c>
      <c r="R923" s="20">
        <f>Calc!V923</f>
        <v>0</v>
      </c>
      <c r="S923" s="21">
        <f>Calc!W923</f>
        <v>0</v>
      </c>
      <c r="T923" s="19">
        <f>Calc!J923</f>
        <v>0</v>
      </c>
      <c r="U923" s="14"/>
    </row>
    <row r="924" spans="1:21">
      <c r="A924" s="12"/>
      <c r="B924" s="13"/>
      <c r="C924" s="14"/>
      <c r="D924" s="14"/>
      <c r="E924" s="15"/>
      <c r="F924" s="15"/>
      <c r="G924" s="15"/>
      <c r="H924" s="15"/>
      <c r="I924" s="15"/>
      <c r="J924" s="15"/>
      <c r="K924" s="14"/>
      <c r="L924" s="16"/>
      <c r="M924" s="17"/>
      <c r="N924" s="18">
        <f>Calc!N924</f>
        <v>0</v>
      </c>
      <c r="O924" s="19">
        <f>Calc!Z924</f>
        <v>0</v>
      </c>
      <c r="P924" s="20">
        <f>Calc!S924</f>
        <v>0</v>
      </c>
      <c r="Q924" s="20">
        <f>Calc!T924</f>
        <v>0</v>
      </c>
      <c r="R924" s="20">
        <f>Calc!V924</f>
        <v>0</v>
      </c>
      <c r="S924" s="21">
        <f>Calc!W924</f>
        <v>0</v>
      </c>
      <c r="T924" s="19">
        <f>Calc!J924</f>
        <v>0</v>
      </c>
      <c r="U924" s="14"/>
    </row>
    <row r="925" spans="1:21">
      <c r="A925" s="12"/>
      <c r="B925" s="13"/>
      <c r="C925" s="14"/>
      <c r="D925" s="14"/>
      <c r="E925" s="15"/>
      <c r="F925" s="15"/>
      <c r="G925" s="15"/>
      <c r="H925" s="15"/>
      <c r="I925" s="15"/>
      <c r="J925" s="15"/>
      <c r="K925" s="14"/>
      <c r="L925" s="16"/>
      <c r="M925" s="17"/>
      <c r="N925" s="18">
        <f>Calc!N925</f>
        <v>0</v>
      </c>
      <c r="O925" s="19">
        <f>Calc!Z925</f>
        <v>0</v>
      </c>
      <c r="P925" s="20">
        <f>Calc!S925</f>
        <v>0</v>
      </c>
      <c r="Q925" s="20">
        <f>Calc!T925</f>
        <v>0</v>
      </c>
      <c r="R925" s="20">
        <f>Calc!V925</f>
        <v>0</v>
      </c>
      <c r="S925" s="21">
        <f>Calc!W925</f>
        <v>0</v>
      </c>
      <c r="T925" s="19">
        <f>Calc!J925</f>
        <v>0</v>
      </c>
      <c r="U925" s="14"/>
    </row>
    <row r="926" spans="1:21">
      <c r="A926" s="12"/>
      <c r="B926" s="13"/>
      <c r="C926" s="14"/>
      <c r="D926" s="14"/>
      <c r="E926" s="15"/>
      <c r="F926" s="15"/>
      <c r="G926" s="15"/>
      <c r="H926" s="15"/>
      <c r="I926" s="15"/>
      <c r="J926" s="15"/>
      <c r="K926" s="14"/>
      <c r="L926" s="16"/>
      <c r="M926" s="17"/>
      <c r="N926" s="18">
        <f>Calc!N926</f>
        <v>0</v>
      </c>
      <c r="O926" s="19">
        <f>Calc!Z926</f>
        <v>0</v>
      </c>
      <c r="P926" s="20">
        <f>Calc!S926</f>
        <v>0</v>
      </c>
      <c r="Q926" s="20">
        <f>Calc!T926</f>
        <v>0</v>
      </c>
      <c r="R926" s="20">
        <f>Calc!V926</f>
        <v>0</v>
      </c>
      <c r="S926" s="21">
        <f>Calc!W926</f>
        <v>0</v>
      </c>
      <c r="T926" s="19">
        <f>Calc!J926</f>
        <v>0</v>
      </c>
      <c r="U926" s="14"/>
    </row>
    <row r="927" spans="1:21">
      <c r="A927" s="12"/>
      <c r="B927" s="13"/>
      <c r="C927" s="14"/>
      <c r="D927" s="14"/>
      <c r="E927" s="15"/>
      <c r="F927" s="15"/>
      <c r="G927" s="15"/>
      <c r="H927" s="15"/>
      <c r="I927" s="15"/>
      <c r="J927" s="15"/>
      <c r="K927" s="14"/>
      <c r="L927" s="16"/>
      <c r="M927" s="17"/>
      <c r="N927" s="18">
        <f>Calc!N927</f>
        <v>0</v>
      </c>
      <c r="O927" s="19">
        <f>Calc!Z927</f>
        <v>0</v>
      </c>
      <c r="P927" s="20">
        <f>Calc!S927</f>
        <v>0</v>
      </c>
      <c r="Q927" s="20">
        <f>Calc!T927</f>
        <v>0</v>
      </c>
      <c r="R927" s="20">
        <f>Calc!V927</f>
        <v>0</v>
      </c>
      <c r="S927" s="21">
        <f>Calc!W927</f>
        <v>0</v>
      </c>
      <c r="T927" s="19">
        <f>Calc!J927</f>
        <v>0</v>
      </c>
      <c r="U927" s="14"/>
    </row>
    <row r="928" spans="1:21">
      <c r="A928" s="12"/>
      <c r="B928" s="13"/>
      <c r="C928" s="14"/>
      <c r="D928" s="14"/>
      <c r="E928" s="15"/>
      <c r="F928" s="15"/>
      <c r="G928" s="15"/>
      <c r="H928" s="15"/>
      <c r="I928" s="15"/>
      <c r="J928" s="15"/>
      <c r="K928" s="14"/>
      <c r="L928" s="16"/>
      <c r="M928" s="17"/>
      <c r="N928" s="18">
        <f>Calc!N928</f>
        <v>0</v>
      </c>
      <c r="O928" s="19">
        <f>Calc!Z928</f>
        <v>0</v>
      </c>
      <c r="P928" s="20">
        <f>Calc!S928</f>
        <v>0</v>
      </c>
      <c r="Q928" s="20">
        <f>Calc!T928</f>
        <v>0</v>
      </c>
      <c r="R928" s="20">
        <f>Calc!V928</f>
        <v>0</v>
      </c>
      <c r="S928" s="21">
        <f>Calc!W928</f>
        <v>0</v>
      </c>
      <c r="T928" s="19">
        <f>Calc!J928</f>
        <v>0</v>
      </c>
      <c r="U928" s="14"/>
    </row>
    <row r="929" spans="1:21">
      <c r="A929" s="12"/>
      <c r="B929" s="13"/>
      <c r="C929" s="14"/>
      <c r="D929" s="14"/>
      <c r="E929" s="15"/>
      <c r="F929" s="15"/>
      <c r="G929" s="15"/>
      <c r="H929" s="15"/>
      <c r="I929" s="15"/>
      <c r="J929" s="15"/>
      <c r="K929" s="14"/>
      <c r="L929" s="16"/>
      <c r="M929" s="17"/>
      <c r="N929" s="18">
        <f>Calc!N929</f>
        <v>0</v>
      </c>
      <c r="O929" s="19">
        <f>Calc!Z929</f>
        <v>0</v>
      </c>
      <c r="P929" s="20">
        <f>Calc!S929</f>
        <v>0</v>
      </c>
      <c r="Q929" s="20">
        <f>Calc!T929</f>
        <v>0</v>
      </c>
      <c r="R929" s="20">
        <f>Calc!V929</f>
        <v>0</v>
      </c>
      <c r="S929" s="21">
        <f>Calc!W929</f>
        <v>0</v>
      </c>
      <c r="T929" s="19">
        <f>Calc!J929</f>
        <v>0</v>
      </c>
      <c r="U929" s="14"/>
    </row>
    <row r="930" spans="1:21">
      <c r="A930" s="12"/>
      <c r="B930" s="13"/>
      <c r="C930" s="14"/>
      <c r="D930" s="14"/>
      <c r="E930" s="15"/>
      <c r="F930" s="15"/>
      <c r="G930" s="15"/>
      <c r="H930" s="15"/>
      <c r="I930" s="15"/>
      <c r="J930" s="15"/>
      <c r="K930" s="14"/>
      <c r="L930" s="16"/>
      <c r="M930" s="17"/>
      <c r="N930" s="18">
        <f>Calc!N930</f>
        <v>0</v>
      </c>
      <c r="O930" s="19">
        <f>Calc!Z930</f>
        <v>0</v>
      </c>
      <c r="P930" s="20">
        <f>Calc!S930</f>
        <v>0</v>
      </c>
      <c r="Q930" s="20">
        <f>Calc!T930</f>
        <v>0</v>
      </c>
      <c r="R930" s="20">
        <f>Calc!V930</f>
        <v>0</v>
      </c>
      <c r="S930" s="21">
        <f>Calc!W930</f>
        <v>0</v>
      </c>
      <c r="T930" s="19">
        <f>Calc!J930</f>
        <v>0</v>
      </c>
      <c r="U930" s="14"/>
    </row>
    <row r="931" spans="1:21">
      <c r="A931" s="12"/>
      <c r="B931" s="13"/>
      <c r="C931" s="14"/>
      <c r="D931" s="14"/>
      <c r="E931" s="15"/>
      <c r="F931" s="15"/>
      <c r="G931" s="15"/>
      <c r="H931" s="15"/>
      <c r="I931" s="15"/>
      <c r="J931" s="15"/>
      <c r="K931" s="14"/>
      <c r="L931" s="16"/>
      <c r="M931" s="17"/>
      <c r="N931" s="18">
        <f>Calc!N931</f>
        <v>0</v>
      </c>
      <c r="O931" s="19">
        <f>Calc!Z931</f>
        <v>0</v>
      </c>
      <c r="P931" s="20">
        <f>Calc!S931</f>
        <v>0</v>
      </c>
      <c r="Q931" s="20">
        <f>Calc!T931</f>
        <v>0</v>
      </c>
      <c r="R931" s="20">
        <f>Calc!V931</f>
        <v>0</v>
      </c>
      <c r="S931" s="21">
        <f>Calc!W931</f>
        <v>0</v>
      </c>
      <c r="T931" s="19">
        <f>Calc!J931</f>
        <v>0</v>
      </c>
      <c r="U931" s="14"/>
    </row>
    <row r="932" spans="1:21">
      <c r="A932" s="12"/>
      <c r="B932" s="13"/>
      <c r="C932" s="14"/>
      <c r="D932" s="14"/>
      <c r="E932" s="15"/>
      <c r="F932" s="15"/>
      <c r="G932" s="15"/>
      <c r="H932" s="15"/>
      <c r="I932" s="15"/>
      <c r="J932" s="15"/>
      <c r="K932" s="14"/>
      <c r="L932" s="16"/>
      <c r="M932" s="17"/>
      <c r="N932" s="18">
        <f>Calc!N932</f>
        <v>0</v>
      </c>
      <c r="O932" s="19">
        <f>Calc!Z932</f>
        <v>0</v>
      </c>
      <c r="P932" s="20">
        <f>Calc!S932</f>
        <v>0</v>
      </c>
      <c r="Q932" s="20">
        <f>Calc!T932</f>
        <v>0</v>
      </c>
      <c r="R932" s="20">
        <f>Calc!V932</f>
        <v>0</v>
      </c>
      <c r="S932" s="21">
        <f>Calc!W932</f>
        <v>0</v>
      </c>
      <c r="T932" s="19">
        <f>Calc!J932</f>
        <v>0</v>
      </c>
      <c r="U932" s="14"/>
    </row>
    <row r="933" spans="1:21">
      <c r="A933" s="12"/>
      <c r="B933" s="13"/>
      <c r="C933" s="14"/>
      <c r="D933" s="14"/>
      <c r="E933" s="15"/>
      <c r="F933" s="15"/>
      <c r="G933" s="15"/>
      <c r="H933" s="15"/>
      <c r="I933" s="15"/>
      <c r="J933" s="15"/>
      <c r="K933" s="14"/>
      <c r="L933" s="16"/>
      <c r="M933" s="17"/>
      <c r="N933" s="18">
        <f>Calc!N933</f>
        <v>0</v>
      </c>
      <c r="O933" s="19">
        <f>Calc!Z933</f>
        <v>0</v>
      </c>
      <c r="P933" s="20">
        <f>Calc!S933</f>
        <v>0</v>
      </c>
      <c r="Q933" s="20">
        <f>Calc!T933</f>
        <v>0</v>
      </c>
      <c r="R933" s="20">
        <f>Calc!V933</f>
        <v>0</v>
      </c>
      <c r="S933" s="21">
        <f>Calc!W933</f>
        <v>0</v>
      </c>
      <c r="T933" s="19">
        <f>Calc!J933</f>
        <v>0</v>
      </c>
      <c r="U933" s="14"/>
    </row>
    <row r="934" spans="1:21">
      <c r="A934" s="12"/>
      <c r="B934" s="13"/>
      <c r="C934" s="14"/>
      <c r="D934" s="14"/>
      <c r="E934" s="15"/>
      <c r="F934" s="15"/>
      <c r="G934" s="15"/>
      <c r="H934" s="15"/>
      <c r="I934" s="15"/>
      <c r="J934" s="15"/>
      <c r="K934" s="14"/>
      <c r="L934" s="16"/>
      <c r="M934" s="17"/>
      <c r="N934" s="18">
        <f>Calc!N934</f>
        <v>0</v>
      </c>
      <c r="O934" s="19">
        <f>Calc!Z934</f>
        <v>0</v>
      </c>
      <c r="P934" s="20">
        <f>Calc!S934</f>
        <v>0</v>
      </c>
      <c r="Q934" s="20">
        <f>Calc!T934</f>
        <v>0</v>
      </c>
      <c r="R934" s="20">
        <f>Calc!V934</f>
        <v>0</v>
      </c>
      <c r="S934" s="21">
        <f>Calc!W934</f>
        <v>0</v>
      </c>
      <c r="T934" s="19">
        <f>Calc!J934</f>
        <v>0</v>
      </c>
      <c r="U934" s="14"/>
    </row>
    <row r="935" spans="1:21">
      <c r="A935" s="12"/>
      <c r="B935" s="13"/>
      <c r="C935" s="14"/>
      <c r="D935" s="14"/>
      <c r="E935" s="15"/>
      <c r="F935" s="15"/>
      <c r="G935" s="15"/>
      <c r="H935" s="15"/>
      <c r="I935" s="15"/>
      <c r="J935" s="15"/>
      <c r="K935" s="14"/>
      <c r="L935" s="16"/>
      <c r="M935" s="17"/>
      <c r="N935" s="18">
        <f>Calc!N935</f>
        <v>0</v>
      </c>
      <c r="O935" s="19">
        <f>Calc!Z935</f>
        <v>0</v>
      </c>
      <c r="P935" s="20">
        <f>Calc!S935</f>
        <v>0</v>
      </c>
      <c r="Q935" s="20">
        <f>Calc!T935</f>
        <v>0</v>
      </c>
      <c r="R935" s="20">
        <f>Calc!V935</f>
        <v>0</v>
      </c>
      <c r="S935" s="21">
        <f>Calc!W935</f>
        <v>0</v>
      </c>
      <c r="T935" s="19">
        <f>Calc!J935</f>
        <v>0</v>
      </c>
      <c r="U935" s="14"/>
    </row>
    <row r="936" spans="1:21">
      <c r="A936" s="12"/>
      <c r="B936" s="13"/>
      <c r="C936" s="14"/>
      <c r="D936" s="14"/>
      <c r="E936" s="15"/>
      <c r="F936" s="15"/>
      <c r="G936" s="15"/>
      <c r="H936" s="15"/>
      <c r="I936" s="15"/>
      <c r="J936" s="15"/>
      <c r="K936" s="14"/>
      <c r="L936" s="16"/>
      <c r="M936" s="17"/>
      <c r="N936" s="18">
        <f>Calc!N936</f>
        <v>0</v>
      </c>
      <c r="O936" s="19">
        <f>Calc!Z936</f>
        <v>0</v>
      </c>
      <c r="P936" s="20">
        <f>Calc!S936</f>
        <v>0</v>
      </c>
      <c r="Q936" s="20">
        <f>Calc!T936</f>
        <v>0</v>
      </c>
      <c r="R936" s="20">
        <f>Calc!V936</f>
        <v>0</v>
      </c>
      <c r="S936" s="21">
        <f>Calc!W936</f>
        <v>0</v>
      </c>
      <c r="T936" s="19">
        <f>Calc!J936</f>
        <v>0</v>
      </c>
      <c r="U936" s="14"/>
    </row>
    <row r="937" spans="1:21">
      <c r="A937" s="12"/>
      <c r="B937" s="13"/>
      <c r="C937" s="14"/>
      <c r="D937" s="14"/>
      <c r="E937" s="15"/>
      <c r="F937" s="15"/>
      <c r="G937" s="15"/>
      <c r="H937" s="15"/>
      <c r="I937" s="15"/>
      <c r="J937" s="15"/>
      <c r="K937" s="14"/>
      <c r="L937" s="16"/>
      <c r="M937" s="17"/>
      <c r="N937" s="18">
        <f>Calc!N937</f>
        <v>0</v>
      </c>
      <c r="O937" s="19">
        <f>Calc!Z937</f>
        <v>0</v>
      </c>
      <c r="P937" s="20">
        <f>Calc!S937</f>
        <v>0</v>
      </c>
      <c r="Q937" s="20">
        <f>Calc!T937</f>
        <v>0</v>
      </c>
      <c r="R937" s="20">
        <f>Calc!V937</f>
        <v>0</v>
      </c>
      <c r="S937" s="21">
        <f>Calc!W937</f>
        <v>0</v>
      </c>
      <c r="T937" s="19">
        <f>Calc!J937</f>
        <v>0</v>
      </c>
      <c r="U937" s="14"/>
    </row>
    <row r="938" spans="1:21">
      <c r="A938" s="12"/>
      <c r="B938" s="13"/>
      <c r="C938" s="14"/>
      <c r="D938" s="14"/>
      <c r="E938" s="15"/>
      <c r="F938" s="15"/>
      <c r="G938" s="15"/>
      <c r="H938" s="15"/>
      <c r="I938" s="15"/>
      <c r="J938" s="15"/>
      <c r="K938" s="14"/>
      <c r="L938" s="16"/>
      <c r="M938" s="17"/>
      <c r="N938" s="18">
        <f>Calc!N938</f>
        <v>0</v>
      </c>
      <c r="O938" s="19">
        <f>Calc!Z938</f>
        <v>0</v>
      </c>
      <c r="P938" s="20">
        <f>Calc!S938</f>
        <v>0</v>
      </c>
      <c r="Q938" s="20">
        <f>Calc!T938</f>
        <v>0</v>
      </c>
      <c r="R938" s="20">
        <f>Calc!V938</f>
        <v>0</v>
      </c>
      <c r="S938" s="21">
        <f>Calc!W938</f>
        <v>0</v>
      </c>
      <c r="T938" s="19">
        <f>Calc!J938</f>
        <v>0</v>
      </c>
      <c r="U938" s="14"/>
    </row>
    <row r="939" spans="1:21">
      <c r="A939" s="12"/>
      <c r="B939" s="13"/>
      <c r="C939" s="14"/>
      <c r="D939" s="14"/>
      <c r="E939" s="15"/>
      <c r="F939" s="15"/>
      <c r="G939" s="15"/>
      <c r="H939" s="15"/>
      <c r="I939" s="15"/>
      <c r="J939" s="15"/>
      <c r="K939" s="14"/>
      <c r="L939" s="16"/>
      <c r="M939" s="17"/>
      <c r="N939" s="18">
        <f>Calc!N939</f>
        <v>0</v>
      </c>
      <c r="O939" s="19">
        <f>Calc!Z939</f>
        <v>0</v>
      </c>
      <c r="P939" s="20">
        <f>Calc!S939</f>
        <v>0</v>
      </c>
      <c r="Q939" s="20">
        <f>Calc!T939</f>
        <v>0</v>
      </c>
      <c r="R939" s="20">
        <f>Calc!V939</f>
        <v>0</v>
      </c>
      <c r="S939" s="21">
        <f>Calc!W939</f>
        <v>0</v>
      </c>
      <c r="T939" s="19">
        <f>Calc!J939</f>
        <v>0</v>
      </c>
      <c r="U939" s="14"/>
    </row>
    <row r="940" spans="1:21">
      <c r="A940" s="12"/>
      <c r="B940" s="13"/>
      <c r="C940" s="14"/>
      <c r="D940" s="14"/>
      <c r="E940" s="15"/>
      <c r="F940" s="15"/>
      <c r="G940" s="15"/>
      <c r="H940" s="15"/>
      <c r="I940" s="15"/>
      <c r="J940" s="15"/>
      <c r="K940" s="14"/>
      <c r="L940" s="16"/>
      <c r="M940" s="17"/>
      <c r="N940" s="18">
        <f>Calc!N940</f>
        <v>0</v>
      </c>
      <c r="O940" s="19">
        <f>Calc!Z940</f>
        <v>0</v>
      </c>
      <c r="P940" s="20">
        <f>Calc!S940</f>
        <v>0</v>
      </c>
      <c r="Q940" s="20">
        <f>Calc!T940</f>
        <v>0</v>
      </c>
      <c r="R940" s="20">
        <f>Calc!V940</f>
        <v>0</v>
      </c>
      <c r="S940" s="21">
        <f>Calc!W940</f>
        <v>0</v>
      </c>
      <c r="T940" s="19">
        <f>Calc!J940</f>
        <v>0</v>
      </c>
      <c r="U940" s="14"/>
    </row>
    <row r="941" spans="1:21">
      <c r="A941" s="12"/>
      <c r="B941" s="13"/>
      <c r="C941" s="14"/>
      <c r="D941" s="14"/>
      <c r="E941" s="15"/>
      <c r="F941" s="15"/>
      <c r="G941" s="15"/>
      <c r="H941" s="15"/>
      <c r="I941" s="15"/>
      <c r="J941" s="15"/>
      <c r="K941" s="14"/>
      <c r="L941" s="16"/>
      <c r="M941" s="17"/>
      <c r="N941" s="18">
        <f>Calc!N941</f>
        <v>0</v>
      </c>
      <c r="O941" s="19">
        <f>Calc!Z941</f>
        <v>0</v>
      </c>
      <c r="P941" s="20">
        <f>Calc!S941</f>
        <v>0</v>
      </c>
      <c r="Q941" s="20">
        <f>Calc!T941</f>
        <v>0</v>
      </c>
      <c r="R941" s="20">
        <f>Calc!V941</f>
        <v>0</v>
      </c>
      <c r="S941" s="21">
        <f>Calc!W941</f>
        <v>0</v>
      </c>
      <c r="T941" s="19">
        <f>Calc!J941</f>
        <v>0</v>
      </c>
      <c r="U941" s="14"/>
    </row>
    <row r="942" spans="1:21">
      <c r="A942" s="12"/>
      <c r="B942" s="13"/>
      <c r="C942" s="14"/>
      <c r="D942" s="14"/>
      <c r="E942" s="15"/>
      <c r="F942" s="15"/>
      <c r="G942" s="15"/>
      <c r="H942" s="15"/>
      <c r="I942" s="15"/>
      <c r="J942" s="15"/>
      <c r="K942" s="14"/>
      <c r="L942" s="16"/>
      <c r="M942" s="17"/>
      <c r="N942" s="18">
        <f>Calc!N942</f>
        <v>0</v>
      </c>
      <c r="O942" s="19">
        <f>Calc!Z942</f>
        <v>0</v>
      </c>
      <c r="P942" s="20">
        <f>Calc!S942</f>
        <v>0</v>
      </c>
      <c r="Q942" s="20">
        <f>Calc!T942</f>
        <v>0</v>
      </c>
      <c r="R942" s="20">
        <f>Calc!V942</f>
        <v>0</v>
      </c>
      <c r="S942" s="21">
        <f>Calc!W942</f>
        <v>0</v>
      </c>
      <c r="T942" s="19">
        <f>Calc!J942</f>
        <v>0</v>
      </c>
      <c r="U942" s="14"/>
    </row>
    <row r="943" spans="1:21">
      <c r="A943" s="12"/>
      <c r="B943" s="13"/>
      <c r="C943" s="14"/>
      <c r="D943" s="14"/>
      <c r="E943" s="15"/>
      <c r="F943" s="15"/>
      <c r="G943" s="15"/>
      <c r="H943" s="15"/>
      <c r="I943" s="15"/>
      <c r="J943" s="15"/>
      <c r="K943" s="14"/>
      <c r="L943" s="16"/>
      <c r="M943" s="17"/>
      <c r="N943" s="18">
        <f>Calc!N943</f>
        <v>0</v>
      </c>
      <c r="O943" s="19">
        <f>Calc!Z943</f>
        <v>0</v>
      </c>
      <c r="P943" s="20">
        <f>Calc!S943</f>
        <v>0</v>
      </c>
      <c r="Q943" s="20">
        <f>Calc!T943</f>
        <v>0</v>
      </c>
      <c r="R943" s="20">
        <f>Calc!V943</f>
        <v>0</v>
      </c>
      <c r="S943" s="21">
        <f>Calc!W943</f>
        <v>0</v>
      </c>
      <c r="T943" s="19">
        <f>Calc!J943</f>
        <v>0</v>
      </c>
      <c r="U943" s="14"/>
    </row>
    <row r="944" spans="1:21">
      <c r="A944" s="12"/>
      <c r="B944" s="13"/>
      <c r="C944" s="14"/>
      <c r="D944" s="14"/>
      <c r="E944" s="15"/>
      <c r="F944" s="15"/>
      <c r="G944" s="15"/>
      <c r="H944" s="15"/>
      <c r="I944" s="15"/>
      <c r="J944" s="15"/>
      <c r="K944" s="14"/>
      <c r="L944" s="16"/>
      <c r="M944" s="17"/>
      <c r="N944" s="18">
        <f>Calc!N944</f>
        <v>0</v>
      </c>
      <c r="O944" s="19">
        <f>Calc!Z944</f>
        <v>0</v>
      </c>
      <c r="P944" s="20">
        <f>Calc!S944</f>
        <v>0</v>
      </c>
      <c r="Q944" s="20">
        <f>Calc!T944</f>
        <v>0</v>
      </c>
      <c r="R944" s="20">
        <f>Calc!V944</f>
        <v>0</v>
      </c>
      <c r="S944" s="21">
        <f>Calc!W944</f>
        <v>0</v>
      </c>
      <c r="T944" s="19">
        <f>Calc!J944</f>
        <v>0</v>
      </c>
      <c r="U944" s="14"/>
    </row>
    <row r="945" spans="1:21">
      <c r="A945" s="12"/>
      <c r="B945" s="13"/>
      <c r="C945" s="14"/>
      <c r="D945" s="14"/>
      <c r="E945" s="15"/>
      <c r="F945" s="15"/>
      <c r="G945" s="15"/>
      <c r="H945" s="15"/>
      <c r="I945" s="15"/>
      <c r="J945" s="15"/>
      <c r="K945" s="14"/>
      <c r="L945" s="16"/>
      <c r="M945" s="17"/>
      <c r="N945" s="18">
        <f>Calc!N945</f>
        <v>0</v>
      </c>
      <c r="O945" s="19">
        <f>Calc!Z945</f>
        <v>0</v>
      </c>
      <c r="P945" s="20">
        <f>Calc!S945</f>
        <v>0</v>
      </c>
      <c r="Q945" s="20">
        <f>Calc!T945</f>
        <v>0</v>
      </c>
      <c r="R945" s="20">
        <f>Calc!V945</f>
        <v>0</v>
      </c>
      <c r="S945" s="21">
        <f>Calc!W945</f>
        <v>0</v>
      </c>
      <c r="T945" s="19">
        <f>Calc!J945</f>
        <v>0</v>
      </c>
      <c r="U945" s="14"/>
    </row>
    <row r="946" spans="1:21">
      <c r="A946" s="12"/>
      <c r="B946" s="13"/>
      <c r="C946" s="14"/>
      <c r="D946" s="14"/>
      <c r="E946" s="15"/>
      <c r="F946" s="15"/>
      <c r="G946" s="15"/>
      <c r="H946" s="15"/>
      <c r="I946" s="15"/>
      <c r="J946" s="15"/>
      <c r="K946" s="14"/>
      <c r="L946" s="16"/>
      <c r="M946" s="17"/>
      <c r="N946" s="18">
        <f>Calc!N946</f>
        <v>0</v>
      </c>
      <c r="O946" s="19">
        <f>Calc!Z946</f>
        <v>0</v>
      </c>
      <c r="P946" s="20">
        <f>Calc!S946</f>
        <v>0</v>
      </c>
      <c r="Q946" s="20">
        <f>Calc!T946</f>
        <v>0</v>
      </c>
      <c r="R946" s="20">
        <f>Calc!V946</f>
        <v>0</v>
      </c>
      <c r="S946" s="21">
        <f>Calc!W946</f>
        <v>0</v>
      </c>
      <c r="T946" s="19">
        <f>Calc!J946</f>
        <v>0</v>
      </c>
      <c r="U946" s="14"/>
    </row>
    <row r="947" spans="1:21">
      <c r="A947" s="12"/>
      <c r="B947" s="13"/>
      <c r="C947" s="14"/>
      <c r="D947" s="14"/>
      <c r="E947" s="15"/>
      <c r="F947" s="15"/>
      <c r="G947" s="15"/>
      <c r="H947" s="15"/>
      <c r="I947" s="15"/>
      <c r="J947" s="15"/>
      <c r="K947" s="14"/>
      <c r="L947" s="16"/>
      <c r="M947" s="17"/>
      <c r="N947" s="18">
        <f>Calc!N947</f>
        <v>0</v>
      </c>
      <c r="O947" s="19">
        <f>Calc!Z947</f>
        <v>0</v>
      </c>
      <c r="P947" s="20">
        <f>Calc!S947</f>
        <v>0</v>
      </c>
      <c r="Q947" s="20">
        <f>Calc!T947</f>
        <v>0</v>
      </c>
      <c r="R947" s="20">
        <f>Calc!V947</f>
        <v>0</v>
      </c>
      <c r="S947" s="21">
        <f>Calc!W947</f>
        <v>0</v>
      </c>
      <c r="T947" s="19">
        <f>Calc!J947</f>
        <v>0</v>
      </c>
      <c r="U947" s="14"/>
    </row>
    <row r="948" spans="1:21">
      <c r="A948" s="12"/>
      <c r="B948" s="13"/>
      <c r="C948" s="14"/>
      <c r="D948" s="14"/>
      <c r="E948" s="15"/>
      <c r="F948" s="15"/>
      <c r="G948" s="15"/>
      <c r="H948" s="15"/>
      <c r="I948" s="15"/>
      <c r="J948" s="15"/>
      <c r="K948" s="14"/>
      <c r="L948" s="16"/>
      <c r="M948" s="17"/>
      <c r="N948" s="18">
        <f>Calc!N948</f>
        <v>0</v>
      </c>
      <c r="O948" s="19">
        <f>Calc!Z948</f>
        <v>0</v>
      </c>
      <c r="P948" s="20">
        <f>Calc!S948</f>
        <v>0</v>
      </c>
      <c r="Q948" s="20">
        <f>Calc!T948</f>
        <v>0</v>
      </c>
      <c r="R948" s="20">
        <f>Calc!V948</f>
        <v>0</v>
      </c>
      <c r="S948" s="21">
        <f>Calc!W948</f>
        <v>0</v>
      </c>
      <c r="T948" s="19">
        <f>Calc!J948</f>
        <v>0</v>
      </c>
      <c r="U948" s="14"/>
    </row>
    <row r="949" spans="1:21">
      <c r="A949" s="12"/>
      <c r="B949" s="13"/>
      <c r="C949" s="14"/>
      <c r="D949" s="14"/>
      <c r="E949" s="15"/>
      <c r="F949" s="15"/>
      <c r="G949" s="15"/>
      <c r="H949" s="15"/>
      <c r="I949" s="15"/>
      <c r="J949" s="15"/>
      <c r="K949" s="14"/>
      <c r="L949" s="16"/>
      <c r="M949" s="17"/>
      <c r="N949" s="18">
        <f>Calc!N949</f>
        <v>0</v>
      </c>
      <c r="O949" s="19">
        <f>Calc!Z949</f>
        <v>0</v>
      </c>
      <c r="P949" s="20">
        <f>Calc!S949</f>
        <v>0</v>
      </c>
      <c r="Q949" s="20">
        <f>Calc!T949</f>
        <v>0</v>
      </c>
      <c r="R949" s="20">
        <f>Calc!V949</f>
        <v>0</v>
      </c>
      <c r="S949" s="21">
        <f>Calc!W949</f>
        <v>0</v>
      </c>
      <c r="T949" s="19">
        <f>Calc!J949</f>
        <v>0</v>
      </c>
      <c r="U949" s="14"/>
    </row>
    <row r="950" spans="1:21">
      <c r="A950" s="12"/>
      <c r="B950" s="13"/>
      <c r="C950" s="14"/>
      <c r="D950" s="14"/>
      <c r="E950" s="15"/>
      <c r="F950" s="15"/>
      <c r="G950" s="15"/>
      <c r="H950" s="15"/>
      <c r="I950" s="15"/>
      <c r="J950" s="15"/>
      <c r="K950" s="14"/>
      <c r="L950" s="16"/>
      <c r="M950" s="17"/>
      <c r="N950" s="18">
        <f>Calc!N950</f>
        <v>0</v>
      </c>
      <c r="O950" s="19">
        <f>Calc!Z950</f>
        <v>0</v>
      </c>
      <c r="P950" s="20">
        <f>Calc!S950</f>
        <v>0</v>
      </c>
      <c r="Q950" s="20">
        <f>Calc!T950</f>
        <v>0</v>
      </c>
      <c r="R950" s="20">
        <f>Calc!V950</f>
        <v>0</v>
      </c>
      <c r="S950" s="21">
        <f>Calc!W950</f>
        <v>0</v>
      </c>
      <c r="T950" s="19">
        <f>Calc!J950</f>
        <v>0</v>
      </c>
      <c r="U950" s="14"/>
    </row>
    <row r="951" spans="1:21">
      <c r="A951" s="12"/>
      <c r="B951" s="13"/>
      <c r="C951" s="14"/>
      <c r="D951" s="14"/>
      <c r="E951" s="15"/>
      <c r="F951" s="15"/>
      <c r="G951" s="15"/>
      <c r="H951" s="15"/>
      <c r="I951" s="15"/>
      <c r="J951" s="15"/>
      <c r="K951" s="14"/>
      <c r="L951" s="16"/>
      <c r="M951" s="17"/>
      <c r="N951" s="18">
        <f>Calc!N951</f>
        <v>0</v>
      </c>
      <c r="O951" s="19">
        <f>Calc!Z951</f>
        <v>0</v>
      </c>
      <c r="P951" s="20">
        <f>Calc!S951</f>
        <v>0</v>
      </c>
      <c r="Q951" s="20">
        <f>Calc!T951</f>
        <v>0</v>
      </c>
      <c r="R951" s="20">
        <f>Calc!V951</f>
        <v>0</v>
      </c>
      <c r="S951" s="21">
        <f>Calc!W951</f>
        <v>0</v>
      </c>
      <c r="T951" s="19">
        <f>Calc!J951</f>
        <v>0</v>
      </c>
      <c r="U951" s="14"/>
    </row>
    <row r="952" spans="1:21">
      <c r="A952" s="12"/>
      <c r="B952" s="13"/>
      <c r="C952" s="14"/>
      <c r="D952" s="14"/>
      <c r="E952" s="15"/>
      <c r="F952" s="15"/>
      <c r="G952" s="15"/>
      <c r="H952" s="15"/>
      <c r="I952" s="15"/>
      <c r="J952" s="15"/>
      <c r="K952" s="14"/>
      <c r="L952" s="16"/>
      <c r="M952" s="17"/>
      <c r="N952" s="18">
        <f>Calc!N952</f>
        <v>0</v>
      </c>
      <c r="O952" s="19">
        <f>Calc!Z952</f>
        <v>0</v>
      </c>
      <c r="P952" s="20">
        <f>Calc!S952</f>
        <v>0</v>
      </c>
      <c r="Q952" s="20">
        <f>Calc!T952</f>
        <v>0</v>
      </c>
      <c r="R952" s="20">
        <f>Calc!V952</f>
        <v>0</v>
      </c>
      <c r="S952" s="21">
        <f>Calc!W952</f>
        <v>0</v>
      </c>
      <c r="T952" s="19">
        <f>Calc!J952</f>
        <v>0</v>
      </c>
      <c r="U952" s="14"/>
    </row>
    <row r="953" spans="1:21">
      <c r="A953" s="12"/>
      <c r="B953" s="13"/>
      <c r="C953" s="14"/>
      <c r="D953" s="14"/>
      <c r="E953" s="15"/>
      <c r="F953" s="15"/>
      <c r="G953" s="15"/>
      <c r="H953" s="15"/>
      <c r="I953" s="15"/>
      <c r="J953" s="15"/>
      <c r="K953" s="14"/>
      <c r="L953" s="16"/>
      <c r="M953" s="17"/>
      <c r="N953" s="18">
        <f>Calc!N953</f>
        <v>0</v>
      </c>
      <c r="O953" s="19">
        <f>Calc!Z953</f>
        <v>0</v>
      </c>
      <c r="P953" s="20">
        <f>Calc!S953</f>
        <v>0</v>
      </c>
      <c r="Q953" s="20">
        <f>Calc!T953</f>
        <v>0</v>
      </c>
      <c r="R953" s="20">
        <f>Calc!V953</f>
        <v>0</v>
      </c>
      <c r="S953" s="21">
        <f>Calc!W953</f>
        <v>0</v>
      </c>
      <c r="T953" s="19">
        <f>Calc!J953</f>
        <v>0</v>
      </c>
      <c r="U953" s="14"/>
    </row>
    <row r="954" spans="1:21">
      <c r="A954" s="12"/>
      <c r="B954" s="13"/>
      <c r="C954" s="14"/>
      <c r="D954" s="14"/>
      <c r="E954" s="15"/>
      <c r="F954" s="15"/>
      <c r="G954" s="15"/>
      <c r="H954" s="15"/>
      <c r="I954" s="15"/>
      <c r="J954" s="15"/>
      <c r="K954" s="14"/>
      <c r="L954" s="16"/>
      <c r="M954" s="17"/>
      <c r="N954" s="18">
        <f>Calc!N954</f>
        <v>0</v>
      </c>
      <c r="O954" s="19">
        <f>Calc!Z954</f>
        <v>0</v>
      </c>
      <c r="P954" s="20">
        <f>Calc!S954</f>
        <v>0</v>
      </c>
      <c r="Q954" s="20">
        <f>Calc!T954</f>
        <v>0</v>
      </c>
      <c r="R954" s="20">
        <f>Calc!V954</f>
        <v>0</v>
      </c>
      <c r="S954" s="21">
        <f>Calc!W954</f>
        <v>0</v>
      </c>
      <c r="T954" s="19">
        <f>Calc!J954</f>
        <v>0</v>
      </c>
      <c r="U954" s="14"/>
    </row>
    <row r="955" spans="1:21">
      <c r="A955" s="12"/>
      <c r="B955" s="13"/>
      <c r="C955" s="14"/>
      <c r="D955" s="14"/>
      <c r="E955" s="15"/>
      <c r="F955" s="15"/>
      <c r="G955" s="15"/>
      <c r="H955" s="15"/>
      <c r="I955" s="15"/>
      <c r="J955" s="15"/>
      <c r="K955" s="14"/>
      <c r="L955" s="16"/>
      <c r="M955" s="17"/>
      <c r="N955" s="18">
        <f>Calc!N955</f>
        <v>0</v>
      </c>
      <c r="O955" s="19">
        <f>Calc!Z955</f>
        <v>0</v>
      </c>
      <c r="P955" s="20">
        <f>Calc!S955</f>
        <v>0</v>
      </c>
      <c r="Q955" s="20">
        <f>Calc!T955</f>
        <v>0</v>
      </c>
      <c r="R955" s="20">
        <f>Calc!V955</f>
        <v>0</v>
      </c>
      <c r="S955" s="21">
        <f>Calc!W955</f>
        <v>0</v>
      </c>
      <c r="T955" s="19">
        <f>Calc!J955</f>
        <v>0</v>
      </c>
      <c r="U955" s="14"/>
    </row>
    <row r="956" spans="1:21">
      <c r="A956" s="12"/>
      <c r="B956" s="13"/>
      <c r="C956" s="14"/>
      <c r="D956" s="14"/>
      <c r="E956" s="15"/>
      <c r="F956" s="15"/>
      <c r="G956" s="15"/>
      <c r="H956" s="15"/>
      <c r="I956" s="15"/>
      <c r="J956" s="15"/>
      <c r="K956" s="14"/>
      <c r="L956" s="16"/>
      <c r="M956" s="17"/>
      <c r="N956" s="18">
        <f>Calc!N956</f>
        <v>0</v>
      </c>
      <c r="O956" s="19">
        <f>Calc!Z956</f>
        <v>0</v>
      </c>
      <c r="P956" s="20">
        <f>Calc!S956</f>
        <v>0</v>
      </c>
      <c r="Q956" s="20">
        <f>Calc!T956</f>
        <v>0</v>
      </c>
      <c r="R956" s="20">
        <f>Calc!V956</f>
        <v>0</v>
      </c>
      <c r="S956" s="21">
        <f>Calc!W956</f>
        <v>0</v>
      </c>
      <c r="T956" s="19">
        <f>Calc!J956</f>
        <v>0</v>
      </c>
      <c r="U956" s="14"/>
    </row>
    <row r="957" spans="1:21">
      <c r="A957" s="12"/>
      <c r="B957" s="13"/>
      <c r="C957" s="14"/>
      <c r="D957" s="14"/>
      <c r="E957" s="15"/>
      <c r="F957" s="15"/>
      <c r="G957" s="15"/>
      <c r="H957" s="15"/>
      <c r="I957" s="15"/>
      <c r="J957" s="15"/>
      <c r="K957" s="14"/>
      <c r="L957" s="16"/>
      <c r="M957" s="17"/>
      <c r="N957" s="18">
        <f>Calc!N957</f>
        <v>0</v>
      </c>
      <c r="O957" s="19">
        <f>Calc!Z957</f>
        <v>0</v>
      </c>
      <c r="P957" s="20">
        <f>Calc!S957</f>
        <v>0</v>
      </c>
      <c r="Q957" s="20">
        <f>Calc!T957</f>
        <v>0</v>
      </c>
      <c r="R957" s="20">
        <f>Calc!V957</f>
        <v>0</v>
      </c>
      <c r="S957" s="21">
        <f>Calc!W957</f>
        <v>0</v>
      </c>
      <c r="T957" s="19">
        <f>Calc!J957</f>
        <v>0</v>
      </c>
      <c r="U957" s="14"/>
    </row>
    <row r="958" spans="1:21">
      <c r="A958" s="12"/>
      <c r="B958" s="13"/>
      <c r="C958" s="14"/>
      <c r="D958" s="14"/>
      <c r="E958" s="15"/>
      <c r="F958" s="15"/>
      <c r="G958" s="15"/>
      <c r="H958" s="15"/>
      <c r="I958" s="15"/>
      <c r="J958" s="15"/>
      <c r="K958" s="14"/>
      <c r="L958" s="16"/>
      <c r="M958" s="17"/>
      <c r="N958" s="18">
        <f>Calc!N958</f>
        <v>0</v>
      </c>
      <c r="O958" s="19">
        <f>Calc!Z958</f>
        <v>0</v>
      </c>
      <c r="P958" s="20">
        <f>Calc!S958</f>
        <v>0</v>
      </c>
      <c r="Q958" s="20">
        <f>Calc!T958</f>
        <v>0</v>
      </c>
      <c r="R958" s="20">
        <f>Calc!V958</f>
        <v>0</v>
      </c>
      <c r="S958" s="21">
        <f>Calc!W958</f>
        <v>0</v>
      </c>
      <c r="T958" s="19">
        <f>Calc!J958</f>
        <v>0</v>
      </c>
      <c r="U958" s="14"/>
    </row>
    <row r="959" spans="1:21">
      <c r="A959" s="12"/>
      <c r="B959" s="13"/>
      <c r="C959" s="14"/>
      <c r="D959" s="14"/>
      <c r="E959" s="15"/>
      <c r="F959" s="15"/>
      <c r="G959" s="15"/>
      <c r="H959" s="15"/>
      <c r="I959" s="15"/>
      <c r="J959" s="15"/>
      <c r="K959" s="14"/>
      <c r="L959" s="16"/>
      <c r="M959" s="17"/>
      <c r="N959" s="18">
        <f>Calc!N959</f>
        <v>0</v>
      </c>
      <c r="O959" s="19">
        <f>Calc!Z959</f>
        <v>0</v>
      </c>
      <c r="P959" s="20">
        <f>Calc!S959</f>
        <v>0</v>
      </c>
      <c r="Q959" s="20">
        <f>Calc!T959</f>
        <v>0</v>
      </c>
      <c r="R959" s="20">
        <f>Calc!V959</f>
        <v>0</v>
      </c>
      <c r="S959" s="21">
        <f>Calc!W959</f>
        <v>0</v>
      </c>
      <c r="T959" s="19">
        <f>Calc!J959</f>
        <v>0</v>
      </c>
      <c r="U959" s="14"/>
    </row>
    <row r="960" spans="1:21">
      <c r="A960" s="12"/>
      <c r="B960" s="13"/>
      <c r="C960" s="14"/>
      <c r="D960" s="14"/>
      <c r="E960" s="15"/>
      <c r="F960" s="15"/>
      <c r="G960" s="15"/>
      <c r="H960" s="15"/>
      <c r="I960" s="15"/>
      <c r="J960" s="15"/>
      <c r="K960" s="14"/>
      <c r="L960" s="16"/>
      <c r="M960" s="17"/>
      <c r="N960" s="18">
        <f>Calc!N960</f>
        <v>0</v>
      </c>
      <c r="O960" s="19">
        <f>Calc!Z960</f>
        <v>0</v>
      </c>
      <c r="P960" s="20">
        <f>Calc!S960</f>
        <v>0</v>
      </c>
      <c r="Q960" s="20">
        <f>Calc!T960</f>
        <v>0</v>
      </c>
      <c r="R960" s="20">
        <f>Calc!V960</f>
        <v>0</v>
      </c>
      <c r="S960" s="21">
        <f>Calc!W960</f>
        <v>0</v>
      </c>
      <c r="T960" s="19">
        <f>Calc!J960</f>
        <v>0</v>
      </c>
      <c r="U960" s="14"/>
    </row>
    <row r="961" spans="1:21">
      <c r="A961" s="12"/>
      <c r="B961" s="13"/>
      <c r="C961" s="14"/>
      <c r="D961" s="14"/>
      <c r="E961" s="15"/>
      <c r="F961" s="15"/>
      <c r="G961" s="15"/>
      <c r="H961" s="15"/>
      <c r="I961" s="15"/>
      <c r="J961" s="15"/>
      <c r="K961" s="14"/>
      <c r="L961" s="16"/>
      <c r="M961" s="17"/>
      <c r="N961" s="18">
        <f>Calc!N961</f>
        <v>0</v>
      </c>
      <c r="O961" s="19">
        <f>Calc!Z961</f>
        <v>0</v>
      </c>
      <c r="P961" s="20">
        <f>Calc!S961</f>
        <v>0</v>
      </c>
      <c r="Q961" s="20">
        <f>Calc!T961</f>
        <v>0</v>
      </c>
      <c r="R961" s="20">
        <f>Calc!V961</f>
        <v>0</v>
      </c>
      <c r="S961" s="21">
        <f>Calc!W961</f>
        <v>0</v>
      </c>
      <c r="T961" s="19">
        <f>Calc!J961</f>
        <v>0</v>
      </c>
      <c r="U961" s="14"/>
    </row>
    <row r="962" spans="1:21">
      <c r="A962" s="12"/>
      <c r="B962" s="13"/>
      <c r="C962" s="14"/>
      <c r="D962" s="14"/>
      <c r="E962" s="15"/>
      <c r="F962" s="15"/>
      <c r="G962" s="15"/>
      <c r="H962" s="15"/>
      <c r="I962" s="15"/>
      <c r="J962" s="15"/>
      <c r="K962" s="14"/>
      <c r="L962" s="16"/>
      <c r="M962" s="17"/>
      <c r="N962" s="18">
        <f>Calc!N962</f>
        <v>0</v>
      </c>
      <c r="O962" s="19">
        <f>Calc!Z962</f>
        <v>0</v>
      </c>
      <c r="P962" s="20">
        <f>Calc!S962</f>
        <v>0</v>
      </c>
      <c r="Q962" s="20">
        <f>Calc!T962</f>
        <v>0</v>
      </c>
      <c r="R962" s="20">
        <f>Calc!V962</f>
        <v>0</v>
      </c>
      <c r="S962" s="21">
        <f>Calc!W962</f>
        <v>0</v>
      </c>
      <c r="T962" s="19">
        <f>Calc!J962</f>
        <v>0</v>
      </c>
      <c r="U962" s="14"/>
    </row>
    <row r="963" spans="1:21">
      <c r="A963" s="12"/>
      <c r="B963" s="13"/>
      <c r="C963" s="14"/>
      <c r="D963" s="14"/>
      <c r="E963" s="15"/>
      <c r="F963" s="15"/>
      <c r="G963" s="15"/>
      <c r="H963" s="15"/>
      <c r="I963" s="15"/>
      <c r="J963" s="15"/>
      <c r="K963" s="14"/>
      <c r="L963" s="16"/>
      <c r="M963" s="17"/>
      <c r="N963" s="18">
        <f>Calc!N963</f>
        <v>0</v>
      </c>
      <c r="O963" s="19">
        <f>Calc!Z963</f>
        <v>0</v>
      </c>
      <c r="P963" s="20">
        <f>Calc!S963</f>
        <v>0</v>
      </c>
      <c r="Q963" s="20">
        <f>Calc!T963</f>
        <v>0</v>
      </c>
      <c r="R963" s="20">
        <f>Calc!V963</f>
        <v>0</v>
      </c>
      <c r="S963" s="21">
        <f>Calc!W963</f>
        <v>0</v>
      </c>
      <c r="T963" s="19">
        <f>Calc!J963</f>
        <v>0</v>
      </c>
      <c r="U963" s="14"/>
    </row>
    <row r="964" spans="1:21">
      <c r="A964" s="12"/>
      <c r="B964" s="13"/>
      <c r="C964" s="14"/>
      <c r="D964" s="14"/>
      <c r="E964" s="15"/>
      <c r="F964" s="15"/>
      <c r="G964" s="15"/>
      <c r="H964" s="15"/>
      <c r="I964" s="15"/>
      <c r="J964" s="15"/>
      <c r="K964" s="14"/>
      <c r="L964" s="16"/>
      <c r="M964" s="17"/>
      <c r="N964" s="18">
        <f>Calc!N964</f>
        <v>0</v>
      </c>
      <c r="O964" s="19">
        <f>Calc!Z964</f>
        <v>0</v>
      </c>
      <c r="P964" s="20">
        <f>Calc!S964</f>
        <v>0</v>
      </c>
      <c r="Q964" s="20">
        <f>Calc!T964</f>
        <v>0</v>
      </c>
      <c r="R964" s="20">
        <f>Calc!V964</f>
        <v>0</v>
      </c>
      <c r="S964" s="21">
        <f>Calc!W964</f>
        <v>0</v>
      </c>
      <c r="T964" s="19">
        <f>Calc!J964</f>
        <v>0</v>
      </c>
      <c r="U964" s="14"/>
    </row>
    <row r="965" spans="1:21">
      <c r="A965" s="12"/>
      <c r="B965" s="13"/>
      <c r="C965" s="14"/>
      <c r="D965" s="14"/>
      <c r="E965" s="15"/>
      <c r="F965" s="15"/>
      <c r="G965" s="15"/>
      <c r="H965" s="15"/>
      <c r="I965" s="15"/>
      <c r="J965" s="15"/>
      <c r="K965" s="14"/>
      <c r="L965" s="16"/>
      <c r="M965" s="17"/>
      <c r="N965" s="18">
        <f>Calc!N965</f>
        <v>0</v>
      </c>
      <c r="O965" s="19">
        <f>Calc!Z965</f>
        <v>0</v>
      </c>
      <c r="P965" s="20">
        <f>Calc!S965</f>
        <v>0</v>
      </c>
      <c r="Q965" s="20">
        <f>Calc!T965</f>
        <v>0</v>
      </c>
      <c r="R965" s="20">
        <f>Calc!V965</f>
        <v>0</v>
      </c>
      <c r="S965" s="21">
        <f>Calc!W965</f>
        <v>0</v>
      </c>
      <c r="T965" s="19">
        <f>Calc!J965</f>
        <v>0</v>
      </c>
      <c r="U965" s="14"/>
    </row>
    <row r="966" spans="1:21">
      <c r="A966" s="12"/>
      <c r="B966" s="13"/>
      <c r="C966" s="14"/>
      <c r="D966" s="14"/>
      <c r="E966" s="15"/>
      <c r="F966" s="15"/>
      <c r="G966" s="15"/>
      <c r="H966" s="15"/>
      <c r="I966" s="15"/>
      <c r="J966" s="15"/>
      <c r="K966" s="14"/>
      <c r="L966" s="16"/>
      <c r="M966" s="17"/>
      <c r="N966" s="18">
        <f>Calc!N966</f>
        <v>0</v>
      </c>
      <c r="O966" s="19">
        <f>Calc!Z966</f>
        <v>0</v>
      </c>
      <c r="P966" s="20">
        <f>Calc!S966</f>
        <v>0</v>
      </c>
      <c r="Q966" s="20">
        <f>Calc!T966</f>
        <v>0</v>
      </c>
      <c r="R966" s="20">
        <f>Calc!V966</f>
        <v>0</v>
      </c>
      <c r="S966" s="21">
        <f>Calc!W966</f>
        <v>0</v>
      </c>
      <c r="T966" s="19">
        <f>Calc!J966</f>
        <v>0</v>
      </c>
      <c r="U966" s="14"/>
    </row>
    <row r="967" spans="1:21">
      <c r="A967" s="12"/>
      <c r="B967" s="13"/>
      <c r="C967" s="14"/>
      <c r="D967" s="14"/>
      <c r="E967" s="15"/>
      <c r="F967" s="15"/>
      <c r="G967" s="15"/>
      <c r="H967" s="15"/>
      <c r="I967" s="15"/>
      <c r="J967" s="15"/>
      <c r="K967" s="14"/>
      <c r="L967" s="16"/>
      <c r="M967" s="17"/>
      <c r="N967" s="18">
        <f>Calc!N967</f>
        <v>0</v>
      </c>
      <c r="O967" s="19">
        <f>Calc!Z967</f>
        <v>0</v>
      </c>
      <c r="P967" s="20">
        <f>Calc!S967</f>
        <v>0</v>
      </c>
      <c r="Q967" s="20">
        <f>Calc!T967</f>
        <v>0</v>
      </c>
      <c r="R967" s="20">
        <f>Calc!V967</f>
        <v>0</v>
      </c>
      <c r="S967" s="21">
        <f>Calc!W967</f>
        <v>0</v>
      </c>
      <c r="T967" s="19">
        <f>Calc!J967</f>
        <v>0</v>
      </c>
      <c r="U967" s="14"/>
    </row>
    <row r="968" spans="1:21">
      <c r="A968" s="12"/>
      <c r="B968" s="13"/>
      <c r="C968" s="14"/>
      <c r="D968" s="14"/>
      <c r="E968" s="15"/>
      <c r="F968" s="15"/>
      <c r="G968" s="15"/>
      <c r="H968" s="15"/>
      <c r="I968" s="15"/>
      <c r="J968" s="15"/>
      <c r="K968" s="14"/>
      <c r="L968" s="16"/>
      <c r="M968" s="17"/>
      <c r="N968" s="18">
        <f>Calc!N968</f>
        <v>0</v>
      </c>
      <c r="O968" s="19">
        <f>Calc!Z968</f>
        <v>0</v>
      </c>
      <c r="P968" s="20">
        <f>Calc!S968</f>
        <v>0</v>
      </c>
      <c r="Q968" s="20">
        <f>Calc!T968</f>
        <v>0</v>
      </c>
      <c r="R968" s="20">
        <f>Calc!V968</f>
        <v>0</v>
      </c>
      <c r="S968" s="21">
        <f>Calc!W968</f>
        <v>0</v>
      </c>
      <c r="T968" s="19">
        <f>Calc!J968</f>
        <v>0</v>
      </c>
      <c r="U968" s="14"/>
    </row>
    <row r="969" spans="1:21">
      <c r="A969" s="12"/>
      <c r="B969" s="13"/>
      <c r="C969" s="14"/>
      <c r="D969" s="14"/>
      <c r="E969" s="15"/>
      <c r="F969" s="15"/>
      <c r="G969" s="15"/>
      <c r="H969" s="15"/>
      <c r="I969" s="15"/>
      <c r="J969" s="15"/>
      <c r="K969" s="14"/>
      <c r="L969" s="16"/>
      <c r="M969" s="17"/>
      <c r="N969" s="18">
        <f>Calc!N969</f>
        <v>0</v>
      </c>
      <c r="O969" s="19">
        <f>Calc!Z969</f>
        <v>0</v>
      </c>
      <c r="P969" s="20">
        <f>Calc!S969</f>
        <v>0</v>
      </c>
      <c r="Q969" s="20">
        <f>Calc!T969</f>
        <v>0</v>
      </c>
      <c r="R969" s="20">
        <f>Calc!V969</f>
        <v>0</v>
      </c>
      <c r="S969" s="21">
        <f>Calc!W969</f>
        <v>0</v>
      </c>
      <c r="T969" s="19">
        <f>Calc!J969</f>
        <v>0</v>
      </c>
      <c r="U969" s="14"/>
    </row>
    <row r="970" spans="1:21">
      <c r="A970" s="12"/>
      <c r="B970" s="13"/>
      <c r="C970" s="14"/>
      <c r="D970" s="14"/>
      <c r="E970" s="15"/>
      <c r="F970" s="15"/>
      <c r="G970" s="15"/>
      <c r="H970" s="15"/>
      <c r="I970" s="15"/>
      <c r="J970" s="15"/>
      <c r="K970" s="14"/>
      <c r="L970" s="16"/>
      <c r="M970" s="17"/>
      <c r="N970" s="18">
        <f>Calc!N970</f>
        <v>0</v>
      </c>
      <c r="O970" s="19">
        <f>Calc!Z970</f>
        <v>0</v>
      </c>
      <c r="P970" s="20">
        <f>Calc!S970</f>
        <v>0</v>
      </c>
      <c r="Q970" s="20">
        <f>Calc!T970</f>
        <v>0</v>
      </c>
      <c r="R970" s="20">
        <f>Calc!V970</f>
        <v>0</v>
      </c>
      <c r="S970" s="21">
        <f>Calc!W970</f>
        <v>0</v>
      </c>
      <c r="T970" s="19">
        <f>Calc!J970</f>
        <v>0</v>
      </c>
      <c r="U970" s="14"/>
    </row>
    <row r="971" spans="1:21">
      <c r="A971" s="12"/>
      <c r="B971" s="13"/>
      <c r="C971" s="14"/>
      <c r="D971" s="14"/>
      <c r="E971" s="15"/>
      <c r="F971" s="15"/>
      <c r="G971" s="15"/>
      <c r="H971" s="15"/>
      <c r="I971" s="15"/>
      <c r="J971" s="15"/>
      <c r="K971" s="14"/>
      <c r="L971" s="16"/>
      <c r="M971" s="17"/>
      <c r="N971" s="18">
        <f>Calc!N971</f>
        <v>0</v>
      </c>
      <c r="O971" s="19">
        <f>Calc!Z971</f>
        <v>0</v>
      </c>
      <c r="P971" s="20">
        <f>Calc!S971</f>
        <v>0</v>
      </c>
      <c r="Q971" s="20">
        <f>Calc!T971</f>
        <v>0</v>
      </c>
      <c r="R971" s="20">
        <f>Calc!V971</f>
        <v>0</v>
      </c>
      <c r="S971" s="21">
        <f>Calc!W971</f>
        <v>0</v>
      </c>
      <c r="T971" s="19">
        <f>Calc!J971</f>
        <v>0</v>
      </c>
      <c r="U971" s="14"/>
    </row>
    <row r="972" spans="1:21">
      <c r="A972" s="12"/>
      <c r="B972" s="13"/>
      <c r="C972" s="14"/>
      <c r="D972" s="14"/>
      <c r="E972" s="15"/>
      <c r="F972" s="15"/>
      <c r="G972" s="15"/>
      <c r="H972" s="15"/>
      <c r="I972" s="15"/>
      <c r="J972" s="15"/>
      <c r="K972" s="14"/>
      <c r="L972" s="16"/>
      <c r="M972" s="17"/>
      <c r="N972" s="18">
        <f>Calc!N972</f>
        <v>0</v>
      </c>
      <c r="O972" s="19">
        <f>Calc!Z972</f>
        <v>0</v>
      </c>
      <c r="P972" s="20">
        <f>Calc!S972</f>
        <v>0</v>
      </c>
      <c r="Q972" s="20">
        <f>Calc!T972</f>
        <v>0</v>
      </c>
      <c r="R972" s="20">
        <f>Calc!V972</f>
        <v>0</v>
      </c>
      <c r="S972" s="21">
        <f>Calc!W972</f>
        <v>0</v>
      </c>
      <c r="T972" s="19">
        <f>Calc!J972</f>
        <v>0</v>
      </c>
      <c r="U972" s="14"/>
    </row>
    <row r="973" spans="1:21">
      <c r="A973" s="12"/>
      <c r="B973" s="13"/>
      <c r="C973" s="14"/>
      <c r="D973" s="14"/>
      <c r="E973" s="15"/>
      <c r="F973" s="15"/>
      <c r="G973" s="15"/>
      <c r="H973" s="15"/>
      <c r="I973" s="15"/>
      <c r="J973" s="15"/>
      <c r="K973" s="14"/>
      <c r="L973" s="16"/>
      <c r="M973" s="17"/>
      <c r="N973" s="18">
        <f>Calc!N973</f>
        <v>0</v>
      </c>
      <c r="O973" s="19">
        <f>Calc!Z973</f>
        <v>0</v>
      </c>
      <c r="P973" s="20">
        <f>Calc!S973</f>
        <v>0</v>
      </c>
      <c r="Q973" s="20">
        <f>Calc!T973</f>
        <v>0</v>
      </c>
      <c r="R973" s="20">
        <f>Calc!V973</f>
        <v>0</v>
      </c>
      <c r="S973" s="21">
        <f>Calc!W973</f>
        <v>0</v>
      </c>
      <c r="T973" s="19">
        <f>Calc!J973</f>
        <v>0</v>
      </c>
      <c r="U973" s="14"/>
    </row>
    <row r="974" spans="1:21">
      <c r="A974" s="12"/>
      <c r="B974" s="13"/>
      <c r="C974" s="14"/>
      <c r="D974" s="14"/>
      <c r="E974" s="15"/>
      <c r="F974" s="15"/>
      <c r="G974" s="15"/>
      <c r="H974" s="15"/>
      <c r="I974" s="15"/>
      <c r="J974" s="15"/>
      <c r="K974" s="14"/>
      <c r="L974" s="16"/>
      <c r="M974" s="17"/>
      <c r="N974" s="18">
        <f>Calc!N974</f>
        <v>0</v>
      </c>
      <c r="O974" s="19">
        <f>Calc!Z974</f>
        <v>0</v>
      </c>
      <c r="P974" s="20">
        <f>Calc!S974</f>
        <v>0</v>
      </c>
      <c r="Q974" s="20">
        <f>Calc!T974</f>
        <v>0</v>
      </c>
      <c r="R974" s="20">
        <f>Calc!V974</f>
        <v>0</v>
      </c>
      <c r="S974" s="21">
        <f>Calc!W974</f>
        <v>0</v>
      </c>
      <c r="T974" s="19">
        <f>Calc!J974</f>
        <v>0</v>
      </c>
      <c r="U974" s="14"/>
    </row>
    <row r="975" spans="1:21">
      <c r="A975" s="12"/>
      <c r="B975" s="13"/>
      <c r="C975" s="14"/>
      <c r="D975" s="14"/>
      <c r="E975" s="15"/>
      <c r="F975" s="15"/>
      <c r="G975" s="15"/>
      <c r="H975" s="15"/>
      <c r="I975" s="15"/>
      <c r="J975" s="15"/>
      <c r="K975" s="14"/>
      <c r="L975" s="16"/>
      <c r="M975" s="17"/>
      <c r="N975" s="18">
        <f>Calc!N975</f>
        <v>0</v>
      </c>
      <c r="O975" s="19">
        <f>Calc!Z975</f>
        <v>0</v>
      </c>
      <c r="P975" s="20">
        <f>Calc!S975</f>
        <v>0</v>
      </c>
      <c r="Q975" s="20">
        <f>Calc!T975</f>
        <v>0</v>
      </c>
      <c r="R975" s="20">
        <f>Calc!V975</f>
        <v>0</v>
      </c>
      <c r="S975" s="21">
        <f>Calc!W975</f>
        <v>0</v>
      </c>
      <c r="T975" s="19">
        <f>Calc!J975</f>
        <v>0</v>
      </c>
      <c r="U975" s="14"/>
    </row>
    <row r="976" spans="1:21">
      <c r="A976" s="12"/>
      <c r="B976" s="13"/>
      <c r="C976" s="14"/>
      <c r="D976" s="14"/>
      <c r="E976" s="15"/>
      <c r="F976" s="15"/>
      <c r="G976" s="15"/>
      <c r="H976" s="15"/>
      <c r="I976" s="15"/>
      <c r="J976" s="15"/>
      <c r="K976" s="14"/>
      <c r="L976" s="16"/>
      <c r="M976" s="17"/>
      <c r="N976" s="18">
        <f>Calc!N976</f>
        <v>0</v>
      </c>
      <c r="O976" s="19">
        <f>Calc!Z976</f>
        <v>0</v>
      </c>
      <c r="P976" s="20">
        <f>Calc!S976</f>
        <v>0</v>
      </c>
      <c r="Q976" s="20">
        <f>Calc!T976</f>
        <v>0</v>
      </c>
      <c r="R976" s="20">
        <f>Calc!V976</f>
        <v>0</v>
      </c>
      <c r="S976" s="21">
        <f>Calc!W976</f>
        <v>0</v>
      </c>
      <c r="T976" s="19">
        <f>Calc!J976</f>
        <v>0</v>
      </c>
      <c r="U976" s="14"/>
    </row>
    <row r="977" spans="1:21">
      <c r="A977" s="12"/>
      <c r="B977" s="13"/>
      <c r="C977" s="14"/>
      <c r="D977" s="14"/>
      <c r="E977" s="15"/>
      <c r="F977" s="15"/>
      <c r="G977" s="15"/>
      <c r="H977" s="15"/>
      <c r="I977" s="15"/>
      <c r="J977" s="15"/>
      <c r="K977" s="14"/>
      <c r="L977" s="16"/>
      <c r="M977" s="17"/>
      <c r="N977" s="18">
        <f>Calc!N977</f>
        <v>0</v>
      </c>
      <c r="O977" s="19">
        <f>Calc!Z977</f>
        <v>0</v>
      </c>
      <c r="P977" s="20">
        <f>Calc!S977</f>
        <v>0</v>
      </c>
      <c r="Q977" s="20">
        <f>Calc!T977</f>
        <v>0</v>
      </c>
      <c r="R977" s="20">
        <f>Calc!V977</f>
        <v>0</v>
      </c>
      <c r="S977" s="21">
        <f>Calc!W977</f>
        <v>0</v>
      </c>
      <c r="T977" s="19">
        <f>Calc!J977</f>
        <v>0</v>
      </c>
      <c r="U977" s="14"/>
    </row>
    <row r="978" spans="1:21">
      <c r="A978" s="12"/>
      <c r="B978" s="13"/>
      <c r="C978" s="14"/>
      <c r="D978" s="14"/>
      <c r="E978" s="15"/>
      <c r="F978" s="15"/>
      <c r="G978" s="15"/>
      <c r="H978" s="15"/>
      <c r="I978" s="15"/>
      <c r="J978" s="15"/>
      <c r="K978" s="14"/>
      <c r="L978" s="16"/>
      <c r="M978" s="17"/>
      <c r="N978" s="18">
        <f>Calc!N978</f>
        <v>0</v>
      </c>
      <c r="O978" s="19">
        <f>Calc!Z978</f>
        <v>0</v>
      </c>
      <c r="P978" s="20">
        <f>Calc!S978</f>
        <v>0</v>
      </c>
      <c r="Q978" s="20">
        <f>Calc!T978</f>
        <v>0</v>
      </c>
      <c r="R978" s="20">
        <f>Calc!V978</f>
        <v>0</v>
      </c>
      <c r="S978" s="21">
        <f>Calc!W978</f>
        <v>0</v>
      </c>
      <c r="T978" s="19">
        <f>Calc!J978</f>
        <v>0</v>
      </c>
      <c r="U978" s="14"/>
    </row>
    <row r="979" spans="1:21">
      <c r="A979" s="12"/>
      <c r="B979" s="13"/>
      <c r="C979" s="14"/>
      <c r="D979" s="14"/>
      <c r="E979" s="15"/>
      <c r="F979" s="15"/>
      <c r="G979" s="15"/>
      <c r="H979" s="15"/>
      <c r="I979" s="15"/>
      <c r="J979" s="15"/>
      <c r="K979" s="14"/>
      <c r="L979" s="16"/>
      <c r="M979" s="17"/>
      <c r="N979" s="18">
        <f>Calc!N979</f>
        <v>0</v>
      </c>
      <c r="O979" s="19">
        <f>Calc!Z979</f>
        <v>0</v>
      </c>
      <c r="P979" s="20">
        <f>Calc!S979</f>
        <v>0</v>
      </c>
      <c r="Q979" s="20">
        <f>Calc!T979</f>
        <v>0</v>
      </c>
      <c r="R979" s="20">
        <f>Calc!V979</f>
        <v>0</v>
      </c>
      <c r="S979" s="21">
        <f>Calc!W979</f>
        <v>0</v>
      </c>
      <c r="T979" s="19">
        <f>Calc!J979</f>
        <v>0</v>
      </c>
      <c r="U979" s="14"/>
    </row>
    <row r="980" spans="1:21">
      <c r="A980" s="12"/>
      <c r="B980" s="13"/>
      <c r="C980" s="14"/>
      <c r="D980" s="14"/>
      <c r="E980" s="15"/>
      <c r="F980" s="15"/>
      <c r="G980" s="15"/>
      <c r="H980" s="15"/>
      <c r="I980" s="15"/>
      <c r="J980" s="15"/>
      <c r="K980" s="14"/>
      <c r="L980" s="16"/>
      <c r="M980" s="17"/>
      <c r="N980" s="18">
        <f>Calc!N980</f>
        <v>0</v>
      </c>
      <c r="O980" s="19">
        <f>Calc!Z980</f>
        <v>0</v>
      </c>
      <c r="P980" s="20">
        <f>Calc!S980</f>
        <v>0</v>
      </c>
      <c r="Q980" s="20">
        <f>Calc!T980</f>
        <v>0</v>
      </c>
      <c r="R980" s="20">
        <f>Calc!V980</f>
        <v>0</v>
      </c>
      <c r="S980" s="21">
        <f>Calc!W980</f>
        <v>0</v>
      </c>
      <c r="T980" s="19">
        <f>Calc!J980</f>
        <v>0</v>
      </c>
      <c r="U980" s="14"/>
    </row>
    <row r="981" spans="1:21">
      <c r="A981" s="12"/>
      <c r="B981" s="13"/>
      <c r="C981" s="14"/>
      <c r="D981" s="14"/>
      <c r="E981" s="15"/>
      <c r="F981" s="15"/>
      <c r="G981" s="15"/>
      <c r="H981" s="15"/>
      <c r="I981" s="15"/>
      <c r="J981" s="15"/>
      <c r="K981" s="14"/>
      <c r="L981" s="16"/>
      <c r="M981" s="17"/>
      <c r="N981" s="18">
        <f>Calc!N981</f>
        <v>0</v>
      </c>
      <c r="O981" s="19">
        <f>Calc!Z981</f>
        <v>0</v>
      </c>
      <c r="P981" s="20">
        <f>Calc!S981</f>
        <v>0</v>
      </c>
      <c r="Q981" s="20">
        <f>Calc!T981</f>
        <v>0</v>
      </c>
      <c r="R981" s="20">
        <f>Calc!V981</f>
        <v>0</v>
      </c>
      <c r="S981" s="21">
        <f>Calc!W981</f>
        <v>0</v>
      </c>
      <c r="T981" s="19">
        <f>Calc!J981</f>
        <v>0</v>
      </c>
      <c r="U981" s="14"/>
    </row>
    <row r="982" spans="1:21">
      <c r="A982" s="12"/>
      <c r="B982" s="13"/>
      <c r="C982" s="14"/>
      <c r="D982" s="14"/>
      <c r="E982" s="15"/>
      <c r="F982" s="15"/>
      <c r="G982" s="15"/>
      <c r="H982" s="15"/>
      <c r="I982" s="15"/>
      <c r="J982" s="15"/>
      <c r="K982" s="14"/>
      <c r="L982" s="16"/>
      <c r="M982" s="17"/>
      <c r="N982" s="18">
        <f>Calc!N982</f>
        <v>0</v>
      </c>
      <c r="O982" s="19">
        <f>Calc!Z982</f>
        <v>0</v>
      </c>
      <c r="P982" s="20">
        <f>Calc!S982</f>
        <v>0</v>
      </c>
      <c r="Q982" s="20">
        <f>Calc!T982</f>
        <v>0</v>
      </c>
      <c r="R982" s="20">
        <f>Calc!V982</f>
        <v>0</v>
      </c>
      <c r="S982" s="21">
        <f>Calc!W982</f>
        <v>0</v>
      </c>
      <c r="T982" s="19">
        <f>Calc!J982</f>
        <v>0</v>
      </c>
      <c r="U982" s="14"/>
    </row>
    <row r="983" spans="1:21">
      <c r="A983" s="12"/>
      <c r="B983" s="13"/>
      <c r="C983" s="14"/>
      <c r="D983" s="14"/>
      <c r="E983" s="15"/>
      <c r="F983" s="15"/>
      <c r="G983" s="15"/>
      <c r="H983" s="15"/>
      <c r="I983" s="15"/>
      <c r="J983" s="15"/>
      <c r="K983" s="14"/>
      <c r="L983" s="16"/>
      <c r="M983" s="17"/>
      <c r="N983" s="18">
        <f>Calc!N983</f>
        <v>0</v>
      </c>
      <c r="O983" s="19">
        <f>Calc!Z983</f>
        <v>0</v>
      </c>
      <c r="P983" s="20">
        <f>Calc!S983</f>
        <v>0</v>
      </c>
      <c r="Q983" s="20">
        <f>Calc!T983</f>
        <v>0</v>
      </c>
      <c r="R983" s="20">
        <f>Calc!V983</f>
        <v>0</v>
      </c>
      <c r="S983" s="21">
        <f>Calc!W983</f>
        <v>0</v>
      </c>
      <c r="T983" s="19">
        <f>Calc!J983</f>
        <v>0</v>
      </c>
      <c r="U983" s="14"/>
    </row>
    <row r="984" spans="1:21">
      <c r="A984" s="12"/>
      <c r="B984" s="13"/>
      <c r="C984" s="14"/>
      <c r="D984" s="14"/>
      <c r="E984" s="15"/>
      <c r="F984" s="15"/>
      <c r="G984" s="15"/>
      <c r="H984" s="15"/>
      <c r="I984" s="15"/>
      <c r="J984" s="15"/>
      <c r="K984" s="14"/>
      <c r="L984" s="16"/>
      <c r="M984" s="17"/>
      <c r="N984" s="18">
        <f>Calc!N984</f>
        <v>0</v>
      </c>
      <c r="O984" s="19">
        <f>Calc!Z984</f>
        <v>0</v>
      </c>
      <c r="P984" s="20">
        <f>Calc!S984</f>
        <v>0</v>
      </c>
      <c r="Q984" s="20">
        <f>Calc!T984</f>
        <v>0</v>
      </c>
      <c r="R984" s="20">
        <f>Calc!V984</f>
        <v>0</v>
      </c>
      <c r="S984" s="21">
        <f>Calc!W984</f>
        <v>0</v>
      </c>
      <c r="T984" s="19">
        <f>Calc!J984</f>
        <v>0</v>
      </c>
      <c r="U984" s="14"/>
    </row>
    <row r="985" spans="1:21">
      <c r="A985" s="12"/>
      <c r="B985" s="13"/>
      <c r="C985" s="14"/>
      <c r="D985" s="14"/>
      <c r="E985" s="15"/>
      <c r="F985" s="15"/>
      <c r="G985" s="15"/>
      <c r="H985" s="15"/>
      <c r="I985" s="15"/>
      <c r="J985" s="15"/>
      <c r="K985" s="14"/>
      <c r="L985" s="16"/>
      <c r="M985" s="17"/>
      <c r="N985" s="18">
        <f>Calc!N985</f>
        <v>0</v>
      </c>
      <c r="O985" s="19">
        <f>Calc!Z985</f>
        <v>0</v>
      </c>
      <c r="P985" s="20">
        <f>Calc!S985</f>
        <v>0</v>
      </c>
      <c r="Q985" s="20">
        <f>Calc!T985</f>
        <v>0</v>
      </c>
      <c r="R985" s="20">
        <f>Calc!V985</f>
        <v>0</v>
      </c>
      <c r="S985" s="21">
        <f>Calc!W985</f>
        <v>0</v>
      </c>
      <c r="T985" s="19">
        <f>Calc!J985</f>
        <v>0</v>
      </c>
      <c r="U985" s="14"/>
    </row>
    <row r="986" spans="1:21">
      <c r="A986" s="12"/>
      <c r="B986" s="13"/>
      <c r="C986" s="14"/>
      <c r="D986" s="14"/>
      <c r="E986" s="15"/>
      <c r="F986" s="15"/>
      <c r="G986" s="15"/>
      <c r="H986" s="15"/>
      <c r="I986" s="15"/>
      <c r="J986" s="15"/>
      <c r="K986" s="14"/>
      <c r="L986" s="16"/>
      <c r="M986" s="17"/>
      <c r="N986" s="18">
        <f>Calc!N986</f>
        <v>0</v>
      </c>
      <c r="O986" s="19">
        <f>Calc!Z986</f>
        <v>0</v>
      </c>
      <c r="P986" s="20">
        <f>Calc!S986</f>
        <v>0</v>
      </c>
      <c r="Q986" s="20">
        <f>Calc!T986</f>
        <v>0</v>
      </c>
      <c r="R986" s="20">
        <f>Calc!V986</f>
        <v>0</v>
      </c>
      <c r="S986" s="21">
        <f>Calc!W986</f>
        <v>0</v>
      </c>
      <c r="T986" s="19">
        <f>Calc!J986</f>
        <v>0</v>
      </c>
      <c r="U986" s="14"/>
    </row>
    <row r="987" spans="1:21">
      <c r="A987" s="12"/>
      <c r="B987" s="13"/>
      <c r="C987" s="14"/>
      <c r="D987" s="14"/>
      <c r="E987" s="15"/>
      <c r="F987" s="15"/>
      <c r="G987" s="15"/>
      <c r="H987" s="15"/>
      <c r="I987" s="15"/>
      <c r="J987" s="15"/>
      <c r="K987" s="14"/>
      <c r="L987" s="16"/>
      <c r="M987" s="17"/>
      <c r="N987" s="18">
        <f>Calc!N987</f>
        <v>0</v>
      </c>
      <c r="O987" s="19">
        <f>Calc!Z987</f>
        <v>0</v>
      </c>
      <c r="P987" s="20">
        <f>Calc!S987</f>
        <v>0</v>
      </c>
      <c r="Q987" s="20">
        <f>Calc!T987</f>
        <v>0</v>
      </c>
      <c r="R987" s="20">
        <f>Calc!V987</f>
        <v>0</v>
      </c>
      <c r="S987" s="21">
        <f>Calc!W987</f>
        <v>0</v>
      </c>
      <c r="T987" s="19">
        <f>Calc!J987</f>
        <v>0</v>
      </c>
      <c r="U987" s="14"/>
    </row>
    <row r="988" spans="1:21">
      <c r="A988" s="12"/>
      <c r="B988" s="13"/>
      <c r="C988" s="14"/>
      <c r="D988" s="14"/>
      <c r="E988" s="15"/>
      <c r="F988" s="15"/>
      <c r="G988" s="15"/>
      <c r="H988" s="15"/>
      <c r="I988" s="15"/>
      <c r="J988" s="15"/>
      <c r="K988" s="14"/>
      <c r="L988" s="16"/>
      <c r="M988" s="17"/>
      <c r="N988" s="18">
        <f>Calc!N988</f>
        <v>0</v>
      </c>
      <c r="O988" s="19">
        <f>Calc!Z988</f>
        <v>0</v>
      </c>
      <c r="P988" s="20">
        <f>Calc!S988</f>
        <v>0</v>
      </c>
      <c r="Q988" s="20">
        <f>Calc!T988</f>
        <v>0</v>
      </c>
      <c r="R988" s="20">
        <f>Calc!V988</f>
        <v>0</v>
      </c>
      <c r="S988" s="21">
        <f>Calc!W988</f>
        <v>0</v>
      </c>
      <c r="T988" s="19">
        <f>Calc!J988</f>
        <v>0</v>
      </c>
      <c r="U988" s="14"/>
    </row>
    <row r="989" spans="1:21">
      <c r="A989" s="12"/>
      <c r="B989" s="13"/>
      <c r="C989" s="14"/>
      <c r="D989" s="14"/>
      <c r="E989" s="15"/>
      <c r="F989" s="15"/>
      <c r="G989" s="15"/>
      <c r="H989" s="15"/>
      <c r="I989" s="15"/>
      <c r="J989" s="15"/>
      <c r="K989" s="14"/>
      <c r="L989" s="16"/>
      <c r="M989" s="17"/>
      <c r="N989" s="18">
        <f>Calc!N989</f>
        <v>0</v>
      </c>
      <c r="O989" s="19">
        <f>Calc!Z989</f>
        <v>0</v>
      </c>
      <c r="P989" s="20">
        <f>Calc!S989</f>
        <v>0</v>
      </c>
      <c r="Q989" s="20">
        <f>Calc!T989</f>
        <v>0</v>
      </c>
      <c r="R989" s="20">
        <f>Calc!V989</f>
        <v>0</v>
      </c>
      <c r="S989" s="21">
        <f>Calc!W989</f>
        <v>0</v>
      </c>
      <c r="T989" s="19">
        <f>Calc!J989</f>
        <v>0</v>
      </c>
      <c r="U989" s="14"/>
    </row>
    <row r="990" spans="1:21">
      <c r="A990" s="12"/>
      <c r="B990" s="13"/>
      <c r="C990" s="14"/>
      <c r="D990" s="14"/>
      <c r="E990" s="15"/>
      <c r="F990" s="15"/>
      <c r="G990" s="15"/>
      <c r="H990" s="15"/>
      <c r="I990" s="15"/>
      <c r="J990" s="15"/>
      <c r="K990" s="14"/>
      <c r="L990" s="16"/>
      <c r="M990" s="17"/>
      <c r="N990" s="18">
        <f>Calc!N990</f>
        <v>0</v>
      </c>
      <c r="O990" s="19">
        <f>Calc!Z990</f>
        <v>0</v>
      </c>
      <c r="P990" s="20">
        <f>Calc!S990</f>
        <v>0</v>
      </c>
      <c r="Q990" s="20">
        <f>Calc!T990</f>
        <v>0</v>
      </c>
      <c r="R990" s="20">
        <f>Calc!V990</f>
        <v>0</v>
      </c>
      <c r="S990" s="21">
        <f>Calc!W990</f>
        <v>0</v>
      </c>
      <c r="T990" s="19">
        <f>Calc!J990</f>
        <v>0</v>
      </c>
      <c r="U990" s="14"/>
    </row>
    <row r="991" spans="1:21">
      <c r="A991" s="12"/>
      <c r="B991" s="13"/>
      <c r="C991" s="14"/>
      <c r="D991" s="14"/>
      <c r="E991" s="15"/>
      <c r="F991" s="15"/>
      <c r="G991" s="15"/>
      <c r="H991" s="15"/>
      <c r="I991" s="15"/>
      <c r="J991" s="15"/>
      <c r="K991" s="14"/>
      <c r="L991" s="16"/>
      <c r="M991" s="17"/>
      <c r="N991" s="18">
        <f>Calc!N991</f>
        <v>0</v>
      </c>
      <c r="O991" s="19">
        <f>Calc!Z991</f>
        <v>0</v>
      </c>
      <c r="P991" s="20">
        <f>Calc!S991</f>
        <v>0</v>
      </c>
      <c r="Q991" s="20">
        <f>Calc!T991</f>
        <v>0</v>
      </c>
      <c r="R991" s="20">
        <f>Calc!V991</f>
        <v>0</v>
      </c>
      <c r="S991" s="21">
        <f>Calc!W991</f>
        <v>0</v>
      </c>
      <c r="T991" s="19">
        <f>Calc!J991</f>
        <v>0</v>
      </c>
      <c r="U991" s="14"/>
    </row>
    <row r="992" spans="1:21">
      <c r="A992" s="12"/>
      <c r="B992" s="13"/>
      <c r="C992" s="14"/>
      <c r="D992" s="14"/>
      <c r="E992" s="15"/>
      <c r="F992" s="15"/>
      <c r="G992" s="15"/>
      <c r="H992" s="15"/>
      <c r="I992" s="15"/>
      <c r="J992" s="15"/>
      <c r="K992" s="14"/>
      <c r="L992" s="16"/>
      <c r="M992" s="17"/>
      <c r="N992" s="18">
        <f>Calc!N992</f>
        <v>0</v>
      </c>
      <c r="O992" s="19">
        <f>Calc!Z992</f>
        <v>0</v>
      </c>
      <c r="P992" s="20">
        <f>Calc!S992</f>
        <v>0</v>
      </c>
      <c r="Q992" s="20">
        <f>Calc!T992</f>
        <v>0</v>
      </c>
      <c r="R992" s="20">
        <f>Calc!V992</f>
        <v>0</v>
      </c>
      <c r="S992" s="21">
        <f>Calc!W992</f>
        <v>0</v>
      </c>
      <c r="T992" s="19">
        <f>Calc!J992</f>
        <v>0</v>
      </c>
      <c r="U992" s="14"/>
    </row>
    <row r="993" spans="1:21">
      <c r="A993" s="12"/>
      <c r="B993" s="13"/>
      <c r="C993" s="14"/>
      <c r="D993" s="14"/>
      <c r="E993" s="15"/>
      <c r="F993" s="15"/>
      <c r="G993" s="15"/>
      <c r="H993" s="15"/>
      <c r="I993" s="15"/>
      <c r="J993" s="15"/>
      <c r="K993" s="14"/>
      <c r="L993" s="16"/>
      <c r="M993" s="17"/>
      <c r="N993" s="18">
        <f>Calc!N993</f>
        <v>0</v>
      </c>
      <c r="O993" s="19">
        <f>Calc!Z993</f>
        <v>0</v>
      </c>
      <c r="P993" s="20">
        <f>Calc!S993</f>
        <v>0</v>
      </c>
      <c r="Q993" s="20">
        <f>Calc!T993</f>
        <v>0</v>
      </c>
      <c r="R993" s="20">
        <f>Calc!V993</f>
        <v>0</v>
      </c>
      <c r="S993" s="21">
        <f>Calc!W993</f>
        <v>0</v>
      </c>
      <c r="T993" s="19">
        <f>Calc!J993</f>
        <v>0</v>
      </c>
      <c r="U993" s="14"/>
    </row>
    <row r="994" spans="1:21">
      <c r="A994" s="12"/>
      <c r="B994" s="13"/>
      <c r="C994" s="14"/>
      <c r="D994" s="14"/>
      <c r="E994" s="15"/>
      <c r="F994" s="15"/>
      <c r="G994" s="15"/>
      <c r="H994" s="15"/>
      <c r="I994" s="15"/>
      <c r="J994" s="15"/>
      <c r="K994" s="14"/>
      <c r="L994" s="16"/>
      <c r="M994" s="17"/>
      <c r="N994" s="18">
        <f>Calc!N994</f>
        <v>0</v>
      </c>
      <c r="O994" s="19">
        <f>Calc!Z994</f>
        <v>0</v>
      </c>
      <c r="P994" s="20">
        <f>Calc!S994</f>
        <v>0</v>
      </c>
      <c r="Q994" s="20">
        <f>Calc!T994</f>
        <v>0</v>
      </c>
      <c r="R994" s="20">
        <f>Calc!V994</f>
        <v>0</v>
      </c>
      <c r="S994" s="21">
        <f>Calc!W994</f>
        <v>0</v>
      </c>
      <c r="T994" s="19">
        <f>Calc!J994</f>
        <v>0</v>
      </c>
      <c r="U994" s="14"/>
    </row>
    <row r="995" spans="1:21">
      <c r="A995" s="12"/>
      <c r="B995" s="13"/>
      <c r="C995" s="14"/>
      <c r="D995" s="14"/>
      <c r="E995" s="15"/>
      <c r="F995" s="15"/>
      <c r="G995" s="15"/>
      <c r="H995" s="15"/>
      <c r="I995" s="15"/>
      <c r="J995" s="15"/>
      <c r="K995" s="14"/>
      <c r="L995" s="16"/>
      <c r="M995" s="17"/>
      <c r="N995" s="18">
        <f>Calc!N995</f>
        <v>0</v>
      </c>
      <c r="O995" s="19">
        <f>Calc!Z995</f>
        <v>0</v>
      </c>
      <c r="P995" s="20">
        <f>Calc!S995</f>
        <v>0</v>
      </c>
      <c r="Q995" s="20">
        <f>Calc!T995</f>
        <v>0</v>
      </c>
      <c r="R995" s="20">
        <f>Calc!V995</f>
        <v>0</v>
      </c>
      <c r="S995" s="21">
        <f>Calc!W995</f>
        <v>0</v>
      </c>
      <c r="T995" s="19">
        <f>Calc!J995</f>
        <v>0</v>
      </c>
      <c r="U995" s="14"/>
    </row>
    <row r="996" spans="1:21">
      <c r="A996" s="12"/>
      <c r="B996" s="13"/>
      <c r="C996" s="14"/>
      <c r="D996" s="14"/>
      <c r="E996" s="15"/>
      <c r="F996" s="15"/>
      <c r="G996" s="15"/>
      <c r="H996" s="15"/>
      <c r="I996" s="15"/>
      <c r="J996" s="15"/>
      <c r="K996" s="14"/>
      <c r="L996" s="16"/>
      <c r="M996" s="17"/>
      <c r="N996" s="18">
        <f>Calc!N996</f>
        <v>0</v>
      </c>
      <c r="O996" s="19">
        <f>Calc!Z996</f>
        <v>0</v>
      </c>
      <c r="P996" s="20">
        <f>Calc!S996</f>
        <v>0</v>
      </c>
      <c r="Q996" s="20">
        <f>Calc!T996</f>
        <v>0</v>
      </c>
      <c r="R996" s="20">
        <f>Calc!V996</f>
        <v>0</v>
      </c>
      <c r="S996" s="21">
        <f>Calc!W996</f>
        <v>0</v>
      </c>
      <c r="T996" s="19">
        <f>Calc!J996</f>
        <v>0</v>
      </c>
      <c r="U996" s="14"/>
    </row>
    <row r="997" spans="1:21">
      <c r="A997" s="12"/>
      <c r="B997" s="13"/>
      <c r="C997" s="14"/>
      <c r="D997" s="14"/>
      <c r="E997" s="15"/>
      <c r="F997" s="15"/>
      <c r="G997" s="15"/>
      <c r="H997" s="15"/>
      <c r="I997" s="15"/>
      <c r="J997" s="15"/>
      <c r="K997" s="14"/>
      <c r="L997" s="16"/>
      <c r="M997" s="17"/>
      <c r="N997" s="18">
        <f>Calc!N997</f>
        <v>0</v>
      </c>
      <c r="O997" s="19">
        <f>Calc!Z997</f>
        <v>0</v>
      </c>
      <c r="P997" s="20">
        <f>Calc!S997</f>
        <v>0</v>
      </c>
      <c r="Q997" s="20">
        <f>Calc!T997</f>
        <v>0</v>
      </c>
      <c r="R997" s="20">
        <f>Calc!V997</f>
        <v>0</v>
      </c>
      <c r="S997" s="21">
        <f>Calc!W997</f>
        <v>0</v>
      </c>
      <c r="T997" s="19">
        <f>Calc!J997</f>
        <v>0</v>
      </c>
      <c r="U997" s="14"/>
    </row>
    <row r="998" spans="1:21">
      <c r="A998" s="12"/>
      <c r="B998" s="13"/>
      <c r="C998" s="14"/>
      <c r="D998" s="14"/>
      <c r="E998" s="15"/>
      <c r="F998" s="15"/>
      <c r="G998" s="15"/>
      <c r="H998" s="15"/>
      <c r="I998" s="15"/>
      <c r="J998" s="15"/>
      <c r="K998" s="14"/>
      <c r="L998" s="16"/>
      <c r="M998" s="17"/>
      <c r="N998" s="18">
        <f>Calc!N998</f>
        <v>0</v>
      </c>
      <c r="O998" s="19">
        <f>Calc!Z998</f>
        <v>0</v>
      </c>
      <c r="P998" s="20">
        <f>Calc!S998</f>
        <v>0</v>
      </c>
      <c r="Q998" s="20">
        <f>Calc!T998</f>
        <v>0</v>
      </c>
      <c r="R998" s="20">
        <f>Calc!V998</f>
        <v>0</v>
      </c>
      <c r="S998" s="21">
        <f>Calc!W998</f>
        <v>0</v>
      </c>
      <c r="T998" s="19">
        <f>Calc!J998</f>
        <v>0</v>
      </c>
      <c r="U998" s="14"/>
    </row>
    <row r="999" spans="1:21">
      <c r="A999" s="12"/>
      <c r="B999" s="13"/>
      <c r="C999" s="14"/>
      <c r="D999" s="14"/>
      <c r="E999" s="15"/>
      <c r="F999" s="15"/>
      <c r="G999" s="15"/>
      <c r="H999" s="15"/>
      <c r="I999" s="15"/>
      <c r="J999" s="15"/>
      <c r="K999" s="14"/>
      <c r="L999" s="16"/>
      <c r="M999" s="17"/>
      <c r="N999" s="18">
        <f>Calc!N999</f>
        <v>0</v>
      </c>
      <c r="O999" s="19">
        <f>Calc!Z999</f>
        <v>0</v>
      </c>
      <c r="P999" s="20">
        <f>Calc!S999</f>
        <v>0</v>
      </c>
      <c r="Q999" s="20">
        <f>Calc!T999</f>
        <v>0</v>
      </c>
      <c r="R999" s="20">
        <f>Calc!V999</f>
        <v>0</v>
      </c>
      <c r="S999" s="21">
        <f>Calc!W999</f>
        <v>0</v>
      </c>
      <c r="T999" s="19">
        <f>Calc!J999</f>
        <v>0</v>
      </c>
      <c r="U999" s="14"/>
    </row>
    <row r="1000" spans="1:21">
      <c r="A1000" s="12"/>
      <c r="B1000" s="13"/>
      <c r="C1000" s="14"/>
      <c r="D1000" s="14"/>
      <c r="E1000" s="15"/>
      <c r="F1000" s="15"/>
      <c r="G1000" s="15"/>
      <c r="H1000" s="15"/>
      <c r="I1000" s="15"/>
      <c r="J1000" s="15"/>
      <c r="K1000" s="14"/>
      <c r="L1000" s="16"/>
      <c r="M1000" s="17"/>
      <c r="N1000" s="18">
        <f>Calc!N1000</f>
        <v>0</v>
      </c>
      <c r="O1000" s="19">
        <f>Calc!Z1000</f>
        <v>0</v>
      </c>
      <c r="P1000" s="20">
        <f>Calc!S1000</f>
        <v>0</v>
      </c>
      <c r="Q1000" s="20">
        <f>Calc!T1000</f>
        <v>0</v>
      </c>
      <c r="R1000" s="20">
        <f>Calc!V1000</f>
        <v>0</v>
      </c>
      <c r="S1000" s="21">
        <f>Calc!W1000</f>
        <v>0</v>
      </c>
      <c r="T1000" s="19">
        <f>Calc!J1000</f>
        <v>0</v>
      </c>
      <c r="U1000" s="14"/>
    </row>
    <row r="1001" spans="1:21">
      <c r="A1001" s="12"/>
      <c r="B1001" s="13"/>
      <c r="C1001" s="14"/>
      <c r="D1001" s="14"/>
      <c r="E1001" s="15"/>
      <c r="F1001" s="15"/>
      <c r="G1001" s="15"/>
      <c r="H1001" s="15"/>
      <c r="I1001" s="15"/>
      <c r="J1001" s="15"/>
      <c r="K1001" s="14"/>
      <c r="L1001" s="16"/>
      <c r="M1001" s="17"/>
      <c r="N1001" s="18">
        <f>Calc!N1001</f>
        <v>0</v>
      </c>
      <c r="O1001" s="19">
        <f>Calc!Z1001</f>
        <v>0</v>
      </c>
      <c r="P1001" s="20">
        <f>Calc!S1001</f>
        <v>0</v>
      </c>
      <c r="Q1001" s="20">
        <f>Calc!T1001</f>
        <v>0</v>
      </c>
      <c r="R1001" s="20">
        <f>Calc!V1001</f>
        <v>0</v>
      </c>
      <c r="S1001" s="21">
        <f>Calc!W1001</f>
        <v>0</v>
      </c>
      <c r="T1001" s="19">
        <f>Calc!J1001</f>
        <v>0</v>
      </c>
      <c r="U1001" s="14"/>
    </row>
    <row r="1002" spans="1:21">
      <c r="A1002" s="12"/>
      <c r="B1002" s="13"/>
      <c r="C1002" s="14"/>
      <c r="D1002" s="14"/>
      <c r="E1002" s="15"/>
      <c r="F1002" s="15"/>
      <c r="G1002" s="15"/>
      <c r="H1002" s="15"/>
      <c r="I1002" s="15"/>
      <c r="J1002" s="15"/>
      <c r="K1002" s="14"/>
      <c r="L1002" s="16"/>
      <c r="M1002" s="17"/>
      <c r="N1002" s="18">
        <f>Calc!N1002</f>
        <v>0</v>
      </c>
      <c r="O1002" s="19">
        <f>Calc!Z1002</f>
        <v>0</v>
      </c>
      <c r="P1002" s="20">
        <f>Calc!S1002</f>
        <v>0</v>
      </c>
      <c r="Q1002" s="20">
        <f>Calc!T1002</f>
        <v>0</v>
      </c>
      <c r="R1002" s="20">
        <f>Calc!V1002</f>
        <v>0</v>
      </c>
      <c r="S1002" s="21">
        <f>Calc!W1002</f>
        <v>0</v>
      </c>
      <c r="T1002" s="19">
        <f>Calc!J1002</f>
        <v>0</v>
      </c>
      <c r="U1002" s="14"/>
    </row>
    <row r="1003" spans="1:21">
      <c r="A1003" s="12"/>
      <c r="B1003" s="13"/>
      <c r="C1003" s="14"/>
      <c r="D1003" s="14"/>
      <c r="E1003" s="15"/>
      <c r="F1003" s="15"/>
      <c r="G1003" s="15"/>
      <c r="H1003" s="15"/>
      <c r="I1003" s="15"/>
      <c r="J1003" s="15"/>
      <c r="K1003" s="14"/>
      <c r="L1003" s="16"/>
      <c r="M1003" s="17"/>
      <c r="N1003" s="18">
        <f>Calc!N1003</f>
        <v>0</v>
      </c>
      <c r="O1003" s="19">
        <f>Calc!Z1003</f>
        <v>0</v>
      </c>
      <c r="P1003" s="20">
        <f>Calc!S1003</f>
        <v>0</v>
      </c>
      <c r="Q1003" s="20">
        <f>Calc!T1003</f>
        <v>0</v>
      </c>
      <c r="R1003" s="20">
        <f>Calc!V1003</f>
        <v>0</v>
      </c>
      <c r="S1003" s="21">
        <f>Calc!W1003</f>
        <v>0</v>
      </c>
      <c r="T1003" s="19">
        <f>Calc!J1003</f>
        <v>0</v>
      </c>
      <c r="U1003" s="14"/>
    </row>
    <row r="1004" spans="1:21">
      <c r="A1004" s="12"/>
      <c r="B1004" s="13"/>
      <c r="C1004" s="14"/>
      <c r="D1004" s="14"/>
      <c r="E1004" s="15"/>
      <c r="F1004" s="15"/>
      <c r="G1004" s="15"/>
      <c r="H1004" s="15"/>
      <c r="I1004" s="15"/>
      <c r="J1004" s="15"/>
      <c r="K1004" s="14"/>
      <c r="L1004" s="16"/>
      <c r="M1004" s="17"/>
      <c r="N1004" s="18">
        <f>Calc!N1004</f>
        <v>0</v>
      </c>
      <c r="O1004" s="19">
        <f>Calc!Z1004</f>
        <v>0</v>
      </c>
      <c r="P1004" s="20">
        <f>Calc!S1004</f>
        <v>0</v>
      </c>
      <c r="Q1004" s="20">
        <f>Calc!T1004</f>
        <v>0</v>
      </c>
      <c r="R1004" s="20">
        <f>Calc!V1004</f>
        <v>0</v>
      </c>
      <c r="S1004" s="21">
        <f>Calc!W1004</f>
        <v>0</v>
      </c>
      <c r="T1004" s="19">
        <f>Calc!J1004</f>
        <v>0</v>
      </c>
      <c r="U1004" s="14"/>
    </row>
    <row r="1005" spans="1:21">
      <c r="A1005" s="12"/>
      <c r="B1005" s="13"/>
      <c r="C1005" s="14"/>
      <c r="D1005" s="14"/>
      <c r="E1005" s="15"/>
      <c r="F1005" s="15"/>
      <c r="G1005" s="15"/>
      <c r="H1005" s="15"/>
      <c r="I1005" s="15"/>
      <c r="J1005" s="15"/>
      <c r="K1005" s="14"/>
      <c r="L1005" s="16"/>
      <c r="M1005" s="17"/>
      <c r="N1005" s="18">
        <f>Calc!N1005</f>
        <v>0</v>
      </c>
      <c r="O1005" s="19">
        <f>Calc!Z1005</f>
        <v>0</v>
      </c>
      <c r="P1005" s="20">
        <f>Calc!S1005</f>
        <v>0</v>
      </c>
      <c r="Q1005" s="20">
        <f>Calc!T1005</f>
        <v>0</v>
      </c>
      <c r="R1005" s="20">
        <f>Calc!V1005</f>
        <v>0</v>
      </c>
      <c r="S1005" s="21">
        <f>Calc!W1005</f>
        <v>0</v>
      </c>
      <c r="T1005" s="19">
        <f>Calc!J1005</f>
        <v>0</v>
      </c>
      <c r="U1005" s="14"/>
    </row>
    <row r="1006" spans="1:21">
      <c r="A1006" s="12"/>
      <c r="B1006" s="13"/>
      <c r="C1006" s="14"/>
      <c r="D1006" s="14"/>
      <c r="E1006" s="15"/>
      <c r="F1006" s="15"/>
      <c r="G1006" s="15"/>
      <c r="H1006" s="15"/>
      <c r="I1006" s="15"/>
      <c r="J1006" s="15"/>
      <c r="K1006" s="14"/>
      <c r="L1006" s="16"/>
      <c r="M1006" s="17"/>
      <c r="N1006" s="18">
        <f>Calc!N1006</f>
        <v>0</v>
      </c>
      <c r="O1006" s="19">
        <f>Calc!Z1006</f>
        <v>0</v>
      </c>
      <c r="P1006" s="20">
        <f>Calc!S1006</f>
        <v>0</v>
      </c>
      <c r="Q1006" s="20">
        <f>Calc!T1006</f>
        <v>0</v>
      </c>
      <c r="R1006" s="20">
        <f>Calc!V1006</f>
        <v>0</v>
      </c>
      <c r="S1006" s="21">
        <f>Calc!W1006</f>
        <v>0</v>
      </c>
      <c r="T1006" s="19">
        <f>Calc!J1006</f>
        <v>0</v>
      </c>
      <c r="U1006" s="14"/>
    </row>
    <row r="1007" spans="1:21">
      <c r="A1007" s="12"/>
      <c r="B1007" s="13"/>
      <c r="C1007" s="14"/>
      <c r="D1007" s="14"/>
      <c r="E1007" s="15"/>
      <c r="F1007" s="15"/>
      <c r="G1007" s="15"/>
      <c r="H1007" s="15"/>
      <c r="I1007" s="15"/>
      <c r="J1007" s="15"/>
      <c r="K1007" s="14"/>
      <c r="L1007" s="16"/>
      <c r="M1007" s="17"/>
      <c r="N1007" s="18">
        <f>Calc!N1007</f>
        <v>0</v>
      </c>
      <c r="O1007" s="19">
        <f>Calc!Z1007</f>
        <v>0</v>
      </c>
      <c r="P1007" s="20">
        <f>Calc!S1007</f>
        <v>0</v>
      </c>
      <c r="Q1007" s="20">
        <f>Calc!T1007</f>
        <v>0</v>
      </c>
      <c r="R1007" s="20">
        <f>Calc!V1007</f>
        <v>0</v>
      </c>
      <c r="S1007" s="21">
        <f>Calc!W1007</f>
        <v>0</v>
      </c>
      <c r="T1007" s="19">
        <f>Calc!J1007</f>
        <v>0</v>
      </c>
      <c r="U1007" s="14"/>
    </row>
    <row r="1008" spans="1:21">
      <c r="A1008" s="12"/>
      <c r="B1008" s="13"/>
      <c r="C1008" s="14"/>
      <c r="D1008" s="14"/>
      <c r="E1008" s="15"/>
      <c r="F1008" s="15"/>
      <c r="G1008" s="15"/>
      <c r="H1008" s="15"/>
      <c r="I1008" s="15"/>
      <c r="J1008" s="15"/>
      <c r="K1008" s="14"/>
      <c r="L1008" s="16"/>
      <c r="M1008" s="17"/>
      <c r="N1008" s="18">
        <f>Calc!N1008</f>
        <v>0</v>
      </c>
      <c r="O1008" s="19">
        <f>Calc!Z1008</f>
        <v>0</v>
      </c>
      <c r="P1008" s="20">
        <f>Calc!S1008</f>
        <v>0</v>
      </c>
      <c r="Q1008" s="20">
        <f>Calc!T1008</f>
        <v>0</v>
      </c>
      <c r="R1008" s="20">
        <f>Calc!V1008</f>
        <v>0</v>
      </c>
      <c r="S1008" s="21">
        <f>Calc!W1008</f>
        <v>0</v>
      </c>
      <c r="T1008" s="19">
        <f>Calc!J1008</f>
        <v>0</v>
      </c>
      <c r="U1008" s="14"/>
    </row>
    <row r="1009" spans="1:21">
      <c r="A1009" s="12"/>
      <c r="B1009" s="13"/>
      <c r="C1009" s="14"/>
      <c r="D1009" s="14"/>
      <c r="E1009" s="15"/>
      <c r="F1009" s="15"/>
      <c r="G1009" s="15"/>
      <c r="H1009" s="15"/>
      <c r="I1009" s="15"/>
      <c r="J1009" s="15"/>
      <c r="K1009" s="14"/>
      <c r="L1009" s="16"/>
      <c r="M1009" s="17"/>
      <c r="N1009" s="18">
        <f>Calc!N1009</f>
        <v>0</v>
      </c>
      <c r="O1009" s="19">
        <f>Calc!Z1009</f>
        <v>0</v>
      </c>
      <c r="P1009" s="20">
        <f>Calc!S1009</f>
        <v>0</v>
      </c>
      <c r="Q1009" s="20">
        <f>Calc!T1009</f>
        <v>0</v>
      </c>
      <c r="R1009" s="20">
        <f>Calc!V1009</f>
        <v>0</v>
      </c>
      <c r="S1009" s="21">
        <f>Calc!W1009</f>
        <v>0</v>
      </c>
      <c r="T1009" s="19">
        <f>Calc!J1009</f>
        <v>0</v>
      </c>
      <c r="U1009" s="14"/>
    </row>
    <row r="1010" spans="1:21">
      <c r="A1010" s="12"/>
      <c r="B1010" s="13"/>
      <c r="C1010" s="14"/>
      <c r="D1010" s="14"/>
      <c r="E1010" s="15"/>
      <c r="F1010" s="15"/>
      <c r="G1010" s="15"/>
      <c r="H1010" s="15"/>
      <c r="I1010" s="15"/>
      <c r="J1010" s="15"/>
      <c r="K1010" s="14"/>
      <c r="L1010" s="16"/>
      <c r="M1010" s="17"/>
      <c r="N1010" s="18">
        <f>Calc!N1010</f>
        <v>0</v>
      </c>
      <c r="O1010" s="19">
        <f>Calc!Z1010</f>
        <v>0</v>
      </c>
      <c r="P1010" s="20">
        <f>Calc!S1010</f>
        <v>0</v>
      </c>
      <c r="Q1010" s="20">
        <f>Calc!T1010</f>
        <v>0</v>
      </c>
      <c r="R1010" s="20">
        <f>Calc!V1010</f>
        <v>0</v>
      </c>
      <c r="S1010" s="21">
        <f>Calc!W1010</f>
        <v>0</v>
      </c>
      <c r="T1010" s="19">
        <f>Calc!J1010</f>
        <v>0</v>
      </c>
      <c r="U1010" s="14"/>
    </row>
  </sheetData>
  <sheetProtection sheet="1" objects="1" scenarios="1" formatColumns="0" formatRows="0"/>
  <mergeCells count="11">
    <mergeCell ref="A1:U1"/>
    <mergeCell ref="A3:C3"/>
    <mergeCell ref="A4:C4"/>
    <mergeCell ref="A5:C5"/>
    <mergeCell ref="A6:C6"/>
    <mergeCell ref="A7:C7"/>
    <mergeCell ref="A8:C8"/>
    <mergeCell ref="F3:G3"/>
    <mergeCell ref="F5:G5"/>
    <mergeCell ref="F6:G6"/>
    <mergeCell ref="F7:G7"/>
  </mergeCells>
  <conditionalFormatting sqref="D11:D1010">
    <cfRule type="cellIs" dxfId="2" priority="3" operator="equal">
      <formula>"LONG"</formula>
    </cfRule>
    <cfRule type="cellIs" dxfId="3" priority="4" operator="equal">
      <formula>"SHORT"</formula>
    </cfRule>
  </conditionalFormatting>
  <conditionalFormatting sqref="D5">
    <cfRule type="cellIs" dxfId="2" priority="13" operator="greaterThan">
      <formula>0</formula>
    </cfRule>
    <cfRule type="cellIs" dxfId="3" priority="14" operator="lessThan">
      <formula>0</formula>
    </cfRule>
  </conditionalFormatting>
  <conditionalFormatting sqref="D7">
    <cfRule type="cellIs" dxfId="2" priority="15" operator="greaterThan">
      <formula>0</formula>
    </cfRule>
    <cfRule type="cellIs" dxfId="3" priority="16" operator="lessThan">
      <formula>0</formula>
    </cfRule>
  </conditionalFormatting>
  <conditionalFormatting sqref="P11:P1010">
    <cfRule type="expression" dxfId="2" priority="5">
      <formula>AND(ISNUMBER(P11),P11&gt;0)</formula>
    </cfRule>
    <cfRule type="expression" dxfId="3" priority="6">
      <formula>AND(ISNUMBER(P11),P11&lt;0)</formula>
    </cfRule>
  </conditionalFormatting>
  <conditionalFormatting sqref="Q11:Q1010">
    <cfRule type="expression" dxfId="2" priority="7">
      <formula>AND(ISNUMBER(Q11),Q11&gt;0)</formula>
    </cfRule>
    <cfRule type="expression" dxfId="3" priority="8">
      <formula>AND(ISNUMBER(Q11),Q11&lt;0)</formula>
    </cfRule>
  </conditionalFormatting>
  <conditionalFormatting sqref="R11:R1010">
    <cfRule type="expression" dxfId="2" priority="9">
      <formula>AND(ISNUMBER(R11),R11&gt;0)</formula>
    </cfRule>
    <cfRule type="expression" dxfId="3" priority="10">
      <formula>AND(ISNUMBER(R11),R11&lt;0)</formula>
    </cfRule>
  </conditionalFormatting>
  <conditionalFormatting sqref="S11:S1010">
    <cfRule type="expression" dxfId="2" priority="11">
      <formula>AND(ISNUMBER(S11),S11&gt;0)</formula>
    </cfRule>
    <cfRule type="expression" dxfId="3" priority="12">
      <formula>AND(ISNUMBER(S11),S11&lt;0)</formula>
    </cfRule>
  </conditionalFormatting>
  <conditionalFormatting sqref="T11:T1010">
    <cfRule type="expression" dxfId="0" priority="1">
      <formula>AND($T11&lt;&gt;"",$T11&lt;&gt;"OK",$T11&lt;&gt;"OPEN")</formula>
    </cfRule>
    <cfRule type="expression" dxfId="1" priority="2">
      <formula>OR($T11="OK",$T11="OPEN")</formula>
    </cfRule>
  </conditionalFormatting>
  <dataValidations count="16">
    <dataValidation type="decimal" operator="greaterThan" allowBlank="1" showInputMessage="1" showErrorMessage="1" sqref="D3">
      <formula1>0</formula1>
    </dataValidation>
    <dataValidation type="decimal" operator="greaterThanOrEqual" allowBlank="1" showInputMessage="1" showErrorMessage="1" sqref="D4">
      <formula1>0</formula1>
    </dataValidation>
    <dataValidation type="decimal" allowBlank="1" showInputMessage="1" showErrorMessage="1" promptTitle="Time zone" prompt="Hours from UTC of the times you type (e.g. 2 for UTC+2, -5 for New York winter). No DST handling." sqref="D8">
      <formula1>-12</formula1>
      <formula2>14</formula2>
    </dataValidation>
    <dataValidation type="list" allowBlank="1" showInputMessage="1" showErrorMessage="1" errorTitle="Instrument" error="Pick an instrument from the list. Add new ones on the Markets sheet." sqref="C11:C1010">
      <formula1>INSTR_LIST</formula1>
    </dataValidation>
    <dataValidation type="list" allowBlank="1" showInputMessage="1" showErrorMessage="1" sqref="K11:K1010">
      <formula1>Settings!$G$5:$G$10</formula1>
    </dataValidation>
    <dataValidation type="decimal" operator="greaterThan" allowBlank="1" showInputMessage="1" showErrorMessage="1" error="Lot size must be a positive number." sqref="L11:L1010">
      <formula1>0</formula1>
    </dataValidation>
    <dataValidation type="list" allowBlank="1" showInputMessage="1" showErrorMessage="1" sqref="D11:D1010">
      <formula1>Settings!$Q$5:$Q$6</formula1>
    </dataValidation>
    <dataValidation type="decimal" allowBlank="1" showInputMessage="1" showErrorMessage="1" error="Enter a share between 1% and 99% (blank = 50%)." promptTitle="TP1 close %" prompt="Share closed at TP1 for 'TP1 + Breakeven' and 'TP1 + Manual'. Blank = 50%." sqref="M11:M1010">
      <formula1>0.01</formula1>
      <formula2>0.99</formula2>
    </dataValidation>
    <dataValidation type="decimal" operator="greaterThan" allowBlank="1" showInputMessage="1" showErrorMessage="1" error="Prices must be positive numbers." sqref="E11:E1010">
      <formula1>0</formula1>
    </dataValidation>
    <dataValidation type="decimal" operator="greaterThan" allowBlank="1" showInputMessage="1" showErrorMessage="1" error="Prices must be positive numbers." sqref="F11:F1010">
      <formula1>0</formula1>
    </dataValidation>
    <dataValidation type="decimal" operator="greaterThan" allowBlank="1" showInputMessage="1" showErrorMessage="1" error="Prices must be positive numbers." sqref="G11:G1010">
      <formula1>0</formula1>
    </dataValidation>
    <dataValidation type="decimal" operator="greaterThan" allowBlank="1" showInputMessage="1" showErrorMessage="1" error="Prices must be positive numbers." sqref="H11:H1010">
      <formula1>0</formula1>
    </dataValidation>
    <dataValidation type="decimal" operator="greaterThan" allowBlank="1" showInputMessage="1" showErrorMessage="1" error="Prices must be positive numbers." sqref="I11:I1010">
      <formula1>0</formula1>
    </dataValidation>
    <dataValidation type="decimal" operator="greaterThan" allowBlank="1" showInputMessage="1" showErrorMessage="1" error="Prices must be positive numbers." sqref="J11:J1010">
      <formula1>0</formula1>
    </dataValidation>
    <dataValidation type="date" errorStyle="warning" allowBlank="1" showInputMessage="1" showErrorMessage="1" error="Type a date, e.g. 2026-09-01." sqref="A11:A1010">
      <formula1>32874</formula1>
      <formula2>73415</formula2>
    </dataValidation>
    <dataValidation type="time" errorStyle="warning" allowBlank="1" showInputMessage="1" showErrorMessage="1" error="Type a time, e.g. 14:30." sqref="B11:B1010">
      <formula1>0</formula1>
      <formula2>0.999988425925926</formula2>
    </dataValidation>
  </dataValidations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60"/>
  <sheetViews>
    <sheetView showGridLines="0" workbookViewId="0">
      <pane ySplit="2" topLeftCell="A3" activePane="bottomLeft" state="frozen"/>
      <selection pane="bottomLeft"/>
    </sheetView>
  </sheetViews>
  <sheetFormatPr defaultRowHeight="15"/>
  <cols>
    <col min="1" max="1" width="32.7109375" style="1" customWidth="1"/>
    <col min="2" max="2" width="13.7109375" style="1" customWidth="1"/>
    <col min="3" max="28" width="9.28515625" style="1" customWidth="1"/>
  </cols>
  <sheetData>
    <row r="1" spans="1:26" ht="24" customHeight="1">
      <c r="A1" s="2" t="s">
        <v>201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1" customFormat="1"/>
    <row r="3" spans="1:26" s="1" customFormat="1">
      <c r="A3" s="22" t="s">
        <v>202</v>
      </c>
    </row>
    <row r="4" spans="1:26" s="1" customFormat="1"/>
    <row r="5" spans="1:26" s="1" customFormat="1">
      <c r="A5" s="23" t="s">
        <v>203</v>
      </c>
      <c r="B5" s="24">
        <f>Calc!$AZ$11</f>
        <v>0</v>
      </c>
    </row>
    <row r="6" spans="1:26" s="1" customFormat="1">
      <c r="A6" s="23" t="s">
        <v>204</v>
      </c>
      <c r="B6" s="24">
        <f>Calc!$AZ$12</f>
        <v>0</v>
      </c>
    </row>
    <row r="7" spans="1:26" s="1" customFormat="1">
      <c r="A7" s="23" t="s">
        <v>205</v>
      </c>
      <c r="B7" s="24">
        <f>Calc!$AZ$13</f>
        <v>0</v>
      </c>
    </row>
    <row r="8" spans="1:26" s="1" customFormat="1">
      <c r="A8" s="23" t="s">
        <v>206</v>
      </c>
      <c r="B8" s="24">
        <f>Calc!$AZ$14</f>
        <v>0</v>
      </c>
    </row>
    <row r="9" spans="1:26" s="1" customFormat="1">
      <c r="A9" s="23" t="s">
        <v>207</v>
      </c>
      <c r="B9" s="25">
        <f>Calc!$AZ$15</f>
        <v>0</v>
      </c>
    </row>
    <row r="10" spans="1:26" s="1" customFormat="1">
      <c r="A10" s="23" t="s">
        <v>208</v>
      </c>
      <c r="B10" s="26">
        <f>Calc!$AZ$16</f>
        <v>0</v>
      </c>
    </row>
    <row r="11" spans="1:26" s="1" customFormat="1">
      <c r="A11" s="23" t="s">
        <v>209</v>
      </c>
      <c r="B11" s="26">
        <f>Calc!$AZ$17</f>
        <v>0</v>
      </c>
    </row>
    <row r="12" spans="1:26" s="1" customFormat="1">
      <c r="A12" s="23" t="s">
        <v>210</v>
      </c>
      <c r="B12" s="26">
        <f>Calc!$AZ$18</f>
        <v>0</v>
      </c>
    </row>
    <row r="13" spans="1:26" s="1" customFormat="1">
      <c r="A13" s="23" t="s">
        <v>211</v>
      </c>
      <c r="B13" s="26">
        <f>Calc!$AZ$19</f>
        <v>0</v>
      </c>
    </row>
    <row r="14" spans="1:26" s="1" customFormat="1">
      <c r="A14" s="23" t="s">
        <v>212</v>
      </c>
      <c r="B14" s="26">
        <f>Calc!$AZ$20</f>
        <v>0</v>
      </c>
    </row>
    <row r="15" spans="1:26" s="1" customFormat="1">
      <c r="A15" s="23" t="s">
        <v>213</v>
      </c>
      <c r="B15" s="26">
        <f>Calc!$AZ$21</f>
        <v>0</v>
      </c>
    </row>
    <row r="16" spans="1:26" s="1" customFormat="1">
      <c r="A16" s="23" t="s">
        <v>214</v>
      </c>
      <c r="B16" s="27">
        <f>Calc!$AZ$22</f>
        <v>0</v>
      </c>
    </row>
    <row r="17" spans="1:2" s="1" customFormat="1">
      <c r="A17" s="23" t="s">
        <v>215</v>
      </c>
      <c r="B17" s="26">
        <f>Calc!$AZ$26</f>
        <v>0</v>
      </c>
    </row>
    <row r="18" spans="1:2" s="1" customFormat="1">
      <c r="A18" s="23" t="s">
        <v>216</v>
      </c>
      <c r="B18" s="26">
        <f>Calc!$AZ$27</f>
        <v>0</v>
      </c>
    </row>
    <row r="19" spans="1:2" s="1" customFormat="1">
      <c r="A19" s="23" t="s">
        <v>217</v>
      </c>
      <c r="B19" s="26">
        <f>Calc!$AZ$28</f>
        <v>0</v>
      </c>
    </row>
    <row r="20" spans="1:2" s="1" customFormat="1">
      <c r="A20" s="23" t="s">
        <v>218</v>
      </c>
      <c r="B20" s="28">
        <f>Calc!$AZ$29</f>
        <v>0</v>
      </c>
    </row>
    <row r="21" spans="1:2" s="1" customFormat="1">
      <c r="A21" s="23" t="s">
        <v>106</v>
      </c>
      <c r="B21" s="24">
        <f>Calc!$AZ$30</f>
        <v>0</v>
      </c>
    </row>
    <row r="22" spans="1:2" s="1" customFormat="1">
      <c r="A22" s="23" t="s">
        <v>107</v>
      </c>
      <c r="B22" s="24">
        <f>Calc!$AZ$31</f>
        <v>0</v>
      </c>
    </row>
    <row r="23" spans="1:2" s="1" customFormat="1"/>
    <row r="24" spans="1:2" s="1" customFormat="1">
      <c r="A24" s="29" t="s">
        <v>219</v>
      </c>
    </row>
    <row r="25" spans="1:2" s="1" customFormat="1"/>
    <row r="26" spans="1:2" s="1" customFormat="1"/>
    <row r="27" spans="1:2" s="1" customFormat="1"/>
    <row r="28" spans="1:2" s="1" customFormat="1"/>
    <row r="29" spans="1:2" s="1" customFormat="1"/>
    <row r="30" spans="1:2" s="1" customFormat="1"/>
    <row r="31" spans="1:2" s="1" customFormat="1"/>
    <row r="32" spans="1: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</sheetData>
  <sheetProtection sheet="1" objects="1" scenarios="1"/>
  <mergeCells count="1">
    <mergeCell ref="A1:Z1"/>
  </mergeCells>
  <conditionalFormatting sqref="B10">
    <cfRule type="cellIs" dxfId="2" priority="1" operator="greaterThan">
      <formula>0</formula>
    </cfRule>
    <cfRule type="cellIs" dxfId="3" priority="2" operator="lessThan">
      <formula>0</formula>
    </cfRule>
  </conditionalFormatting>
  <conditionalFormatting sqref="B12">
    <cfRule type="cellIs" dxfId="2" priority="3" operator="greaterThan">
      <formula>0</formula>
    </cfRule>
    <cfRule type="cellIs" dxfId="3" priority="4" operator="lessThan">
      <formula>0</formula>
    </cfRule>
  </conditionalFormatting>
  <conditionalFormatting sqref="B13">
    <cfRule type="cellIs" dxfId="2" priority="5" operator="greaterThan">
      <formula>0</formula>
    </cfRule>
    <cfRule type="cellIs" dxfId="3" priority="6" operator="lessThan">
      <formula>0</formula>
    </cfRule>
  </conditionalFormatting>
  <conditionalFormatting sqref="B14">
    <cfRule type="cellIs" dxfId="2" priority="7" operator="greaterThan">
      <formula>0</formula>
    </cfRule>
    <cfRule type="cellIs" dxfId="3" priority="8" operator="lessThan">
      <formula>0</formula>
    </cfRule>
  </conditionalFormatting>
  <conditionalFormatting sqref="B15">
    <cfRule type="cellIs" dxfId="2" priority="9" operator="greaterThan">
      <formula>0</formula>
    </cfRule>
    <cfRule type="cellIs" dxfId="3" priority="10" operator="lessThan">
      <formula>0</formula>
    </cfRule>
  </conditionalFormatting>
  <conditionalFormatting sqref="B17">
    <cfRule type="cellIs" dxfId="2" priority="11" operator="greaterThan">
      <formula>0</formula>
    </cfRule>
    <cfRule type="cellIs" dxfId="3" priority="12" operator="lessThan">
      <formula>0</formula>
    </cfRule>
  </conditionalFormatting>
  <conditionalFormatting sqref="B18">
    <cfRule type="cellIs" dxfId="2" priority="13" operator="greaterThan">
      <formula>0</formula>
    </cfRule>
    <cfRule type="cellIs" dxfId="3" priority="14" operator="lessThan">
      <formula>0</formula>
    </cfRule>
  </conditionalFormatting>
  <conditionalFormatting sqref="B19">
    <cfRule type="cellIs" dxfId="2" priority="15" operator="greaterThan">
      <formula>0</formula>
    </cfRule>
    <cfRule type="cellIs" dxfId="3" priority="16" operator="lessThan">
      <formula>0</formula>
    </cfRule>
  </conditionalFormatting>
  <conditionalFormatting sqref="B20">
    <cfRule type="cellIs" dxfId="2" priority="17" operator="greaterThan">
      <formula>0</formula>
    </cfRule>
    <cfRule type="cellIs" dxfId="3" priority="18" operator="lessThan">
      <formula>0</formula>
    </cfRule>
  </conditionalFormatting>
  <pageMargins left="0.7" right="0.7" top="0.75" bottom="0.75" header="0.3" footer="0.3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54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/>
  <cols>
    <col min="1" max="1" width="11.7109375" style="1" customWidth="1"/>
    <col min="2" max="2" width="9.7109375" style="1" customWidth="1"/>
    <col min="3" max="3" width="13.7109375" style="1" customWidth="1"/>
    <col min="4" max="4" width="11.7109375" style="1" customWidth="1"/>
    <col min="5" max="5" width="10.7109375" style="1" customWidth="1"/>
    <col min="6" max="8" width="13.7109375" style="1" customWidth="1"/>
    <col min="9" max="9" width="14.7109375" style="1" customWidth="1"/>
    <col min="10" max="10" width="40.7109375" style="1" customWidth="1"/>
    <col min="11" max="11" width="3.7109375" style="1" customWidth="1"/>
    <col min="12" max="13" width="12.7109375" style="1" customWidth="1"/>
  </cols>
  <sheetData>
    <row r="1" spans="1:13">
      <c r="A1" s="22" t="s">
        <v>30</v>
      </c>
    </row>
    <row r="2" spans="1:13">
      <c r="A2" s="30" t="s">
        <v>31</v>
      </c>
    </row>
    <row r="3" spans="1:13">
      <c r="L3" s="3" t="s">
        <v>95</v>
      </c>
    </row>
    <row r="4" spans="1:13" ht="42" customHeight="1">
      <c r="A4" s="11" t="s">
        <v>32</v>
      </c>
      <c r="B4" s="11" t="s">
        <v>33</v>
      </c>
      <c r="C4" s="11" t="s">
        <v>34</v>
      </c>
      <c r="D4" s="11" t="s">
        <v>35</v>
      </c>
      <c r="E4" s="11" t="s">
        <v>36</v>
      </c>
      <c r="F4" s="11" t="s">
        <v>37</v>
      </c>
      <c r="G4" s="11" t="s">
        <v>38</v>
      </c>
      <c r="H4" s="11" t="s">
        <v>39</v>
      </c>
      <c r="I4" s="11" t="s">
        <v>40</v>
      </c>
      <c r="J4" s="11" t="s">
        <v>41</v>
      </c>
      <c r="L4" s="11">
        <f>"Currency"</f>
        <v>0</v>
      </c>
      <c r="M4" s="11">
        <f>"1 unit in "&amp;Journal!$H$5</f>
        <v>0</v>
      </c>
    </row>
    <row r="5" spans="1:13">
      <c r="A5" s="31" t="s">
        <v>42</v>
      </c>
      <c r="B5" s="31" t="s">
        <v>43</v>
      </c>
      <c r="C5" s="32">
        <v>100000</v>
      </c>
      <c r="D5" s="33">
        <v>0.0001</v>
      </c>
      <c r="E5" s="31" t="s">
        <v>44</v>
      </c>
      <c r="F5" s="34">
        <f>IF(E5="","",IFERROR(VLOOKUP(E5,$L$5:$M$24,2,FALSE),""))</f>
        <v>0</v>
      </c>
      <c r="G5" s="35"/>
      <c r="H5" s="36"/>
      <c r="I5" s="37">
        <f>IF(OR(C5="",D5="",F5=""),"",C5*D5*F5)</f>
        <v>0</v>
      </c>
      <c r="J5" s="31"/>
      <c r="L5" s="31" t="s">
        <v>44</v>
      </c>
      <c r="M5" s="38">
        <v>1</v>
      </c>
    </row>
    <row r="6" spans="1:13">
      <c r="A6" s="31" t="s">
        <v>45</v>
      </c>
      <c r="B6" s="31" t="s">
        <v>43</v>
      </c>
      <c r="C6" s="32">
        <v>100000</v>
      </c>
      <c r="D6" s="33">
        <v>0.0001</v>
      </c>
      <c r="E6" s="31" t="s">
        <v>44</v>
      </c>
      <c r="F6" s="34">
        <f>IF(E6="","",IFERROR(VLOOKUP(E6,$L$5:$M$24,2,FALSE),""))</f>
        <v>0</v>
      </c>
      <c r="G6" s="35"/>
      <c r="H6" s="36"/>
      <c r="I6" s="37">
        <f>IF(OR(C6="",D6="",F6=""),"",C6*D6*F6)</f>
        <v>0</v>
      </c>
      <c r="J6" s="31"/>
      <c r="L6" s="31" t="s">
        <v>83</v>
      </c>
      <c r="M6" s="38">
        <v>1.16</v>
      </c>
    </row>
    <row r="7" spans="1:13">
      <c r="A7" s="31" t="s">
        <v>46</v>
      </c>
      <c r="B7" s="31" t="s">
        <v>43</v>
      </c>
      <c r="C7" s="32">
        <v>100000</v>
      </c>
      <c r="D7" s="33">
        <v>0.0001</v>
      </c>
      <c r="E7" s="31" t="s">
        <v>44</v>
      </c>
      <c r="F7" s="34">
        <f>IF(E7="","",IFERROR(VLOOKUP(E7,$L$5:$M$24,2,FALSE),""))</f>
        <v>0</v>
      </c>
      <c r="G7" s="35"/>
      <c r="H7" s="36"/>
      <c r="I7" s="37">
        <f>IF(OR(C7="",D7="",F7=""),"",C7*D7*F7)</f>
        <v>0</v>
      </c>
      <c r="J7" s="31"/>
      <c r="L7" s="31" t="s">
        <v>55</v>
      </c>
      <c r="M7" s="38">
        <v>1.34</v>
      </c>
    </row>
    <row r="8" spans="1:13">
      <c r="A8" s="31" t="s">
        <v>47</v>
      </c>
      <c r="B8" s="31" t="s">
        <v>43</v>
      </c>
      <c r="C8" s="32">
        <v>100000</v>
      </c>
      <c r="D8" s="33">
        <v>0.0001</v>
      </c>
      <c r="E8" s="31" t="s">
        <v>44</v>
      </c>
      <c r="F8" s="34">
        <f>IF(E8="","",IFERROR(VLOOKUP(E8,$L$5:$M$24,2,FALSE),""))</f>
        <v>0</v>
      </c>
      <c r="G8" s="35"/>
      <c r="H8" s="36"/>
      <c r="I8" s="37">
        <f>IF(OR(C8="",D8="",F8=""),"",C8*D8*F8)</f>
        <v>0</v>
      </c>
      <c r="J8" s="31"/>
      <c r="L8" s="31" t="s">
        <v>49</v>
      </c>
      <c r="M8" s="38">
        <v>0.0067</v>
      </c>
    </row>
    <row r="9" spans="1:13">
      <c r="A9" s="31" t="s">
        <v>48</v>
      </c>
      <c r="B9" s="31" t="s">
        <v>43</v>
      </c>
      <c r="C9" s="32">
        <v>100000</v>
      </c>
      <c r="D9" s="33">
        <v>0.01</v>
      </c>
      <c r="E9" s="31" t="s">
        <v>49</v>
      </c>
      <c r="F9" s="34">
        <f>IF(E9="","",IFERROR(VLOOKUP(E9,$L$5:$M$24,2,FALSE),""))</f>
        <v>0</v>
      </c>
      <c r="G9" s="35"/>
      <c r="H9" s="36"/>
      <c r="I9" s="37">
        <f>IF(OR(C9="",D9="",F9=""),"",C9*D9*F9)</f>
        <v>0</v>
      </c>
      <c r="J9" s="31"/>
      <c r="L9" s="31" t="s">
        <v>51</v>
      </c>
      <c r="M9" s="38">
        <v>1.25</v>
      </c>
    </row>
    <row r="10" spans="1:13">
      <c r="A10" s="31" t="s">
        <v>50</v>
      </c>
      <c r="B10" s="31" t="s">
        <v>43</v>
      </c>
      <c r="C10" s="32">
        <v>100000</v>
      </c>
      <c r="D10" s="33">
        <v>0.0001</v>
      </c>
      <c r="E10" s="31" t="s">
        <v>51</v>
      </c>
      <c r="F10" s="34">
        <f>IF(E10="","",IFERROR(VLOOKUP(E10,$L$5:$M$24,2,FALSE),""))</f>
        <v>0</v>
      </c>
      <c r="G10" s="35"/>
      <c r="H10" s="36"/>
      <c r="I10" s="37">
        <f>IF(OR(C10="",D10="",F10=""),"",C10*D10*F10)</f>
        <v>0</v>
      </c>
      <c r="J10" s="31"/>
      <c r="L10" s="31" t="s">
        <v>53</v>
      </c>
      <c r="M10" s="38">
        <v>0.725</v>
      </c>
    </row>
    <row r="11" spans="1:13">
      <c r="A11" s="31" t="s">
        <v>52</v>
      </c>
      <c r="B11" s="31" t="s">
        <v>43</v>
      </c>
      <c r="C11" s="32">
        <v>100000</v>
      </c>
      <c r="D11" s="33">
        <v>0.0001</v>
      </c>
      <c r="E11" s="31" t="s">
        <v>53</v>
      </c>
      <c r="F11" s="34">
        <f>IF(E11="","",IFERROR(VLOOKUP(E11,$L$5:$M$24,2,FALSE),""))</f>
        <v>0</v>
      </c>
      <c r="G11" s="35"/>
      <c r="H11" s="36"/>
      <c r="I11" s="37">
        <f>IF(OR(C11="",D11="",F11=""),"",C11*D11*F11)</f>
        <v>0</v>
      </c>
      <c r="J11" s="31"/>
      <c r="L11" s="31" t="s">
        <v>64</v>
      </c>
      <c r="M11" s="38">
        <v>0.65</v>
      </c>
    </row>
    <row r="12" spans="1:13">
      <c r="A12" s="31" t="s">
        <v>54</v>
      </c>
      <c r="B12" s="31" t="s">
        <v>43</v>
      </c>
      <c r="C12" s="32">
        <v>100000</v>
      </c>
      <c r="D12" s="33">
        <v>0.0001</v>
      </c>
      <c r="E12" s="31" t="s">
        <v>55</v>
      </c>
      <c r="F12" s="34">
        <f>IF(E12="","",IFERROR(VLOOKUP(E12,$L$5:$M$24,2,FALSE),""))</f>
        <v>0</v>
      </c>
      <c r="G12" s="35"/>
      <c r="H12" s="36"/>
      <c r="I12" s="37">
        <f>IF(OR(C12="",D12="",F12=""),"",C12*D12*F12)</f>
        <v>0</v>
      </c>
      <c r="J12" s="31"/>
      <c r="L12" s="31" t="s">
        <v>70</v>
      </c>
      <c r="M12" s="38">
        <v>0.58</v>
      </c>
    </row>
    <row r="13" spans="1:13">
      <c r="A13" s="31" t="s">
        <v>56</v>
      </c>
      <c r="B13" s="31" t="s">
        <v>43</v>
      </c>
      <c r="C13" s="32">
        <v>100000</v>
      </c>
      <c r="D13" s="33">
        <v>0.01</v>
      </c>
      <c r="E13" s="31" t="s">
        <v>49</v>
      </c>
      <c r="F13" s="34">
        <f>IF(E13="","",IFERROR(VLOOKUP(E13,$L$5:$M$24,2,FALSE),""))</f>
        <v>0</v>
      </c>
      <c r="G13" s="35"/>
      <c r="H13" s="36"/>
      <c r="I13" s="37">
        <f>IF(OR(C13="",D13="",F13=""),"",C13*D13*F13)</f>
        <v>0</v>
      </c>
      <c r="J13" s="31"/>
      <c r="L13" s="31"/>
      <c r="M13" s="38"/>
    </row>
    <row r="14" spans="1:13">
      <c r="A14" s="31" t="s">
        <v>57</v>
      </c>
      <c r="B14" s="31" t="s">
        <v>43</v>
      </c>
      <c r="C14" s="32">
        <v>100000</v>
      </c>
      <c r="D14" s="33">
        <v>0.01</v>
      </c>
      <c r="E14" s="31" t="s">
        <v>49</v>
      </c>
      <c r="F14" s="34">
        <f>IF(E14="","",IFERROR(VLOOKUP(E14,$L$5:$M$24,2,FALSE),""))</f>
        <v>0</v>
      </c>
      <c r="G14" s="35"/>
      <c r="H14" s="36"/>
      <c r="I14" s="37">
        <f>IF(OR(C14="",D14="",F14=""),"",C14*D14*F14)</f>
        <v>0</v>
      </c>
      <c r="J14" s="31"/>
      <c r="L14" s="31"/>
      <c r="M14" s="38"/>
    </row>
    <row r="15" spans="1:13">
      <c r="A15" s="31" t="s">
        <v>58</v>
      </c>
      <c r="B15" s="31" t="s">
        <v>43</v>
      </c>
      <c r="C15" s="32">
        <v>100000</v>
      </c>
      <c r="D15" s="33">
        <v>0.01</v>
      </c>
      <c r="E15" s="31" t="s">
        <v>49</v>
      </c>
      <c r="F15" s="34">
        <f>IF(E15="","",IFERROR(VLOOKUP(E15,$L$5:$M$24,2,FALSE),""))</f>
        <v>0</v>
      </c>
      <c r="G15" s="35"/>
      <c r="H15" s="36"/>
      <c r="I15" s="37">
        <f>IF(OR(C15="",D15="",F15=""),"",C15*D15*F15)</f>
        <v>0</v>
      </c>
      <c r="J15" s="31"/>
      <c r="L15" s="31"/>
      <c r="M15" s="38"/>
    </row>
    <row r="16" spans="1:13">
      <c r="A16" s="31" t="s">
        <v>59</v>
      </c>
      <c r="B16" s="31" t="s">
        <v>43</v>
      </c>
      <c r="C16" s="32">
        <v>100000</v>
      </c>
      <c r="D16" s="33">
        <v>0.01</v>
      </c>
      <c r="E16" s="31" t="s">
        <v>49</v>
      </c>
      <c r="F16" s="34">
        <f>IF(E16="","",IFERROR(VLOOKUP(E16,$L$5:$M$24,2,FALSE),""))</f>
        <v>0</v>
      </c>
      <c r="G16" s="35"/>
      <c r="H16" s="36"/>
      <c r="I16" s="37">
        <f>IF(OR(C16="",D16="",F16=""),"",C16*D16*F16)</f>
        <v>0</v>
      </c>
      <c r="J16" s="31"/>
      <c r="L16" s="31"/>
      <c r="M16" s="38"/>
    </row>
    <row r="17" spans="1:13">
      <c r="A17" s="31" t="s">
        <v>60</v>
      </c>
      <c r="B17" s="31" t="s">
        <v>43</v>
      </c>
      <c r="C17" s="32">
        <v>100000</v>
      </c>
      <c r="D17" s="33">
        <v>0.01</v>
      </c>
      <c r="E17" s="31" t="s">
        <v>49</v>
      </c>
      <c r="F17" s="34">
        <f>IF(E17="","",IFERROR(VLOOKUP(E17,$L$5:$M$24,2,FALSE),""))</f>
        <v>0</v>
      </c>
      <c r="G17" s="35"/>
      <c r="H17" s="36"/>
      <c r="I17" s="37">
        <f>IF(OR(C17="",D17="",F17=""),"",C17*D17*F17)</f>
        <v>0</v>
      </c>
      <c r="J17" s="31"/>
      <c r="L17" s="31"/>
      <c r="M17" s="38"/>
    </row>
    <row r="18" spans="1:13">
      <c r="A18" s="31" t="s">
        <v>61</v>
      </c>
      <c r="B18" s="31" t="s">
        <v>43</v>
      </c>
      <c r="C18" s="32">
        <v>100000</v>
      </c>
      <c r="D18" s="33">
        <v>0.01</v>
      </c>
      <c r="E18" s="31" t="s">
        <v>49</v>
      </c>
      <c r="F18" s="34">
        <f>IF(E18="","",IFERROR(VLOOKUP(E18,$L$5:$M$24,2,FALSE),""))</f>
        <v>0</v>
      </c>
      <c r="G18" s="35"/>
      <c r="H18" s="36"/>
      <c r="I18" s="37">
        <f>IF(OR(C18="",D18="",F18=""),"",C18*D18*F18)</f>
        <v>0</v>
      </c>
      <c r="J18" s="31"/>
      <c r="L18" s="31"/>
      <c r="M18" s="38"/>
    </row>
    <row r="19" spans="1:13">
      <c r="A19" s="31" t="s">
        <v>62</v>
      </c>
      <c r="B19" s="31" t="s">
        <v>43</v>
      </c>
      <c r="C19" s="32">
        <v>100000</v>
      </c>
      <c r="D19" s="33">
        <v>0.0001</v>
      </c>
      <c r="E19" s="31" t="s">
        <v>51</v>
      </c>
      <c r="F19" s="34">
        <f>IF(E19="","",IFERROR(VLOOKUP(E19,$L$5:$M$24,2,FALSE),""))</f>
        <v>0</v>
      </c>
      <c r="G19" s="35"/>
      <c r="H19" s="36"/>
      <c r="I19" s="37">
        <f>IF(OR(C19="",D19="",F19=""),"",C19*D19*F19)</f>
        <v>0</v>
      </c>
      <c r="J19" s="31"/>
      <c r="L19" s="31"/>
      <c r="M19" s="38"/>
    </row>
    <row r="20" spans="1:13">
      <c r="A20" s="31" t="s">
        <v>63</v>
      </c>
      <c r="B20" s="31" t="s">
        <v>43</v>
      </c>
      <c r="C20" s="32">
        <v>100000</v>
      </c>
      <c r="D20" s="33">
        <v>0.0001</v>
      </c>
      <c r="E20" s="31" t="s">
        <v>64</v>
      </c>
      <c r="F20" s="34">
        <f>IF(E20="","",IFERROR(VLOOKUP(E20,$L$5:$M$24,2,FALSE),""))</f>
        <v>0</v>
      </c>
      <c r="G20" s="35"/>
      <c r="H20" s="36"/>
      <c r="I20" s="37">
        <f>IF(OR(C20="",D20="",F20=""),"",C20*D20*F20)</f>
        <v>0</v>
      </c>
      <c r="J20" s="31"/>
      <c r="L20" s="31"/>
      <c r="M20" s="38"/>
    </row>
    <row r="21" spans="1:13">
      <c r="A21" s="31" t="s">
        <v>65</v>
      </c>
      <c r="B21" s="31" t="s">
        <v>43</v>
      </c>
      <c r="C21" s="32">
        <v>100000</v>
      </c>
      <c r="D21" s="33">
        <v>0.0001</v>
      </c>
      <c r="E21" s="31" t="s">
        <v>53</v>
      </c>
      <c r="F21" s="34">
        <f>IF(E21="","",IFERROR(VLOOKUP(E21,$L$5:$M$24,2,FALSE),""))</f>
        <v>0</v>
      </c>
      <c r="G21" s="35"/>
      <c r="H21" s="36"/>
      <c r="I21" s="37">
        <f>IF(OR(C21="",D21="",F21=""),"",C21*D21*F21)</f>
        <v>0</v>
      </c>
      <c r="J21" s="31"/>
      <c r="L21" s="31"/>
      <c r="M21" s="38"/>
    </row>
    <row r="22" spans="1:13">
      <c r="A22" s="31" t="s">
        <v>66</v>
      </c>
      <c r="B22" s="31" t="s">
        <v>43</v>
      </c>
      <c r="C22" s="32">
        <v>100000</v>
      </c>
      <c r="D22" s="33">
        <v>0.0001</v>
      </c>
      <c r="E22" s="31" t="s">
        <v>51</v>
      </c>
      <c r="F22" s="34">
        <f>IF(E22="","",IFERROR(VLOOKUP(E22,$L$5:$M$24,2,FALSE),""))</f>
        <v>0</v>
      </c>
      <c r="G22" s="35"/>
      <c r="H22" s="36"/>
      <c r="I22" s="37">
        <f>IF(OR(C22="",D22="",F22=""),"",C22*D22*F22)</f>
        <v>0</v>
      </c>
      <c r="J22" s="31"/>
      <c r="L22" s="31"/>
      <c r="M22" s="38"/>
    </row>
    <row r="23" spans="1:13">
      <c r="A23" s="31" t="s">
        <v>67</v>
      </c>
      <c r="B23" s="31" t="s">
        <v>43</v>
      </c>
      <c r="C23" s="32">
        <v>100000</v>
      </c>
      <c r="D23" s="33">
        <v>0.0001</v>
      </c>
      <c r="E23" s="31" t="s">
        <v>64</v>
      </c>
      <c r="F23" s="34">
        <f>IF(E23="","",IFERROR(VLOOKUP(E23,$L$5:$M$24,2,FALSE),""))</f>
        <v>0</v>
      </c>
      <c r="G23" s="35"/>
      <c r="H23" s="36"/>
      <c r="I23" s="37">
        <f>IF(OR(C23="",D23="",F23=""),"",C23*D23*F23)</f>
        <v>0</v>
      </c>
      <c r="J23" s="31"/>
      <c r="L23" s="31"/>
      <c r="M23" s="38"/>
    </row>
    <row r="24" spans="1:13">
      <c r="A24" s="31" t="s">
        <v>68</v>
      </c>
      <c r="B24" s="31" t="s">
        <v>43</v>
      </c>
      <c r="C24" s="32">
        <v>100000</v>
      </c>
      <c r="D24" s="33">
        <v>0.0001</v>
      </c>
      <c r="E24" s="31" t="s">
        <v>53</v>
      </c>
      <c r="F24" s="34">
        <f>IF(E24="","",IFERROR(VLOOKUP(E24,$L$5:$M$24,2,FALSE),""))</f>
        <v>0</v>
      </c>
      <c r="G24" s="35"/>
      <c r="H24" s="36"/>
      <c r="I24" s="37">
        <f>IF(OR(C24="",D24="",F24=""),"",C24*D24*F24)</f>
        <v>0</v>
      </c>
      <c r="J24" s="31"/>
      <c r="L24" s="31"/>
      <c r="M24" s="38"/>
    </row>
    <row r="25" spans="1:13">
      <c r="A25" s="31" t="s">
        <v>69</v>
      </c>
      <c r="B25" s="31" t="s">
        <v>43</v>
      </c>
      <c r="C25" s="32">
        <v>100000</v>
      </c>
      <c r="D25" s="33">
        <v>0.0001</v>
      </c>
      <c r="E25" s="31" t="s">
        <v>70</v>
      </c>
      <c r="F25" s="34">
        <f>IF(E25="","",IFERROR(VLOOKUP(E25,$L$5:$M$24,2,FALSE),""))</f>
        <v>0</v>
      </c>
      <c r="G25" s="35"/>
      <c r="H25" s="36"/>
      <c r="I25" s="37">
        <f>IF(OR(C25="",D25="",F25=""),"",C25*D25*F25)</f>
        <v>0</v>
      </c>
      <c r="J25" s="31"/>
    </row>
    <row r="26" spans="1:13">
      <c r="A26" s="31" t="s">
        <v>71</v>
      </c>
      <c r="B26" s="31" t="s">
        <v>43</v>
      </c>
      <c r="C26" s="32">
        <v>100000</v>
      </c>
      <c r="D26" s="33">
        <v>0.0001</v>
      </c>
      <c r="E26" s="31" t="s">
        <v>51</v>
      </c>
      <c r="F26" s="34">
        <f>IF(E26="","",IFERROR(VLOOKUP(E26,$L$5:$M$24,2,FALSE),""))</f>
        <v>0</v>
      </c>
      <c r="G26" s="35"/>
      <c r="H26" s="36"/>
      <c r="I26" s="37">
        <f>IF(OR(C26="",D26="",F26=""),"",C26*D26*F26)</f>
        <v>0</v>
      </c>
      <c r="J26" s="31"/>
      <c r="L26" s="30" t="s">
        <v>96</v>
      </c>
    </row>
    <row r="27" spans="1:13">
      <c r="A27" s="31" t="s">
        <v>72</v>
      </c>
      <c r="B27" s="31" t="s">
        <v>73</v>
      </c>
      <c r="C27" s="32">
        <v>100</v>
      </c>
      <c r="D27" s="33">
        <v>0.01</v>
      </c>
      <c r="E27" s="31" t="s">
        <v>44</v>
      </c>
      <c r="F27" s="34">
        <f>IF(E27="","",IFERROR(VLOOKUP(E27,$L$5:$M$24,2,FALSE),""))</f>
        <v>0</v>
      </c>
      <c r="G27" s="35"/>
      <c r="H27" s="36"/>
      <c r="I27" s="37">
        <f>IF(OR(C27="",D27="",F27=""),"",C27*D27*F27)</f>
        <v>0</v>
      </c>
      <c r="J27" s="31" t="s">
        <v>74</v>
      </c>
      <c r="L27" s="30" t="s">
        <v>97</v>
      </c>
    </row>
    <row r="28" spans="1:13">
      <c r="A28" s="31" t="s">
        <v>75</v>
      </c>
      <c r="B28" s="31" t="s">
        <v>73</v>
      </c>
      <c r="C28" s="32">
        <v>5000</v>
      </c>
      <c r="D28" s="33">
        <v>0.001</v>
      </c>
      <c r="E28" s="31" t="s">
        <v>44</v>
      </c>
      <c r="F28" s="34">
        <f>IF(E28="","",IFERROR(VLOOKUP(E28,$L$5:$M$24,2,FALSE),""))</f>
        <v>0</v>
      </c>
      <c r="G28" s="35"/>
      <c r="H28" s="36"/>
      <c r="I28" s="37">
        <f>IF(OR(C28="",D28="",F28=""),"",C28*D28*F28)</f>
        <v>0</v>
      </c>
      <c r="J28" s="31" t="s">
        <v>76</v>
      </c>
    </row>
    <row r="29" spans="1:13">
      <c r="A29" s="31" t="s">
        <v>77</v>
      </c>
      <c r="B29" s="31" t="s">
        <v>78</v>
      </c>
      <c r="C29" s="32">
        <v>1</v>
      </c>
      <c r="D29" s="33">
        <v>1</v>
      </c>
      <c r="E29" s="31" t="s">
        <v>44</v>
      </c>
      <c r="F29" s="34">
        <f>IF(E29="","",IFERROR(VLOOKUP(E29,$L$5:$M$24,2,FALSE),""))</f>
        <v>0</v>
      </c>
      <c r="G29" s="35">
        <v>0</v>
      </c>
      <c r="H29" s="36"/>
      <c r="I29" s="37">
        <f>IF(OR(C29="",D29="",F29=""),"",C29*D29*F29)</f>
        <v>0</v>
      </c>
      <c r="J29" s="31" t="s">
        <v>79</v>
      </c>
    </row>
    <row r="30" spans="1:13">
      <c r="A30" s="31" t="s">
        <v>80</v>
      </c>
      <c r="B30" s="31" t="s">
        <v>78</v>
      </c>
      <c r="C30" s="32">
        <v>1</v>
      </c>
      <c r="D30" s="33">
        <v>1</v>
      </c>
      <c r="E30" s="31" t="s">
        <v>44</v>
      </c>
      <c r="F30" s="34">
        <f>IF(E30="","",IFERROR(VLOOKUP(E30,$L$5:$M$24,2,FALSE),""))</f>
        <v>0</v>
      </c>
      <c r="G30" s="35">
        <v>0</v>
      </c>
      <c r="H30" s="36"/>
      <c r="I30" s="37">
        <f>IF(OR(C30="",D30="",F30=""),"",C30*D30*F30)</f>
        <v>0</v>
      </c>
      <c r="J30" s="31" t="s">
        <v>79</v>
      </c>
    </row>
    <row r="31" spans="1:13">
      <c r="A31" s="31" t="s">
        <v>81</v>
      </c>
      <c r="B31" s="31" t="s">
        <v>78</v>
      </c>
      <c r="C31" s="32">
        <v>1</v>
      </c>
      <c r="D31" s="33">
        <v>0.1</v>
      </c>
      <c r="E31" s="31" t="s">
        <v>44</v>
      </c>
      <c r="F31" s="34">
        <f>IF(E31="","",IFERROR(VLOOKUP(E31,$L$5:$M$24,2,FALSE),""))</f>
        <v>0</v>
      </c>
      <c r="G31" s="35">
        <v>0</v>
      </c>
      <c r="H31" s="36"/>
      <c r="I31" s="37">
        <f>IF(OR(C31="",D31="",F31=""),"",C31*D31*F31)</f>
        <v>0</v>
      </c>
      <c r="J31" s="31" t="s">
        <v>79</v>
      </c>
    </row>
    <row r="32" spans="1:13">
      <c r="A32" s="31" t="s">
        <v>82</v>
      </c>
      <c r="B32" s="31" t="s">
        <v>78</v>
      </c>
      <c r="C32" s="32">
        <v>1</v>
      </c>
      <c r="D32" s="33">
        <v>1</v>
      </c>
      <c r="E32" s="31" t="s">
        <v>83</v>
      </c>
      <c r="F32" s="34">
        <f>IF(E32="","",IFERROR(VLOOKUP(E32,$L$5:$M$24,2,FALSE),""))</f>
        <v>0</v>
      </c>
      <c r="G32" s="35">
        <v>0</v>
      </c>
      <c r="H32" s="36"/>
      <c r="I32" s="37">
        <f>IF(OR(C32="",D32="",F32=""),"",C32*D32*F32)</f>
        <v>0</v>
      </c>
      <c r="J32" s="31" t="s">
        <v>84</v>
      </c>
    </row>
    <row r="33" spans="1:10">
      <c r="A33" s="31" t="s">
        <v>85</v>
      </c>
      <c r="B33" s="31" t="s">
        <v>86</v>
      </c>
      <c r="C33" s="32">
        <v>1</v>
      </c>
      <c r="D33" s="33">
        <v>1</v>
      </c>
      <c r="E33" s="31" t="s">
        <v>44</v>
      </c>
      <c r="F33" s="34">
        <f>IF(E33="","",IFERROR(VLOOKUP(E33,$L$5:$M$24,2,FALSE),""))</f>
        <v>0</v>
      </c>
      <c r="G33" s="35"/>
      <c r="H33" s="36">
        <v>0.001</v>
      </c>
      <c r="I33" s="37">
        <f>IF(OR(C33="",D33="",F33=""),"",C33*D33*F33)</f>
        <v>0</v>
      </c>
      <c r="J33" s="31" t="s">
        <v>87</v>
      </c>
    </row>
    <row r="34" spans="1:10">
      <c r="A34" s="31" t="s">
        <v>88</v>
      </c>
      <c r="B34" s="31" t="s">
        <v>86</v>
      </c>
      <c r="C34" s="32">
        <v>1</v>
      </c>
      <c r="D34" s="33">
        <v>0.01</v>
      </c>
      <c r="E34" s="31" t="s">
        <v>44</v>
      </c>
      <c r="F34" s="34">
        <f>IF(E34="","",IFERROR(VLOOKUP(E34,$L$5:$M$24,2,FALSE),""))</f>
        <v>0</v>
      </c>
      <c r="G34" s="35"/>
      <c r="H34" s="36">
        <v>0.001</v>
      </c>
      <c r="I34" s="37">
        <f>IF(OR(C34="",D34="",F34=""),"",C34*D34*F34)</f>
        <v>0</v>
      </c>
      <c r="J34" s="31" t="s">
        <v>89</v>
      </c>
    </row>
    <row r="35" spans="1:10">
      <c r="A35" s="31" t="s">
        <v>90</v>
      </c>
      <c r="B35" s="31" t="s">
        <v>91</v>
      </c>
      <c r="C35" s="32">
        <v>1</v>
      </c>
      <c r="D35" s="33">
        <v>0.01</v>
      </c>
      <c r="E35" s="31" t="s">
        <v>44</v>
      </c>
      <c r="F35" s="34">
        <f>IF(E35="","",IFERROR(VLOOKUP(E35,$L$5:$M$24,2,FALSE),""))</f>
        <v>0</v>
      </c>
      <c r="G35" s="35">
        <v>0.01</v>
      </c>
      <c r="H35" s="36"/>
      <c r="I35" s="37">
        <f>IF(OR(C35="",D35="",F35=""),"",C35*D35*F35)</f>
        <v>0</v>
      </c>
      <c r="J35" s="31" t="s">
        <v>92</v>
      </c>
    </row>
    <row r="36" spans="1:10">
      <c r="A36" s="31" t="s">
        <v>93</v>
      </c>
      <c r="B36" s="31" t="s">
        <v>91</v>
      </c>
      <c r="C36" s="32">
        <v>1</v>
      </c>
      <c r="D36" s="33">
        <v>0.01</v>
      </c>
      <c r="E36" s="31" t="s">
        <v>44</v>
      </c>
      <c r="F36" s="34">
        <f>IF(E36="","",IFERROR(VLOOKUP(E36,$L$5:$M$24,2,FALSE),""))</f>
        <v>0</v>
      </c>
      <c r="G36" s="35">
        <v>0.01</v>
      </c>
      <c r="H36" s="36"/>
      <c r="I36" s="37">
        <f>IF(OR(C36="",D36="",F36=""),"",C36*D36*F36)</f>
        <v>0</v>
      </c>
      <c r="J36" s="31" t="s">
        <v>92</v>
      </c>
    </row>
    <row r="37" spans="1:10">
      <c r="A37" s="31" t="s">
        <v>94</v>
      </c>
      <c r="B37" s="31" t="s">
        <v>91</v>
      </c>
      <c r="C37" s="32">
        <v>1</v>
      </c>
      <c r="D37" s="33">
        <v>0.01</v>
      </c>
      <c r="E37" s="31" t="s">
        <v>44</v>
      </c>
      <c r="F37" s="34">
        <f>IF(E37="","",IFERROR(VLOOKUP(E37,$L$5:$M$24,2,FALSE),""))</f>
        <v>0</v>
      </c>
      <c r="G37" s="35">
        <v>0.01</v>
      </c>
      <c r="H37" s="36"/>
      <c r="I37" s="37">
        <f>IF(OR(C37="",D37="",F37=""),"",C37*D37*F37)</f>
        <v>0</v>
      </c>
      <c r="J37" s="31" t="s">
        <v>92</v>
      </c>
    </row>
    <row r="38" spans="1:10">
      <c r="A38" s="31"/>
      <c r="B38" s="31"/>
      <c r="C38" s="32"/>
      <c r="D38" s="33"/>
      <c r="E38" s="31"/>
      <c r="F38" s="34">
        <f>IF(E38="","",IFERROR(VLOOKUP(E38,$L$5:$M$24,2,FALSE),""))</f>
        <v>0</v>
      </c>
      <c r="G38" s="35"/>
      <c r="H38" s="36"/>
      <c r="I38" s="37">
        <f>IF(OR(C38="",D38="",F38=""),"",C38*D38*F38)</f>
        <v>0</v>
      </c>
      <c r="J38" s="31"/>
    </row>
    <row r="39" spans="1:10">
      <c r="A39" s="31"/>
      <c r="B39" s="31"/>
      <c r="C39" s="32"/>
      <c r="D39" s="33"/>
      <c r="E39" s="31"/>
      <c r="F39" s="34">
        <f>IF(E39="","",IFERROR(VLOOKUP(E39,$L$5:$M$24,2,FALSE),""))</f>
        <v>0</v>
      </c>
      <c r="G39" s="35"/>
      <c r="H39" s="36"/>
      <c r="I39" s="37">
        <f>IF(OR(C39="",D39="",F39=""),"",C39*D39*F39)</f>
        <v>0</v>
      </c>
      <c r="J39" s="31"/>
    </row>
    <row r="40" spans="1:10">
      <c r="A40" s="31"/>
      <c r="B40" s="31"/>
      <c r="C40" s="32"/>
      <c r="D40" s="33"/>
      <c r="E40" s="31"/>
      <c r="F40" s="34">
        <f>IF(E40="","",IFERROR(VLOOKUP(E40,$L$5:$M$24,2,FALSE),""))</f>
        <v>0</v>
      </c>
      <c r="G40" s="35"/>
      <c r="H40" s="36"/>
      <c r="I40" s="37">
        <f>IF(OR(C40="",D40="",F40=""),"",C40*D40*F40)</f>
        <v>0</v>
      </c>
      <c r="J40" s="31"/>
    </row>
    <row r="41" spans="1:10">
      <c r="A41" s="31"/>
      <c r="B41" s="31"/>
      <c r="C41" s="32"/>
      <c r="D41" s="33"/>
      <c r="E41" s="31"/>
      <c r="F41" s="34">
        <f>IF(E41="","",IFERROR(VLOOKUP(E41,$L$5:$M$24,2,FALSE),""))</f>
        <v>0</v>
      </c>
      <c r="G41" s="35"/>
      <c r="H41" s="36"/>
      <c r="I41" s="37">
        <f>IF(OR(C41="",D41="",F41=""),"",C41*D41*F41)</f>
        <v>0</v>
      </c>
      <c r="J41" s="31"/>
    </row>
    <row r="42" spans="1:10">
      <c r="A42" s="31"/>
      <c r="B42" s="31"/>
      <c r="C42" s="32"/>
      <c r="D42" s="33"/>
      <c r="E42" s="31"/>
      <c r="F42" s="34">
        <f>IF(E42="","",IFERROR(VLOOKUP(E42,$L$5:$M$24,2,FALSE),""))</f>
        <v>0</v>
      </c>
      <c r="G42" s="35"/>
      <c r="H42" s="36"/>
      <c r="I42" s="37">
        <f>IF(OR(C42="",D42="",F42=""),"",C42*D42*F42)</f>
        <v>0</v>
      </c>
      <c r="J42" s="31"/>
    </row>
    <row r="43" spans="1:10">
      <c r="A43" s="31"/>
      <c r="B43" s="31"/>
      <c r="C43" s="32"/>
      <c r="D43" s="33"/>
      <c r="E43" s="31"/>
      <c r="F43" s="34">
        <f>IF(E43="","",IFERROR(VLOOKUP(E43,$L$5:$M$24,2,FALSE),""))</f>
        <v>0</v>
      </c>
      <c r="G43" s="35"/>
      <c r="H43" s="36"/>
      <c r="I43" s="37">
        <f>IF(OR(C43="",D43="",F43=""),"",C43*D43*F43)</f>
        <v>0</v>
      </c>
      <c r="J43" s="31"/>
    </row>
    <row r="44" spans="1:10">
      <c r="A44" s="31"/>
      <c r="B44" s="31"/>
      <c r="C44" s="32"/>
      <c r="D44" s="33"/>
      <c r="E44" s="31"/>
      <c r="F44" s="34">
        <f>IF(E44="","",IFERROR(VLOOKUP(E44,$L$5:$M$24,2,FALSE),""))</f>
        <v>0</v>
      </c>
      <c r="G44" s="35"/>
      <c r="H44" s="36"/>
      <c r="I44" s="37">
        <f>IF(OR(C44="",D44="",F44=""),"",C44*D44*F44)</f>
        <v>0</v>
      </c>
      <c r="J44" s="31"/>
    </row>
    <row r="45" spans="1:10">
      <c r="A45" s="31"/>
      <c r="B45" s="31"/>
      <c r="C45" s="32"/>
      <c r="D45" s="33"/>
      <c r="E45" s="31"/>
      <c r="F45" s="34">
        <f>IF(E45="","",IFERROR(VLOOKUP(E45,$L$5:$M$24,2,FALSE),""))</f>
        <v>0</v>
      </c>
      <c r="G45" s="35"/>
      <c r="H45" s="36"/>
      <c r="I45" s="37">
        <f>IF(OR(C45="",D45="",F45=""),"",C45*D45*F45)</f>
        <v>0</v>
      </c>
      <c r="J45" s="31"/>
    </row>
    <row r="46" spans="1:10">
      <c r="A46" s="31"/>
      <c r="B46" s="31"/>
      <c r="C46" s="32"/>
      <c r="D46" s="33"/>
      <c r="E46" s="31"/>
      <c r="F46" s="34">
        <f>IF(E46="","",IFERROR(VLOOKUP(E46,$L$5:$M$24,2,FALSE),""))</f>
        <v>0</v>
      </c>
      <c r="G46" s="35"/>
      <c r="H46" s="36"/>
      <c r="I46" s="37">
        <f>IF(OR(C46="",D46="",F46=""),"",C46*D46*F46)</f>
        <v>0</v>
      </c>
      <c r="J46" s="31"/>
    </row>
    <row r="47" spans="1:10">
      <c r="A47" s="31"/>
      <c r="B47" s="31"/>
      <c r="C47" s="32"/>
      <c r="D47" s="33"/>
      <c r="E47" s="31"/>
      <c r="F47" s="34">
        <f>IF(E47="","",IFERROR(VLOOKUP(E47,$L$5:$M$24,2,FALSE),""))</f>
        <v>0</v>
      </c>
      <c r="G47" s="35"/>
      <c r="H47" s="36"/>
      <c r="I47" s="37">
        <f>IF(OR(C47="",D47="",F47=""),"",C47*D47*F47)</f>
        <v>0</v>
      </c>
      <c r="J47" s="31"/>
    </row>
    <row r="48" spans="1:10">
      <c r="A48" s="31"/>
      <c r="B48" s="31"/>
      <c r="C48" s="32"/>
      <c r="D48" s="33"/>
      <c r="E48" s="31"/>
      <c r="F48" s="34">
        <f>IF(E48="","",IFERROR(VLOOKUP(E48,$L$5:$M$24,2,FALSE),""))</f>
        <v>0</v>
      </c>
      <c r="G48" s="35"/>
      <c r="H48" s="36"/>
      <c r="I48" s="37">
        <f>IF(OR(C48="",D48="",F48=""),"",C48*D48*F48)</f>
        <v>0</v>
      </c>
      <c r="J48" s="31"/>
    </row>
    <row r="49" spans="1:10">
      <c r="A49" s="31"/>
      <c r="B49" s="31"/>
      <c r="C49" s="32"/>
      <c r="D49" s="33"/>
      <c r="E49" s="31"/>
      <c r="F49" s="34">
        <f>IF(E49="","",IFERROR(VLOOKUP(E49,$L$5:$M$24,2,FALSE),""))</f>
        <v>0</v>
      </c>
      <c r="G49" s="35"/>
      <c r="H49" s="36"/>
      <c r="I49" s="37">
        <f>IF(OR(C49="",D49="",F49=""),"",C49*D49*F49)</f>
        <v>0</v>
      </c>
      <c r="J49" s="31"/>
    </row>
    <row r="50" spans="1:10">
      <c r="A50" s="31"/>
      <c r="B50" s="31"/>
      <c r="C50" s="32"/>
      <c r="D50" s="33"/>
      <c r="E50" s="31"/>
      <c r="F50" s="34">
        <f>IF(E50="","",IFERROR(VLOOKUP(E50,$L$5:$M$24,2,FALSE),""))</f>
        <v>0</v>
      </c>
      <c r="G50" s="35"/>
      <c r="H50" s="36"/>
      <c r="I50" s="37">
        <f>IF(OR(C50="",D50="",F50=""),"",C50*D50*F50)</f>
        <v>0</v>
      </c>
      <c r="J50" s="31"/>
    </row>
    <row r="51" spans="1:10">
      <c r="A51" s="31"/>
      <c r="B51" s="31"/>
      <c r="C51" s="32"/>
      <c r="D51" s="33"/>
      <c r="E51" s="31"/>
      <c r="F51" s="34">
        <f>IF(E51="","",IFERROR(VLOOKUP(E51,$L$5:$M$24,2,FALSE),""))</f>
        <v>0</v>
      </c>
      <c r="G51" s="35"/>
      <c r="H51" s="36"/>
      <c r="I51" s="37">
        <f>IF(OR(C51="",D51="",F51=""),"",C51*D51*F51)</f>
        <v>0</v>
      </c>
      <c r="J51" s="31"/>
    </row>
    <row r="52" spans="1:10">
      <c r="A52" s="31"/>
      <c r="B52" s="31"/>
      <c r="C52" s="32"/>
      <c r="D52" s="33"/>
      <c r="E52" s="31"/>
      <c r="F52" s="34">
        <f>IF(E52="","",IFERROR(VLOOKUP(E52,$L$5:$M$24,2,FALSE),""))</f>
        <v>0</v>
      </c>
      <c r="G52" s="35"/>
      <c r="H52" s="36"/>
      <c r="I52" s="37">
        <f>IF(OR(C52="",D52="",F52=""),"",C52*D52*F52)</f>
        <v>0</v>
      </c>
      <c r="J52" s="31"/>
    </row>
    <row r="53" spans="1:10">
      <c r="A53" s="31"/>
      <c r="B53" s="31"/>
      <c r="C53" s="32"/>
      <c r="D53" s="33"/>
      <c r="E53" s="31"/>
      <c r="F53" s="34">
        <f>IF(E53="","",IFERROR(VLOOKUP(E53,$L$5:$M$24,2,FALSE),""))</f>
        <v>0</v>
      </c>
      <c r="G53" s="35"/>
      <c r="H53" s="36"/>
      <c r="I53" s="37">
        <f>IF(OR(C53="",D53="",F53=""),"",C53*D53*F53)</f>
        <v>0</v>
      </c>
      <c r="J53" s="31"/>
    </row>
    <row r="54" spans="1:10">
      <c r="A54" s="31"/>
      <c r="B54" s="31"/>
      <c r="C54" s="32"/>
      <c r="D54" s="33"/>
      <c r="E54" s="31"/>
      <c r="F54" s="34">
        <f>IF(E54="","",IFERROR(VLOOKUP(E54,$L$5:$M$24,2,FALSE),""))</f>
        <v>0</v>
      </c>
      <c r="G54" s="35"/>
      <c r="H54" s="36"/>
      <c r="I54" s="37">
        <f>IF(OR(C54="",D54="",F54=""),"",C54*D54*F54)</f>
        <v>0</v>
      </c>
      <c r="J54" s="31"/>
    </row>
    <row r="55" spans="1:10">
      <c r="A55" s="31"/>
      <c r="B55" s="31"/>
      <c r="C55" s="32"/>
      <c r="D55" s="33"/>
      <c r="E55" s="31"/>
      <c r="F55" s="34">
        <f>IF(E55="","",IFERROR(VLOOKUP(E55,$L$5:$M$24,2,FALSE),""))</f>
        <v>0</v>
      </c>
      <c r="G55" s="35"/>
      <c r="H55" s="36"/>
      <c r="I55" s="37">
        <f>IF(OR(C55="",D55="",F55=""),"",C55*D55*F55)</f>
        <v>0</v>
      </c>
      <c r="J55" s="31"/>
    </row>
    <row r="56" spans="1:10">
      <c r="A56" s="31"/>
      <c r="B56" s="31"/>
      <c r="C56" s="32"/>
      <c r="D56" s="33"/>
      <c r="E56" s="31"/>
      <c r="F56" s="34">
        <f>IF(E56="","",IFERROR(VLOOKUP(E56,$L$5:$M$24,2,FALSE),""))</f>
        <v>0</v>
      </c>
      <c r="G56" s="35"/>
      <c r="H56" s="36"/>
      <c r="I56" s="37">
        <f>IF(OR(C56="",D56="",F56=""),"",C56*D56*F56)</f>
        <v>0</v>
      </c>
      <c r="J56" s="31"/>
    </row>
    <row r="57" spans="1:10">
      <c r="A57" s="31"/>
      <c r="B57" s="31"/>
      <c r="C57" s="32"/>
      <c r="D57" s="33"/>
      <c r="E57" s="31"/>
      <c r="F57" s="34">
        <f>IF(E57="","",IFERROR(VLOOKUP(E57,$L$5:$M$24,2,FALSE),""))</f>
        <v>0</v>
      </c>
      <c r="G57" s="35"/>
      <c r="H57" s="36"/>
      <c r="I57" s="37">
        <f>IF(OR(C57="",D57="",F57=""),"",C57*D57*F57)</f>
        <v>0</v>
      </c>
      <c r="J57" s="31"/>
    </row>
    <row r="58" spans="1:10">
      <c r="A58" s="31"/>
      <c r="B58" s="31"/>
      <c r="C58" s="32"/>
      <c r="D58" s="33"/>
      <c r="E58" s="31"/>
      <c r="F58" s="34">
        <f>IF(E58="","",IFERROR(VLOOKUP(E58,$L$5:$M$24,2,FALSE),""))</f>
        <v>0</v>
      </c>
      <c r="G58" s="35"/>
      <c r="H58" s="36"/>
      <c r="I58" s="37">
        <f>IF(OR(C58="",D58="",F58=""),"",C58*D58*F58)</f>
        <v>0</v>
      </c>
      <c r="J58" s="31"/>
    </row>
    <row r="59" spans="1:10">
      <c r="A59" s="31"/>
      <c r="B59" s="31"/>
      <c r="C59" s="32"/>
      <c r="D59" s="33"/>
      <c r="E59" s="31"/>
      <c r="F59" s="34">
        <f>IF(E59="","",IFERROR(VLOOKUP(E59,$L$5:$M$24,2,FALSE),""))</f>
        <v>0</v>
      </c>
      <c r="G59" s="35"/>
      <c r="H59" s="36"/>
      <c r="I59" s="37">
        <f>IF(OR(C59="",D59="",F59=""),"",C59*D59*F59)</f>
        <v>0</v>
      </c>
      <c r="J59" s="31"/>
    </row>
    <row r="60" spans="1:10">
      <c r="A60" s="31"/>
      <c r="B60" s="31"/>
      <c r="C60" s="32"/>
      <c r="D60" s="33"/>
      <c r="E60" s="31"/>
      <c r="F60" s="34">
        <f>IF(E60="","",IFERROR(VLOOKUP(E60,$L$5:$M$24,2,FALSE),""))</f>
        <v>0</v>
      </c>
      <c r="G60" s="35"/>
      <c r="H60" s="36"/>
      <c r="I60" s="37">
        <f>IF(OR(C60="",D60="",F60=""),"",C60*D60*F60)</f>
        <v>0</v>
      </c>
      <c r="J60" s="31"/>
    </row>
    <row r="61" spans="1:10">
      <c r="A61" s="31"/>
      <c r="B61" s="31"/>
      <c r="C61" s="32"/>
      <c r="D61" s="33"/>
      <c r="E61" s="31"/>
      <c r="F61" s="34">
        <f>IF(E61="","",IFERROR(VLOOKUP(E61,$L$5:$M$24,2,FALSE),""))</f>
        <v>0</v>
      </c>
      <c r="G61" s="35"/>
      <c r="H61" s="36"/>
      <c r="I61" s="37">
        <f>IF(OR(C61="",D61="",F61=""),"",C61*D61*F61)</f>
        <v>0</v>
      </c>
      <c r="J61" s="31"/>
    </row>
    <row r="62" spans="1:10">
      <c r="A62" s="31"/>
      <c r="B62" s="31"/>
      <c r="C62" s="32"/>
      <c r="D62" s="33"/>
      <c r="E62" s="31"/>
      <c r="F62" s="34">
        <f>IF(E62="","",IFERROR(VLOOKUP(E62,$L$5:$M$24,2,FALSE),""))</f>
        <v>0</v>
      </c>
      <c r="G62" s="35"/>
      <c r="H62" s="36"/>
      <c r="I62" s="37">
        <f>IF(OR(C62="",D62="",F62=""),"",C62*D62*F62)</f>
        <v>0</v>
      </c>
      <c r="J62" s="31"/>
    </row>
    <row r="63" spans="1:10">
      <c r="A63" s="31"/>
      <c r="B63" s="31"/>
      <c r="C63" s="32"/>
      <c r="D63" s="33"/>
      <c r="E63" s="31"/>
      <c r="F63" s="34">
        <f>IF(E63="","",IFERROR(VLOOKUP(E63,$L$5:$M$24,2,FALSE),""))</f>
        <v>0</v>
      </c>
      <c r="G63" s="35"/>
      <c r="H63" s="36"/>
      <c r="I63" s="37">
        <f>IF(OR(C63="",D63="",F63=""),"",C63*D63*F63)</f>
        <v>0</v>
      </c>
      <c r="J63" s="31"/>
    </row>
    <row r="64" spans="1:10">
      <c r="A64" s="31"/>
      <c r="B64" s="31"/>
      <c r="C64" s="32"/>
      <c r="D64" s="33"/>
      <c r="E64" s="31"/>
      <c r="F64" s="34">
        <f>IF(E64="","",IFERROR(VLOOKUP(E64,$L$5:$M$24,2,FALSE),""))</f>
        <v>0</v>
      </c>
      <c r="G64" s="35"/>
      <c r="H64" s="36"/>
      <c r="I64" s="37">
        <f>IF(OR(C64="",D64="",F64=""),"",C64*D64*F64)</f>
        <v>0</v>
      </c>
      <c r="J64" s="31"/>
    </row>
    <row r="65" spans="1:10">
      <c r="A65" s="31"/>
      <c r="B65" s="31"/>
      <c r="C65" s="32"/>
      <c r="D65" s="33"/>
      <c r="E65" s="31"/>
      <c r="F65" s="34">
        <f>IF(E65="","",IFERROR(VLOOKUP(E65,$L$5:$M$24,2,FALSE),""))</f>
        <v>0</v>
      </c>
      <c r="G65" s="35"/>
      <c r="H65" s="36"/>
      <c r="I65" s="37">
        <f>IF(OR(C65="",D65="",F65=""),"",C65*D65*F65)</f>
        <v>0</v>
      </c>
      <c r="J65" s="31"/>
    </row>
    <row r="66" spans="1:10">
      <c r="A66" s="31"/>
      <c r="B66" s="31"/>
      <c r="C66" s="32"/>
      <c r="D66" s="33"/>
      <c r="E66" s="31"/>
      <c r="F66" s="34">
        <f>IF(E66="","",IFERROR(VLOOKUP(E66,$L$5:$M$24,2,FALSE),""))</f>
        <v>0</v>
      </c>
      <c r="G66" s="35"/>
      <c r="H66" s="36"/>
      <c r="I66" s="37">
        <f>IF(OR(C66="",D66="",F66=""),"",C66*D66*F66)</f>
        <v>0</v>
      </c>
      <c r="J66" s="31"/>
    </row>
    <row r="67" spans="1:10">
      <c r="A67" s="31"/>
      <c r="B67" s="31"/>
      <c r="C67" s="32"/>
      <c r="D67" s="33"/>
      <c r="E67" s="31"/>
      <c r="F67" s="34">
        <f>IF(E67="","",IFERROR(VLOOKUP(E67,$L$5:$M$24,2,FALSE),""))</f>
        <v>0</v>
      </c>
      <c r="G67" s="35"/>
      <c r="H67" s="36"/>
      <c r="I67" s="37">
        <f>IF(OR(C67="",D67="",F67=""),"",C67*D67*F67)</f>
        <v>0</v>
      </c>
      <c r="J67" s="31"/>
    </row>
    <row r="68" spans="1:10">
      <c r="A68" s="31"/>
      <c r="B68" s="31"/>
      <c r="C68" s="32"/>
      <c r="D68" s="33"/>
      <c r="E68" s="31"/>
      <c r="F68" s="34">
        <f>IF(E68="","",IFERROR(VLOOKUP(E68,$L$5:$M$24,2,FALSE),""))</f>
        <v>0</v>
      </c>
      <c r="G68" s="35"/>
      <c r="H68" s="36"/>
      <c r="I68" s="37">
        <f>IF(OR(C68="",D68="",F68=""),"",C68*D68*F68)</f>
        <v>0</v>
      </c>
      <c r="J68" s="31"/>
    </row>
    <row r="69" spans="1:10">
      <c r="A69" s="31"/>
      <c r="B69" s="31"/>
      <c r="C69" s="32"/>
      <c r="D69" s="33"/>
      <c r="E69" s="31"/>
      <c r="F69" s="34">
        <f>IF(E69="","",IFERROR(VLOOKUP(E69,$L$5:$M$24,2,FALSE),""))</f>
        <v>0</v>
      </c>
      <c r="G69" s="35"/>
      <c r="H69" s="36"/>
      <c r="I69" s="37">
        <f>IF(OR(C69="",D69="",F69=""),"",C69*D69*F69)</f>
        <v>0</v>
      </c>
      <c r="J69" s="31"/>
    </row>
    <row r="70" spans="1:10">
      <c r="A70" s="31"/>
      <c r="B70" s="31"/>
      <c r="C70" s="32"/>
      <c r="D70" s="33"/>
      <c r="E70" s="31"/>
      <c r="F70" s="34">
        <f>IF(E70="","",IFERROR(VLOOKUP(E70,$L$5:$M$24,2,FALSE),""))</f>
        <v>0</v>
      </c>
      <c r="G70" s="35"/>
      <c r="H70" s="36"/>
      <c r="I70" s="37">
        <f>IF(OR(C70="",D70="",F70=""),"",C70*D70*F70)</f>
        <v>0</v>
      </c>
      <c r="J70" s="31"/>
    </row>
    <row r="71" spans="1:10">
      <c r="A71" s="31"/>
      <c r="B71" s="31"/>
      <c r="C71" s="32"/>
      <c r="D71" s="33"/>
      <c r="E71" s="31"/>
      <c r="F71" s="34">
        <f>IF(E71="","",IFERROR(VLOOKUP(E71,$L$5:$M$24,2,FALSE),""))</f>
        <v>0</v>
      </c>
      <c r="G71" s="35"/>
      <c r="H71" s="36"/>
      <c r="I71" s="37">
        <f>IF(OR(C71="",D71="",F71=""),"",C71*D71*F71)</f>
        <v>0</v>
      </c>
      <c r="J71" s="31"/>
    </row>
    <row r="72" spans="1:10">
      <c r="A72" s="31"/>
      <c r="B72" s="31"/>
      <c r="C72" s="32"/>
      <c r="D72" s="33"/>
      <c r="E72" s="31"/>
      <c r="F72" s="34">
        <f>IF(E72="","",IFERROR(VLOOKUP(E72,$L$5:$M$24,2,FALSE),""))</f>
        <v>0</v>
      </c>
      <c r="G72" s="35"/>
      <c r="H72" s="36"/>
      <c r="I72" s="37">
        <f>IF(OR(C72="",D72="",F72=""),"",C72*D72*F72)</f>
        <v>0</v>
      </c>
      <c r="J72" s="31"/>
    </row>
    <row r="73" spans="1:10">
      <c r="A73" s="31"/>
      <c r="B73" s="31"/>
      <c r="C73" s="32"/>
      <c r="D73" s="33"/>
      <c r="E73" s="31"/>
      <c r="F73" s="34">
        <f>IF(E73="","",IFERROR(VLOOKUP(E73,$L$5:$M$24,2,FALSE),""))</f>
        <v>0</v>
      </c>
      <c r="G73" s="35"/>
      <c r="H73" s="36"/>
      <c r="I73" s="37">
        <f>IF(OR(C73="",D73="",F73=""),"",C73*D73*F73)</f>
        <v>0</v>
      </c>
      <c r="J73" s="31"/>
    </row>
    <row r="74" spans="1:10">
      <c r="A74" s="31"/>
      <c r="B74" s="31"/>
      <c r="C74" s="32"/>
      <c r="D74" s="33"/>
      <c r="E74" s="31"/>
      <c r="F74" s="34">
        <f>IF(E74="","",IFERROR(VLOOKUP(E74,$L$5:$M$24,2,FALSE),""))</f>
        <v>0</v>
      </c>
      <c r="G74" s="35"/>
      <c r="H74" s="36"/>
      <c r="I74" s="37">
        <f>IF(OR(C74="",D74="",F74=""),"",C74*D74*F74)</f>
        <v>0</v>
      </c>
      <c r="J74" s="31"/>
    </row>
    <row r="75" spans="1:10">
      <c r="A75" s="31"/>
      <c r="B75" s="31"/>
      <c r="C75" s="32"/>
      <c r="D75" s="33"/>
      <c r="E75" s="31"/>
      <c r="F75" s="34">
        <f>IF(E75="","",IFERROR(VLOOKUP(E75,$L$5:$M$24,2,FALSE),""))</f>
        <v>0</v>
      </c>
      <c r="G75" s="35"/>
      <c r="H75" s="36"/>
      <c r="I75" s="37">
        <f>IF(OR(C75="",D75="",F75=""),"",C75*D75*F75)</f>
        <v>0</v>
      </c>
      <c r="J75" s="31"/>
    </row>
    <row r="76" spans="1:10">
      <c r="A76" s="31"/>
      <c r="B76" s="31"/>
      <c r="C76" s="32"/>
      <c r="D76" s="33"/>
      <c r="E76" s="31"/>
      <c r="F76" s="34">
        <f>IF(E76="","",IFERROR(VLOOKUP(E76,$L$5:$M$24,2,FALSE),""))</f>
        <v>0</v>
      </c>
      <c r="G76" s="35"/>
      <c r="H76" s="36"/>
      <c r="I76" s="37">
        <f>IF(OR(C76="",D76="",F76=""),"",C76*D76*F76)</f>
        <v>0</v>
      </c>
      <c r="J76" s="31"/>
    </row>
    <row r="77" spans="1:10">
      <c r="A77" s="31"/>
      <c r="B77" s="31"/>
      <c r="C77" s="32"/>
      <c r="D77" s="33"/>
      <c r="E77" s="31"/>
      <c r="F77" s="34">
        <f>IF(E77="","",IFERROR(VLOOKUP(E77,$L$5:$M$24,2,FALSE),""))</f>
        <v>0</v>
      </c>
      <c r="G77" s="35"/>
      <c r="H77" s="36"/>
      <c r="I77" s="37">
        <f>IF(OR(C77="",D77="",F77=""),"",C77*D77*F77)</f>
        <v>0</v>
      </c>
      <c r="J77" s="31"/>
    </row>
    <row r="78" spans="1:10">
      <c r="A78" s="31"/>
      <c r="B78" s="31"/>
      <c r="C78" s="32"/>
      <c r="D78" s="33"/>
      <c r="E78" s="31"/>
      <c r="F78" s="34">
        <f>IF(E78="","",IFERROR(VLOOKUP(E78,$L$5:$M$24,2,FALSE),""))</f>
        <v>0</v>
      </c>
      <c r="G78" s="35"/>
      <c r="H78" s="36"/>
      <c r="I78" s="37">
        <f>IF(OR(C78="",D78="",F78=""),"",C78*D78*F78)</f>
        <v>0</v>
      </c>
      <c r="J78" s="31"/>
    </row>
    <row r="79" spans="1:10">
      <c r="A79" s="31"/>
      <c r="B79" s="31"/>
      <c r="C79" s="32"/>
      <c r="D79" s="33"/>
      <c r="E79" s="31"/>
      <c r="F79" s="34">
        <f>IF(E79="","",IFERROR(VLOOKUP(E79,$L$5:$M$24,2,FALSE),""))</f>
        <v>0</v>
      </c>
      <c r="G79" s="35"/>
      <c r="H79" s="36"/>
      <c r="I79" s="37">
        <f>IF(OR(C79="",D79="",F79=""),"",C79*D79*F79)</f>
        <v>0</v>
      </c>
      <c r="J79" s="31"/>
    </row>
    <row r="80" spans="1:10">
      <c r="A80" s="31"/>
      <c r="B80" s="31"/>
      <c r="C80" s="32"/>
      <c r="D80" s="33"/>
      <c r="E80" s="31"/>
      <c r="F80" s="34">
        <f>IF(E80="","",IFERROR(VLOOKUP(E80,$L$5:$M$24,2,FALSE),""))</f>
        <v>0</v>
      </c>
      <c r="G80" s="35"/>
      <c r="H80" s="36"/>
      <c r="I80" s="37">
        <f>IF(OR(C80="",D80="",F80=""),"",C80*D80*F80)</f>
        <v>0</v>
      </c>
      <c r="J80" s="31"/>
    </row>
    <row r="81" spans="1:10">
      <c r="A81" s="31"/>
      <c r="B81" s="31"/>
      <c r="C81" s="32"/>
      <c r="D81" s="33"/>
      <c r="E81" s="31"/>
      <c r="F81" s="34">
        <f>IF(E81="","",IFERROR(VLOOKUP(E81,$L$5:$M$24,2,FALSE),""))</f>
        <v>0</v>
      </c>
      <c r="G81" s="35"/>
      <c r="H81" s="36"/>
      <c r="I81" s="37">
        <f>IF(OR(C81="",D81="",F81=""),"",C81*D81*F81)</f>
        <v>0</v>
      </c>
      <c r="J81" s="31"/>
    </row>
    <row r="82" spans="1:10">
      <c r="A82" s="31"/>
      <c r="B82" s="31"/>
      <c r="C82" s="32"/>
      <c r="D82" s="33"/>
      <c r="E82" s="31"/>
      <c r="F82" s="34">
        <f>IF(E82="","",IFERROR(VLOOKUP(E82,$L$5:$M$24,2,FALSE),""))</f>
        <v>0</v>
      </c>
      <c r="G82" s="35"/>
      <c r="H82" s="36"/>
      <c r="I82" s="37">
        <f>IF(OR(C82="",D82="",F82=""),"",C82*D82*F82)</f>
        <v>0</v>
      </c>
      <c r="J82" s="31"/>
    </row>
    <row r="83" spans="1:10">
      <c r="A83" s="31"/>
      <c r="B83" s="31"/>
      <c r="C83" s="32"/>
      <c r="D83" s="33"/>
      <c r="E83" s="31"/>
      <c r="F83" s="34">
        <f>IF(E83="","",IFERROR(VLOOKUP(E83,$L$5:$M$24,2,FALSE),""))</f>
        <v>0</v>
      </c>
      <c r="G83" s="35"/>
      <c r="H83" s="36"/>
      <c r="I83" s="37">
        <f>IF(OR(C83="",D83="",F83=""),"",C83*D83*F83)</f>
        <v>0</v>
      </c>
      <c r="J83" s="31"/>
    </row>
    <row r="84" spans="1:10">
      <c r="A84" s="31"/>
      <c r="B84" s="31"/>
      <c r="C84" s="32"/>
      <c r="D84" s="33"/>
      <c r="E84" s="31"/>
      <c r="F84" s="34">
        <f>IF(E84="","",IFERROR(VLOOKUP(E84,$L$5:$M$24,2,FALSE),""))</f>
        <v>0</v>
      </c>
      <c r="G84" s="35"/>
      <c r="H84" s="36"/>
      <c r="I84" s="37">
        <f>IF(OR(C84="",D84="",F84=""),"",C84*D84*F84)</f>
        <v>0</v>
      </c>
      <c r="J84" s="31"/>
    </row>
    <row r="85" spans="1:10">
      <c r="A85" s="31"/>
      <c r="B85" s="31"/>
      <c r="C85" s="32"/>
      <c r="D85" s="33"/>
      <c r="E85" s="31"/>
      <c r="F85" s="34">
        <f>IF(E85="","",IFERROR(VLOOKUP(E85,$L$5:$M$24,2,FALSE),""))</f>
        <v>0</v>
      </c>
      <c r="G85" s="35"/>
      <c r="H85" s="36"/>
      <c r="I85" s="37">
        <f>IF(OR(C85="",D85="",F85=""),"",C85*D85*F85)</f>
        <v>0</v>
      </c>
      <c r="J85" s="31"/>
    </row>
    <row r="86" spans="1:10">
      <c r="A86" s="31"/>
      <c r="B86" s="31"/>
      <c r="C86" s="32"/>
      <c r="D86" s="33"/>
      <c r="E86" s="31"/>
      <c r="F86" s="34">
        <f>IF(E86="","",IFERROR(VLOOKUP(E86,$L$5:$M$24,2,FALSE),""))</f>
        <v>0</v>
      </c>
      <c r="G86" s="35"/>
      <c r="H86" s="36"/>
      <c r="I86" s="37">
        <f>IF(OR(C86="",D86="",F86=""),"",C86*D86*F86)</f>
        <v>0</v>
      </c>
      <c r="J86" s="31"/>
    </row>
    <row r="87" spans="1:10">
      <c r="A87" s="31"/>
      <c r="B87" s="31"/>
      <c r="C87" s="32"/>
      <c r="D87" s="33"/>
      <c r="E87" s="31"/>
      <c r="F87" s="34">
        <f>IF(E87="","",IFERROR(VLOOKUP(E87,$L$5:$M$24,2,FALSE),""))</f>
        <v>0</v>
      </c>
      <c r="G87" s="35"/>
      <c r="H87" s="36"/>
      <c r="I87" s="37">
        <f>IF(OR(C87="",D87="",F87=""),"",C87*D87*F87)</f>
        <v>0</v>
      </c>
      <c r="J87" s="31"/>
    </row>
    <row r="88" spans="1:10">
      <c r="A88" s="31"/>
      <c r="B88" s="31"/>
      <c r="C88" s="32"/>
      <c r="D88" s="33"/>
      <c r="E88" s="31"/>
      <c r="F88" s="34">
        <f>IF(E88="","",IFERROR(VLOOKUP(E88,$L$5:$M$24,2,FALSE),""))</f>
        <v>0</v>
      </c>
      <c r="G88" s="35"/>
      <c r="H88" s="36"/>
      <c r="I88" s="37">
        <f>IF(OR(C88="",D88="",F88=""),"",C88*D88*F88)</f>
        <v>0</v>
      </c>
      <c r="J88" s="31"/>
    </row>
    <row r="89" spans="1:10">
      <c r="A89" s="31"/>
      <c r="B89" s="31"/>
      <c r="C89" s="32"/>
      <c r="D89" s="33"/>
      <c r="E89" s="31"/>
      <c r="F89" s="34">
        <f>IF(E89="","",IFERROR(VLOOKUP(E89,$L$5:$M$24,2,FALSE),""))</f>
        <v>0</v>
      </c>
      <c r="G89" s="35"/>
      <c r="H89" s="36"/>
      <c r="I89" s="37">
        <f>IF(OR(C89="",D89="",F89=""),"",C89*D89*F89)</f>
        <v>0</v>
      </c>
      <c r="J89" s="31"/>
    </row>
    <row r="90" spans="1:10">
      <c r="A90" s="31"/>
      <c r="B90" s="31"/>
      <c r="C90" s="32"/>
      <c r="D90" s="33"/>
      <c r="E90" s="31"/>
      <c r="F90" s="34">
        <f>IF(E90="","",IFERROR(VLOOKUP(E90,$L$5:$M$24,2,FALSE),""))</f>
        <v>0</v>
      </c>
      <c r="G90" s="35"/>
      <c r="H90" s="36"/>
      <c r="I90" s="37">
        <f>IF(OR(C90="",D90="",F90=""),"",C90*D90*F90)</f>
        <v>0</v>
      </c>
      <c r="J90" s="31"/>
    </row>
    <row r="91" spans="1:10">
      <c r="A91" s="31"/>
      <c r="B91" s="31"/>
      <c r="C91" s="32"/>
      <c r="D91" s="33"/>
      <c r="E91" s="31"/>
      <c r="F91" s="34">
        <f>IF(E91="","",IFERROR(VLOOKUP(E91,$L$5:$M$24,2,FALSE),""))</f>
        <v>0</v>
      </c>
      <c r="G91" s="35"/>
      <c r="H91" s="36"/>
      <c r="I91" s="37">
        <f>IF(OR(C91="",D91="",F91=""),"",C91*D91*F91)</f>
        <v>0</v>
      </c>
      <c r="J91" s="31"/>
    </row>
    <row r="92" spans="1:10">
      <c r="A92" s="31"/>
      <c r="B92" s="31"/>
      <c r="C92" s="32"/>
      <c r="D92" s="33"/>
      <c r="E92" s="31"/>
      <c r="F92" s="34">
        <f>IF(E92="","",IFERROR(VLOOKUP(E92,$L$5:$M$24,2,FALSE),""))</f>
        <v>0</v>
      </c>
      <c r="G92" s="35"/>
      <c r="H92" s="36"/>
      <c r="I92" s="37">
        <f>IF(OR(C92="",D92="",F92=""),"",C92*D92*F92)</f>
        <v>0</v>
      </c>
      <c r="J92" s="31"/>
    </row>
    <row r="93" spans="1:10">
      <c r="A93" s="31"/>
      <c r="B93" s="31"/>
      <c r="C93" s="32"/>
      <c r="D93" s="33"/>
      <c r="E93" s="31"/>
      <c r="F93" s="34">
        <f>IF(E93="","",IFERROR(VLOOKUP(E93,$L$5:$M$24,2,FALSE),""))</f>
        <v>0</v>
      </c>
      <c r="G93" s="35"/>
      <c r="H93" s="36"/>
      <c r="I93" s="37">
        <f>IF(OR(C93="",D93="",F93=""),"",C93*D93*F93)</f>
        <v>0</v>
      </c>
      <c r="J93" s="31"/>
    </row>
    <row r="94" spans="1:10">
      <c r="A94" s="31"/>
      <c r="B94" s="31"/>
      <c r="C94" s="32"/>
      <c r="D94" s="33"/>
      <c r="E94" s="31"/>
      <c r="F94" s="34">
        <f>IF(E94="","",IFERROR(VLOOKUP(E94,$L$5:$M$24,2,FALSE),""))</f>
        <v>0</v>
      </c>
      <c r="G94" s="35"/>
      <c r="H94" s="36"/>
      <c r="I94" s="37">
        <f>IF(OR(C94="",D94="",F94=""),"",C94*D94*F94)</f>
        <v>0</v>
      </c>
      <c r="J94" s="31"/>
    </row>
    <row r="95" spans="1:10">
      <c r="A95" s="31"/>
      <c r="B95" s="31"/>
      <c r="C95" s="32"/>
      <c r="D95" s="33"/>
      <c r="E95" s="31"/>
      <c r="F95" s="34">
        <f>IF(E95="","",IFERROR(VLOOKUP(E95,$L$5:$M$24,2,FALSE),""))</f>
        <v>0</v>
      </c>
      <c r="G95" s="35"/>
      <c r="H95" s="36"/>
      <c r="I95" s="37">
        <f>IF(OR(C95="",D95="",F95=""),"",C95*D95*F95)</f>
        <v>0</v>
      </c>
      <c r="J95" s="31"/>
    </row>
    <row r="96" spans="1:10">
      <c r="A96" s="31"/>
      <c r="B96" s="31"/>
      <c r="C96" s="32"/>
      <c r="D96" s="33"/>
      <c r="E96" s="31"/>
      <c r="F96" s="34">
        <f>IF(E96="","",IFERROR(VLOOKUP(E96,$L$5:$M$24,2,FALSE),""))</f>
        <v>0</v>
      </c>
      <c r="G96" s="35"/>
      <c r="H96" s="36"/>
      <c r="I96" s="37">
        <f>IF(OR(C96="",D96="",F96=""),"",C96*D96*F96)</f>
        <v>0</v>
      </c>
      <c r="J96" s="31"/>
    </row>
    <row r="97" spans="1:10">
      <c r="A97" s="31"/>
      <c r="B97" s="31"/>
      <c r="C97" s="32"/>
      <c r="D97" s="33"/>
      <c r="E97" s="31"/>
      <c r="F97" s="34">
        <f>IF(E97="","",IFERROR(VLOOKUP(E97,$L$5:$M$24,2,FALSE),""))</f>
        <v>0</v>
      </c>
      <c r="G97" s="35"/>
      <c r="H97" s="36"/>
      <c r="I97" s="37">
        <f>IF(OR(C97="",D97="",F97=""),"",C97*D97*F97)</f>
        <v>0</v>
      </c>
      <c r="J97" s="31"/>
    </row>
    <row r="98" spans="1:10">
      <c r="A98" s="31"/>
      <c r="B98" s="31"/>
      <c r="C98" s="32"/>
      <c r="D98" s="33"/>
      <c r="E98" s="31"/>
      <c r="F98" s="34">
        <f>IF(E98="","",IFERROR(VLOOKUP(E98,$L$5:$M$24,2,FALSE),""))</f>
        <v>0</v>
      </c>
      <c r="G98" s="35"/>
      <c r="H98" s="36"/>
      <c r="I98" s="37">
        <f>IF(OR(C98="",D98="",F98=""),"",C98*D98*F98)</f>
        <v>0</v>
      </c>
      <c r="J98" s="31"/>
    </row>
    <row r="99" spans="1:10">
      <c r="A99" s="31"/>
      <c r="B99" s="31"/>
      <c r="C99" s="32"/>
      <c r="D99" s="33"/>
      <c r="E99" s="31"/>
      <c r="F99" s="34">
        <f>IF(E99="","",IFERROR(VLOOKUP(E99,$L$5:$M$24,2,FALSE),""))</f>
        <v>0</v>
      </c>
      <c r="G99" s="35"/>
      <c r="H99" s="36"/>
      <c r="I99" s="37">
        <f>IF(OR(C99="",D99="",F99=""),"",C99*D99*F99)</f>
        <v>0</v>
      </c>
      <c r="J99" s="31"/>
    </row>
    <row r="100" spans="1:10">
      <c r="A100" s="31"/>
      <c r="B100" s="31"/>
      <c r="C100" s="32"/>
      <c r="D100" s="33"/>
      <c r="E100" s="31"/>
      <c r="F100" s="34">
        <f>IF(E100="","",IFERROR(VLOOKUP(E100,$L$5:$M$24,2,FALSE),""))</f>
        <v>0</v>
      </c>
      <c r="G100" s="35"/>
      <c r="H100" s="36"/>
      <c r="I100" s="37">
        <f>IF(OR(C100="",D100="",F100=""),"",C100*D100*F100)</f>
        <v>0</v>
      </c>
      <c r="J100" s="31"/>
    </row>
    <row r="101" spans="1:10">
      <c r="A101" s="31"/>
      <c r="B101" s="31"/>
      <c r="C101" s="32"/>
      <c r="D101" s="33"/>
      <c r="E101" s="31"/>
      <c r="F101" s="34">
        <f>IF(E101="","",IFERROR(VLOOKUP(E101,$L$5:$M$24,2,FALSE),""))</f>
        <v>0</v>
      </c>
      <c r="G101" s="35"/>
      <c r="H101" s="36"/>
      <c r="I101" s="37">
        <f>IF(OR(C101="",D101="",F101=""),"",C101*D101*F101)</f>
        <v>0</v>
      </c>
      <c r="J101" s="31"/>
    </row>
    <row r="102" spans="1:10">
      <c r="A102" s="31"/>
      <c r="B102" s="31"/>
      <c r="C102" s="32"/>
      <c r="D102" s="33"/>
      <c r="E102" s="31"/>
      <c r="F102" s="34">
        <f>IF(E102="","",IFERROR(VLOOKUP(E102,$L$5:$M$24,2,FALSE),""))</f>
        <v>0</v>
      </c>
      <c r="G102" s="35"/>
      <c r="H102" s="36"/>
      <c r="I102" s="37">
        <f>IF(OR(C102="",D102="",F102=""),"",C102*D102*F102)</f>
        <v>0</v>
      </c>
      <c r="J102" s="31"/>
    </row>
    <row r="103" spans="1:10">
      <c r="A103" s="31"/>
      <c r="B103" s="31"/>
      <c r="C103" s="32"/>
      <c r="D103" s="33"/>
      <c r="E103" s="31"/>
      <c r="F103" s="34">
        <f>IF(E103="","",IFERROR(VLOOKUP(E103,$L$5:$M$24,2,FALSE),""))</f>
        <v>0</v>
      </c>
      <c r="G103" s="35"/>
      <c r="H103" s="36"/>
      <c r="I103" s="37">
        <f>IF(OR(C103="",D103="",F103=""),"",C103*D103*F103)</f>
        <v>0</v>
      </c>
      <c r="J103" s="31"/>
    </row>
    <row r="104" spans="1:10">
      <c r="A104" s="31"/>
      <c r="B104" s="31"/>
      <c r="C104" s="32"/>
      <c r="D104" s="33"/>
      <c r="E104" s="31"/>
      <c r="F104" s="34">
        <f>IF(E104="","",IFERROR(VLOOKUP(E104,$L$5:$M$24,2,FALSE),""))</f>
        <v>0</v>
      </c>
      <c r="G104" s="35"/>
      <c r="H104" s="36"/>
      <c r="I104" s="37">
        <f>IF(OR(C104="",D104="",F104=""),"",C104*D104*F104)</f>
        <v>0</v>
      </c>
      <c r="J104" s="31"/>
    </row>
    <row r="105" spans="1:10">
      <c r="A105" s="31"/>
      <c r="B105" s="31"/>
      <c r="C105" s="32"/>
      <c r="D105" s="33"/>
      <c r="E105" s="31"/>
      <c r="F105" s="34">
        <f>IF(E105="","",IFERROR(VLOOKUP(E105,$L$5:$M$24,2,FALSE),""))</f>
        <v>0</v>
      </c>
      <c r="G105" s="35"/>
      <c r="H105" s="36"/>
      <c r="I105" s="37">
        <f>IF(OR(C105="",D105="",F105=""),"",C105*D105*F105)</f>
        <v>0</v>
      </c>
      <c r="J105" s="31"/>
    </row>
    <row r="106" spans="1:10">
      <c r="A106" s="31"/>
      <c r="B106" s="31"/>
      <c r="C106" s="32"/>
      <c r="D106" s="33"/>
      <c r="E106" s="31"/>
      <c r="F106" s="34">
        <f>IF(E106="","",IFERROR(VLOOKUP(E106,$L$5:$M$24,2,FALSE),""))</f>
        <v>0</v>
      </c>
      <c r="G106" s="35"/>
      <c r="H106" s="36"/>
      <c r="I106" s="37">
        <f>IF(OR(C106="",D106="",F106=""),"",C106*D106*F106)</f>
        <v>0</v>
      </c>
      <c r="J106" s="31"/>
    </row>
    <row r="107" spans="1:10">
      <c r="A107" s="31"/>
      <c r="B107" s="31"/>
      <c r="C107" s="32"/>
      <c r="D107" s="33"/>
      <c r="E107" s="31"/>
      <c r="F107" s="34">
        <f>IF(E107="","",IFERROR(VLOOKUP(E107,$L$5:$M$24,2,FALSE),""))</f>
        <v>0</v>
      </c>
      <c r="G107" s="35"/>
      <c r="H107" s="36"/>
      <c r="I107" s="37">
        <f>IF(OR(C107="",D107="",F107=""),"",C107*D107*F107)</f>
        <v>0</v>
      </c>
      <c r="J107" s="31"/>
    </row>
    <row r="108" spans="1:10">
      <c r="A108" s="31"/>
      <c r="B108" s="31"/>
      <c r="C108" s="32"/>
      <c r="D108" s="33"/>
      <c r="E108" s="31"/>
      <c r="F108" s="34">
        <f>IF(E108="","",IFERROR(VLOOKUP(E108,$L$5:$M$24,2,FALSE),""))</f>
        <v>0</v>
      </c>
      <c r="G108" s="35"/>
      <c r="H108" s="36"/>
      <c r="I108" s="37">
        <f>IF(OR(C108="",D108="",F108=""),"",C108*D108*F108)</f>
        <v>0</v>
      </c>
      <c r="J108" s="31"/>
    </row>
    <row r="109" spans="1:10">
      <c r="A109" s="31"/>
      <c r="B109" s="31"/>
      <c r="C109" s="32"/>
      <c r="D109" s="33"/>
      <c r="E109" s="31"/>
      <c r="F109" s="34">
        <f>IF(E109="","",IFERROR(VLOOKUP(E109,$L$5:$M$24,2,FALSE),""))</f>
        <v>0</v>
      </c>
      <c r="G109" s="35"/>
      <c r="H109" s="36"/>
      <c r="I109" s="37">
        <f>IF(OR(C109="",D109="",F109=""),"",C109*D109*F109)</f>
        <v>0</v>
      </c>
      <c r="J109" s="31"/>
    </row>
    <row r="110" spans="1:10">
      <c r="A110" s="31"/>
      <c r="B110" s="31"/>
      <c r="C110" s="32"/>
      <c r="D110" s="33"/>
      <c r="E110" s="31"/>
      <c r="F110" s="34">
        <f>IF(E110="","",IFERROR(VLOOKUP(E110,$L$5:$M$24,2,FALSE),""))</f>
        <v>0</v>
      </c>
      <c r="G110" s="35"/>
      <c r="H110" s="36"/>
      <c r="I110" s="37">
        <f>IF(OR(C110="",D110="",F110=""),"",C110*D110*F110)</f>
        <v>0</v>
      </c>
      <c r="J110" s="31"/>
    </row>
    <row r="111" spans="1:10">
      <c r="A111" s="31"/>
      <c r="B111" s="31"/>
      <c r="C111" s="32"/>
      <c r="D111" s="33"/>
      <c r="E111" s="31"/>
      <c r="F111" s="34">
        <f>IF(E111="","",IFERROR(VLOOKUP(E111,$L$5:$M$24,2,FALSE),""))</f>
        <v>0</v>
      </c>
      <c r="G111" s="35"/>
      <c r="H111" s="36"/>
      <c r="I111" s="37">
        <f>IF(OR(C111="",D111="",F111=""),"",C111*D111*F111)</f>
        <v>0</v>
      </c>
      <c r="J111" s="31"/>
    </row>
    <row r="112" spans="1:10">
      <c r="A112" s="31"/>
      <c r="B112" s="31"/>
      <c r="C112" s="32"/>
      <c r="D112" s="33"/>
      <c r="E112" s="31"/>
      <c r="F112" s="34">
        <f>IF(E112="","",IFERROR(VLOOKUP(E112,$L$5:$M$24,2,FALSE),""))</f>
        <v>0</v>
      </c>
      <c r="G112" s="35"/>
      <c r="H112" s="36"/>
      <c r="I112" s="37">
        <f>IF(OR(C112="",D112="",F112=""),"",C112*D112*F112)</f>
        <v>0</v>
      </c>
      <c r="J112" s="31"/>
    </row>
    <row r="113" spans="1:10">
      <c r="A113" s="31"/>
      <c r="B113" s="31"/>
      <c r="C113" s="32"/>
      <c r="D113" s="33"/>
      <c r="E113" s="31"/>
      <c r="F113" s="34">
        <f>IF(E113="","",IFERROR(VLOOKUP(E113,$L$5:$M$24,2,FALSE),""))</f>
        <v>0</v>
      </c>
      <c r="G113" s="35"/>
      <c r="H113" s="36"/>
      <c r="I113" s="37">
        <f>IF(OR(C113="",D113="",F113=""),"",C113*D113*F113)</f>
        <v>0</v>
      </c>
      <c r="J113" s="31"/>
    </row>
    <row r="114" spans="1:10">
      <c r="A114" s="31"/>
      <c r="B114" s="31"/>
      <c r="C114" s="32"/>
      <c r="D114" s="33"/>
      <c r="E114" s="31"/>
      <c r="F114" s="34">
        <f>IF(E114="","",IFERROR(VLOOKUP(E114,$L$5:$M$24,2,FALSE),""))</f>
        <v>0</v>
      </c>
      <c r="G114" s="35"/>
      <c r="H114" s="36"/>
      <c r="I114" s="37">
        <f>IF(OR(C114="",D114="",F114=""),"",C114*D114*F114)</f>
        <v>0</v>
      </c>
      <c r="J114" s="31"/>
    </row>
    <row r="115" spans="1:10">
      <c r="A115" s="31"/>
      <c r="B115" s="31"/>
      <c r="C115" s="32"/>
      <c r="D115" s="33"/>
      <c r="E115" s="31"/>
      <c r="F115" s="34">
        <f>IF(E115="","",IFERROR(VLOOKUP(E115,$L$5:$M$24,2,FALSE),""))</f>
        <v>0</v>
      </c>
      <c r="G115" s="35"/>
      <c r="H115" s="36"/>
      <c r="I115" s="37">
        <f>IF(OR(C115="",D115="",F115=""),"",C115*D115*F115)</f>
        <v>0</v>
      </c>
      <c r="J115" s="31"/>
    </row>
    <row r="116" spans="1:10">
      <c r="A116" s="31"/>
      <c r="B116" s="31"/>
      <c r="C116" s="32"/>
      <c r="D116" s="33"/>
      <c r="E116" s="31"/>
      <c r="F116" s="34">
        <f>IF(E116="","",IFERROR(VLOOKUP(E116,$L$5:$M$24,2,FALSE),""))</f>
        <v>0</v>
      </c>
      <c r="G116" s="35"/>
      <c r="H116" s="36"/>
      <c r="I116" s="37">
        <f>IF(OR(C116="",D116="",F116=""),"",C116*D116*F116)</f>
        <v>0</v>
      </c>
      <c r="J116" s="31"/>
    </row>
    <row r="117" spans="1:10">
      <c r="A117" s="31"/>
      <c r="B117" s="31"/>
      <c r="C117" s="32"/>
      <c r="D117" s="33"/>
      <c r="E117" s="31"/>
      <c r="F117" s="34">
        <f>IF(E117="","",IFERROR(VLOOKUP(E117,$L$5:$M$24,2,FALSE),""))</f>
        <v>0</v>
      </c>
      <c r="G117" s="35"/>
      <c r="H117" s="36"/>
      <c r="I117" s="37">
        <f>IF(OR(C117="",D117="",F117=""),"",C117*D117*F117)</f>
        <v>0</v>
      </c>
      <c r="J117" s="31"/>
    </row>
    <row r="118" spans="1:10">
      <c r="A118" s="31"/>
      <c r="B118" s="31"/>
      <c r="C118" s="32"/>
      <c r="D118" s="33"/>
      <c r="E118" s="31"/>
      <c r="F118" s="34">
        <f>IF(E118="","",IFERROR(VLOOKUP(E118,$L$5:$M$24,2,FALSE),""))</f>
        <v>0</v>
      </c>
      <c r="G118" s="35"/>
      <c r="H118" s="36"/>
      <c r="I118" s="37">
        <f>IF(OR(C118="",D118="",F118=""),"",C118*D118*F118)</f>
        <v>0</v>
      </c>
      <c r="J118" s="31"/>
    </row>
    <row r="119" spans="1:10">
      <c r="A119" s="31"/>
      <c r="B119" s="31"/>
      <c r="C119" s="32"/>
      <c r="D119" s="33"/>
      <c r="E119" s="31"/>
      <c r="F119" s="34">
        <f>IF(E119="","",IFERROR(VLOOKUP(E119,$L$5:$M$24,2,FALSE),""))</f>
        <v>0</v>
      </c>
      <c r="G119" s="35"/>
      <c r="H119" s="36"/>
      <c r="I119" s="37">
        <f>IF(OR(C119="",D119="",F119=""),"",C119*D119*F119)</f>
        <v>0</v>
      </c>
      <c r="J119" s="31"/>
    </row>
    <row r="120" spans="1:10">
      <c r="A120" s="31"/>
      <c r="B120" s="31"/>
      <c r="C120" s="32"/>
      <c r="D120" s="33"/>
      <c r="E120" s="31"/>
      <c r="F120" s="34">
        <f>IF(E120="","",IFERROR(VLOOKUP(E120,$L$5:$M$24,2,FALSE),""))</f>
        <v>0</v>
      </c>
      <c r="G120" s="35"/>
      <c r="H120" s="36"/>
      <c r="I120" s="37">
        <f>IF(OR(C120="",D120="",F120=""),"",C120*D120*F120)</f>
        <v>0</v>
      </c>
      <c r="J120" s="31"/>
    </row>
    <row r="121" spans="1:10">
      <c r="A121" s="31"/>
      <c r="B121" s="31"/>
      <c r="C121" s="32"/>
      <c r="D121" s="33"/>
      <c r="E121" s="31"/>
      <c r="F121" s="34">
        <f>IF(E121="","",IFERROR(VLOOKUP(E121,$L$5:$M$24,2,FALSE),""))</f>
        <v>0</v>
      </c>
      <c r="G121" s="35"/>
      <c r="H121" s="36"/>
      <c r="I121" s="37">
        <f>IF(OR(C121="",D121="",F121=""),"",C121*D121*F121)</f>
        <v>0</v>
      </c>
      <c r="J121" s="31"/>
    </row>
    <row r="122" spans="1:10">
      <c r="A122" s="31"/>
      <c r="B122" s="31"/>
      <c r="C122" s="32"/>
      <c r="D122" s="33"/>
      <c r="E122" s="31"/>
      <c r="F122" s="34">
        <f>IF(E122="","",IFERROR(VLOOKUP(E122,$L$5:$M$24,2,FALSE),""))</f>
        <v>0</v>
      </c>
      <c r="G122" s="35"/>
      <c r="H122" s="36"/>
      <c r="I122" s="37">
        <f>IF(OR(C122="",D122="",F122=""),"",C122*D122*F122)</f>
        <v>0</v>
      </c>
      <c r="J122" s="31"/>
    </row>
    <row r="123" spans="1:10">
      <c r="A123" s="31"/>
      <c r="B123" s="31"/>
      <c r="C123" s="32"/>
      <c r="D123" s="33"/>
      <c r="E123" s="31"/>
      <c r="F123" s="34">
        <f>IF(E123="","",IFERROR(VLOOKUP(E123,$L$5:$M$24,2,FALSE),""))</f>
        <v>0</v>
      </c>
      <c r="G123" s="35"/>
      <c r="H123" s="36"/>
      <c r="I123" s="37">
        <f>IF(OR(C123="",D123="",F123=""),"",C123*D123*F123)</f>
        <v>0</v>
      </c>
      <c r="J123" s="31"/>
    </row>
    <row r="124" spans="1:10">
      <c r="A124" s="31"/>
      <c r="B124" s="31"/>
      <c r="C124" s="32"/>
      <c r="D124" s="33"/>
      <c r="E124" s="31"/>
      <c r="F124" s="34">
        <f>IF(E124="","",IFERROR(VLOOKUP(E124,$L$5:$M$24,2,FALSE),""))</f>
        <v>0</v>
      </c>
      <c r="G124" s="35"/>
      <c r="H124" s="36"/>
      <c r="I124" s="37">
        <f>IF(OR(C124="",D124="",F124=""),"",C124*D124*F124)</f>
        <v>0</v>
      </c>
      <c r="J124" s="31"/>
    </row>
    <row r="125" spans="1:10">
      <c r="A125" s="31"/>
      <c r="B125" s="31"/>
      <c r="C125" s="32"/>
      <c r="D125" s="33"/>
      <c r="E125" s="31"/>
      <c r="F125" s="34">
        <f>IF(E125="","",IFERROR(VLOOKUP(E125,$L$5:$M$24,2,FALSE),""))</f>
        <v>0</v>
      </c>
      <c r="G125" s="35"/>
      <c r="H125" s="36"/>
      <c r="I125" s="37">
        <f>IF(OR(C125="",D125="",F125=""),"",C125*D125*F125)</f>
        <v>0</v>
      </c>
      <c r="J125" s="31"/>
    </row>
    <row r="126" spans="1:10">
      <c r="A126" s="31"/>
      <c r="B126" s="31"/>
      <c r="C126" s="32"/>
      <c r="D126" s="33"/>
      <c r="E126" s="31"/>
      <c r="F126" s="34">
        <f>IF(E126="","",IFERROR(VLOOKUP(E126,$L$5:$M$24,2,FALSE),""))</f>
        <v>0</v>
      </c>
      <c r="G126" s="35"/>
      <c r="H126" s="36"/>
      <c r="I126" s="37">
        <f>IF(OR(C126="",D126="",F126=""),"",C126*D126*F126)</f>
        <v>0</v>
      </c>
      <c r="J126" s="31"/>
    </row>
    <row r="127" spans="1:10">
      <c r="A127" s="31"/>
      <c r="B127" s="31"/>
      <c r="C127" s="32"/>
      <c r="D127" s="33"/>
      <c r="E127" s="31"/>
      <c r="F127" s="34">
        <f>IF(E127="","",IFERROR(VLOOKUP(E127,$L$5:$M$24,2,FALSE),""))</f>
        <v>0</v>
      </c>
      <c r="G127" s="35"/>
      <c r="H127" s="36"/>
      <c r="I127" s="37">
        <f>IF(OR(C127="",D127="",F127=""),"",C127*D127*F127)</f>
        <v>0</v>
      </c>
      <c r="J127" s="31"/>
    </row>
    <row r="128" spans="1:10">
      <c r="A128" s="31"/>
      <c r="B128" s="31"/>
      <c r="C128" s="32"/>
      <c r="D128" s="33"/>
      <c r="E128" s="31"/>
      <c r="F128" s="34">
        <f>IF(E128="","",IFERROR(VLOOKUP(E128,$L$5:$M$24,2,FALSE),""))</f>
        <v>0</v>
      </c>
      <c r="G128" s="35"/>
      <c r="H128" s="36"/>
      <c r="I128" s="37">
        <f>IF(OR(C128="",D128="",F128=""),"",C128*D128*F128)</f>
        <v>0</v>
      </c>
      <c r="J128" s="31"/>
    </row>
    <row r="129" spans="1:10">
      <c r="A129" s="31"/>
      <c r="B129" s="31"/>
      <c r="C129" s="32"/>
      <c r="D129" s="33"/>
      <c r="E129" s="31"/>
      <c r="F129" s="34">
        <f>IF(E129="","",IFERROR(VLOOKUP(E129,$L$5:$M$24,2,FALSE),""))</f>
        <v>0</v>
      </c>
      <c r="G129" s="35"/>
      <c r="H129" s="36"/>
      <c r="I129" s="37">
        <f>IF(OR(C129="",D129="",F129=""),"",C129*D129*F129)</f>
        <v>0</v>
      </c>
      <c r="J129" s="31"/>
    </row>
    <row r="130" spans="1:10">
      <c r="A130" s="31"/>
      <c r="B130" s="31"/>
      <c r="C130" s="32"/>
      <c r="D130" s="33"/>
      <c r="E130" s="31"/>
      <c r="F130" s="34">
        <f>IF(E130="","",IFERROR(VLOOKUP(E130,$L$5:$M$24,2,FALSE),""))</f>
        <v>0</v>
      </c>
      <c r="G130" s="35"/>
      <c r="H130" s="36"/>
      <c r="I130" s="37">
        <f>IF(OR(C130="",D130="",F130=""),"",C130*D130*F130)</f>
        <v>0</v>
      </c>
      <c r="J130" s="31"/>
    </row>
    <row r="131" spans="1:10">
      <c r="A131" s="31"/>
      <c r="B131" s="31"/>
      <c r="C131" s="32"/>
      <c r="D131" s="33"/>
      <c r="E131" s="31"/>
      <c r="F131" s="34">
        <f>IF(E131="","",IFERROR(VLOOKUP(E131,$L$5:$M$24,2,FALSE),""))</f>
        <v>0</v>
      </c>
      <c r="G131" s="35"/>
      <c r="H131" s="36"/>
      <c r="I131" s="37">
        <f>IF(OR(C131="",D131="",F131=""),"",C131*D131*F131)</f>
        <v>0</v>
      </c>
      <c r="J131" s="31"/>
    </row>
    <row r="132" spans="1:10">
      <c r="A132" s="31"/>
      <c r="B132" s="31"/>
      <c r="C132" s="32"/>
      <c r="D132" s="33"/>
      <c r="E132" s="31"/>
      <c r="F132" s="34">
        <f>IF(E132="","",IFERROR(VLOOKUP(E132,$L$5:$M$24,2,FALSE),""))</f>
        <v>0</v>
      </c>
      <c r="G132" s="35"/>
      <c r="H132" s="36"/>
      <c r="I132" s="37">
        <f>IF(OR(C132="",D132="",F132=""),"",C132*D132*F132)</f>
        <v>0</v>
      </c>
      <c r="J132" s="31"/>
    </row>
    <row r="133" spans="1:10">
      <c r="A133" s="31"/>
      <c r="B133" s="31"/>
      <c r="C133" s="32"/>
      <c r="D133" s="33"/>
      <c r="E133" s="31"/>
      <c r="F133" s="34">
        <f>IF(E133="","",IFERROR(VLOOKUP(E133,$L$5:$M$24,2,FALSE),""))</f>
        <v>0</v>
      </c>
      <c r="G133" s="35"/>
      <c r="H133" s="36"/>
      <c r="I133" s="37">
        <f>IF(OR(C133="",D133="",F133=""),"",C133*D133*F133)</f>
        <v>0</v>
      </c>
      <c r="J133" s="31"/>
    </row>
    <row r="134" spans="1:10">
      <c r="A134" s="31"/>
      <c r="B134" s="31"/>
      <c r="C134" s="32"/>
      <c r="D134" s="33"/>
      <c r="E134" s="31"/>
      <c r="F134" s="34">
        <f>IF(E134="","",IFERROR(VLOOKUP(E134,$L$5:$M$24,2,FALSE),""))</f>
        <v>0</v>
      </c>
      <c r="G134" s="35"/>
      <c r="H134" s="36"/>
      <c r="I134" s="37">
        <f>IF(OR(C134="",D134="",F134=""),"",C134*D134*F134)</f>
        <v>0</v>
      </c>
      <c r="J134" s="31"/>
    </row>
    <row r="135" spans="1:10">
      <c r="A135" s="31"/>
      <c r="B135" s="31"/>
      <c r="C135" s="32"/>
      <c r="D135" s="33"/>
      <c r="E135" s="31"/>
      <c r="F135" s="34">
        <f>IF(E135="","",IFERROR(VLOOKUP(E135,$L$5:$M$24,2,FALSE),""))</f>
        <v>0</v>
      </c>
      <c r="G135" s="35"/>
      <c r="H135" s="36"/>
      <c r="I135" s="37">
        <f>IF(OR(C135="",D135="",F135=""),"",C135*D135*F135)</f>
        <v>0</v>
      </c>
      <c r="J135" s="31"/>
    </row>
    <row r="136" spans="1:10">
      <c r="A136" s="31"/>
      <c r="B136" s="31"/>
      <c r="C136" s="32"/>
      <c r="D136" s="33"/>
      <c r="E136" s="31"/>
      <c r="F136" s="34">
        <f>IF(E136="","",IFERROR(VLOOKUP(E136,$L$5:$M$24,2,FALSE),""))</f>
        <v>0</v>
      </c>
      <c r="G136" s="35"/>
      <c r="H136" s="36"/>
      <c r="I136" s="37">
        <f>IF(OR(C136="",D136="",F136=""),"",C136*D136*F136)</f>
        <v>0</v>
      </c>
      <c r="J136" s="31"/>
    </row>
    <row r="137" spans="1:10">
      <c r="A137" s="31"/>
      <c r="B137" s="31"/>
      <c r="C137" s="32"/>
      <c r="D137" s="33"/>
      <c r="E137" s="31"/>
      <c r="F137" s="34">
        <f>IF(E137="","",IFERROR(VLOOKUP(E137,$L$5:$M$24,2,FALSE),""))</f>
        <v>0</v>
      </c>
      <c r="G137" s="35"/>
      <c r="H137" s="36"/>
      <c r="I137" s="37">
        <f>IF(OR(C137="",D137="",F137=""),"",C137*D137*F137)</f>
        <v>0</v>
      </c>
      <c r="J137" s="31"/>
    </row>
    <row r="138" spans="1:10">
      <c r="A138" s="31"/>
      <c r="B138" s="31"/>
      <c r="C138" s="32"/>
      <c r="D138" s="33"/>
      <c r="E138" s="31"/>
      <c r="F138" s="34">
        <f>IF(E138="","",IFERROR(VLOOKUP(E138,$L$5:$M$24,2,FALSE),""))</f>
        <v>0</v>
      </c>
      <c r="G138" s="35"/>
      <c r="H138" s="36"/>
      <c r="I138" s="37">
        <f>IF(OR(C138="",D138="",F138=""),"",C138*D138*F138)</f>
        <v>0</v>
      </c>
      <c r="J138" s="31"/>
    </row>
    <row r="139" spans="1:10">
      <c r="A139" s="31"/>
      <c r="B139" s="31"/>
      <c r="C139" s="32"/>
      <c r="D139" s="33"/>
      <c r="E139" s="31"/>
      <c r="F139" s="34">
        <f>IF(E139="","",IFERROR(VLOOKUP(E139,$L$5:$M$24,2,FALSE),""))</f>
        <v>0</v>
      </c>
      <c r="G139" s="35"/>
      <c r="H139" s="36"/>
      <c r="I139" s="37">
        <f>IF(OR(C139="",D139="",F139=""),"",C139*D139*F139)</f>
        <v>0</v>
      </c>
      <c r="J139" s="31"/>
    </row>
    <row r="140" spans="1:10">
      <c r="A140" s="31"/>
      <c r="B140" s="31"/>
      <c r="C140" s="32"/>
      <c r="D140" s="33"/>
      <c r="E140" s="31"/>
      <c r="F140" s="34">
        <f>IF(E140="","",IFERROR(VLOOKUP(E140,$L$5:$M$24,2,FALSE),""))</f>
        <v>0</v>
      </c>
      <c r="G140" s="35"/>
      <c r="H140" s="36"/>
      <c r="I140" s="37">
        <f>IF(OR(C140="",D140="",F140=""),"",C140*D140*F140)</f>
        <v>0</v>
      </c>
      <c r="J140" s="31"/>
    </row>
    <row r="141" spans="1:10">
      <c r="A141" s="31"/>
      <c r="B141" s="31"/>
      <c r="C141" s="32"/>
      <c r="D141" s="33"/>
      <c r="E141" s="31"/>
      <c r="F141" s="34">
        <f>IF(E141="","",IFERROR(VLOOKUP(E141,$L$5:$M$24,2,FALSE),""))</f>
        <v>0</v>
      </c>
      <c r="G141" s="35"/>
      <c r="H141" s="36"/>
      <c r="I141" s="37">
        <f>IF(OR(C141="",D141="",F141=""),"",C141*D141*F141)</f>
        <v>0</v>
      </c>
      <c r="J141" s="31"/>
    </row>
    <row r="142" spans="1:10">
      <c r="A142" s="31"/>
      <c r="B142" s="31"/>
      <c r="C142" s="32"/>
      <c r="D142" s="33"/>
      <c r="E142" s="31"/>
      <c r="F142" s="34">
        <f>IF(E142="","",IFERROR(VLOOKUP(E142,$L$5:$M$24,2,FALSE),""))</f>
        <v>0</v>
      </c>
      <c r="G142" s="35"/>
      <c r="H142" s="36"/>
      <c r="I142" s="37">
        <f>IF(OR(C142="",D142="",F142=""),"",C142*D142*F142)</f>
        <v>0</v>
      </c>
      <c r="J142" s="31"/>
    </row>
    <row r="143" spans="1:10">
      <c r="A143" s="31"/>
      <c r="B143" s="31"/>
      <c r="C143" s="32"/>
      <c r="D143" s="33"/>
      <c r="E143" s="31"/>
      <c r="F143" s="34">
        <f>IF(E143="","",IFERROR(VLOOKUP(E143,$L$5:$M$24,2,FALSE),""))</f>
        <v>0</v>
      </c>
      <c r="G143" s="35"/>
      <c r="H143" s="36"/>
      <c r="I143" s="37">
        <f>IF(OR(C143="",D143="",F143=""),"",C143*D143*F143)</f>
        <v>0</v>
      </c>
      <c r="J143" s="31"/>
    </row>
    <row r="144" spans="1:10">
      <c r="A144" s="31"/>
      <c r="B144" s="31"/>
      <c r="C144" s="32"/>
      <c r="D144" s="33"/>
      <c r="E144" s="31"/>
      <c r="F144" s="34">
        <f>IF(E144="","",IFERROR(VLOOKUP(E144,$L$5:$M$24,2,FALSE),""))</f>
        <v>0</v>
      </c>
      <c r="G144" s="35"/>
      <c r="H144" s="36"/>
      <c r="I144" s="37">
        <f>IF(OR(C144="",D144="",F144=""),"",C144*D144*F144)</f>
        <v>0</v>
      </c>
      <c r="J144" s="31"/>
    </row>
    <row r="145" spans="1:10">
      <c r="A145" s="31"/>
      <c r="B145" s="31"/>
      <c r="C145" s="32"/>
      <c r="D145" s="33"/>
      <c r="E145" s="31"/>
      <c r="F145" s="34">
        <f>IF(E145="","",IFERROR(VLOOKUP(E145,$L$5:$M$24,2,FALSE),""))</f>
        <v>0</v>
      </c>
      <c r="G145" s="35"/>
      <c r="H145" s="36"/>
      <c r="I145" s="37">
        <f>IF(OR(C145="",D145="",F145=""),"",C145*D145*F145)</f>
        <v>0</v>
      </c>
      <c r="J145" s="31"/>
    </row>
    <row r="146" spans="1:10">
      <c r="A146" s="31"/>
      <c r="B146" s="31"/>
      <c r="C146" s="32"/>
      <c r="D146" s="33"/>
      <c r="E146" s="31"/>
      <c r="F146" s="34">
        <f>IF(E146="","",IFERROR(VLOOKUP(E146,$L$5:$M$24,2,FALSE),""))</f>
        <v>0</v>
      </c>
      <c r="G146" s="35"/>
      <c r="H146" s="36"/>
      <c r="I146" s="37">
        <f>IF(OR(C146="",D146="",F146=""),"",C146*D146*F146)</f>
        <v>0</v>
      </c>
      <c r="J146" s="31"/>
    </row>
    <row r="147" spans="1:10">
      <c r="A147" s="31"/>
      <c r="B147" s="31"/>
      <c r="C147" s="32"/>
      <c r="D147" s="33"/>
      <c r="E147" s="31"/>
      <c r="F147" s="34">
        <f>IF(E147="","",IFERROR(VLOOKUP(E147,$L$5:$M$24,2,FALSE),""))</f>
        <v>0</v>
      </c>
      <c r="G147" s="35"/>
      <c r="H147" s="36"/>
      <c r="I147" s="37">
        <f>IF(OR(C147="",D147="",F147=""),"",C147*D147*F147)</f>
        <v>0</v>
      </c>
      <c r="J147" s="31"/>
    </row>
    <row r="148" spans="1:10">
      <c r="A148" s="31"/>
      <c r="B148" s="31"/>
      <c r="C148" s="32"/>
      <c r="D148" s="33"/>
      <c r="E148" s="31"/>
      <c r="F148" s="34">
        <f>IF(E148="","",IFERROR(VLOOKUP(E148,$L$5:$M$24,2,FALSE),""))</f>
        <v>0</v>
      </c>
      <c r="G148" s="35"/>
      <c r="H148" s="36"/>
      <c r="I148" s="37">
        <f>IF(OR(C148="",D148="",F148=""),"",C148*D148*F148)</f>
        <v>0</v>
      </c>
      <c r="J148" s="31"/>
    </row>
    <row r="149" spans="1:10">
      <c r="A149" s="31"/>
      <c r="B149" s="31"/>
      <c r="C149" s="32"/>
      <c r="D149" s="33"/>
      <c r="E149" s="31"/>
      <c r="F149" s="34">
        <f>IF(E149="","",IFERROR(VLOOKUP(E149,$L$5:$M$24,2,FALSE),""))</f>
        <v>0</v>
      </c>
      <c r="G149" s="35"/>
      <c r="H149" s="36"/>
      <c r="I149" s="37">
        <f>IF(OR(C149="",D149="",F149=""),"",C149*D149*F149)</f>
        <v>0</v>
      </c>
      <c r="J149" s="31"/>
    </row>
    <row r="150" spans="1:10">
      <c r="A150" s="31"/>
      <c r="B150" s="31"/>
      <c r="C150" s="32"/>
      <c r="D150" s="33"/>
      <c r="E150" s="31"/>
      <c r="F150" s="34">
        <f>IF(E150="","",IFERROR(VLOOKUP(E150,$L$5:$M$24,2,FALSE),""))</f>
        <v>0</v>
      </c>
      <c r="G150" s="35"/>
      <c r="H150" s="36"/>
      <c r="I150" s="37">
        <f>IF(OR(C150="",D150="",F150=""),"",C150*D150*F150)</f>
        <v>0</v>
      </c>
      <c r="J150" s="31"/>
    </row>
    <row r="151" spans="1:10">
      <c r="A151" s="31"/>
      <c r="B151" s="31"/>
      <c r="C151" s="32"/>
      <c r="D151" s="33"/>
      <c r="E151" s="31"/>
      <c r="F151" s="34">
        <f>IF(E151="","",IFERROR(VLOOKUP(E151,$L$5:$M$24,2,FALSE),""))</f>
        <v>0</v>
      </c>
      <c r="G151" s="35"/>
      <c r="H151" s="36"/>
      <c r="I151" s="37">
        <f>IF(OR(C151="",D151="",F151=""),"",C151*D151*F151)</f>
        <v>0</v>
      </c>
      <c r="J151" s="31"/>
    </row>
    <row r="152" spans="1:10">
      <c r="A152" s="31"/>
      <c r="B152" s="31"/>
      <c r="C152" s="32"/>
      <c r="D152" s="33"/>
      <c r="E152" s="31"/>
      <c r="F152" s="34">
        <f>IF(E152="","",IFERROR(VLOOKUP(E152,$L$5:$M$24,2,FALSE),""))</f>
        <v>0</v>
      </c>
      <c r="G152" s="35"/>
      <c r="H152" s="36"/>
      <c r="I152" s="37">
        <f>IF(OR(C152="",D152="",F152=""),"",C152*D152*F152)</f>
        <v>0</v>
      </c>
      <c r="J152" s="31"/>
    </row>
    <row r="153" spans="1:10">
      <c r="A153" s="31"/>
      <c r="B153" s="31"/>
      <c r="C153" s="32"/>
      <c r="D153" s="33"/>
      <c r="E153" s="31"/>
      <c r="F153" s="34">
        <f>IF(E153="","",IFERROR(VLOOKUP(E153,$L$5:$M$24,2,FALSE),""))</f>
        <v>0</v>
      </c>
      <c r="G153" s="35"/>
      <c r="H153" s="36"/>
      <c r="I153" s="37">
        <f>IF(OR(C153="",D153="",F153=""),"",C153*D153*F153)</f>
        <v>0</v>
      </c>
      <c r="J153" s="31"/>
    </row>
    <row r="154" spans="1:10">
      <c r="A154" s="31"/>
      <c r="B154" s="31"/>
      <c r="C154" s="32"/>
      <c r="D154" s="33"/>
      <c r="E154" s="31"/>
      <c r="F154" s="34">
        <f>IF(E154="","",IFERROR(VLOOKUP(E154,$L$5:$M$24,2,FALSE),""))</f>
        <v>0</v>
      </c>
      <c r="G154" s="35"/>
      <c r="H154" s="36"/>
      <c r="I154" s="37">
        <f>IF(OR(C154="",D154="",F154=""),"",C154*D154*F154)</f>
        <v>0</v>
      </c>
      <c r="J154" s="3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R17"/>
  <sheetViews>
    <sheetView showGridLines="0" workbookViewId="0"/>
  </sheetViews>
  <sheetFormatPr defaultRowHeight="15"/>
  <cols>
    <col min="1" max="1" width="14.7109375" style="1" customWidth="1"/>
    <col min="2" max="5" width="11.7109375" style="1" customWidth="1"/>
    <col min="6" max="18" width="15.7109375" style="1" customWidth="1"/>
  </cols>
  <sheetData>
    <row r="1" spans="1:17">
      <c r="A1" s="22" t="s">
        <v>0</v>
      </c>
    </row>
    <row r="2" spans="1:17">
      <c r="A2" s="30" t="s">
        <v>1</v>
      </c>
    </row>
    <row r="4" spans="1:17">
      <c r="A4" s="23" t="s">
        <v>2</v>
      </c>
      <c r="B4" s="23" t="s">
        <v>3</v>
      </c>
      <c r="C4" s="23" t="s">
        <v>4</v>
      </c>
      <c r="D4" s="23" t="s">
        <v>5</v>
      </c>
      <c r="E4" s="23" t="s">
        <v>6</v>
      </c>
      <c r="G4" s="23" t="s">
        <v>10</v>
      </c>
      <c r="I4" s="23" t="s">
        <v>17</v>
      </c>
      <c r="K4" s="23" t="s">
        <v>18</v>
      </c>
      <c r="M4" s="23" t="s">
        <v>19</v>
      </c>
      <c r="O4" s="23" t="s">
        <v>22</v>
      </c>
      <c r="Q4" s="23" t="s">
        <v>25</v>
      </c>
    </row>
    <row r="5" spans="1:17">
      <c r="A5" s="14" t="s">
        <v>7</v>
      </c>
      <c r="B5" s="13">
        <v>0.875</v>
      </c>
      <c r="C5" s="13">
        <v>0.2916666666666667</v>
      </c>
      <c r="D5" s="10">
        <f>IF(OR(A5="",NOT(ISNUMBER(B5)),NOT(ISNUMBER(C5))),"",ROUND(MOD(B5,1)*1440,0))</f>
        <v>0</v>
      </c>
      <c r="E5" s="10">
        <f>IF(OR(A5="",NOT(ISNUMBER(B5)),NOT(ISNUMBER(C5))),"",ROUND(MOD(C5,1)*1440,0))</f>
        <v>0</v>
      </c>
      <c r="G5" s="39" t="s">
        <v>11</v>
      </c>
      <c r="I5" s="16">
        <v>0.0025</v>
      </c>
      <c r="K5" s="40">
        <v>0.01</v>
      </c>
      <c r="M5" s="39" t="s">
        <v>20</v>
      </c>
      <c r="O5" s="39" t="s">
        <v>23</v>
      </c>
      <c r="Q5" s="39" t="s">
        <v>26</v>
      </c>
    </row>
    <row r="6" spans="1:17">
      <c r="A6" s="14" t="s">
        <v>8</v>
      </c>
      <c r="B6" s="13">
        <v>0.2916666666666667</v>
      </c>
      <c r="C6" s="13">
        <v>0.5416666666666666</v>
      </c>
      <c r="D6" s="10">
        <f>IF(OR(A6="",NOT(ISNUMBER(B6)),NOT(ISNUMBER(C6))),"",ROUND(MOD(B6,1)*1440,0))</f>
        <v>0</v>
      </c>
      <c r="E6" s="10">
        <f>IF(OR(A6="",NOT(ISNUMBER(B6)),NOT(ISNUMBER(C6))),"",ROUND(MOD(C6,1)*1440,0))</f>
        <v>0</v>
      </c>
      <c r="G6" s="39" t="s">
        <v>12</v>
      </c>
      <c r="I6" s="16">
        <v>0.005</v>
      </c>
      <c r="K6" s="40">
        <v>0.02</v>
      </c>
      <c r="M6" s="39" t="s">
        <v>21</v>
      </c>
      <c r="O6" s="39" t="s">
        <v>24</v>
      </c>
      <c r="Q6" s="39" t="s">
        <v>27</v>
      </c>
    </row>
    <row r="7" spans="1:17">
      <c r="A7" s="14" t="s">
        <v>9</v>
      </c>
      <c r="B7" s="13">
        <v>0.5416666666666666</v>
      </c>
      <c r="C7" s="13">
        <v>0.875</v>
      </c>
      <c r="D7" s="10">
        <f>IF(OR(A7="",NOT(ISNUMBER(B7)),NOT(ISNUMBER(C7))),"",ROUND(MOD(B7,1)*1440,0))</f>
        <v>0</v>
      </c>
      <c r="E7" s="10">
        <f>IF(OR(A7="",NOT(ISNUMBER(B7)),NOT(ISNUMBER(C7))),"",ROUND(MOD(C7,1)*1440,0))</f>
        <v>0</v>
      </c>
      <c r="G7" s="39" t="s">
        <v>13</v>
      </c>
      <c r="I7" s="16">
        <v>0.0075</v>
      </c>
      <c r="K7" s="40">
        <v>0.05</v>
      </c>
    </row>
    <row r="8" spans="1:17">
      <c r="A8" s="14"/>
      <c r="B8" s="13"/>
      <c r="C8" s="13"/>
      <c r="D8" s="10">
        <f>IF(OR(A8="",NOT(ISNUMBER(B8)),NOT(ISNUMBER(C8))),"",ROUND(MOD(B8,1)*1440,0))</f>
        <v>0</v>
      </c>
      <c r="E8" s="10">
        <f>IF(OR(A8="",NOT(ISNUMBER(B8)),NOT(ISNUMBER(C8))),"",ROUND(MOD(C8,1)*1440,0))</f>
        <v>0</v>
      </c>
      <c r="G8" s="39" t="s">
        <v>14</v>
      </c>
      <c r="I8" s="16">
        <v>0.01</v>
      </c>
      <c r="K8" s="40">
        <v>0.1</v>
      </c>
    </row>
    <row r="9" spans="1:17">
      <c r="A9" s="14"/>
      <c r="B9" s="13"/>
      <c r="C9" s="13"/>
      <c r="D9" s="10">
        <f>IF(OR(A9="",NOT(ISNUMBER(B9)),NOT(ISNUMBER(C9))),"",ROUND(MOD(B9,1)*1440,0))</f>
        <v>0</v>
      </c>
      <c r="E9" s="10">
        <f>IF(OR(A9="",NOT(ISNUMBER(B9)),NOT(ISNUMBER(C9))),"",ROUND(MOD(C9,1)*1440,0))</f>
        <v>0</v>
      </c>
      <c r="G9" s="39" t="s">
        <v>15</v>
      </c>
      <c r="I9" s="16">
        <v>0.015</v>
      </c>
      <c r="K9" s="40">
        <v>0.2</v>
      </c>
    </row>
    <row r="10" spans="1:17">
      <c r="A10" s="14"/>
      <c r="B10" s="13"/>
      <c r="C10" s="13"/>
      <c r="D10" s="10">
        <f>IF(OR(A10="",NOT(ISNUMBER(B10)),NOT(ISNUMBER(C10))),"",ROUND(MOD(B10,1)*1440,0))</f>
        <v>0</v>
      </c>
      <c r="E10" s="10">
        <f>IF(OR(A10="",NOT(ISNUMBER(B10)),NOT(ISNUMBER(C10))),"",ROUND(MOD(C10,1)*1440,0))</f>
        <v>0</v>
      </c>
      <c r="G10" s="39" t="s">
        <v>16</v>
      </c>
      <c r="I10" s="16">
        <v>0.02</v>
      </c>
      <c r="K10" s="40">
        <v>0.25</v>
      </c>
    </row>
    <row r="11" spans="1:17">
      <c r="I11" s="16">
        <v>0.025</v>
      </c>
      <c r="K11" s="40">
        <v>0.5</v>
      </c>
    </row>
    <row r="12" spans="1:17">
      <c r="I12" s="16">
        <v>0.03</v>
      </c>
      <c r="K12" s="40">
        <v>1</v>
      </c>
    </row>
    <row r="13" spans="1:17">
      <c r="G13" s="30" t="s">
        <v>28</v>
      </c>
      <c r="I13" s="16">
        <v>0.04</v>
      </c>
      <c r="K13" s="40">
        <v>2</v>
      </c>
    </row>
    <row r="14" spans="1:17">
      <c r="I14" s="16">
        <v>0.05</v>
      </c>
      <c r="K14" s="40">
        <v>5</v>
      </c>
    </row>
    <row r="15" spans="1:17">
      <c r="I15" s="16">
        <v>0.1</v>
      </c>
      <c r="K15" s="40">
        <v>10</v>
      </c>
    </row>
    <row r="17" spans="9:9">
      <c r="I17" s="30" t="s">
        <v>29</v>
      </c>
    </row>
  </sheetData>
  <sheetProtection sheet="1" objects="1" scenarios="1"/>
  <dataValidations count="1">
    <dataValidation type="time" allowBlank="1" showInputMessage="1" showErrorMessage="1" errorTitle="Time" error="Enter a time, e.g. 07:00" sqref="B5:C10">
      <formula1>0</formula1>
      <formula2>0.999988425925926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D1011"/>
  <sheetViews>
    <sheetView workbookViewId="0"/>
  </sheetViews>
  <sheetFormatPr defaultRowHeight="15"/>
  <cols>
    <col min="1" max="56" width="12.7109375" customWidth="1"/>
  </cols>
  <sheetData>
    <row r="1" spans="1:56">
      <c r="A1" t="s">
        <v>170</v>
      </c>
    </row>
    <row r="10" spans="1:56">
      <c r="A10" t="s">
        <v>126</v>
      </c>
      <c r="B10" t="s">
        <v>127</v>
      </c>
      <c r="C10" t="s">
        <v>128</v>
      </c>
      <c r="D10" t="s">
        <v>129</v>
      </c>
      <c r="E10" t="s">
        <v>130</v>
      </c>
      <c r="F10" t="s">
        <v>131</v>
      </c>
      <c r="G10" t="s">
        <v>132</v>
      </c>
      <c r="H10" t="s">
        <v>133</v>
      </c>
      <c r="I10" t="s">
        <v>134</v>
      </c>
      <c r="J10" t="s">
        <v>135</v>
      </c>
      <c r="K10" t="s">
        <v>136</v>
      </c>
      <c r="L10" t="s">
        <v>137</v>
      </c>
      <c r="M10" t="s">
        <v>138</v>
      </c>
      <c r="N10" t="s">
        <v>139</v>
      </c>
      <c r="O10" t="s">
        <v>140</v>
      </c>
      <c r="P10" t="s">
        <v>141</v>
      </c>
      <c r="Q10" t="s">
        <v>142</v>
      </c>
      <c r="R10" t="s">
        <v>143</v>
      </c>
      <c r="S10" t="s">
        <v>144</v>
      </c>
      <c r="T10" t="s">
        <v>145</v>
      </c>
      <c r="U10" t="s">
        <v>146</v>
      </c>
      <c r="V10" t="s">
        <v>147</v>
      </c>
      <c r="W10" t="s">
        <v>148</v>
      </c>
      <c r="X10" t="s">
        <v>149</v>
      </c>
      <c r="Y10" t="s">
        <v>150</v>
      </c>
      <c r="Z10" t="s">
        <v>151</v>
      </c>
      <c r="AA10" t="s">
        <v>152</v>
      </c>
      <c r="AB10" t="s">
        <v>153</v>
      </c>
      <c r="AC10" t="s">
        <v>154</v>
      </c>
      <c r="AD10" t="s">
        <v>155</v>
      </c>
      <c r="AE10" t="s">
        <v>156</v>
      </c>
      <c r="AF10" t="s">
        <v>157</v>
      </c>
      <c r="AH10" t="s">
        <v>158</v>
      </c>
      <c r="AI10" t="s">
        <v>159</v>
      </c>
      <c r="AJ10" t="s">
        <v>160</v>
      </c>
      <c r="AK10" t="s">
        <v>161</v>
      </c>
      <c r="AM10" t="s">
        <v>162</v>
      </c>
      <c r="AN10" t="s">
        <v>163</v>
      </c>
      <c r="AO10" t="s">
        <v>147</v>
      </c>
      <c r="AP10" t="s">
        <v>164</v>
      </c>
      <c r="AQ10" t="s">
        <v>165</v>
      </c>
      <c r="AR10" t="s">
        <v>166</v>
      </c>
      <c r="AS10" t="s">
        <v>167</v>
      </c>
      <c r="AU10" t="s">
        <v>151</v>
      </c>
      <c r="AV10" t="s">
        <v>163</v>
      </c>
      <c r="AW10" t="s">
        <v>147</v>
      </c>
      <c r="AY10" t="s">
        <v>168</v>
      </c>
      <c r="AZ10" t="s">
        <v>169</v>
      </c>
      <c r="BB10" t="s">
        <v>153</v>
      </c>
      <c r="BC10" t="s">
        <v>163</v>
      </c>
      <c r="BD10" t="s">
        <v>147</v>
      </c>
    </row>
    <row r="11" spans="1:56">
      <c r="A11">
        <f>COUNTA(Journal!A11:M11)&gt;0</f>
        <v>0</v>
      </c>
      <c r="B11">
        <f>IF(Journal!$C11="",0,IFERROR(MATCH(Journal!$C11,Markets!$A$5:$A$154,0),0))</f>
        <v>0</v>
      </c>
      <c r="C11">
        <f>IF(B11&gt;0,INDEX(Markets!$C$5:$C$154,B11),"")</f>
        <v>0</v>
      </c>
      <c r="D11">
        <f>IF(B11&gt;0,INDEX(Markets!$F$5:$F$154,B11),"")</f>
        <v>0</v>
      </c>
      <c r="E11">
        <f>IF(B11&gt;0,IF(INDEX(Markets!$G$5:$G$154,B11)="",Journal!$D$4,INDEX(Markets!$G$5:$G$154,B11)),"")</f>
        <v>0</v>
      </c>
      <c r="F11">
        <f>IF(B11&gt;0,N(INDEX(Markets!$H$5:$H$154,B11)),0)</f>
        <v>0</v>
      </c>
      <c r="G11">
        <f>IF(Journal!$D11="LONG",1,IF(Journal!$D11="SHORT",-1,0))</f>
        <v>0</v>
      </c>
      <c r="H11">
        <f>IF(AND(ISNUMBER(Journal!$E11),ISNUMBER(Journal!$F11)),ABS(Journal!$E11-Journal!$F11),"")</f>
        <v>0</v>
      </c>
      <c r="I11">
        <f>IF(NOT(A11),"",IF(Journal!$C11="","INSTRUMENT MISSING",IF(B11=0,"UNKNOWN INSTRUMENT",IF(OR(NOT(ISNUMBER(C11)),NOT(ISNUMBER(D11))),"INSTRUMENT SPECS MISSING",IF(OR(C11&lt;=0,D11&lt;=0),"INSTRUMENT SPECS MISSING",IF(NOT(ISNUMBER(Journal!$E11)),"ENTRY MISSING",IF(NOT(ISNUMBER(Journal!$F11)),"SL MISSING",IF(Journal!$F11=Journal!$E11,"SL = ENTRY",IF(G11=0,"DIRECTION MISSING",IF(G11*(Journal!$E11-Journal!$F11)&lt;=0,"SL WRONG SIDE",IF(NOT(AND(ISNUMBER(Journal!$L11),Journal!$L11&gt;0)),IF(TRUE,"LOTS MISSING","RISK MISSING"),"")))))))))))</f>
        <v>0</v>
      </c>
      <c r="J11">
        <f>IF(NOT(A11),"",IF(I11&lt;&gt;"",I11,IF(AND(ISNUMBER(Journal!$G11),G11*(Journal!$G11-Journal!$E11)&lt;=0),"TP1 WRONG SIDE",IF(AND(ISNUMBER(Journal!$H11),G11*(Journal!$H11-Journal!$E11)&lt;=0),"TP2 WRONG SIDE",IF(AND(ISNUMBER(Journal!$I11),G11*(Journal!$I11-Journal!$E11)&lt;=0),"TP3 WRONG SIDE",IF(Journal!$K11="","OPEN",IF(AND(Journal!$M11&lt;&gt;"",OR(NOT(ISNUMBER(Journal!$M11)),Journal!$M11&lt;=0,Journal!$M11&gt;=1)),"TP1 % INVALID",IF(Journal!$K11="SL","OK",IF(Journal!$K11="TP",IF(ISNUMBER(Journal!$G11),"OK","TP1 MISSING"),IF(Journal!$K11="Manual exit",IF(ISNUMBER(Journal!$J11),"OK","MANUAL MISSING"),IF(Journal!$K11="TP1 + Breakeven",IF(ISNUMBER(Journal!$G11),"OK","TP1 MISSING"),IF(Journal!$K11="TP1 + Manual",IF(ISNUMBER(Journal!$G11),IF(ISNUMBER(Journal!$J11),"OK","MANUAL MISSING"),IF(ISNUMBER(Journal!$J11),"TP1 MISSING","TP1 &amp; MANUAL MISSING")),IF(Journal!$K11="Multiple TP",IF(ISNUMBER(Journal!$G11),IF(ISNUMBER(Journal!$H11),"OK","TP2 MISSING"),IF(ISNUMBER(Journal!$H11),"TP1 MISSING","TP1 &amp; TP2 MISSING")),"UNKNOWN OUTCOME")))))))))))))</f>
        <v>0</v>
      </c>
      <c r="K11">
        <f>J11="OK"</f>
        <v>0</v>
      </c>
      <c r="L11">
        <f>IF(ISNUMBER(Journal!$M11),Journal!$M11,0.5)</f>
        <v>0</v>
      </c>
      <c r="M11">
        <f>IF(NOT(K11),"",G11*IF(Journal!$K11="SL",Journal!$F11-Journal!$E11,IF(Journal!$K11="TP",Journal!$G11-Journal!$E11,IF(Journal!$K11="Manual exit",Journal!$J11-Journal!$E11,IF(Journal!$K11="TP1 + Breakeven",L11*(Journal!$G11-Journal!$E11),IF(Journal!$K11="TP1 + Manual",L11*(Journal!$G11-Journal!$E11)+(1-L11)*(Journal!$J11-Journal!$E11),(Journal!$G11+Journal!$H11+IF(ISNUMBER(Journal!$I11),Journal!$I11,0))/IF(ISNUMBER(Journal!$I11),3,2)-Journal!$E11))))))</f>
        <v>0</v>
      </c>
      <c r="N11">
        <f>IF(K11,Journal!$E11+G11*M11,"")</f>
        <v>0</v>
      </c>
      <c r="O11">
        <f>Journal!$D$3</f>
        <v>0</v>
      </c>
      <c r="P11">
        <f>IF(OR(NOT(A11),I11&lt;&gt;""),"",Journal!$L11)</f>
        <v>0</v>
      </c>
      <c r="Q11">
        <f>O11+IF(K11,V11,0)</f>
        <v>0</v>
      </c>
      <c r="R11">
        <f>IF(P11="","",H11*P11*C11*D11)</f>
        <v>0</v>
      </c>
      <c r="S11">
        <f>IF(K11,M11*P11*C11*D11,"")</f>
        <v>0</v>
      </c>
      <c r="T11">
        <f>IF(K11,-IF(F11&gt;0,F11*Journal!$E11*P11*C11*D11,P11*E11),"")</f>
        <v>0</v>
      </c>
      <c r="U11">
        <f>IF(K11,IF(S11&gt;0,"W",IF(S11&lt;0,"L","B")),"")</f>
        <v>0</v>
      </c>
      <c r="V11">
        <f>IF(K11,S11+T11,"")</f>
        <v>0</v>
      </c>
      <c r="W11">
        <f>IF(K11,V11/O11,"")</f>
        <v>0</v>
      </c>
      <c r="X11">
        <f>IF(K11,M11/H11,"")</f>
        <v>0</v>
      </c>
      <c r="Y11">
        <f>IF(AND(OR(J11="OK",J11="OPEN"),ISNUMBER(Journal!$G11)),G11*(Journal!$G11-Journal!$E11)/H11,"")</f>
        <v>0</v>
      </c>
      <c r="Z11">
        <f>IF(AA11="","",IF(AND(ISNUMBER(Settings!$D$5),ISNUMBER(Settings!$E$5),IF(Settings!$D$5&lt;=Settings!$E$5,AND(AA11&gt;=Settings!$D$5,AA11&lt;Settings!$E$5),OR(AA11&gt;=Settings!$D$5,AA11&lt;Settings!$E$5))),Settings!$A$5,IF(AND(ISNUMBER(Settings!$D$6),ISNUMBER(Settings!$E$6),IF(Settings!$D$6&lt;=Settings!$E$6,AND(AA11&gt;=Settings!$D$6,AA11&lt;Settings!$E$6),OR(AA11&gt;=Settings!$D$6,AA11&lt;Settings!$E$6))),Settings!$A$6,IF(AND(ISNUMBER(Settings!$D$7),ISNUMBER(Settings!$E$7),IF(Settings!$D$7&lt;=Settings!$E$7,AND(AA11&gt;=Settings!$D$7,AA11&lt;Settings!$E$7),OR(AA11&gt;=Settings!$D$7,AA11&lt;Settings!$E$7))),Settings!$A$7,IF(AND(ISNUMBER(Settings!$D$8),ISNUMBER(Settings!$E$8),IF(Settings!$D$8&lt;=Settings!$E$8,AND(AA11&gt;=Settings!$D$8,AA11&lt;Settings!$E$8),OR(AA11&gt;=Settings!$D$8,AA11&lt;Settings!$E$8))),Settings!$A$8,IF(AND(ISNUMBER(Settings!$D$9),ISNUMBER(Settings!$E$9),IF(Settings!$D$9&lt;=Settings!$E$9,AND(AA11&gt;=Settings!$D$9,AA11&lt;Settings!$E$9),OR(AA11&gt;=Settings!$D$9,AA11&lt;Settings!$E$9))),Settings!$A$9,IF(AND(ISNUMBER(Settings!$D$10),ISNUMBER(Settings!$E$10),IF(Settings!$D$10&lt;=Settings!$E$10,AND(AA11&gt;=Settings!$D$10,AA11&lt;Settings!$E$10),OR(AA11&gt;=Settings!$D$10,AA11&lt;Settings!$E$10))),Settings!$A$10,"")))))))</f>
        <v>0</v>
      </c>
      <c r="AA11">
        <f>IF(AND(A11,ISNUMBER(Journal!$B11)),MOD(ROUND(MOD(Journal!$B11,1)*1440,0)-ROUND(Journal!$D$8*60,0),1440),"")</f>
        <v>0</v>
      </c>
      <c r="AB11">
        <f>IF(G11=1,"LONG",IF(G11=-1,"SHORT",""))</f>
        <v>0</v>
      </c>
      <c r="AC11">
        <f>IF(K11,1,0)</f>
        <v>0</v>
      </c>
      <c r="AD11">
        <f>IF(K11,AC11,"")</f>
        <v>0</v>
      </c>
      <c r="AE11">
        <f>J11="OPEN"</f>
        <v>0</v>
      </c>
      <c r="AF11">
        <f>AND(J11&lt;&gt;"",J11&lt;&gt;"OK",J11&lt;&gt;"OPEN")</f>
        <v>0</v>
      </c>
      <c r="AH11">
        <v>0</v>
      </c>
      <c r="AI11">
        <f>IF(AH11&gt;$AZ$11,"",IF(AH11=0,Journal!$D$3,INDEX($Q$11:$Q$1010,MATCH(AH11,$AD$11:$AD$1010,0))))</f>
        <v>0</v>
      </c>
      <c r="AJ11">
        <v>1</v>
      </c>
      <c r="AK11">
        <f>IF(AJ11&gt;$AZ$11,"",INDEX($P$11:$P$1010,MATCH(AJ11,$AD$11:$AD$1010,0)))</f>
        <v>0</v>
      </c>
      <c r="AM11">
        <f>IF(Markets!$A$5="","",Markets!$A$5)</f>
        <v>0</v>
      </c>
      <c r="AN11">
        <f>IF(AM11="",0,COUNTIFS(Journal!$C$11:$C$1010,AM11,$K$11:$K$1010,TRUE))</f>
        <v>0</v>
      </c>
      <c r="AO11">
        <f>IF(AN11=0,0,SUMIF(Journal!$C$11:$C$1010,AM11,$V$11:$V$1010))</f>
        <v>0</v>
      </c>
      <c r="AP11">
        <f>IF(AN11&gt;0,COUNTIF($AN$11:AN11,"&gt;0"),"")</f>
        <v>0</v>
      </c>
      <c r="AQ11">
        <v>1</v>
      </c>
      <c r="AR11">
        <f>IF(AQ11&gt;$AZ$36,"",INDEX($AM$11:$AM$160,MATCH(AQ11,$AP$11:$AP$160,0)))</f>
        <v>0</v>
      </c>
      <c r="AS11">
        <f>IF(AQ11&gt;$AZ$36,"",INDEX($AO$11:$AO$160,MATCH(AQ11,$AP$11:$AP$160,0)))</f>
        <v>0</v>
      </c>
      <c r="AU11">
        <f>IF(AND(Settings!$A$5&lt;&gt;"",ISNUMBER(Settings!$D$5),ISNUMBER(Settings!$E$5)),Settings!$A$5,"")</f>
        <v>0</v>
      </c>
      <c r="AV11">
        <f>IF(AU11="",0,COUNTIFS($Z$11:$Z$1010,AU11,$K$11:$K$1010,TRUE))</f>
        <v>0</v>
      </c>
      <c r="AW11">
        <f>IF(AU11="",0,SUMIF($Z$11:$Z$1010,AU11,$V$11:$V$1010))</f>
        <v>0</v>
      </c>
      <c r="AY11" t="s">
        <v>171</v>
      </c>
      <c r="AZ11">
        <f>COUNTIF($K$11:$K$1010,TRUE)</f>
        <v>0</v>
      </c>
      <c r="BB11" t="s">
        <v>26</v>
      </c>
      <c r="BC11">
        <f>$AZ$32</f>
        <v>0</v>
      </c>
      <c r="BD11">
        <f>$AZ$34</f>
        <v>0</v>
      </c>
    </row>
    <row r="12" spans="1:56">
      <c r="A12">
        <f>COUNTA(Journal!A12:M12)&gt;0</f>
        <v>0</v>
      </c>
      <c r="B12">
        <f>IF(Journal!$C12="",0,IFERROR(MATCH(Journal!$C12,Markets!$A$5:$A$154,0),0))</f>
        <v>0</v>
      </c>
      <c r="C12">
        <f>IF(B12&gt;0,INDEX(Markets!$C$5:$C$154,B12),"")</f>
        <v>0</v>
      </c>
      <c r="D12">
        <f>IF(B12&gt;0,INDEX(Markets!$F$5:$F$154,B12),"")</f>
        <v>0</v>
      </c>
      <c r="E12">
        <f>IF(B12&gt;0,IF(INDEX(Markets!$G$5:$G$154,B12)="",Journal!$D$4,INDEX(Markets!$G$5:$G$154,B12)),"")</f>
        <v>0</v>
      </c>
      <c r="F12">
        <f>IF(B12&gt;0,N(INDEX(Markets!$H$5:$H$154,B12)),0)</f>
        <v>0</v>
      </c>
      <c r="G12">
        <f>IF(Journal!$D12="LONG",1,IF(Journal!$D12="SHORT",-1,0))</f>
        <v>0</v>
      </c>
      <c r="H12">
        <f>IF(AND(ISNUMBER(Journal!$E12),ISNUMBER(Journal!$F12)),ABS(Journal!$E12-Journal!$F12),"")</f>
        <v>0</v>
      </c>
      <c r="I12">
        <f>IF(NOT(A12),"",IF(Journal!$C12="","INSTRUMENT MISSING",IF(B12=0,"UNKNOWN INSTRUMENT",IF(OR(NOT(ISNUMBER(C12)),NOT(ISNUMBER(D12))),"INSTRUMENT SPECS MISSING",IF(OR(C12&lt;=0,D12&lt;=0),"INSTRUMENT SPECS MISSING",IF(NOT(ISNUMBER(Journal!$E12)),"ENTRY MISSING",IF(NOT(ISNUMBER(Journal!$F12)),"SL MISSING",IF(Journal!$F12=Journal!$E12,"SL = ENTRY",IF(G12=0,"DIRECTION MISSING",IF(G12*(Journal!$E12-Journal!$F12)&lt;=0,"SL WRONG SIDE",IF(NOT(AND(ISNUMBER(Journal!$L12),Journal!$L12&gt;0)),IF(TRUE,"LOTS MISSING","RISK MISSING"),"")))))))))))</f>
        <v>0</v>
      </c>
      <c r="J12">
        <f>IF(NOT(A12),"",IF(I12&lt;&gt;"",I12,IF(AND(ISNUMBER(Journal!$G12),G12*(Journal!$G12-Journal!$E12)&lt;=0),"TP1 WRONG SIDE",IF(AND(ISNUMBER(Journal!$H12),G12*(Journal!$H12-Journal!$E12)&lt;=0),"TP2 WRONG SIDE",IF(AND(ISNUMBER(Journal!$I12),G12*(Journal!$I12-Journal!$E12)&lt;=0),"TP3 WRONG SIDE",IF(Journal!$K12="","OPEN",IF(AND(Journal!$M12&lt;&gt;"",OR(NOT(ISNUMBER(Journal!$M12)),Journal!$M12&lt;=0,Journal!$M12&gt;=1)),"TP1 % INVALID",IF(Journal!$K12="SL","OK",IF(Journal!$K12="TP",IF(ISNUMBER(Journal!$G12),"OK","TP1 MISSING"),IF(Journal!$K12="Manual exit",IF(ISNUMBER(Journal!$J12),"OK","MANUAL MISSING"),IF(Journal!$K12="TP1 + Breakeven",IF(ISNUMBER(Journal!$G12),"OK","TP1 MISSING"),IF(Journal!$K12="TP1 + Manual",IF(ISNUMBER(Journal!$G12),IF(ISNUMBER(Journal!$J12),"OK","MANUAL MISSING"),IF(ISNUMBER(Journal!$J12),"TP1 MISSING","TP1 &amp; MANUAL MISSING")),IF(Journal!$K12="Multiple TP",IF(ISNUMBER(Journal!$G12),IF(ISNUMBER(Journal!$H12),"OK","TP2 MISSING"),IF(ISNUMBER(Journal!$H12),"TP1 MISSING","TP1 &amp; TP2 MISSING")),"UNKNOWN OUTCOME")))))))))))))</f>
        <v>0</v>
      </c>
      <c r="K12">
        <f>J12="OK"</f>
        <v>0</v>
      </c>
      <c r="L12">
        <f>IF(ISNUMBER(Journal!$M12),Journal!$M12,0.5)</f>
        <v>0</v>
      </c>
      <c r="M12">
        <f>IF(NOT(K12),"",G12*IF(Journal!$K12="SL",Journal!$F12-Journal!$E12,IF(Journal!$K12="TP",Journal!$G12-Journal!$E12,IF(Journal!$K12="Manual exit",Journal!$J12-Journal!$E12,IF(Journal!$K12="TP1 + Breakeven",L12*(Journal!$G12-Journal!$E12),IF(Journal!$K12="TP1 + Manual",L12*(Journal!$G12-Journal!$E12)+(1-L12)*(Journal!$J12-Journal!$E12),(Journal!$G12+Journal!$H12+IF(ISNUMBER(Journal!$I12),Journal!$I12,0))/IF(ISNUMBER(Journal!$I12),3,2)-Journal!$E12))))))</f>
        <v>0</v>
      </c>
      <c r="N12">
        <f>IF(K12,Journal!$E12+G12*M12,"")</f>
        <v>0</v>
      </c>
      <c r="O12">
        <f>Q11</f>
        <v>0</v>
      </c>
      <c r="P12">
        <f>IF(OR(NOT(A12),I12&lt;&gt;""),"",Journal!$L12)</f>
        <v>0</v>
      </c>
      <c r="Q12">
        <f>O12+IF(K12,V12,0)</f>
        <v>0</v>
      </c>
      <c r="R12">
        <f>IF(P12="","",H12*P12*C12*D12)</f>
        <v>0</v>
      </c>
      <c r="S12">
        <f>IF(K12,M12*P12*C12*D12,"")</f>
        <v>0</v>
      </c>
      <c r="T12">
        <f>IF(K12,-IF(F12&gt;0,F12*Journal!$E12*P12*C12*D12,P12*E12),"")</f>
        <v>0</v>
      </c>
      <c r="U12">
        <f>IF(K12,IF(S12&gt;0,"W",IF(S12&lt;0,"L","B")),"")</f>
        <v>0</v>
      </c>
      <c r="V12">
        <f>IF(K12,S12+T12,"")</f>
        <v>0</v>
      </c>
      <c r="W12">
        <f>IF(K12,V12/O12,"")</f>
        <v>0</v>
      </c>
      <c r="X12">
        <f>IF(K12,M12/H12,"")</f>
        <v>0</v>
      </c>
      <c r="Y12">
        <f>IF(AND(OR(J12="OK",J12="OPEN"),ISNUMBER(Journal!$G12)),G12*(Journal!$G12-Journal!$E12)/H12,"")</f>
        <v>0</v>
      </c>
      <c r="Z12">
        <f>IF(AA12="","",IF(AND(ISNUMBER(Settings!$D$5),ISNUMBER(Settings!$E$5),IF(Settings!$D$5&lt;=Settings!$E$5,AND(AA12&gt;=Settings!$D$5,AA12&lt;Settings!$E$5),OR(AA12&gt;=Settings!$D$5,AA12&lt;Settings!$E$5))),Settings!$A$5,IF(AND(ISNUMBER(Settings!$D$6),ISNUMBER(Settings!$E$6),IF(Settings!$D$6&lt;=Settings!$E$6,AND(AA12&gt;=Settings!$D$6,AA12&lt;Settings!$E$6),OR(AA12&gt;=Settings!$D$6,AA12&lt;Settings!$E$6))),Settings!$A$6,IF(AND(ISNUMBER(Settings!$D$7),ISNUMBER(Settings!$E$7),IF(Settings!$D$7&lt;=Settings!$E$7,AND(AA12&gt;=Settings!$D$7,AA12&lt;Settings!$E$7),OR(AA12&gt;=Settings!$D$7,AA12&lt;Settings!$E$7))),Settings!$A$7,IF(AND(ISNUMBER(Settings!$D$8),ISNUMBER(Settings!$E$8),IF(Settings!$D$8&lt;=Settings!$E$8,AND(AA12&gt;=Settings!$D$8,AA12&lt;Settings!$E$8),OR(AA12&gt;=Settings!$D$8,AA12&lt;Settings!$E$8))),Settings!$A$8,IF(AND(ISNUMBER(Settings!$D$9),ISNUMBER(Settings!$E$9),IF(Settings!$D$9&lt;=Settings!$E$9,AND(AA12&gt;=Settings!$D$9,AA12&lt;Settings!$E$9),OR(AA12&gt;=Settings!$D$9,AA12&lt;Settings!$E$9))),Settings!$A$9,IF(AND(ISNUMBER(Settings!$D$10),ISNUMBER(Settings!$E$10),IF(Settings!$D$10&lt;=Settings!$E$10,AND(AA12&gt;=Settings!$D$10,AA12&lt;Settings!$E$10),OR(AA12&gt;=Settings!$D$10,AA12&lt;Settings!$E$10))),Settings!$A$10,"")))))))</f>
        <v>0</v>
      </c>
      <c r="AA12">
        <f>IF(AND(A12,ISNUMBER(Journal!$B12)),MOD(ROUND(MOD(Journal!$B12,1)*1440,0)-ROUND(Journal!$D$8*60,0),1440),"")</f>
        <v>0</v>
      </c>
      <c r="AB12">
        <f>IF(G12=1,"LONG",IF(G12=-1,"SHORT",""))</f>
        <v>0</v>
      </c>
      <c r="AC12">
        <f>AC11+IF(K12,1,0)</f>
        <v>0</v>
      </c>
      <c r="AD12">
        <f>IF(K12,AC12,"")</f>
        <v>0</v>
      </c>
      <c r="AE12">
        <f>J12="OPEN"</f>
        <v>0</v>
      </c>
      <c r="AF12">
        <f>AND(J12&lt;&gt;"",J12&lt;&gt;"OK",J12&lt;&gt;"OPEN")</f>
        <v>0</v>
      </c>
      <c r="AH12">
        <v>1</v>
      </c>
      <c r="AI12">
        <f>IF(AH12&gt;$AZ$11,"",IF(AH12=0,Journal!$D$3,INDEX($Q$11:$Q$1010,MATCH(AH12,$AD$11:$AD$1010,0))))</f>
        <v>0</v>
      </c>
      <c r="AJ12">
        <v>2</v>
      </c>
      <c r="AK12">
        <f>IF(AJ12&gt;$AZ$11,"",INDEX($P$11:$P$1010,MATCH(AJ12,$AD$11:$AD$1010,0)))</f>
        <v>0</v>
      </c>
      <c r="AM12">
        <f>IF(Markets!$A$6="","",Markets!$A$6)</f>
        <v>0</v>
      </c>
      <c r="AN12">
        <f>IF(AM12="",0,COUNTIFS(Journal!$C$11:$C$1010,AM12,$K$11:$K$1010,TRUE))</f>
        <v>0</v>
      </c>
      <c r="AO12">
        <f>IF(AN12=0,0,SUMIF(Journal!$C$11:$C$1010,AM12,$V$11:$V$1010))</f>
        <v>0</v>
      </c>
      <c r="AP12">
        <f>IF(AN12&gt;0,COUNTIF($AN$11:AN12,"&gt;0"),"")</f>
        <v>0</v>
      </c>
      <c r="AQ12">
        <v>2</v>
      </c>
      <c r="AR12">
        <f>IF(AQ12&gt;$AZ$36,"",INDEX($AM$11:$AM$160,MATCH(AQ12,$AP$11:$AP$160,0)))</f>
        <v>0</v>
      </c>
      <c r="AS12">
        <f>IF(AQ12&gt;$AZ$36,"",INDEX($AO$11:$AO$160,MATCH(AQ12,$AP$11:$AP$160,0)))</f>
        <v>0</v>
      </c>
      <c r="AU12">
        <f>IF(AND(Settings!$A$6&lt;&gt;"",ISNUMBER(Settings!$D$6),ISNUMBER(Settings!$E$6)),Settings!$A$6,"")</f>
        <v>0</v>
      </c>
      <c r="AV12">
        <f>IF(AU12="",0,COUNTIFS($Z$11:$Z$1010,AU12,$K$11:$K$1010,TRUE))</f>
        <v>0</v>
      </c>
      <c r="AW12">
        <f>IF(AU12="",0,SUMIF($Z$11:$Z$1010,AU12,$V$11:$V$1010))</f>
        <v>0</v>
      </c>
      <c r="AY12" t="s">
        <v>172</v>
      </c>
      <c r="AZ12">
        <f>COUNTIF($U$11:$U$1010,"W")</f>
        <v>0</v>
      </c>
      <c r="BB12" t="s">
        <v>27</v>
      </c>
      <c r="BC12">
        <f>$AZ$33</f>
        <v>0</v>
      </c>
      <c r="BD12">
        <f>$AZ$35</f>
        <v>0</v>
      </c>
    </row>
    <row r="13" spans="1:56">
      <c r="A13">
        <f>COUNTA(Journal!A13:M13)&gt;0</f>
        <v>0</v>
      </c>
      <c r="B13">
        <f>IF(Journal!$C13="",0,IFERROR(MATCH(Journal!$C13,Markets!$A$5:$A$154,0),0))</f>
        <v>0</v>
      </c>
      <c r="C13">
        <f>IF(B13&gt;0,INDEX(Markets!$C$5:$C$154,B13),"")</f>
        <v>0</v>
      </c>
      <c r="D13">
        <f>IF(B13&gt;0,INDEX(Markets!$F$5:$F$154,B13),"")</f>
        <v>0</v>
      </c>
      <c r="E13">
        <f>IF(B13&gt;0,IF(INDEX(Markets!$G$5:$G$154,B13)="",Journal!$D$4,INDEX(Markets!$G$5:$G$154,B13)),"")</f>
        <v>0</v>
      </c>
      <c r="F13">
        <f>IF(B13&gt;0,N(INDEX(Markets!$H$5:$H$154,B13)),0)</f>
        <v>0</v>
      </c>
      <c r="G13">
        <f>IF(Journal!$D13="LONG",1,IF(Journal!$D13="SHORT",-1,0))</f>
        <v>0</v>
      </c>
      <c r="H13">
        <f>IF(AND(ISNUMBER(Journal!$E13),ISNUMBER(Journal!$F13)),ABS(Journal!$E13-Journal!$F13),"")</f>
        <v>0</v>
      </c>
      <c r="I13">
        <f>IF(NOT(A13),"",IF(Journal!$C13="","INSTRUMENT MISSING",IF(B13=0,"UNKNOWN INSTRUMENT",IF(OR(NOT(ISNUMBER(C13)),NOT(ISNUMBER(D13))),"INSTRUMENT SPECS MISSING",IF(OR(C13&lt;=0,D13&lt;=0),"INSTRUMENT SPECS MISSING",IF(NOT(ISNUMBER(Journal!$E13)),"ENTRY MISSING",IF(NOT(ISNUMBER(Journal!$F13)),"SL MISSING",IF(Journal!$F13=Journal!$E13,"SL = ENTRY",IF(G13=0,"DIRECTION MISSING",IF(G13*(Journal!$E13-Journal!$F13)&lt;=0,"SL WRONG SIDE",IF(NOT(AND(ISNUMBER(Journal!$L13),Journal!$L13&gt;0)),IF(TRUE,"LOTS MISSING","RISK MISSING"),"")))))))))))</f>
        <v>0</v>
      </c>
      <c r="J13">
        <f>IF(NOT(A13),"",IF(I13&lt;&gt;"",I13,IF(AND(ISNUMBER(Journal!$G13),G13*(Journal!$G13-Journal!$E13)&lt;=0),"TP1 WRONG SIDE",IF(AND(ISNUMBER(Journal!$H13),G13*(Journal!$H13-Journal!$E13)&lt;=0),"TP2 WRONG SIDE",IF(AND(ISNUMBER(Journal!$I13),G13*(Journal!$I13-Journal!$E13)&lt;=0),"TP3 WRONG SIDE",IF(Journal!$K13="","OPEN",IF(AND(Journal!$M13&lt;&gt;"",OR(NOT(ISNUMBER(Journal!$M13)),Journal!$M13&lt;=0,Journal!$M13&gt;=1)),"TP1 % INVALID",IF(Journal!$K13="SL","OK",IF(Journal!$K13="TP",IF(ISNUMBER(Journal!$G13),"OK","TP1 MISSING"),IF(Journal!$K13="Manual exit",IF(ISNUMBER(Journal!$J13),"OK","MANUAL MISSING"),IF(Journal!$K13="TP1 + Breakeven",IF(ISNUMBER(Journal!$G13),"OK","TP1 MISSING"),IF(Journal!$K13="TP1 + Manual",IF(ISNUMBER(Journal!$G13),IF(ISNUMBER(Journal!$J13),"OK","MANUAL MISSING"),IF(ISNUMBER(Journal!$J13),"TP1 MISSING","TP1 &amp; MANUAL MISSING")),IF(Journal!$K13="Multiple TP",IF(ISNUMBER(Journal!$G13),IF(ISNUMBER(Journal!$H13),"OK","TP2 MISSING"),IF(ISNUMBER(Journal!$H13),"TP1 MISSING","TP1 &amp; TP2 MISSING")),"UNKNOWN OUTCOME")))))))))))))</f>
        <v>0</v>
      </c>
      <c r="K13">
        <f>J13="OK"</f>
        <v>0</v>
      </c>
      <c r="L13">
        <f>IF(ISNUMBER(Journal!$M13),Journal!$M13,0.5)</f>
        <v>0</v>
      </c>
      <c r="M13">
        <f>IF(NOT(K13),"",G13*IF(Journal!$K13="SL",Journal!$F13-Journal!$E13,IF(Journal!$K13="TP",Journal!$G13-Journal!$E13,IF(Journal!$K13="Manual exit",Journal!$J13-Journal!$E13,IF(Journal!$K13="TP1 + Breakeven",L13*(Journal!$G13-Journal!$E13),IF(Journal!$K13="TP1 + Manual",L13*(Journal!$G13-Journal!$E13)+(1-L13)*(Journal!$J13-Journal!$E13),(Journal!$G13+Journal!$H13+IF(ISNUMBER(Journal!$I13),Journal!$I13,0))/IF(ISNUMBER(Journal!$I13),3,2)-Journal!$E13))))))</f>
        <v>0</v>
      </c>
      <c r="N13">
        <f>IF(K13,Journal!$E13+G13*M13,"")</f>
        <v>0</v>
      </c>
      <c r="O13">
        <f>Q12</f>
        <v>0</v>
      </c>
      <c r="P13">
        <f>IF(OR(NOT(A13),I13&lt;&gt;""),"",Journal!$L13)</f>
        <v>0</v>
      </c>
      <c r="Q13">
        <f>O13+IF(K13,V13,0)</f>
        <v>0</v>
      </c>
      <c r="R13">
        <f>IF(P13="","",H13*P13*C13*D13)</f>
        <v>0</v>
      </c>
      <c r="S13">
        <f>IF(K13,M13*P13*C13*D13,"")</f>
        <v>0</v>
      </c>
      <c r="T13">
        <f>IF(K13,-IF(F13&gt;0,F13*Journal!$E13*P13*C13*D13,P13*E13),"")</f>
        <v>0</v>
      </c>
      <c r="U13">
        <f>IF(K13,IF(S13&gt;0,"W",IF(S13&lt;0,"L","B")),"")</f>
        <v>0</v>
      </c>
      <c r="V13">
        <f>IF(K13,S13+T13,"")</f>
        <v>0</v>
      </c>
      <c r="W13">
        <f>IF(K13,V13/O13,"")</f>
        <v>0</v>
      </c>
      <c r="X13">
        <f>IF(K13,M13/H13,"")</f>
        <v>0</v>
      </c>
      <c r="Y13">
        <f>IF(AND(OR(J13="OK",J13="OPEN"),ISNUMBER(Journal!$G13)),G13*(Journal!$G13-Journal!$E13)/H13,"")</f>
        <v>0</v>
      </c>
      <c r="Z13">
        <f>IF(AA13="","",IF(AND(ISNUMBER(Settings!$D$5),ISNUMBER(Settings!$E$5),IF(Settings!$D$5&lt;=Settings!$E$5,AND(AA13&gt;=Settings!$D$5,AA13&lt;Settings!$E$5),OR(AA13&gt;=Settings!$D$5,AA13&lt;Settings!$E$5))),Settings!$A$5,IF(AND(ISNUMBER(Settings!$D$6),ISNUMBER(Settings!$E$6),IF(Settings!$D$6&lt;=Settings!$E$6,AND(AA13&gt;=Settings!$D$6,AA13&lt;Settings!$E$6),OR(AA13&gt;=Settings!$D$6,AA13&lt;Settings!$E$6))),Settings!$A$6,IF(AND(ISNUMBER(Settings!$D$7),ISNUMBER(Settings!$E$7),IF(Settings!$D$7&lt;=Settings!$E$7,AND(AA13&gt;=Settings!$D$7,AA13&lt;Settings!$E$7),OR(AA13&gt;=Settings!$D$7,AA13&lt;Settings!$E$7))),Settings!$A$7,IF(AND(ISNUMBER(Settings!$D$8),ISNUMBER(Settings!$E$8),IF(Settings!$D$8&lt;=Settings!$E$8,AND(AA13&gt;=Settings!$D$8,AA13&lt;Settings!$E$8),OR(AA13&gt;=Settings!$D$8,AA13&lt;Settings!$E$8))),Settings!$A$8,IF(AND(ISNUMBER(Settings!$D$9),ISNUMBER(Settings!$E$9),IF(Settings!$D$9&lt;=Settings!$E$9,AND(AA13&gt;=Settings!$D$9,AA13&lt;Settings!$E$9),OR(AA13&gt;=Settings!$D$9,AA13&lt;Settings!$E$9))),Settings!$A$9,IF(AND(ISNUMBER(Settings!$D$10),ISNUMBER(Settings!$E$10),IF(Settings!$D$10&lt;=Settings!$E$10,AND(AA13&gt;=Settings!$D$10,AA13&lt;Settings!$E$10),OR(AA13&gt;=Settings!$D$10,AA13&lt;Settings!$E$10))),Settings!$A$10,"")))))))</f>
        <v>0</v>
      </c>
      <c r="AA13">
        <f>IF(AND(A13,ISNUMBER(Journal!$B13)),MOD(ROUND(MOD(Journal!$B13,1)*1440,0)-ROUND(Journal!$D$8*60,0),1440),"")</f>
        <v>0</v>
      </c>
      <c r="AB13">
        <f>IF(G13=1,"LONG",IF(G13=-1,"SHORT",""))</f>
        <v>0</v>
      </c>
      <c r="AC13">
        <f>AC12+IF(K13,1,0)</f>
        <v>0</v>
      </c>
      <c r="AD13">
        <f>IF(K13,AC13,"")</f>
        <v>0</v>
      </c>
      <c r="AE13">
        <f>J13="OPEN"</f>
        <v>0</v>
      </c>
      <c r="AF13">
        <f>AND(J13&lt;&gt;"",J13&lt;&gt;"OK",J13&lt;&gt;"OPEN")</f>
        <v>0</v>
      </c>
      <c r="AH13">
        <v>2</v>
      </c>
      <c r="AI13">
        <f>IF(AH13&gt;$AZ$11,"",IF(AH13=0,Journal!$D$3,INDEX($Q$11:$Q$1010,MATCH(AH13,$AD$11:$AD$1010,0))))</f>
        <v>0</v>
      </c>
      <c r="AJ13">
        <v>3</v>
      </c>
      <c r="AK13">
        <f>IF(AJ13&gt;$AZ$11,"",INDEX($P$11:$P$1010,MATCH(AJ13,$AD$11:$AD$1010,0)))</f>
        <v>0</v>
      </c>
      <c r="AM13">
        <f>IF(Markets!$A$7="","",Markets!$A$7)</f>
        <v>0</v>
      </c>
      <c r="AN13">
        <f>IF(AM13="",0,COUNTIFS(Journal!$C$11:$C$1010,AM13,$K$11:$K$1010,TRUE))</f>
        <v>0</v>
      </c>
      <c r="AO13">
        <f>IF(AN13=0,0,SUMIF(Journal!$C$11:$C$1010,AM13,$V$11:$V$1010))</f>
        <v>0</v>
      </c>
      <c r="AP13">
        <f>IF(AN13&gt;0,COUNTIF($AN$11:AN13,"&gt;0"),"")</f>
        <v>0</v>
      </c>
      <c r="AQ13">
        <v>3</v>
      </c>
      <c r="AR13">
        <f>IF(AQ13&gt;$AZ$36,"",INDEX($AM$11:$AM$160,MATCH(AQ13,$AP$11:$AP$160,0)))</f>
        <v>0</v>
      </c>
      <c r="AS13">
        <f>IF(AQ13&gt;$AZ$36,"",INDEX($AO$11:$AO$160,MATCH(AQ13,$AP$11:$AP$160,0)))</f>
        <v>0</v>
      </c>
      <c r="AU13">
        <f>IF(AND(Settings!$A$7&lt;&gt;"",ISNUMBER(Settings!$D$7),ISNUMBER(Settings!$E$7)),Settings!$A$7,"")</f>
        <v>0</v>
      </c>
      <c r="AV13">
        <f>IF(AU13="",0,COUNTIFS($Z$11:$Z$1010,AU13,$K$11:$K$1010,TRUE))</f>
        <v>0</v>
      </c>
      <c r="AW13">
        <f>IF(AU13="",0,SUMIF($Z$11:$Z$1010,AU13,$V$11:$V$1010))</f>
        <v>0</v>
      </c>
      <c r="AY13" t="s">
        <v>173</v>
      </c>
      <c r="AZ13">
        <f>COUNTIF($U$11:$U$1010,"L")</f>
        <v>0</v>
      </c>
    </row>
    <row r="14" spans="1:56">
      <c r="A14">
        <f>COUNTA(Journal!A14:M14)&gt;0</f>
        <v>0</v>
      </c>
      <c r="B14">
        <f>IF(Journal!$C14="",0,IFERROR(MATCH(Journal!$C14,Markets!$A$5:$A$154,0),0))</f>
        <v>0</v>
      </c>
      <c r="C14">
        <f>IF(B14&gt;0,INDEX(Markets!$C$5:$C$154,B14),"")</f>
        <v>0</v>
      </c>
      <c r="D14">
        <f>IF(B14&gt;0,INDEX(Markets!$F$5:$F$154,B14),"")</f>
        <v>0</v>
      </c>
      <c r="E14">
        <f>IF(B14&gt;0,IF(INDEX(Markets!$G$5:$G$154,B14)="",Journal!$D$4,INDEX(Markets!$G$5:$G$154,B14)),"")</f>
        <v>0</v>
      </c>
      <c r="F14">
        <f>IF(B14&gt;0,N(INDEX(Markets!$H$5:$H$154,B14)),0)</f>
        <v>0</v>
      </c>
      <c r="G14">
        <f>IF(Journal!$D14="LONG",1,IF(Journal!$D14="SHORT",-1,0))</f>
        <v>0</v>
      </c>
      <c r="H14">
        <f>IF(AND(ISNUMBER(Journal!$E14),ISNUMBER(Journal!$F14)),ABS(Journal!$E14-Journal!$F14),"")</f>
        <v>0</v>
      </c>
      <c r="I14">
        <f>IF(NOT(A14),"",IF(Journal!$C14="","INSTRUMENT MISSING",IF(B14=0,"UNKNOWN INSTRUMENT",IF(OR(NOT(ISNUMBER(C14)),NOT(ISNUMBER(D14))),"INSTRUMENT SPECS MISSING",IF(OR(C14&lt;=0,D14&lt;=0),"INSTRUMENT SPECS MISSING",IF(NOT(ISNUMBER(Journal!$E14)),"ENTRY MISSING",IF(NOT(ISNUMBER(Journal!$F14)),"SL MISSING",IF(Journal!$F14=Journal!$E14,"SL = ENTRY",IF(G14=0,"DIRECTION MISSING",IF(G14*(Journal!$E14-Journal!$F14)&lt;=0,"SL WRONG SIDE",IF(NOT(AND(ISNUMBER(Journal!$L14),Journal!$L14&gt;0)),IF(TRUE,"LOTS MISSING","RISK MISSING"),"")))))))))))</f>
        <v>0</v>
      </c>
      <c r="J14">
        <f>IF(NOT(A14),"",IF(I14&lt;&gt;"",I14,IF(AND(ISNUMBER(Journal!$G14),G14*(Journal!$G14-Journal!$E14)&lt;=0),"TP1 WRONG SIDE",IF(AND(ISNUMBER(Journal!$H14),G14*(Journal!$H14-Journal!$E14)&lt;=0),"TP2 WRONG SIDE",IF(AND(ISNUMBER(Journal!$I14),G14*(Journal!$I14-Journal!$E14)&lt;=0),"TP3 WRONG SIDE",IF(Journal!$K14="","OPEN",IF(AND(Journal!$M14&lt;&gt;"",OR(NOT(ISNUMBER(Journal!$M14)),Journal!$M14&lt;=0,Journal!$M14&gt;=1)),"TP1 % INVALID",IF(Journal!$K14="SL","OK",IF(Journal!$K14="TP",IF(ISNUMBER(Journal!$G14),"OK","TP1 MISSING"),IF(Journal!$K14="Manual exit",IF(ISNUMBER(Journal!$J14),"OK","MANUAL MISSING"),IF(Journal!$K14="TP1 + Breakeven",IF(ISNUMBER(Journal!$G14),"OK","TP1 MISSING"),IF(Journal!$K14="TP1 + Manual",IF(ISNUMBER(Journal!$G14),IF(ISNUMBER(Journal!$J14),"OK","MANUAL MISSING"),IF(ISNUMBER(Journal!$J14),"TP1 MISSING","TP1 &amp; MANUAL MISSING")),IF(Journal!$K14="Multiple TP",IF(ISNUMBER(Journal!$G14),IF(ISNUMBER(Journal!$H14),"OK","TP2 MISSING"),IF(ISNUMBER(Journal!$H14),"TP1 MISSING","TP1 &amp; TP2 MISSING")),"UNKNOWN OUTCOME")))))))))))))</f>
        <v>0</v>
      </c>
      <c r="K14">
        <f>J14="OK"</f>
        <v>0</v>
      </c>
      <c r="L14">
        <f>IF(ISNUMBER(Journal!$M14),Journal!$M14,0.5)</f>
        <v>0</v>
      </c>
      <c r="M14">
        <f>IF(NOT(K14),"",G14*IF(Journal!$K14="SL",Journal!$F14-Journal!$E14,IF(Journal!$K14="TP",Journal!$G14-Journal!$E14,IF(Journal!$K14="Manual exit",Journal!$J14-Journal!$E14,IF(Journal!$K14="TP1 + Breakeven",L14*(Journal!$G14-Journal!$E14),IF(Journal!$K14="TP1 + Manual",L14*(Journal!$G14-Journal!$E14)+(1-L14)*(Journal!$J14-Journal!$E14),(Journal!$G14+Journal!$H14+IF(ISNUMBER(Journal!$I14),Journal!$I14,0))/IF(ISNUMBER(Journal!$I14),3,2)-Journal!$E14))))))</f>
        <v>0</v>
      </c>
      <c r="N14">
        <f>IF(K14,Journal!$E14+G14*M14,"")</f>
        <v>0</v>
      </c>
      <c r="O14">
        <f>Q13</f>
        <v>0</v>
      </c>
      <c r="P14">
        <f>IF(OR(NOT(A14),I14&lt;&gt;""),"",Journal!$L14)</f>
        <v>0</v>
      </c>
      <c r="Q14">
        <f>O14+IF(K14,V14,0)</f>
        <v>0</v>
      </c>
      <c r="R14">
        <f>IF(P14="","",H14*P14*C14*D14)</f>
        <v>0</v>
      </c>
      <c r="S14">
        <f>IF(K14,M14*P14*C14*D14,"")</f>
        <v>0</v>
      </c>
      <c r="T14">
        <f>IF(K14,-IF(F14&gt;0,F14*Journal!$E14*P14*C14*D14,P14*E14),"")</f>
        <v>0</v>
      </c>
      <c r="U14">
        <f>IF(K14,IF(S14&gt;0,"W",IF(S14&lt;0,"L","B")),"")</f>
        <v>0</v>
      </c>
      <c r="V14">
        <f>IF(K14,S14+T14,"")</f>
        <v>0</v>
      </c>
      <c r="W14">
        <f>IF(K14,V14/O14,"")</f>
        <v>0</v>
      </c>
      <c r="X14">
        <f>IF(K14,M14/H14,"")</f>
        <v>0</v>
      </c>
      <c r="Y14">
        <f>IF(AND(OR(J14="OK",J14="OPEN"),ISNUMBER(Journal!$G14)),G14*(Journal!$G14-Journal!$E14)/H14,"")</f>
        <v>0</v>
      </c>
      <c r="Z14">
        <f>IF(AA14="","",IF(AND(ISNUMBER(Settings!$D$5),ISNUMBER(Settings!$E$5),IF(Settings!$D$5&lt;=Settings!$E$5,AND(AA14&gt;=Settings!$D$5,AA14&lt;Settings!$E$5),OR(AA14&gt;=Settings!$D$5,AA14&lt;Settings!$E$5))),Settings!$A$5,IF(AND(ISNUMBER(Settings!$D$6),ISNUMBER(Settings!$E$6),IF(Settings!$D$6&lt;=Settings!$E$6,AND(AA14&gt;=Settings!$D$6,AA14&lt;Settings!$E$6),OR(AA14&gt;=Settings!$D$6,AA14&lt;Settings!$E$6))),Settings!$A$6,IF(AND(ISNUMBER(Settings!$D$7),ISNUMBER(Settings!$E$7),IF(Settings!$D$7&lt;=Settings!$E$7,AND(AA14&gt;=Settings!$D$7,AA14&lt;Settings!$E$7),OR(AA14&gt;=Settings!$D$7,AA14&lt;Settings!$E$7))),Settings!$A$7,IF(AND(ISNUMBER(Settings!$D$8),ISNUMBER(Settings!$E$8),IF(Settings!$D$8&lt;=Settings!$E$8,AND(AA14&gt;=Settings!$D$8,AA14&lt;Settings!$E$8),OR(AA14&gt;=Settings!$D$8,AA14&lt;Settings!$E$8))),Settings!$A$8,IF(AND(ISNUMBER(Settings!$D$9),ISNUMBER(Settings!$E$9),IF(Settings!$D$9&lt;=Settings!$E$9,AND(AA14&gt;=Settings!$D$9,AA14&lt;Settings!$E$9),OR(AA14&gt;=Settings!$D$9,AA14&lt;Settings!$E$9))),Settings!$A$9,IF(AND(ISNUMBER(Settings!$D$10),ISNUMBER(Settings!$E$10),IF(Settings!$D$10&lt;=Settings!$E$10,AND(AA14&gt;=Settings!$D$10,AA14&lt;Settings!$E$10),OR(AA14&gt;=Settings!$D$10,AA14&lt;Settings!$E$10))),Settings!$A$10,"")))))))</f>
        <v>0</v>
      </c>
      <c r="AA14">
        <f>IF(AND(A14,ISNUMBER(Journal!$B14)),MOD(ROUND(MOD(Journal!$B14,1)*1440,0)-ROUND(Journal!$D$8*60,0),1440),"")</f>
        <v>0</v>
      </c>
      <c r="AB14">
        <f>IF(G14=1,"LONG",IF(G14=-1,"SHORT",""))</f>
        <v>0</v>
      </c>
      <c r="AC14">
        <f>AC13+IF(K14,1,0)</f>
        <v>0</v>
      </c>
      <c r="AD14">
        <f>IF(K14,AC14,"")</f>
        <v>0</v>
      </c>
      <c r="AE14">
        <f>J14="OPEN"</f>
        <v>0</v>
      </c>
      <c r="AF14">
        <f>AND(J14&lt;&gt;"",J14&lt;&gt;"OK",J14&lt;&gt;"OPEN")</f>
        <v>0</v>
      </c>
      <c r="AH14">
        <v>3</v>
      </c>
      <c r="AI14">
        <f>IF(AH14&gt;$AZ$11,"",IF(AH14=0,Journal!$D$3,INDEX($Q$11:$Q$1010,MATCH(AH14,$AD$11:$AD$1010,0))))</f>
        <v>0</v>
      </c>
      <c r="AJ14">
        <v>4</v>
      </c>
      <c r="AK14">
        <f>IF(AJ14&gt;$AZ$11,"",INDEX($P$11:$P$1010,MATCH(AJ14,$AD$11:$AD$1010,0)))</f>
        <v>0</v>
      </c>
      <c r="AM14">
        <f>IF(Markets!$A$8="","",Markets!$A$8)</f>
        <v>0</v>
      </c>
      <c r="AN14">
        <f>IF(AM14="",0,COUNTIFS(Journal!$C$11:$C$1010,AM14,$K$11:$K$1010,TRUE))</f>
        <v>0</v>
      </c>
      <c r="AO14">
        <f>IF(AN14=0,0,SUMIF(Journal!$C$11:$C$1010,AM14,$V$11:$V$1010))</f>
        <v>0</v>
      </c>
      <c r="AP14">
        <f>IF(AN14&gt;0,COUNTIF($AN$11:AN14,"&gt;0"),"")</f>
        <v>0</v>
      </c>
      <c r="AQ14">
        <v>4</v>
      </c>
      <c r="AR14">
        <f>IF(AQ14&gt;$AZ$36,"",INDEX($AM$11:$AM$160,MATCH(AQ14,$AP$11:$AP$160,0)))</f>
        <v>0</v>
      </c>
      <c r="AS14">
        <f>IF(AQ14&gt;$AZ$36,"",INDEX($AO$11:$AO$160,MATCH(AQ14,$AP$11:$AP$160,0)))</f>
        <v>0</v>
      </c>
      <c r="AU14">
        <f>IF(AND(Settings!$A$8&lt;&gt;"",ISNUMBER(Settings!$D$8),ISNUMBER(Settings!$E$8)),Settings!$A$8,"")</f>
        <v>0</v>
      </c>
      <c r="AV14">
        <f>IF(AU14="",0,COUNTIFS($Z$11:$Z$1010,AU14,$K$11:$K$1010,TRUE))</f>
        <v>0</v>
      </c>
      <c r="AW14">
        <f>IF(AU14="",0,SUMIF($Z$11:$Z$1010,AU14,$V$11:$V$1010))</f>
        <v>0</v>
      </c>
      <c r="AY14" t="s">
        <v>174</v>
      </c>
      <c r="AZ14">
        <f>COUNTIF($U$11:$U$1010,"B")</f>
        <v>0</v>
      </c>
      <c r="BB14" t="s">
        <v>198</v>
      </c>
      <c r="BC14">
        <f>$AZ$12</f>
        <v>0</v>
      </c>
    </row>
    <row r="15" spans="1:56">
      <c r="A15">
        <f>COUNTA(Journal!A15:M15)&gt;0</f>
        <v>0</v>
      </c>
      <c r="B15">
        <f>IF(Journal!$C15="",0,IFERROR(MATCH(Journal!$C15,Markets!$A$5:$A$154,0),0))</f>
        <v>0</v>
      </c>
      <c r="C15">
        <f>IF(B15&gt;0,INDEX(Markets!$C$5:$C$154,B15),"")</f>
        <v>0</v>
      </c>
      <c r="D15">
        <f>IF(B15&gt;0,INDEX(Markets!$F$5:$F$154,B15),"")</f>
        <v>0</v>
      </c>
      <c r="E15">
        <f>IF(B15&gt;0,IF(INDEX(Markets!$G$5:$G$154,B15)="",Journal!$D$4,INDEX(Markets!$G$5:$G$154,B15)),"")</f>
        <v>0</v>
      </c>
      <c r="F15">
        <f>IF(B15&gt;0,N(INDEX(Markets!$H$5:$H$154,B15)),0)</f>
        <v>0</v>
      </c>
      <c r="G15">
        <f>IF(Journal!$D15="LONG",1,IF(Journal!$D15="SHORT",-1,0))</f>
        <v>0</v>
      </c>
      <c r="H15">
        <f>IF(AND(ISNUMBER(Journal!$E15),ISNUMBER(Journal!$F15)),ABS(Journal!$E15-Journal!$F15),"")</f>
        <v>0</v>
      </c>
      <c r="I15">
        <f>IF(NOT(A15),"",IF(Journal!$C15="","INSTRUMENT MISSING",IF(B15=0,"UNKNOWN INSTRUMENT",IF(OR(NOT(ISNUMBER(C15)),NOT(ISNUMBER(D15))),"INSTRUMENT SPECS MISSING",IF(OR(C15&lt;=0,D15&lt;=0),"INSTRUMENT SPECS MISSING",IF(NOT(ISNUMBER(Journal!$E15)),"ENTRY MISSING",IF(NOT(ISNUMBER(Journal!$F15)),"SL MISSING",IF(Journal!$F15=Journal!$E15,"SL = ENTRY",IF(G15=0,"DIRECTION MISSING",IF(G15*(Journal!$E15-Journal!$F15)&lt;=0,"SL WRONG SIDE",IF(NOT(AND(ISNUMBER(Journal!$L15),Journal!$L15&gt;0)),IF(TRUE,"LOTS MISSING","RISK MISSING"),"")))))))))))</f>
        <v>0</v>
      </c>
      <c r="J15">
        <f>IF(NOT(A15),"",IF(I15&lt;&gt;"",I15,IF(AND(ISNUMBER(Journal!$G15),G15*(Journal!$G15-Journal!$E15)&lt;=0),"TP1 WRONG SIDE",IF(AND(ISNUMBER(Journal!$H15),G15*(Journal!$H15-Journal!$E15)&lt;=0),"TP2 WRONG SIDE",IF(AND(ISNUMBER(Journal!$I15),G15*(Journal!$I15-Journal!$E15)&lt;=0),"TP3 WRONG SIDE",IF(Journal!$K15="","OPEN",IF(AND(Journal!$M15&lt;&gt;"",OR(NOT(ISNUMBER(Journal!$M15)),Journal!$M15&lt;=0,Journal!$M15&gt;=1)),"TP1 % INVALID",IF(Journal!$K15="SL","OK",IF(Journal!$K15="TP",IF(ISNUMBER(Journal!$G15),"OK","TP1 MISSING"),IF(Journal!$K15="Manual exit",IF(ISNUMBER(Journal!$J15),"OK","MANUAL MISSING"),IF(Journal!$K15="TP1 + Breakeven",IF(ISNUMBER(Journal!$G15),"OK","TP1 MISSING"),IF(Journal!$K15="TP1 + Manual",IF(ISNUMBER(Journal!$G15),IF(ISNUMBER(Journal!$J15),"OK","MANUAL MISSING"),IF(ISNUMBER(Journal!$J15),"TP1 MISSING","TP1 &amp; MANUAL MISSING")),IF(Journal!$K15="Multiple TP",IF(ISNUMBER(Journal!$G15),IF(ISNUMBER(Journal!$H15),"OK","TP2 MISSING"),IF(ISNUMBER(Journal!$H15),"TP1 MISSING","TP1 &amp; TP2 MISSING")),"UNKNOWN OUTCOME")))))))))))))</f>
        <v>0</v>
      </c>
      <c r="K15">
        <f>J15="OK"</f>
        <v>0</v>
      </c>
      <c r="L15">
        <f>IF(ISNUMBER(Journal!$M15),Journal!$M15,0.5)</f>
        <v>0</v>
      </c>
      <c r="M15">
        <f>IF(NOT(K15),"",G15*IF(Journal!$K15="SL",Journal!$F15-Journal!$E15,IF(Journal!$K15="TP",Journal!$G15-Journal!$E15,IF(Journal!$K15="Manual exit",Journal!$J15-Journal!$E15,IF(Journal!$K15="TP1 + Breakeven",L15*(Journal!$G15-Journal!$E15),IF(Journal!$K15="TP1 + Manual",L15*(Journal!$G15-Journal!$E15)+(1-L15)*(Journal!$J15-Journal!$E15),(Journal!$G15+Journal!$H15+IF(ISNUMBER(Journal!$I15),Journal!$I15,0))/IF(ISNUMBER(Journal!$I15),3,2)-Journal!$E15))))))</f>
        <v>0</v>
      </c>
      <c r="N15">
        <f>IF(K15,Journal!$E15+G15*M15,"")</f>
        <v>0</v>
      </c>
      <c r="O15">
        <f>Q14</f>
        <v>0</v>
      </c>
      <c r="P15">
        <f>IF(OR(NOT(A15),I15&lt;&gt;""),"",Journal!$L15)</f>
        <v>0</v>
      </c>
      <c r="Q15">
        <f>O15+IF(K15,V15,0)</f>
        <v>0</v>
      </c>
      <c r="R15">
        <f>IF(P15="","",H15*P15*C15*D15)</f>
        <v>0</v>
      </c>
      <c r="S15">
        <f>IF(K15,M15*P15*C15*D15,"")</f>
        <v>0</v>
      </c>
      <c r="T15">
        <f>IF(K15,-IF(F15&gt;0,F15*Journal!$E15*P15*C15*D15,P15*E15),"")</f>
        <v>0</v>
      </c>
      <c r="U15">
        <f>IF(K15,IF(S15&gt;0,"W",IF(S15&lt;0,"L","B")),"")</f>
        <v>0</v>
      </c>
      <c r="V15">
        <f>IF(K15,S15+T15,"")</f>
        <v>0</v>
      </c>
      <c r="W15">
        <f>IF(K15,V15/O15,"")</f>
        <v>0</v>
      </c>
      <c r="X15">
        <f>IF(K15,M15/H15,"")</f>
        <v>0</v>
      </c>
      <c r="Y15">
        <f>IF(AND(OR(J15="OK",J15="OPEN"),ISNUMBER(Journal!$G15)),G15*(Journal!$G15-Journal!$E15)/H15,"")</f>
        <v>0</v>
      </c>
      <c r="Z15">
        <f>IF(AA15="","",IF(AND(ISNUMBER(Settings!$D$5),ISNUMBER(Settings!$E$5),IF(Settings!$D$5&lt;=Settings!$E$5,AND(AA15&gt;=Settings!$D$5,AA15&lt;Settings!$E$5),OR(AA15&gt;=Settings!$D$5,AA15&lt;Settings!$E$5))),Settings!$A$5,IF(AND(ISNUMBER(Settings!$D$6),ISNUMBER(Settings!$E$6),IF(Settings!$D$6&lt;=Settings!$E$6,AND(AA15&gt;=Settings!$D$6,AA15&lt;Settings!$E$6),OR(AA15&gt;=Settings!$D$6,AA15&lt;Settings!$E$6))),Settings!$A$6,IF(AND(ISNUMBER(Settings!$D$7),ISNUMBER(Settings!$E$7),IF(Settings!$D$7&lt;=Settings!$E$7,AND(AA15&gt;=Settings!$D$7,AA15&lt;Settings!$E$7),OR(AA15&gt;=Settings!$D$7,AA15&lt;Settings!$E$7))),Settings!$A$7,IF(AND(ISNUMBER(Settings!$D$8),ISNUMBER(Settings!$E$8),IF(Settings!$D$8&lt;=Settings!$E$8,AND(AA15&gt;=Settings!$D$8,AA15&lt;Settings!$E$8),OR(AA15&gt;=Settings!$D$8,AA15&lt;Settings!$E$8))),Settings!$A$8,IF(AND(ISNUMBER(Settings!$D$9),ISNUMBER(Settings!$E$9),IF(Settings!$D$9&lt;=Settings!$E$9,AND(AA15&gt;=Settings!$D$9,AA15&lt;Settings!$E$9),OR(AA15&gt;=Settings!$D$9,AA15&lt;Settings!$E$9))),Settings!$A$9,IF(AND(ISNUMBER(Settings!$D$10),ISNUMBER(Settings!$E$10),IF(Settings!$D$10&lt;=Settings!$E$10,AND(AA15&gt;=Settings!$D$10,AA15&lt;Settings!$E$10),OR(AA15&gt;=Settings!$D$10,AA15&lt;Settings!$E$10))),Settings!$A$10,"")))))))</f>
        <v>0</v>
      </c>
      <c r="AA15">
        <f>IF(AND(A15,ISNUMBER(Journal!$B15)),MOD(ROUND(MOD(Journal!$B15,1)*1440,0)-ROUND(Journal!$D$8*60,0),1440),"")</f>
        <v>0</v>
      </c>
      <c r="AB15">
        <f>IF(G15=1,"LONG",IF(G15=-1,"SHORT",""))</f>
        <v>0</v>
      </c>
      <c r="AC15">
        <f>AC14+IF(K15,1,0)</f>
        <v>0</v>
      </c>
      <c r="AD15">
        <f>IF(K15,AC15,"")</f>
        <v>0</v>
      </c>
      <c r="AE15">
        <f>J15="OPEN"</f>
        <v>0</v>
      </c>
      <c r="AF15">
        <f>AND(J15&lt;&gt;"",J15&lt;&gt;"OK",J15&lt;&gt;"OPEN")</f>
        <v>0</v>
      </c>
      <c r="AH15">
        <v>4</v>
      </c>
      <c r="AI15">
        <f>IF(AH15&gt;$AZ$11,"",IF(AH15=0,Journal!$D$3,INDEX($Q$11:$Q$1010,MATCH(AH15,$AD$11:$AD$1010,0))))</f>
        <v>0</v>
      </c>
      <c r="AJ15">
        <v>5</v>
      </c>
      <c r="AK15">
        <f>IF(AJ15&gt;$AZ$11,"",INDEX($P$11:$P$1010,MATCH(AJ15,$AD$11:$AD$1010,0)))</f>
        <v>0</v>
      </c>
      <c r="AM15">
        <f>IF(Markets!$A$9="","",Markets!$A$9)</f>
        <v>0</v>
      </c>
      <c r="AN15">
        <f>IF(AM15="",0,COUNTIFS(Journal!$C$11:$C$1010,AM15,$K$11:$K$1010,TRUE))</f>
        <v>0</v>
      </c>
      <c r="AO15">
        <f>IF(AN15=0,0,SUMIF(Journal!$C$11:$C$1010,AM15,$V$11:$V$1010))</f>
        <v>0</v>
      </c>
      <c r="AP15">
        <f>IF(AN15&gt;0,COUNTIF($AN$11:AN15,"&gt;0"),"")</f>
        <v>0</v>
      </c>
      <c r="AQ15">
        <v>5</v>
      </c>
      <c r="AR15">
        <f>IF(AQ15&gt;$AZ$36,"",INDEX($AM$11:$AM$160,MATCH(AQ15,$AP$11:$AP$160,0)))</f>
        <v>0</v>
      </c>
      <c r="AS15">
        <f>IF(AQ15&gt;$AZ$36,"",INDEX($AO$11:$AO$160,MATCH(AQ15,$AP$11:$AP$160,0)))</f>
        <v>0</v>
      </c>
      <c r="AU15">
        <f>IF(AND(Settings!$A$9&lt;&gt;"",ISNUMBER(Settings!$D$9),ISNUMBER(Settings!$E$9)),Settings!$A$9,"")</f>
        <v>0</v>
      </c>
      <c r="AV15">
        <f>IF(AU15="",0,COUNTIFS($Z$11:$Z$1010,AU15,$K$11:$K$1010,TRUE))</f>
        <v>0</v>
      </c>
      <c r="AW15">
        <f>IF(AU15="",0,SUMIF($Z$11:$Z$1010,AU15,$V$11:$V$1010))</f>
        <v>0</v>
      </c>
      <c r="AY15" t="s">
        <v>175</v>
      </c>
      <c r="AZ15">
        <f>IF($AZ$11=0,"",$AZ$12/$AZ$11)</f>
        <v>0</v>
      </c>
      <c r="BB15" t="s">
        <v>199</v>
      </c>
      <c r="BC15">
        <f>$AZ$13</f>
        <v>0</v>
      </c>
    </row>
    <row r="16" spans="1:56">
      <c r="A16">
        <f>COUNTA(Journal!A16:M16)&gt;0</f>
        <v>0</v>
      </c>
      <c r="B16">
        <f>IF(Journal!$C16="",0,IFERROR(MATCH(Journal!$C16,Markets!$A$5:$A$154,0),0))</f>
        <v>0</v>
      </c>
      <c r="C16">
        <f>IF(B16&gt;0,INDEX(Markets!$C$5:$C$154,B16),"")</f>
        <v>0</v>
      </c>
      <c r="D16">
        <f>IF(B16&gt;0,INDEX(Markets!$F$5:$F$154,B16),"")</f>
        <v>0</v>
      </c>
      <c r="E16">
        <f>IF(B16&gt;0,IF(INDEX(Markets!$G$5:$G$154,B16)="",Journal!$D$4,INDEX(Markets!$G$5:$G$154,B16)),"")</f>
        <v>0</v>
      </c>
      <c r="F16">
        <f>IF(B16&gt;0,N(INDEX(Markets!$H$5:$H$154,B16)),0)</f>
        <v>0</v>
      </c>
      <c r="G16">
        <f>IF(Journal!$D16="LONG",1,IF(Journal!$D16="SHORT",-1,0))</f>
        <v>0</v>
      </c>
      <c r="H16">
        <f>IF(AND(ISNUMBER(Journal!$E16),ISNUMBER(Journal!$F16)),ABS(Journal!$E16-Journal!$F16),"")</f>
        <v>0</v>
      </c>
      <c r="I16">
        <f>IF(NOT(A16),"",IF(Journal!$C16="","INSTRUMENT MISSING",IF(B16=0,"UNKNOWN INSTRUMENT",IF(OR(NOT(ISNUMBER(C16)),NOT(ISNUMBER(D16))),"INSTRUMENT SPECS MISSING",IF(OR(C16&lt;=0,D16&lt;=0),"INSTRUMENT SPECS MISSING",IF(NOT(ISNUMBER(Journal!$E16)),"ENTRY MISSING",IF(NOT(ISNUMBER(Journal!$F16)),"SL MISSING",IF(Journal!$F16=Journal!$E16,"SL = ENTRY",IF(G16=0,"DIRECTION MISSING",IF(G16*(Journal!$E16-Journal!$F16)&lt;=0,"SL WRONG SIDE",IF(NOT(AND(ISNUMBER(Journal!$L16),Journal!$L16&gt;0)),IF(TRUE,"LOTS MISSING","RISK MISSING"),"")))))))))))</f>
        <v>0</v>
      </c>
      <c r="J16">
        <f>IF(NOT(A16),"",IF(I16&lt;&gt;"",I16,IF(AND(ISNUMBER(Journal!$G16),G16*(Journal!$G16-Journal!$E16)&lt;=0),"TP1 WRONG SIDE",IF(AND(ISNUMBER(Journal!$H16),G16*(Journal!$H16-Journal!$E16)&lt;=0),"TP2 WRONG SIDE",IF(AND(ISNUMBER(Journal!$I16),G16*(Journal!$I16-Journal!$E16)&lt;=0),"TP3 WRONG SIDE",IF(Journal!$K16="","OPEN",IF(AND(Journal!$M16&lt;&gt;"",OR(NOT(ISNUMBER(Journal!$M16)),Journal!$M16&lt;=0,Journal!$M16&gt;=1)),"TP1 % INVALID",IF(Journal!$K16="SL","OK",IF(Journal!$K16="TP",IF(ISNUMBER(Journal!$G16),"OK","TP1 MISSING"),IF(Journal!$K16="Manual exit",IF(ISNUMBER(Journal!$J16),"OK","MANUAL MISSING"),IF(Journal!$K16="TP1 + Breakeven",IF(ISNUMBER(Journal!$G16),"OK","TP1 MISSING"),IF(Journal!$K16="TP1 + Manual",IF(ISNUMBER(Journal!$G16),IF(ISNUMBER(Journal!$J16),"OK","MANUAL MISSING"),IF(ISNUMBER(Journal!$J16),"TP1 MISSING","TP1 &amp; MANUAL MISSING")),IF(Journal!$K16="Multiple TP",IF(ISNUMBER(Journal!$G16),IF(ISNUMBER(Journal!$H16),"OK","TP2 MISSING"),IF(ISNUMBER(Journal!$H16),"TP1 MISSING","TP1 &amp; TP2 MISSING")),"UNKNOWN OUTCOME")))))))))))))</f>
        <v>0</v>
      </c>
      <c r="K16">
        <f>J16="OK"</f>
        <v>0</v>
      </c>
      <c r="L16">
        <f>IF(ISNUMBER(Journal!$M16),Journal!$M16,0.5)</f>
        <v>0</v>
      </c>
      <c r="M16">
        <f>IF(NOT(K16),"",G16*IF(Journal!$K16="SL",Journal!$F16-Journal!$E16,IF(Journal!$K16="TP",Journal!$G16-Journal!$E16,IF(Journal!$K16="Manual exit",Journal!$J16-Journal!$E16,IF(Journal!$K16="TP1 + Breakeven",L16*(Journal!$G16-Journal!$E16),IF(Journal!$K16="TP1 + Manual",L16*(Journal!$G16-Journal!$E16)+(1-L16)*(Journal!$J16-Journal!$E16),(Journal!$G16+Journal!$H16+IF(ISNUMBER(Journal!$I16),Journal!$I16,0))/IF(ISNUMBER(Journal!$I16),3,2)-Journal!$E16))))))</f>
        <v>0</v>
      </c>
      <c r="N16">
        <f>IF(K16,Journal!$E16+G16*M16,"")</f>
        <v>0</v>
      </c>
      <c r="O16">
        <f>Q15</f>
        <v>0</v>
      </c>
      <c r="P16">
        <f>IF(OR(NOT(A16),I16&lt;&gt;""),"",Journal!$L16)</f>
        <v>0</v>
      </c>
      <c r="Q16">
        <f>O16+IF(K16,V16,0)</f>
        <v>0</v>
      </c>
      <c r="R16">
        <f>IF(P16="","",H16*P16*C16*D16)</f>
        <v>0</v>
      </c>
      <c r="S16">
        <f>IF(K16,M16*P16*C16*D16,"")</f>
        <v>0</v>
      </c>
      <c r="T16">
        <f>IF(K16,-IF(F16&gt;0,F16*Journal!$E16*P16*C16*D16,P16*E16),"")</f>
        <v>0</v>
      </c>
      <c r="U16">
        <f>IF(K16,IF(S16&gt;0,"W",IF(S16&lt;0,"L","B")),"")</f>
        <v>0</v>
      </c>
      <c r="V16">
        <f>IF(K16,S16+T16,"")</f>
        <v>0</v>
      </c>
      <c r="W16">
        <f>IF(K16,V16/O16,"")</f>
        <v>0</v>
      </c>
      <c r="X16">
        <f>IF(K16,M16/H16,"")</f>
        <v>0</v>
      </c>
      <c r="Y16">
        <f>IF(AND(OR(J16="OK",J16="OPEN"),ISNUMBER(Journal!$G16)),G16*(Journal!$G16-Journal!$E16)/H16,"")</f>
        <v>0</v>
      </c>
      <c r="Z16">
        <f>IF(AA16="","",IF(AND(ISNUMBER(Settings!$D$5),ISNUMBER(Settings!$E$5),IF(Settings!$D$5&lt;=Settings!$E$5,AND(AA16&gt;=Settings!$D$5,AA16&lt;Settings!$E$5),OR(AA16&gt;=Settings!$D$5,AA16&lt;Settings!$E$5))),Settings!$A$5,IF(AND(ISNUMBER(Settings!$D$6),ISNUMBER(Settings!$E$6),IF(Settings!$D$6&lt;=Settings!$E$6,AND(AA16&gt;=Settings!$D$6,AA16&lt;Settings!$E$6),OR(AA16&gt;=Settings!$D$6,AA16&lt;Settings!$E$6))),Settings!$A$6,IF(AND(ISNUMBER(Settings!$D$7),ISNUMBER(Settings!$E$7),IF(Settings!$D$7&lt;=Settings!$E$7,AND(AA16&gt;=Settings!$D$7,AA16&lt;Settings!$E$7),OR(AA16&gt;=Settings!$D$7,AA16&lt;Settings!$E$7))),Settings!$A$7,IF(AND(ISNUMBER(Settings!$D$8),ISNUMBER(Settings!$E$8),IF(Settings!$D$8&lt;=Settings!$E$8,AND(AA16&gt;=Settings!$D$8,AA16&lt;Settings!$E$8),OR(AA16&gt;=Settings!$D$8,AA16&lt;Settings!$E$8))),Settings!$A$8,IF(AND(ISNUMBER(Settings!$D$9),ISNUMBER(Settings!$E$9),IF(Settings!$D$9&lt;=Settings!$E$9,AND(AA16&gt;=Settings!$D$9,AA16&lt;Settings!$E$9),OR(AA16&gt;=Settings!$D$9,AA16&lt;Settings!$E$9))),Settings!$A$9,IF(AND(ISNUMBER(Settings!$D$10),ISNUMBER(Settings!$E$10),IF(Settings!$D$10&lt;=Settings!$E$10,AND(AA16&gt;=Settings!$D$10,AA16&lt;Settings!$E$10),OR(AA16&gt;=Settings!$D$10,AA16&lt;Settings!$E$10))),Settings!$A$10,"")))))))</f>
        <v>0</v>
      </c>
      <c r="AA16">
        <f>IF(AND(A16,ISNUMBER(Journal!$B16)),MOD(ROUND(MOD(Journal!$B16,1)*1440,0)-ROUND(Journal!$D$8*60,0),1440),"")</f>
        <v>0</v>
      </c>
      <c r="AB16">
        <f>IF(G16=1,"LONG",IF(G16=-1,"SHORT",""))</f>
        <v>0</v>
      </c>
      <c r="AC16">
        <f>AC15+IF(K16,1,0)</f>
        <v>0</v>
      </c>
      <c r="AD16">
        <f>IF(K16,AC16,"")</f>
        <v>0</v>
      </c>
      <c r="AE16">
        <f>J16="OPEN"</f>
        <v>0</v>
      </c>
      <c r="AF16">
        <f>AND(J16&lt;&gt;"",J16&lt;&gt;"OK",J16&lt;&gt;"OPEN")</f>
        <v>0</v>
      </c>
      <c r="AH16">
        <v>5</v>
      </c>
      <c r="AI16">
        <f>IF(AH16&gt;$AZ$11,"",IF(AH16=0,Journal!$D$3,INDEX($Q$11:$Q$1010,MATCH(AH16,$AD$11:$AD$1010,0))))</f>
        <v>0</v>
      </c>
      <c r="AJ16">
        <v>6</v>
      </c>
      <c r="AK16">
        <f>IF(AJ16&gt;$AZ$11,"",INDEX($P$11:$P$1010,MATCH(AJ16,$AD$11:$AD$1010,0)))</f>
        <v>0</v>
      </c>
      <c r="AM16">
        <f>IF(Markets!$A$10="","",Markets!$A$10)</f>
        <v>0</v>
      </c>
      <c r="AN16">
        <f>IF(AM16="",0,COUNTIFS(Journal!$C$11:$C$1010,AM16,$K$11:$K$1010,TRUE))</f>
        <v>0</v>
      </c>
      <c r="AO16">
        <f>IF(AN16=0,0,SUMIF(Journal!$C$11:$C$1010,AM16,$V$11:$V$1010))</f>
        <v>0</v>
      </c>
      <c r="AP16">
        <f>IF(AN16&gt;0,COUNTIF($AN$11:AN16,"&gt;0"),"")</f>
        <v>0</v>
      </c>
      <c r="AQ16">
        <v>6</v>
      </c>
      <c r="AR16">
        <f>IF(AQ16&gt;$AZ$36,"",INDEX($AM$11:$AM$160,MATCH(AQ16,$AP$11:$AP$160,0)))</f>
        <v>0</v>
      </c>
      <c r="AS16">
        <f>IF(AQ16&gt;$AZ$36,"",INDEX($AO$11:$AO$160,MATCH(AQ16,$AP$11:$AP$160,0)))</f>
        <v>0</v>
      </c>
      <c r="AU16">
        <f>IF(AND(Settings!$A$10&lt;&gt;"",ISNUMBER(Settings!$D$10),ISNUMBER(Settings!$E$10)),Settings!$A$10,"")</f>
        <v>0</v>
      </c>
      <c r="AV16">
        <f>IF(AU16="",0,COUNTIFS($Z$11:$Z$1010,AU16,$K$11:$K$1010,TRUE))</f>
        <v>0</v>
      </c>
      <c r="AW16">
        <f>IF(AU16="",0,SUMIF($Z$11:$Z$1010,AU16,$V$11:$V$1010))</f>
        <v>0</v>
      </c>
      <c r="AY16" t="s">
        <v>176</v>
      </c>
      <c r="AZ16">
        <f>SUMIF($U$11:$U$1010,"W",$S$11:$S$1010)</f>
        <v>0</v>
      </c>
      <c r="BB16" t="s">
        <v>200</v>
      </c>
      <c r="BC16">
        <f>$AZ$14</f>
        <v>0</v>
      </c>
    </row>
    <row r="17" spans="1:52">
      <c r="A17">
        <f>COUNTA(Journal!A17:M17)&gt;0</f>
        <v>0</v>
      </c>
      <c r="B17">
        <f>IF(Journal!$C17="",0,IFERROR(MATCH(Journal!$C17,Markets!$A$5:$A$154,0),0))</f>
        <v>0</v>
      </c>
      <c r="C17">
        <f>IF(B17&gt;0,INDEX(Markets!$C$5:$C$154,B17),"")</f>
        <v>0</v>
      </c>
      <c r="D17">
        <f>IF(B17&gt;0,INDEX(Markets!$F$5:$F$154,B17),"")</f>
        <v>0</v>
      </c>
      <c r="E17">
        <f>IF(B17&gt;0,IF(INDEX(Markets!$G$5:$G$154,B17)="",Journal!$D$4,INDEX(Markets!$G$5:$G$154,B17)),"")</f>
        <v>0</v>
      </c>
      <c r="F17">
        <f>IF(B17&gt;0,N(INDEX(Markets!$H$5:$H$154,B17)),0)</f>
        <v>0</v>
      </c>
      <c r="G17">
        <f>IF(Journal!$D17="LONG",1,IF(Journal!$D17="SHORT",-1,0))</f>
        <v>0</v>
      </c>
      <c r="H17">
        <f>IF(AND(ISNUMBER(Journal!$E17),ISNUMBER(Journal!$F17)),ABS(Journal!$E17-Journal!$F17),"")</f>
        <v>0</v>
      </c>
      <c r="I17">
        <f>IF(NOT(A17),"",IF(Journal!$C17="","INSTRUMENT MISSING",IF(B17=0,"UNKNOWN INSTRUMENT",IF(OR(NOT(ISNUMBER(C17)),NOT(ISNUMBER(D17))),"INSTRUMENT SPECS MISSING",IF(OR(C17&lt;=0,D17&lt;=0),"INSTRUMENT SPECS MISSING",IF(NOT(ISNUMBER(Journal!$E17)),"ENTRY MISSING",IF(NOT(ISNUMBER(Journal!$F17)),"SL MISSING",IF(Journal!$F17=Journal!$E17,"SL = ENTRY",IF(G17=0,"DIRECTION MISSING",IF(G17*(Journal!$E17-Journal!$F17)&lt;=0,"SL WRONG SIDE",IF(NOT(AND(ISNUMBER(Journal!$L17),Journal!$L17&gt;0)),IF(TRUE,"LOTS MISSING","RISK MISSING"),"")))))))))))</f>
        <v>0</v>
      </c>
      <c r="J17">
        <f>IF(NOT(A17),"",IF(I17&lt;&gt;"",I17,IF(AND(ISNUMBER(Journal!$G17),G17*(Journal!$G17-Journal!$E17)&lt;=0),"TP1 WRONG SIDE",IF(AND(ISNUMBER(Journal!$H17),G17*(Journal!$H17-Journal!$E17)&lt;=0),"TP2 WRONG SIDE",IF(AND(ISNUMBER(Journal!$I17),G17*(Journal!$I17-Journal!$E17)&lt;=0),"TP3 WRONG SIDE",IF(Journal!$K17="","OPEN",IF(AND(Journal!$M17&lt;&gt;"",OR(NOT(ISNUMBER(Journal!$M17)),Journal!$M17&lt;=0,Journal!$M17&gt;=1)),"TP1 % INVALID",IF(Journal!$K17="SL","OK",IF(Journal!$K17="TP",IF(ISNUMBER(Journal!$G17),"OK","TP1 MISSING"),IF(Journal!$K17="Manual exit",IF(ISNUMBER(Journal!$J17),"OK","MANUAL MISSING"),IF(Journal!$K17="TP1 + Breakeven",IF(ISNUMBER(Journal!$G17),"OK","TP1 MISSING"),IF(Journal!$K17="TP1 + Manual",IF(ISNUMBER(Journal!$G17),IF(ISNUMBER(Journal!$J17),"OK","MANUAL MISSING"),IF(ISNUMBER(Journal!$J17),"TP1 MISSING","TP1 &amp; MANUAL MISSING")),IF(Journal!$K17="Multiple TP",IF(ISNUMBER(Journal!$G17),IF(ISNUMBER(Journal!$H17),"OK","TP2 MISSING"),IF(ISNUMBER(Journal!$H17),"TP1 MISSING","TP1 &amp; TP2 MISSING")),"UNKNOWN OUTCOME")))))))))))))</f>
        <v>0</v>
      </c>
      <c r="K17">
        <f>J17="OK"</f>
        <v>0</v>
      </c>
      <c r="L17">
        <f>IF(ISNUMBER(Journal!$M17),Journal!$M17,0.5)</f>
        <v>0</v>
      </c>
      <c r="M17">
        <f>IF(NOT(K17),"",G17*IF(Journal!$K17="SL",Journal!$F17-Journal!$E17,IF(Journal!$K17="TP",Journal!$G17-Journal!$E17,IF(Journal!$K17="Manual exit",Journal!$J17-Journal!$E17,IF(Journal!$K17="TP1 + Breakeven",L17*(Journal!$G17-Journal!$E17),IF(Journal!$K17="TP1 + Manual",L17*(Journal!$G17-Journal!$E17)+(1-L17)*(Journal!$J17-Journal!$E17),(Journal!$G17+Journal!$H17+IF(ISNUMBER(Journal!$I17),Journal!$I17,0))/IF(ISNUMBER(Journal!$I17),3,2)-Journal!$E17))))))</f>
        <v>0</v>
      </c>
      <c r="N17">
        <f>IF(K17,Journal!$E17+G17*M17,"")</f>
        <v>0</v>
      </c>
      <c r="O17">
        <f>Q16</f>
        <v>0</v>
      </c>
      <c r="P17">
        <f>IF(OR(NOT(A17),I17&lt;&gt;""),"",Journal!$L17)</f>
        <v>0</v>
      </c>
      <c r="Q17">
        <f>O17+IF(K17,V17,0)</f>
        <v>0</v>
      </c>
      <c r="R17">
        <f>IF(P17="","",H17*P17*C17*D17)</f>
        <v>0</v>
      </c>
      <c r="S17">
        <f>IF(K17,M17*P17*C17*D17,"")</f>
        <v>0</v>
      </c>
      <c r="T17">
        <f>IF(K17,-IF(F17&gt;0,F17*Journal!$E17*P17*C17*D17,P17*E17),"")</f>
        <v>0</v>
      </c>
      <c r="U17">
        <f>IF(K17,IF(S17&gt;0,"W",IF(S17&lt;0,"L","B")),"")</f>
        <v>0</v>
      </c>
      <c r="V17">
        <f>IF(K17,S17+T17,"")</f>
        <v>0</v>
      </c>
      <c r="W17">
        <f>IF(K17,V17/O17,"")</f>
        <v>0</v>
      </c>
      <c r="X17">
        <f>IF(K17,M17/H17,"")</f>
        <v>0</v>
      </c>
      <c r="Y17">
        <f>IF(AND(OR(J17="OK",J17="OPEN"),ISNUMBER(Journal!$G17)),G17*(Journal!$G17-Journal!$E17)/H17,"")</f>
        <v>0</v>
      </c>
      <c r="Z17">
        <f>IF(AA17="","",IF(AND(ISNUMBER(Settings!$D$5),ISNUMBER(Settings!$E$5),IF(Settings!$D$5&lt;=Settings!$E$5,AND(AA17&gt;=Settings!$D$5,AA17&lt;Settings!$E$5),OR(AA17&gt;=Settings!$D$5,AA17&lt;Settings!$E$5))),Settings!$A$5,IF(AND(ISNUMBER(Settings!$D$6),ISNUMBER(Settings!$E$6),IF(Settings!$D$6&lt;=Settings!$E$6,AND(AA17&gt;=Settings!$D$6,AA17&lt;Settings!$E$6),OR(AA17&gt;=Settings!$D$6,AA17&lt;Settings!$E$6))),Settings!$A$6,IF(AND(ISNUMBER(Settings!$D$7),ISNUMBER(Settings!$E$7),IF(Settings!$D$7&lt;=Settings!$E$7,AND(AA17&gt;=Settings!$D$7,AA17&lt;Settings!$E$7),OR(AA17&gt;=Settings!$D$7,AA17&lt;Settings!$E$7))),Settings!$A$7,IF(AND(ISNUMBER(Settings!$D$8),ISNUMBER(Settings!$E$8),IF(Settings!$D$8&lt;=Settings!$E$8,AND(AA17&gt;=Settings!$D$8,AA17&lt;Settings!$E$8),OR(AA17&gt;=Settings!$D$8,AA17&lt;Settings!$E$8))),Settings!$A$8,IF(AND(ISNUMBER(Settings!$D$9),ISNUMBER(Settings!$E$9),IF(Settings!$D$9&lt;=Settings!$E$9,AND(AA17&gt;=Settings!$D$9,AA17&lt;Settings!$E$9),OR(AA17&gt;=Settings!$D$9,AA17&lt;Settings!$E$9))),Settings!$A$9,IF(AND(ISNUMBER(Settings!$D$10),ISNUMBER(Settings!$E$10),IF(Settings!$D$10&lt;=Settings!$E$10,AND(AA17&gt;=Settings!$D$10,AA17&lt;Settings!$E$10),OR(AA17&gt;=Settings!$D$10,AA17&lt;Settings!$E$10))),Settings!$A$10,"")))))))</f>
        <v>0</v>
      </c>
      <c r="AA17">
        <f>IF(AND(A17,ISNUMBER(Journal!$B17)),MOD(ROUND(MOD(Journal!$B17,1)*1440,0)-ROUND(Journal!$D$8*60,0),1440),"")</f>
        <v>0</v>
      </c>
      <c r="AB17">
        <f>IF(G17=1,"LONG",IF(G17=-1,"SHORT",""))</f>
        <v>0</v>
      </c>
      <c r="AC17">
        <f>AC16+IF(K17,1,0)</f>
        <v>0</v>
      </c>
      <c r="AD17">
        <f>IF(K17,AC17,"")</f>
        <v>0</v>
      </c>
      <c r="AE17">
        <f>J17="OPEN"</f>
        <v>0</v>
      </c>
      <c r="AF17">
        <f>AND(J17&lt;&gt;"",J17&lt;&gt;"OK",J17&lt;&gt;"OPEN")</f>
        <v>0</v>
      </c>
      <c r="AH17">
        <v>6</v>
      </c>
      <c r="AI17">
        <f>IF(AH17&gt;$AZ$11,"",IF(AH17=0,Journal!$D$3,INDEX($Q$11:$Q$1010,MATCH(AH17,$AD$11:$AD$1010,0))))</f>
        <v>0</v>
      </c>
      <c r="AJ17">
        <v>7</v>
      </c>
      <c r="AK17">
        <f>IF(AJ17&gt;$AZ$11,"",INDEX($P$11:$P$1010,MATCH(AJ17,$AD$11:$AD$1010,0)))</f>
        <v>0</v>
      </c>
      <c r="AM17">
        <f>IF(Markets!$A$11="","",Markets!$A$11)</f>
        <v>0</v>
      </c>
      <c r="AN17">
        <f>IF(AM17="",0,COUNTIFS(Journal!$C$11:$C$1010,AM17,$K$11:$K$1010,TRUE))</f>
        <v>0</v>
      </c>
      <c r="AO17">
        <f>IF(AN17=0,0,SUMIF(Journal!$C$11:$C$1010,AM17,$V$11:$V$1010))</f>
        <v>0</v>
      </c>
      <c r="AP17">
        <f>IF(AN17&gt;0,COUNTIF($AN$11:AN17,"&gt;0"),"")</f>
        <v>0</v>
      </c>
      <c r="AQ17">
        <v>7</v>
      </c>
      <c r="AR17">
        <f>IF(AQ17&gt;$AZ$36,"",INDEX($AM$11:$AM$160,MATCH(AQ17,$AP$11:$AP$160,0)))</f>
        <v>0</v>
      </c>
      <c r="AS17">
        <f>IF(AQ17&gt;$AZ$36,"",INDEX($AO$11:$AO$160,MATCH(AQ17,$AP$11:$AP$160,0)))</f>
        <v>0</v>
      </c>
      <c r="AY17" t="s">
        <v>177</v>
      </c>
      <c r="AZ17">
        <f>-SUMIF($U$11:$U$1010,"L",$S$11:$S$1010)</f>
        <v>0</v>
      </c>
    </row>
    <row r="18" spans="1:52">
      <c r="A18">
        <f>COUNTA(Journal!A18:M18)&gt;0</f>
        <v>0</v>
      </c>
      <c r="B18">
        <f>IF(Journal!$C18="",0,IFERROR(MATCH(Journal!$C18,Markets!$A$5:$A$154,0),0))</f>
        <v>0</v>
      </c>
      <c r="C18">
        <f>IF(B18&gt;0,INDEX(Markets!$C$5:$C$154,B18),"")</f>
        <v>0</v>
      </c>
      <c r="D18">
        <f>IF(B18&gt;0,INDEX(Markets!$F$5:$F$154,B18),"")</f>
        <v>0</v>
      </c>
      <c r="E18">
        <f>IF(B18&gt;0,IF(INDEX(Markets!$G$5:$G$154,B18)="",Journal!$D$4,INDEX(Markets!$G$5:$G$154,B18)),"")</f>
        <v>0</v>
      </c>
      <c r="F18">
        <f>IF(B18&gt;0,N(INDEX(Markets!$H$5:$H$154,B18)),0)</f>
        <v>0</v>
      </c>
      <c r="G18">
        <f>IF(Journal!$D18="LONG",1,IF(Journal!$D18="SHORT",-1,0))</f>
        <v>0</v>
      </c>
      <c r="H18">
        <f>IF(AND(ISNUMBER(Journal!$E18),ISNUMBER(Journal!$F18)),ABS(Journal!$E18-Journal!$F18),"")</f>
        <v>0</v>
      </c>
      <c r="I18">
        <f>IF(NOT(A18),"",IF(Journal!$C18="","INSTRUMENT MISSING",IF(B18=0,"UNKNOWN INSTRUMENT",IF(OR(NOT(ISNUMBER(C18)),NOT(ISNUMBER(D18))),"INSTRUMENT SPECS MISSING",IF(OR(C18&lt;=0,D18&lt;=0),"INSTRUMENT SPECS MISSING",IF(NOT(ISNUMBER(Journal!$E18)),"ENTRY MISSING",IF(NOT(ISNUMBER(Journal!$F18)),"SL MISSING",IF(Journal!$F18=Journal!$E18,"SL = ENTRY",IF(G18=0,"DIRECTION MISSING",IF(G18*(Journal!$E18-Journal!$F18)&lt;=0,"SL WRONG SIDE",IF(NOT(AND(ISNUMBER(Journal!$L18),Journal!$L18&gt;0)),IF(TRUE,"LOTS MISSING","RISK MISSING"),"")))))))))))</f>
        <v>0</v>
      </c>
      <c r="J18">
        <f>IF(NOT(A18),"",IF(I18&lt;&gt;"",I18,IF(AND(ISNUMBER(Journal!$G18),G18*(Journal!$G18-Journal!$E18)&lt;=0),"TP1 WRONG SIDE",IF(AND(ISNUMBER(Journal!$H18),G18*(Journal!$H18-Journal!$E18)&lt;=0),"TP2 WRONG SIDE",IF(AND(ISNUMBER(Journal!$I18),G18*(Journal!$I18-Journal!$E18)&lt;=0),"TP3 WRONG SIDE",IF(Journal!$K18="","OPEN",IF(AND(Journal!$M18&lt;&gt;"",OR(NOT(ISNUMBER(Journal!$M18)),Journal!$M18&lt;=0,Journal!$M18&gt;=1)),"TP1 % INVALID",IF(Journal!$K18="SL","OK",IF(Journal!$K18="TP",IF(ISNUMBER(Journal!$G18),"OK","TP1 MISSING"),IF(Journal!$K18="Manual exit",IF(ISNUMBER(Journal!$J18),"OK","MANUAL MISSING"),IF(Journal!$K18="TP1 + Breakeven",IF(ISNUMBER(Journal!$G18),"OK","TP1 MISSING"),IF(Journal!$K18="TP1 + Manual",IF(ISNUMBER(Journal!$G18),IF(ISNUMBER(Journal!$J18),"OK","MANUAL MISSING"),IF(ISNUMBER(Journal!$J18),"TP1 MISSING","TP1 &amp; MANUAL MISSING")),IF(Journal!$K18="Multiple TP",IF(ISNUMBER(Journal!$G18),IF(ISNUMBER(Journal!$H18),"OK","TP2 MISSING"),IF(ISNUMBER(Journal!$H18),"TP1 MISSING","TP1 &amp; TP2 MISSING")),"UNKNOWN OUTCOME")))))))))))))</f>
        <v>0</v>
      </c>
      <c r="K18">
        <f>J18="OK"</f>
        <v>0</v>
      </c>
      <c r="L18">
        <f>IF(ISNUMBER(Journal!$M18),Journal!$M18,0.5)</f>
        <v>0</v>
      </c>
      <c r="M18">
        <f>IF(NOT(K18),"",G18*IF(Journal!$K18="SL",Journal!$F18-Journal!$E18,IF(Journal!$K18="TP",Journal!$G18-Journal!$E18,IF(Journal!$K18="Manual exit",Journal!$J18-Journal!$E18,IF(Journal!$K18="TP1 + Breakeven",L18*(Journal!$G18-Journal!$E18),IF(Journal!$K18="TP1 + Manual",L18*(Journal!$G18-Journal!$E18)+(1-L18)*(Journal!$J18-Journal!$E18),(Journal!$G18+Journal!$H18+IF(ISNUMBER(Journal!$I18),Journal!$I18,0))/IF(ISNUMBER(Journal!$I18),3,2)-Journal!$E18))))))</f>
        <v>0</v>
      </c>
      <c r="N18">
        <f>IF(K18,Journal!$E18+G18*M18,"")</f>
        <v>0</v>
      </c>
      <c r="O18">
        <f>Q17</f>
        <v>0</v>
      </c>
      <c r="P18">
        <f>IF(OR(NOT(A18),I18&lt;&gt;""),"",Journal!$L18)</f>
        <v>0</v>
      </c>
      <c r="Q18">
        <f>O18+IF(K18,V18,0)</f>
        <v>0</v>
      </c>
      <c r="R18">
        <f>IF(P18="","",H18*P18*C18*D18)</f>
        <v>0</v>
      </c>
      <c r="S18">
        <f>IF(K18,M18*P18*C18*D18,"")</f>
        <v>0</v>
      </c>
      <c r="T18">
        <f>IF(K18,-IF(F18&gt;0,F18*Journal!$E18*P18*C18*D18,P18*E18),"")</f>
        <v>0</v>
      </c>
      <c r="U18">
        <f>IF(K18,IF(S18&gt;0,"W",IF(S18&lt;0,"L","B")),"")</f>
        <v>0</v>
      </c>
      <c r="V18">
        <f>IF(K18,S18+T18,"")</f>
        <v>0</v>
      </c>
      <c r="W18">
        <f>IF(K18,V18/O18,"")</f>
        <v>0</v>
      </c>
      <c r="X18">
        <f>IF(K18,M18/H18,"")</f>
        <v>0</v>
      </c>
      <c r="Y18">
        <f>IF(AND(OR(J18="OK",J18="OPEN"),ISNUMBER(Journal!$G18)),G18*(Journal!$G18-Journal!$E18)/H18,"")</f>
        <v>0</v>
      </c>
      <c r="Z18">
        <f>IF(AA18="","",IF(AND(ISNUMBER(Settings!$D$5),ISNUMBER(Settings!$E$5),IF(Settings!$D$5&lt;=Settings!$E$5,AND(AA18&gt;=Settings!$D$5,AA18&lt;Settings!$E$5),OR(AA18&gt;=Settings!$D$5,AA18&lt;Settings!$E$5))),Settings!$A$5,IF(AND(ISNUMBER(Settings!$D$6),ISNUMBER(Settings!$E$6),IF(Settings!$D$6&lt;=Settings!$E$6,AND(AA18&gt;=Settings!$D$6,AA18&lt;Settings!$E$6),OR(AA18&gt;=Settings!$D$6,AA18&lt;Settings!$E$6))),Settings!$A$6,IF(AND(ISNUMBER(Settings!$D$7),ISNUMBER(Settings!$E$7),IF(Settings!$D$7&lt;=Settings!$E$7,AND(AA18&gt;=Settings!$D$7,AA18&lt;Settings!$E$7),OR(AA18&gt;=Settings!$D$7,AA18&lt;Settings!$E$7))),Settings!$A$7,IF(AND(ISNUMBER(Settings!$D$8),ISNUMBER(Settings!$E$8),IF(Settings!$D$8&lt;=Settings!$E$8,AND(AA18&gt;=Settings!$D$8,AA18&lt;Settings!$E$8),OR(AA18&gt;=Settings!$D$8,AA18&lt;Settings!$E$8))),Settings!$A$8,IF(AND(ISNUMBER(Settings!$D$9),ISNUMBER(Settings!$E$9),IF(Settings!$D$9&lt;=Settings!$E$9,AND(AA18&gt;=Settings!$D$9,AA18&lt;Settings!$E$9),OR(AA18&gt;=Settings!$D$9,AA18&lt;Settings!$E$9))),Settings!$A$9,IF(AND(ISNUMBER(Settings!$D$10),ISNUMBER(Settings!$E$10),IF(Settings!$D$10&lt;=Settings!$E$10,AND(AA18&gt;=Settings!$D$10,AA18&lt;Settings!$E$10),OR(AA18&gt;=Settings!$D$10,AA18&lt;Settings!$E$10))),Settings!$A$10,"")))))))</f>
        <v>0</v>
      </c>
      <c r="AA18">
        <f>IF(AND(A18,ISNUMBER(Journal!$B18)),MOD(ROUND(MOD(Journal!$B18,1)*1440,0)-ROUND(Journal!$D$8*60,0),1440),"")</f>
        <v>0</v>
      </c>
      <c r="AB18">
        <f>IF(G18=1,"LONG",IF(G18=-1,"SHORT",""))</f>
        <v>0</v>
      </c>
      <c r="AC18">
        <f>AC17+IF(K18,1,0)</f>
        <v>0</v>
      </c>
      <c r="AD18">
        <f>IF(K18,AC18,"")</f>
        <v>0</v>
      </c>
      <c r="AE18">
        <f>J18="OPEN"</f>
        <v>0</v>
      </c>
      <c r="AF18">
        <f>AND(J18&lt;&gt;"",J18&lt;&gt;"OK",J18&lt;&gt;"OPEN")</f>
        <v>0</v>
      </c>
      <c r="AH18">
        <v>7</v>
      </c>
      <c r="AI18">
        <f>IF(AH18&gt;$AZ$11,"",IF(AH18=0,Journal!$D$3,INDEX($Q$11:$Q$1010,MATCH(AH18,$AD$11:$AD$1010,0))))</f>
        <v>0</v>
      </c>
      <c r="AJ18">
        <v>8</v>
      </c>
      <c r="AK18">
        <f>IF(AJ18&gt;$AZ$11,"",INDEX($P$11:$P$1010,MATCH(AJ18,$AD$11:$AD$1010,0)))</f>
        <v>0</v>
      </c>
      <c r="AM18">
        <f>IF(Markets!$A$12="","",Markets!$A$12)</f>
        <v>0</v>
      </c>
      <c r="AN18">
        <f>IF(AM18="",0,COUNTIFS(Journal!$C$11:$C$1010,AM18,$K$11:$K$1010,TRUE))</f>
        <v>0</v>
      </c>
      <c r="AO18">
        <f>IF(AN18=0,0,SUMIF(Journal!$C$11:$C$1010,AM18,$V$11:$V$1010))</f>
        <v>0</v>
      </c>
      <c r="AP18">
        <f>IF(AN18&gt;0,COUNTIF($AN$11:AN18,"&gt;0"),"")</f>
        <v>0</v>
      </c>
      <c r="AQ18">
        <v>8</v>
      </c>
      <c r="AR18">
        <f>IF(AQ18&gt;$AZ$36,"",INDEX($AM$11:$AM$160,MATCH(AQ18,$AP$11:$AP$160,0)))</f>
        <v>0</v>
      </c>
      <c r="AS18">
        <f>IF(AQ18&gt;$AZ$36,"",INDEX($AO$11:$AO$160,MATCH(AQ18,$AP$11:$AP$160,0)))</f>
        <v>0</v>
      </c>
      <c r="AY18" t="s">
        <v>178</v>
      </c>
      <c r="AZ18">
        <f>IF($AZ$12=0,"",$AZ$16/$AZ$12)</f>
        <v>0</v>
      </c>
    </row>
    <row r="19" spans="1:52">
      <c r="A19">
        <f>COUNTA(Journal!A19:M19)&gt;0</f>
        <v>0</v>
      </c>
      <c r="B19">
        <f>IF(Journal!$C19="",0,IFERROR(MATCH(Journal!$C19,Markets!$A$5:$A$154,0),0))</f>
        <v>0</v>
      </c>
      <c r="C19">
        <f>IF(B19&gt;0,INDEX(Markets!$C$5:$C$154,B19),"")</f>
        <v>0</v>
      </c>
      <c r="D19">
        <f>IF(B19&gt;0,INDEX(Markets!$F$5:$F$154,B19),"")</f>
        <v>0</v>
      </c>
      <c r="E19">
        <f>IF(B19&gt;0,IF(INDEX(Markets!$G$5:$G$154,B19)="",Journal!$D$4,INDEX(Markets!$G$5:$G$154,B19)),"")</f>
        <v>0</v>
      </c>
      <c r="F19">
        <f>IF(B19&gt;0,N(INDEX(Markets!$H$5:$H$154,B19)),0)</f>
        <v>0</v>
      </c>
      <c r="G19">
        <f>IF(Journal!$D19="LONG",1,IF(Journal!$D19="SHORT",-1,0))</f>
        <v>0</v>
      </c>
      <c r="H19">
        <f>IF(AND(ISNUMBER(Journal!$E19),ISNUMBER(Journal!$F19)),ABS(Journal!$E19-Journal!$F19),"")</f>
        <v>0</v>
      </c>
      <c r="I19">
        <f>IF(NOT(A19),"",IF(Journal!$C19="","INSTRUMENT MISSING",IF(B19=0,"UNKNOWN INSTRUMENT",IF(OR(NOT(ISNUMBER(C19)),NOT(ISNUMBER(D19))),"INSTRUMENT SPECS MISSING",IF(OR(C19&lt;=0,D19&lt;=0),"INSTRUMENT SPECS MISSING",IF(NOT(ISNUMBER(Journal!$E19)),"ENTRY MISSING",IF(NOT(ISNUMBER(Journal!$F19)),"SL MISSING",IF(Journal!$F19=Journal!$E19,"SL = ENTRY",IF(G19=0,"DIRECTION MISSING",IF(G19*(Journal!$E19-Journal!$F19)&lt;=0,"SL WRONG SIDE",IF(NOT(AND(ISNUMBER(Journal!$L19),Journal!$L19&gt;0)),IF(TRUE,"LOTS MISSING","RISK MISSING"),"")))))))))))</f>
        <v>0</v>
      </c>
      <c r="J19">
        <f>IF(NOT(A19),"",IF(I19&lt;&gt;"",I19,IF(AND(ISNUMBER(Journal!$G19),G19*(Journal!$G19-Journal!$E19)&lt;=0),"TP1 WRONG SIDE",IF(AND(ISNUMBER(Journal!$H19),G19*(Journal!$H19-Journal!$E19)&lt;=0),"TP2 WRONG SIDE",IF(AND(ISNUMBER(Journal!$I19),G19*(Journal!$I19-Journal!$E19)&lt;=0),"TP3 WRONG SIDE",IF(Journal!$K19="","OPEN",IF(AND(Journal!$M19&lt;&gt;"",OR(NOT(ISNUMBER(Journal!$M19)),Journal!$M19&lt;=0,Journal!$M19&gt;=1)),"TP1 % INVALID",IF(Journal!$K19="SL","OK",IF(Journal!$K19="TP",IF(ISNUMBER(Journal!$G19),"OK","TP1 MISSING"),IF(Journal!$K19="Manual exit",IF(ISNUMBER(Journal!$J19),"OK","MANUAL MISSING"),IF(Journal!$K19="TP1 + Breakeven",IF(ISNUMBER(Journal!$G19),"OK","TP1 MISSING"),IF(Journal!$K19="TP1 + Manual",IF(ISNUMBER(Journal!$G19),IF(ISNUMBER(Journal!$J19),"OK","MANUAL MISSING"),IF(ISNUMBER(Journal!$J19),"TP1 MISSING","TP1 &amp; MANUAL MISSING")),IF(Journal!$K19="Multiple TP",IF(ISNUMBER(Journal!$G19),IF(ISNUMBER(Journal!$H19),"OK","TP2 MISSING"),IF(ISNUMBER(Journal!$H19),"TP1 MISSING","TP1 &amp; TP2 MISSING")),"UNKNOWN OUTCOME")))))))))))))</f>
        <v>0</v>
      </c>
      <c r="K19">
        <f>J19="OK"</f>
        <v>0</v>
      </c>
      <c r="L19">
        <f>IF(ISNUMBER(Journal!$M19),Journal!$M19,0.5)</f>
        <v>0</v>
      </c>
      <c r="M19">
        <f>IF(NOT(K19),"",G19*IF(Journal!$K19="SL",Journal!$F19-Journal!$E19,IF(Journal!$K19="TP",Journal!$G19-Journal!$E19,IF(Journal!$K19="Manual exit",Journal!$J19-Journal!$E19,IF(Journal!$K19="TP1 + Breakeven",L19*(Journal!$G19-Journal!$E19),IF(Journal!$K19="TP1 + Manual",L19*(Journal!$G19-Journal!$E19)+(1-L19)*(Journal!$J19-Journal!$E19),(Journal!$G19+Journal!$H19+IF(ISNUMBER(Journal!$I19),Journal!$I19,0))/IF(ISNUMBER(Journal!$I19),3,2)-Journal!$E19))))))</f>
        <v>0</v>
      </c>
      <c r="N19">
        <f>IF(K19,Journal!$E19+G19*M19,"")</f>
        <v>0</v>
      </c>
      <c r="O19">
        <f>Q18</f>
        <v>0</v>
      </c>
      <c r="P19">
        <f>IF(OR(NOT(A19),I19&lt;&gt;""),"",Journal!$L19)</f>
        <v>0</v>
      </c>
      <c r="Q19">
        <f>O19+IF(K19,V19,0)</f>
        <v>0</v>
      </c>
      <c r="R19">
        <f>IF(P19="","",H19*P19*C19*D19)</f>
        <v>0</v>
      </c>
      <c r="S19">
        <f>IF(K19,M19*P19*C19*D19,"")</f>
        <v>0</v>
      </c>
      <c r="T19">
        <f>IF(K19,-IF(F19&gt;0,F19*Journal!$E19*P19*C19*D19,P19*E19),"")</f>
        <v>0</v>
      </c>
      <c r="U19">
        <f>IF(K19,IF(S19&gt;0,"W",IF(S19&lt;0,"L","B")),"")</f>
        <v>0</v>
      </c>
      <c r="V19">
        <f>IF(K19,S19+T19,"")</f>
        <v>0</v>
      </c>
      <c r="W19">
        <f>IF(K19,V19/O19,"")</f>
        <v>0</v>
      </c>
      <c r="X19">
        <f>IF(K19,M19/H19,"")</f>
        <v>0</v>
      </c>
      <c r="Y19">
        <f>IF(AND(OR(J19="OK",J19="OPEN"),ISNUMBER(Journal!$G19)),G19*(Journal!$G19-Journal!$E19)/H19,"")</f>
        <v>0</v>
      </c>
      <c r="Z19">
        <f>IF(AA19="","",IF(AND(ISNUMBER(Settings!$D$5),ISNUMBER(Settings!$E$5),IF(Settings!$D$5&lt;=Settings!$E$5,AND(AA19&gt;=Settings!$D$5,AA19&lt;Settings!$E$5),OR(AA19&gt;=Settings!$D$5,AA19&lt;Settings!$E$5))),Settings!$A$5,IF(AND(ISNUMBER(Settings!$D$6),ISNUMBER(Settings!$E$6),IF(Settings!$D$6&lt;=Settings!$E$6,AND(AA19&gt;=Settings!$D$6,AA19&lt;Settings!$E$6),OR(AA19&gt;=Settings!$D$6,AA19&lt;Settings!$E$6))),Settings!$A$6,IF(AND(ISNUMBER(Settings!$D$7),ISNUMBER(Settings!$E$7),IF(Settings!$D$7&lt;=Settings!$E$7,AND(AA19&gt;=Settings!$D$7,AA19&lt;Settings!$E$7),OR(AA19&gt;=Settings!$D$7,AA19&lt;Settings!$E$7))),Settings!$A$7,IF(AND(ISNUMBER(Settings!$D$8),ISNUMBER(Settings!$E$8),IF(Settings!$D$8&lt;=Settings!$E$8,AND(AA19&gt;=Settings!$D$8,AA19&lt;Settings!$E$8),OR(AA19&gt;=Settings!$D$8,AA19&lt;Settings!$E$8))),Settings!$A$8,IF(AND(ISNUMBER(Settings!$D$9),ISNUMBER(Settings!$E$9),IF(Settings!$D$9&lt;=Settings!$E$9,AND(AA19&gt;=Settings!$D$9,AA19&lt;Settings!$E$9),OR(AA19&gt;=Settings!$D$9,AA19&lt;Settings!$E$9))),Settings!$A$9,IF(AND(ISNUMBER(Settings!$D$10),ISNUMBER(Settings!$E$10),IF(Settings!$D$10&lt;=Settings!$E$10,AND(AA19&gt;=Settings!$D$10,AA19&lt;Settings!$E$10),OR(AA19&gt;=Settings!$D$10,AA19&lt;Settings!$E$10))),Settings!$A$10,"")))))))</f>
        <v>0</v>
      </c>
      <c r="AA19">
        <f>IF(AND(A19,ISNUMBER(Journal!$B19)),MOD(ROUND(MOD(Journal!$B19,1)*1440,0)-ROUND(Journal!$D$8*60,0),1440),"")</f>
        <v>0</v>
      </c>
      <c r="AB19">
        <f>IF(G19=1,"LONG",IF(G19=-1,"SHORT",""))</f>
        <v>0</v>
      </c>
      <c r="AC19">
        <f>AC18+IF(K19,1,0)</f>
        <v>0</v>
      </c>
      <c r="AD19">
        <f>IF(K19,AC19,"")</f>
        <v>0</v>
      </c>
      <c r="AE19">
        <f>J19="OPEN"</f>
        <v>0</v>
      </c>
      <c r="AF19">
        <f>AND(J19&lt;&gt;"",J19&lt;&gt;"OK",J19&lt;&gt;"OPEN")</f>
        <v>0</v>
      </c>
      <c r="AH19">
        <v>8</v>
      </c>
      <c r="AI19">
        <f>IF(AH19&gt;$AZ$11,"",IF(AH19=0,Journal!$D$3,INDEX($Q$11:$Q$1010,MATCH(AH19,$AD$11:$AD$1010,0))))</f>
        <v>0</v>
      </c>
      <c r="AJ19">
        <v>9</v>
      </c>
      <c r="AK19">
        <f>IF(AJ19&gt;$AZ$11,"",INDEX($P$11:$P$1010,MATCH(AJ19,$AD$11:$AD$1010,0)))</f>
        <v>0</v>
      </c>
      <c r="AM19">
        <f>IF(Markets!$A$13="","",Markets!$A$13)</f>
        <v>0</v>
      </c>
      <c r="AN19">
        <f>IF(AM19="",0,COUNTIFS(Journal!$C$11:$C$1010,AM19,$K$11:$K$1010,TRUE))</f>
        <v>0</v>
      </c>
      <c r="AO19">
        <f>IF(AN19=0,0,SUMIF(Journal!$C$11:$C$1010,AM19,$V$11:$V$1010))</f>
        <v>0</v>
      </c>
      <c r="AP19">
        <f>IF(AN19&gt;0,COUNTIF($AN$11:AN19,"&gt;0"),"")</f>
        <v>0</v>
      </c>
      <c r="AQ19">
        <v>9</v>
      </c>
      <c r="AR19">
        <f>IF(AQ19&gt;$AZ$36,"",INDEX($AM$11:$AM$160,MATCH(AQ19,$AP$11:$AP$160,0)))</f>
        <v>0</v>
      </c>
      <c r="AS19">
        <f>IF(AQ19&gt;$AZ$36,"",INDEX($AO$11:$AO$160,MATCH(AQ19,$AP$11:$AP$160,0)))</f>
        <v>0</v>
      </c>
      <c r="AY19" t="s">
        <v>179</v>
      </c>
      <c r="AZ19">
        <f>IF($AZ$13=0,"",-$AZ$17/$AZ$13)</f>
        <v>0</v>
      </c>
    </row>
    <row r="20" spans="1:52">
      <c r="A20">
        <f>COUNTA(Journal!A20:M20)&gt;0</f>
        <v>0</v>
      </c>
      <c r="B20">
        <f>IF(Journal!$C20="",0,IFERROR(MATCH(Journal!$C20,Markets!$A$5:$A$154,0),0))</f>
        <v>0</v>
      </c>
      <c r="C20">
        <f>IF(B20&gt;0,INDEX(Markets!$C$5:$C$154,B20),"")</f>
        <v>0</v>
      </c>
      <c r="D20">
        <f>IF(B20&gt;0,INDEX(Markets!$F$5:$F$154,B20),"")</f>
        <v>0</v>
      </c>
      <c r="E20">
        <f>IF(B20&gt;0,IF(INDEX(Markets!$G$5:$G$154,B20)="",Journal!$D$4,INDEX(Markets!$G$5:$G$154,B20)),"")</f>
        <v>0</v>
      </c>
      <c r="F20">
        <f>IF(B20&gt;0,N(INDEX(Markets!$H$5:$H$154,B20)),0)</f>
        <v>0</v>
      </c>
      <c r="G20">
        <f>IF(Journal!$D20="LONG",1,IF(Journal!$D20="SHORT",-1,0))</f>
        <v>0</v>
      </c>
      <c r="H20">
        <f>IF(AND(ISNUMBER(Journal!$E20),ISNUMBER(Journal!$F20)),ABS(Journal!$E20-Journal!$F20),"")</f>
        <v>0</v>
      </c>
      <c r="I20">
        <f>IF(NOT(A20),"",IF(Journal!$C20="","INSTRUMENT MISSING",IF(B20=0,"UNKNOWN INSTRUMENT",IF(OR(NOT(ISNUMBER(C20)),NOT(ISNUMBER(D20))),"INSTRUMENT SPECS MISSING",IF(OR(C20&lt;=0,D20&lt;=0),"INSTRUMENT SPECS MISSING",IF(NOT(ISNUMBER(Journal!$E20)),"ENTRY MISSING",IF(NOT(ISNUMBER(Journal!$F20)),"SL MISSING",IF(Journal!$F20=Journal!$E20,"SL = ENTRY",IF(G20=0,"DIRECTION MISSING",IF(G20*(Journal!$E20-Journal!$F20)&lt;=0,"SL WRONG SIDE",IF(NOT(AND(ISNUMBER(Journal!$L20),Journal!$L20&gt;0)),IF(TRUE,"LOTS MISSING","RISK MISSING"),"")))))))))))</f>
        <v>0</v>
      </c>
      <c r="J20">
        <f>IF(NOT(A20),"",IF(I20&lt;&gt;"",I20,IF(AND(ISNUMBER(Journal!$G20),G20*(Journal!$G20-Journal!$E20)&lt;=0),"TP1 WRONG SIDE",IF(AND(ISNUMBER(Journal!$H20),G20*(Journal!$H20-Journal!$E20)&lt;=0),"TP2 WRONG SIDE",IF(AND(ISNUMBER(Journal!$I20),G20*(Journal!$I20-Journal!$E20)&lt;=0),"TP3 WRONG SIDE",IF(Journal!$K20="","OPEN",IF(AND(Journal!$M20&lt;&gt;"",OR(NOT(ISNUMBER(Journal!$M20)),Journal!$M20&lt;=0,Journal!$M20&gt;=1)),"TP1 % INVALID",IF(Journal!$K20="SL","OK",IF(Journal!$K20="TP",IF(ISNUMBER(Journal!$G20),"OK","TP1 MISSING"),IF(Journal!$K20="Manual exit",IF(ISNUMBER(Journal!$J20),"OK","MANUAL MISSING"),IF(Journal!$K20="TP1 + Breakeven",IF(ISNUMBER(Journal!$G20),"OK","TP1 MISSING"),IF(Journal!$K20="TP1 + Manual",IF(ISNUMBER(Journal!$G20),IF(ISNUMBER(Journal!$J20),"OK","MANUAL MISSING"),IF(ISNUMBER(Journal!$J20),"TP1 MISSING","TP1 &amp; MANUAL MISSING")),IF(Journal!$K20="Multiple TP",IF(ISNUMBER(Journal!$G20),IF(ISNUMBER(Journal!$H20),"OK","TP2 MISSING"),IF(ISNUMBER(Journal!$H20),"TP1 MISSING","TP1 &amp; TP2 MISSING")),"UNKNOWN OUTCOME")))))))))))))</f>
        <v>0</v>
      </c>
      <c r="K20">
        <f>J20="OK"</f>
        <v>0</v>
      </c>
      <c r="L20">
        <f>IF(ISNUMBER(Journal!$M20),Journal!$M20,0.5)</f>
        <v>0</v>
      </c>
      <c r="M20">
        <f>IF(NOT(K20),"",G20*IF(Journal!$K20="SL",Journal!$F20-Journal!$E20,IF(Journal!$K20="TP",Journal!$G20-Journal!$E20,IF(Journal!$K20="Manual exit",Journal!$J20-Journal!$E20,IF(Journal!$K20="TP1 + Breakeven",L20*(Journal!$G20-Journal!$E20),IF(Journal!$K20="TP1 + Manual",L20*(Journal!$G20-Journal!$E20)+(1-L20)*(Journal!$J20-Journal!$E20),(Journal!$G20+Journal!$H20+IF(ISNUMBER(Journal!$I20),Journal!$I20,0))/IF(ISNUMBER(Journal!$I20),3,2)-Journal!$E20))))))</f>
        <v>0</v>
      </c>
      <c r="N20">
        <f>IF(K20,Journal!$E20+G20*M20,"")</f>
        <v>0</v>
      </c>
      <c r="O20">
        <f>Q19</f>
        <v>0</v>
      </c>
      <c r="P20">
        <f>IF(OR(NOT(A20),I20&lt;&gt;""),"",Journal!$L20)</f>
        <v>0</v>
      </c>
      <c r="Q20">
        <f>O20+IF(K20,V20,0)</f>
        <v>0</v>
      </c>
      <c r="R20">
        <f>IF(P20="","",H20*P20*C20*D20)</f>
        <v>0</v>
      </c>
      <c r="S20">
        <f>IF(K20,M20*P20*C20*D20,"")</f>
        <v>0</v>
      </c>
      <c r="T20">
        <f>IF(K20,-IF(F20&gt;0,F20*Journal!$E20*P20*C20*D20,P20*E20),"")</f>
        <v>0</v>
      </c>
      <c r="U20">
        <f>IF(K20,IF(S20&gt;0,"W",IF(S20&lt;0,"L","B")),"")</f>
        <v>0</v>
      </c>
      <c r="V20">
        <f>IF(K20,S20+T20,"")</f>
        <v>0</v>
      </c>
      <c r="W20">
        <f>IF(K20,V20/O20,"")</f>
        <v>0</v>
      </c>
      <c r="X20">
        <f>IF(K20,M20/H20,"")</f>
        <v>0</v>
      </c>
      <c r="Y20">
        <f>IF(AND(OR(J20="OK",J20="OPEN"),ISNUMBER(Journal!$G20)),G20*(Journal!$G20-Journal!$E20)/H20,"")</f>
        <v>0</v>
      </c>
      <c r="Z20">
        <f>IF(AA20="","",IF(AND(ISNUMBER(Settings!$D$5),ISNUMBER(Settings!$E$5),IF(Settings!$D$5&lt;=Settings!$E$5,AND(AA20&gt;=Settings!$D$5,AA20&lt;Settings!$E$5),OR(AA20&gt;=Settings!$D$5,AA20&lt;Settings!$E$5))),Settings!$A$5,IF(AND(ISNUMBER(Settings!$D$6),ISNUMBER(Settings!$E$6),IF(Settings!$D$6&lt;=Settings!$E$6,AND(AA20&gt;=Settings!$D$6,AA20&lt;Settings!$E$6),OR(AA20&gt;=Settings!$D$6,AA20&lt;Settings!$E$6))),Settings!$A$6,IF(AND(ISNUMBER(Settings!$D$7),ISNUMBER(Settings!$E$7),IF(Settings!$D$7&lt;=Settings!$E$7,AND(AA20&gt;=Settings!$D$7,AA20&lt;Settings!$E$7),OR(AA20&gt;=Settings!$D$7,AA20&lt;Settings!$E$7))),Settings!$A$7,IF(AND(ISNUMBER(Settings!$D$8),ISNUMBER(Settings!$E$8),IF(Settings!$D$8&lt;=Settings!$E$8,AND(AA20&gt;=Settings!$D$8,AA20&lt;Settings!$E$8),OR(AA20&gt;=Settings!$D$8,AA20&lt;Settings!$E$8))),Settings!$A$8,IF(AND(ISNUMBER(Settings!$D$9),ISNUMBER(Settings!$E$9),IF(Settings!$D$9&lt;=Settings!$E$9,AND(AA20&gt;=Settings!$D$9,AA20&lt;Settings!$E$9),OR(AA20&gt;=Settings!$D$9,AA20&lt;Settings!$E$9))),Settings!$A$9,IF(AND(ISNUMBER(Settings!$D$10),ISNUMBER(Settings!$E$10),IF(Settings!$D$10&lt;=Settings!$E$10,AND(AA20&gt;=Settings!$D$10,AA20&lt;Settings!$E$10),OR(AA20&gt;=Settings!$D$10,AA20&lt;Settings!$E$10))),Settings!$A$10,"")))))))</f>
        <v>0</v>
      </c>
      <c r="AA20">
        <f>IF(AND(A20,ISNUMBER(Journal!$B20)),MOD(ROUND(MOD(Journal!$B20,1)*1440,0)-ROUND(Journal!$D$8*60,0),1440),"")</f>
        <v>0</v>
      </c>
      <c r="AB20">
        <f>IF(G20=1,"LONG",IF(G20=-1,"SHORT",""))</f>
        <v>0</v>
      </c>
      <c r="AC20">
        <f>AC19+IF(K20,1,0)</f>
        <v>0</v>
      </c>
      <c r="AD20">
        <f>IF(K20,AC20,"")</f>
        <v>0</v>
      </c>
      <c r="AE20">
        <f>J20="OPEN"</f>
        <v>0</v>
      </c>
      <c r="AF20">
        <f>AND(J20&lt;&gt;"",J20&lt;&gt;"OK",J20&lt;&gt;"OPEN")</f>
        <v>0</v>
      </c>
      <c r="AH20">
        <v>9</v>
      </c>
      <c r="AI20">
        <f>IF(AH20&gt;$AZ$11,"",IF(AH20=0,Journal!$D$3,INDEX($Q$11:$Q$1010,MATCH(AH20,$AD$11:$AD$1010,0))))</f>
        <v>0</v>
      </c>
      <c r="AJ20">
        <v>10</v>
      </c>
      <c r="AK20">
        <f>IF(AJ20&gt;$AZ$11,"",INDEX($P$11:$P$1010,MATCH(AJ20,$AD$11:$AD$1010,0)))</f>
        <v>0</v>
      </c>
      <c r="AM20">
        <f>IF(Markets!$A$14="","",Markets!$A$14)</f>
        <v>0</v>
      </c>
      <c r="AN20">
        <f>IF(AM20="",0,COUNTIFS(Journal!$C$11:$C$1010,AM20,$K$11:$K$1010,TRUE))</f>
        <v>0</v>
      </c>
      <c r="AO20">
        <f>IF(AN20=0,0,SUMIF(Journal!$C$11:$C$1010,AM20,$V$11:$V$1010))</f>
        <v>0</v>
      </c>
      <c r="AP20">
        <f>IF(AN20&gt;0,COUNTIF($AN$11:AN20,"&gt;0"),"")</f>
        <v>0</v>
      </c>
      <c r="AQ20">
        <v>10</v>
      </c>
      <c r="AR20">
        <f>IF(AQ20&gt;$AZ$36,"",INDEX($AM$11:$AM$160,MATCH(AQ20,$AP$11:$AP$160,0)))</f>
        <v>0</v>
      </c>
      <c r="AS20">
        <f>IF(AQ20&gt;$AZ$36,"",INDEX($AO$11:$AO$160,MATCH(AQ20,$AP$11:$AP$160,0)))</f>
        <v>0</v>
      </c>
      <c r="AY20" t="s">
        <v>180</v>
      </c>
      <c r="AZ20">
        <f>IF($AZ$12=0,"",MAX($S$11:$S$1010))</f>
        <v>0</v>
      </c>
    </row>
    <row r="21" spans="1:52">
      <c r="A21">
        <f>COUNTA(Journal!A21:M21)&gt;0</f>
        <v>0</v>
      </c>
      <c r="B21">
        <f>IF(Journal!$C21="",0,IFERROR(MATCH(Journal!$C21,Markets!$A$5:$A$154,0),0))</f>
        <v>0</v>
      </c>
      <c r="C21">
        <f>IF(B21&gt;0,INDEX(Markets!$C$5:$C$154,B21),"")</f>
        <v>0</v>
      </c>
      <c r="D21">
        <f>IF(B21&gt;0,INDEX(Markets!$F$5:$F$154,B21),"")</f>
        <v>0</v>
      </c>
      <c r="E21">
        <f>IF(B21&gt;0,IF(INDEX(Markets!$G$5:$G$154,B21)="",Journal!$D$4,INDEX(Markets!$G$5:$G$154,B21)),"")</f>
        <v>0</v>
      </c>
      <c r="F21">
        <f>IF(B21&gt;0,N(INDEX(Markets!$H$5:$H$154,B21)),0)</f>
        <v>0</v>
      </c>
      <c r="G21">
        <f>IF(Journal!$D21="LONG",1,IF(Journal!$D21="SHORT",-1,0))</f>
        <v>0</v>
      </c>
      <c r="H21">
        <f>IF(AND(ISNUMBER(Journal!$E21),ISNUMBER(Journal!$F21)),ABS(Journal!$E21-Journal!$F21),"")</f>
        <v>0</v>
      </c>
      <c r="I21">
        <f>IF(NOT(A21),"",IF(Journal!$C21="","INSTRUMENT MISSING",IF(B21=0,"UNKNOWN INSTRUMENT",IF(OR(NOT(ISNUMBER(C21)),NOT(ISNUMBER(D21))),"INSTRUMENT SPECS MISSING",IF(OR(C21&lt;=0,D21&lt;=0),"INSTRUMENT SPECS MISSING",IF(NOT(ISNUMBER(Journal!$E21)),"ENTRY MISSING",IF(NOT(ISNUMBER(Journal!$F21)),"SL MISSING",IF(Journal!$F21=Journal!$E21,"SL = ENTRY",IF(G21=0,"DIRECTION MISSING",IF(G21*(Journal!$E21-Journal!$F21)&lt;=0,"SL WRONG SIDE",IF(NOT(AND(ISNUMBER(Journal!$L21),Journal!$L21&gt;0)),IF(TRUE,"LOTS MISSING","RISK MISSING"),"")))))))))))</f>
        <v>0</v>
      </c>
      <c r="J21">
        <f>IF(NOT(A21),"",IF(I21&lt;&gt;"",I21,IF(AND(ISNUMBER(Journal!$G21),G21*(Journal!$G21-Journal!$E21)&lt;=0),"TP1 WRONG SIDE",IF(AND(ISNUMBER(Journal!$H21),G21*(Journal!$H21-Journal!$E21)&lt;=0),"TP2 WRONG SIDE",IF(AND(ISNUMBER(Journal!$I21),G21*(Journal!$I21-Journal!$E21)&lt;=0),"TP3 WRONG SIDE",IF(Journal!$K21="","OPEN",IF(AND(Journal!$M21&lt;&gt;"",OR(NOT(ISNUMBER(Journal!$M21)),Journal!$M21&lt;=0,Journal!$M21&gt;=1)),"TP1 % INVALID",IF(Journal!$K21="SL","OK",IF(Journal!$K21="TP",IF(ISNUMBER(Journal!$G21),"OK","TP1 MISSING"),IF(Journal!$K21="Manual exit",IF(ISNUMBER(Journal!$J21),"OK","MANUAL MISSING"),IF(Journal!$K21="TP1 + Breakeven",IF(ISNUMBER(Journal!$G21),"OK","TP1 MISSING"),IF(Journal!$K21="TP1 + Manual",IF(ISNUMBER(Journal!$G21),IF(ISNUMBER(Journal!$J21),"OK","MANUAL MISSING"),IF(ISNUMBER(Journal!$J21),"TP1 MISSING","TP1 &amp; MANUAL MISSING")),IF(Journal!$K21="Multiple TP",IF(ISNUMBER(Journal!$G21),IF(ISNUMBER(Journal!$H21),"OK","TP2 MISSING"),IF(ISNUMBER(Journal!$H21),"TP1 MISSING","TP1 &amp; TP2 MISSING")),"UNKNOWN OUTCOME")))))))))))))</f>
        <v>0</v>
      </c>
      <c r="K21">
        <f>J21="OK"</f>
        <v>0</v>
      </c>
      <c r="L21">
        <f>IF(ISNUMBER(Journal!$M21),Journal!$M21,0.5)</f>
        <v>0</v>
      </c>
      <c r="M21">
        <f>IF(NOT(K21),"",G21*IF(Journal!$K21="SL",Journal!$F21-Journal!$E21,IF(Journal!$K21="TP",Journal!$G21-Journal!$E21,IF(Journal!$K21="Manual exit",Journal!$J21-Journal!$E21,IF(Journal!$K21="TP1 + Breakeven",L21*(Journal!$G21-Journal!$E21),IF(Journal!$K21="TP1 + Manual",L21*(Journal!$G21-Journal!$E21)+(1-L21)*(Journal!$J21-Journal!$E21),(Journal!$G21+Journal!$H21+IF(ISNUMBER(Journal!$I21),Journal!$I21,0))/IF(ISNUMBER(Journal!$I21),3,2)-Journal!$E21))))))</f>
        <v>0</v>
      </c>
      <c r="N21">
        <f>IF(K21,Journal!$E21+G21*M21,"")</f>
        <v>0</v>
      </c>
      <c r="O21">
        <f>Q20</f>
        <v>0</v>
      </c>
      <c r="P21">
        <f>IF(OR(NOT(A21),I21&lt;&gt;""),"",Journal!$L21)</f>
        <v>0</v>
      </c>
      <c r="Q21">
        <f>O21+IF(K21,V21,0)</f>
        <v>0</v>
      </c>
      <c r="R21">
        <f>IF(P21="","",H21*P21*C21*D21)</f>
        <v>0</v>
      </c>
      <c r="S21">
        <f>IF(K21,M21*P21*C21*D21,"")</f>
        <v>0</v>
      </c>
      <c r="T21">
        <f>IF(K21,-IF(F21&gt;0,F21*Journal!$E21*P21*C21*D21,P21*E21),"")</f>
        <v>0</v>
      </c>
      <c r="U21">
        <f>IF(K21,IF(S21&gt;0,"W",IF(S21&lt;0,"L","B")),"")</f>
        <v>0</v>
      </c>
      <c r="V21">
        <f>IF(K21,S21+T21,"")</f>
        <v>0</v>
      </c>
      <c r="W21">
        <f>IF(K21,V21/O21,"")</f>
        <v>0</v>
      </c>
      <c r="X21">
        <f>IF(K21,M21/H21,"")</f>
        <v>0</v>
      </c>
      <c r="Y21">
        <f>IF(AND(OR(J21="OK",J21="OPEN"),ISNUMBER(Journal!$G21)),G21*(Journal!$G21-Journal!$E21)/H21,"")</f>
        <v>0</v>
      </c>
      <c r="Z21">
        <f>IF(AA21="","",IF(AND(ISNUMBER(Settings!$D$5),ISNUMBER(Settings!$E$5),IF(Settings!$D$5&lt;=Settings!$E$5,AND(AA21&gt;=Settings!$D$5,AA21&lt;Settings!$E$5),OR(AA21&gt;=Settings!$D$5,AA21&lt;Settings!$E$5))),Settings!$A$5,IF(AND(ISNUMBER(Settings!$D$6),ISNUMBER(Settings!$E$6),IF(Settings!$D$6&lt;=Settings!$E$6,AND(AA21&gt;=Settings!$D$6,AA21&lt;Settings!$E$6),OR(AA21&gt;=Settings!$D$6,AA21&lt;Settings!$E$6))),Settings!$A$6,IF(AND(ISNUMBER(Settings!$D$7),ISNUMBER(Settings!$E$7),IF(Settings!$D$7&lt;=Settings!$E$7,AND(AA21&gt;=Settings!$D$7,AA21&lt;Settings!$E$7),OR(AA21&gt;=Settings!$D$7,AA21&lt;Settings!$E$7))),Settings!$A$7,IF(AND(ISNUMBER(Settings!$D$8),ISNUMBER(Settings!$E$8),IF(Settings!$D$8&lt;=Settings!$E$8,AND(AA21&gt;=Settings!$D$8,AA21&lt;Settings!$E$8),OR(AA21&gt;=Settings!$D$8,AA21&lt;Settings!$E$8))),Settings!$A$8,IF(AND(ISNUMBER(Settings!$D$9),ISNUMBER(Settings!$E$9),IF(Settings!$D$9&lt;=Settings!$E$9,AND(AA21&gt;=Settings!$D$9,AA21&lt;Settings!$E$9),OR(AA21&gt;=Settings!$D$9,AA21&lt;Settings!$E$9))),Settings!$A$9,IF(AND(ISNUMBER(Settings!$D$10),ISNUMBER(Settings!$E$10),IF(Settings!$D$10&lt;=Settings!$E$10,AND(AA21&gt;=Settings!$D$10,AA21&lt;Settings!$E$10),OR(AA21&gt;=Settings!$D$10,AA21&lt;Settings!$E$10))),Settings!$A$10,"")))))))</f>
        <v>0</v>
      </c>
      <c r="AA21">
        <f>IF(AND(A21,ISNUMBER(Journal!$B21)),MOD(ROUND(MOD(Journal!$B21,1)*1440,0)-ROUND(Journal!$D$8*60,0),1440),"")</f>
        <v>0</v>
      </c>
      <c r="AB21">
        <f>IF(G21=1,"LONG",IF(G21=-1,"SHORT",""))</f>
        <v>0</v>
      </c>
      <c r="AC21">
        <f>AC20+IF(K21,1,0)</f>
        <v>0</v>
      </c>
      <c r="AD21">
        <f>IF(K21,AC21,"")</f>
        <v>0</v>
      </c>
      <c r="AE21">
        <f>J21="OPEN"</f>
        <v>0</v>
      </c>
      <c r="AF21">
        <f>AND(J21&lt;&gt;"",J21&lt;&gt;"OK",J21&lt;&gt;"OPEN")</f>
        <v>0</v>
      </c>
      <c r="AH21">
        <v>10</v>
      </c>
      <c r="AI21">
        <f>IF(AH21&gt;$AZ$11,"",IF(AH21=0,Journal!$D$3,INDEX($Q$11:$Q$1010,MATCH(AH21,$AD$11:$AD$1010,0))))</f>
        <v>0</v>
      </c>
      <c r="AJ21">
        <v>11</v>
      </c>
      <c r="AK21">
        <f>IF(AJ21&gt;$AZ$11,"",INDEX($P$11:$P$1010,MATCH(AJ21,$AD$11:$AD$1010,0)))</f>
        <v>0</v>
      </c>
      <c r="AM21">
        <f>IF(Markets!$A$15="","",Markets!$A$15)</f>
        <v>0</v>
      </c>
      <c r="AN21">
        <f>IF(AM21="",0,COUNTIFS(Journal!$C$11:$C$1010,AM21,$K$11:$K$1010,TRUE))</f>
        <v>0</v>
      </c>
      <c r="AO21">
        <f>IF(AN21=0,0,SUMIF(Journal!$C$11:$C$1010,AM21,$V$11:$V$1010))</f>
        <v>0</v>
      </c>
      <c r="AP21">
        <f>IF(AN21&gt;0,COUNTIF($AN$11:AN21,"&gt;0"),"")</f>
        <v>0</v>
      </c>
      <c r="AQ21">
        <v>11</v>
      </c>
      <c r="AR21">
        <f>IF(AQ21&gt;$AZ$36,"",INDEX($AM$11:$AM$160,MATCH(AQ21,$AP$11:$AP$160,0)))</f>
        <v>0</v>
      </c>
      <c r="AS21">
        <f>IF(AQ21&gt;$AZ$36,"",INDEX($AO$11:$AO$160,MATCH(AQ21,$AP$11:$AP$160,0)))</f>
        <v>0</v>
      </c>
      <c r="AY21" t="s">
        <v>181</v>
      </c>
      <c r="AZ21">
        <f>IF($AZ$13=0,"",MIN($S$11:$S$1010))</f>
        <v>0</v>
      </c>
    </row>
    <row r="22" spans="1:52">
      <c r="A22">
        <f>COUNTA(Journal!A22:M22)&gt;0</f>
        <v>0</v>
      </c>
      <c r="B22">
        <f>IF(Journal!$C22="",0,IFERROR(MATCH(Journal!$C22,Markets!$A$5:$A$154,0),0))</f>
        <v>0</v>
      </c>
      <c r="C22">
        <f>IF(B22&gt;0,INDEX(Markets!$C$5:$C$154,B22),"")</f>
        <v>0</v>
      </c>
      <c r="D22">
        <f>IF(B22&gt;0,INDEX(Markets!$F$5:$F$154,B22),"")</f>
        <v>0</v>
      </c>
      <c r="E22">
        <f>IF(B22&gt;0,IF(INDEX(Markets!$G$5:$G$154,B22)="",Journal!$D$4,INDEX(Markets!$G$5:$G$154,B22)),"")</f>
        <v>0</v>
      </c>
      <c r="F22">
        <f>IF(B22&gt;0,N(INDEX(Markets!$H$5:$H$154,B22)),0)</f>
        <v>0</v>
      </c>
      <c r="G22">
        <f>IF(Journal!$D22="LONG",1,IF(Journal!$D22="SHORT",-1,0))</f>
        <v>0</v>
      </c>
      <c r="H22">
        <f>IF(AND(ISNUMBER(Journal!$E22),ISNUMBER(Journal!$F22)),ABS(Journal!$E22-Journal!$F22),"")</f>
        <v>0</v>
      </c>
      <c r="I22">
        <f>IF(NOT(A22),"",IF(Journal!$C22="","INSTRUMENT MISSING",IF(B22=0,"UNKNOWN INSTRUMENT",IF(OR(NOT(ISNUMBER(C22)),NOT(ISNUMBER(D22))),"INSTRUMENT SPECS MISSING",IF(OR(C22&lt;=0,D22&lt;=0),"INSTRUMENT SPECS MISSING",IF(NOT(ISNUMBER(Journal!$E22)),"ENTRY MISSING",IF(NOT(ISNUMBER(Journal!$F22)),"SL MISSING",IF(Journal!$F22=Journal!$E22,"SL = ENTRY",IF(G22=0,"DIRECTION MISSING",IF(G22*(Journal!$E22-Journal!$F22)&lt;=0,"SL WRONG SIDE",IF(NOT(AND(ISNUMBER(Journal!$L22),Journal!$L22&gt;0)),IF(TRUE,"LOTS MISSING","RISK MISSING"),"")))))))))))</f>
        <v>0</v>
      </c>
      <c r="J22">
        <f>IF(NOT(A22),"",IF(I22&lt;&gt;"",I22,IF(AND(ISNUMBER(Journal!$G22),G22*(Journal!$G22-Journal!$E22)&lt;=0),"TP1 WRONG SIDE",IF(AND(ISNUMBER(Journal!$H22),G22*(Journal!$H22-Journal!$E22)&lt;=0),"TP2 WRONG SIDE",IF(AND(ISNUMBER(Journal!$I22),G22*(Journal!$I22-Journal!$E22)&lt;=0),"TP3 WRONG SIDE",IF(Journal!$K22="","OPEN",IF(AND(Journal!$M22&lt;&gt;"",OR(NOT(ISNUMBER(Journal!$M22)),Journal!$M22&lt;=0,Journal!$M22&gt;=1)),"TP1 % INVALID",IF(Journal!$K22="SL","OK",IF(Journal!$K22="TP",IF(ISNUMBER(Journal!$G22),"OK","TP1 MISSING"),IF(Journal!$K22="Manual exit",IF(ISNUMBER(Journal!$J22),"OK","MANUAL MISSING"),IF(Journal!$K22="TP1 + Breakeven",IF(ISNUMBER(Journal!$G22),"OK","TP1 MISSING"),IF(Journal!$K22="TP1 + Manual",IF(ISNUMBER(Journal!$G22),IF(ISNUMBER(Journal!$J22),"OK","MANUAL MISSING"),IF(ISNUMBER(Journal!$J22),"TP1 MISSING","TP1 &amp; MANUAL MISSING")),IF(Journal!$K22="Multiple TP",IF(ISNUMBER(Journal!$G22),IF(ISNUMBER(Journal!$H22),"OK","TP2 MISSING"),IF(ISNUMBER(Journal!$H22),"TP1 MISSING","TP1 &amp; TP2 MISSING")),"UNKNOWN OUTCOME")))))))))))))</f>
        <v>0</v>
      </c>
      <c r="K22">
        <f>J22="OK"</f>
        <v>0</v>
      </c>
      <c r="L22">
        <f>IF(ISNUMBER(Journal!$M22),Journal!$M22,0.5)</f>
        <v>0</v>
      </c>
      <c r="M22">
        <f>IF(NOT(K22),"",G22*IF(Journal!$K22="SL",Journal!$F22-Journal!$E22,IF(Journal!$K22="TP",Journal!$G22-Journal!$E22,IF(Journal!$K22="Manual exit",Journal!$J22-Journal!$E22,IF(Journal!$K22="TP1 + Breakeven",L22*(Journal!$G22-Journal!$E22),IF(Journal!$K22="TP1 + Manual",L22*(Journal!$G22-Journal!$E22)+(1-L22)*(Journal!$J22-Journal!$E22),(Journal!$G22+Journal!$H22+IF(ISNUMBER(Journal!$I22),Journal!$I22,0))/IF(ISNUMBER(Journal!$I22),3,2)-Journal!$E22))))))</f>
        <v>0</v>
      </c>
      <c r="N22">
        <f>IF(K22,Journal!$E22+G22*M22,"")</f>
        <v>0</v>
      </c>
      <c r="O22">
        <f>Q21</f>
        <v>0</v>
      </c>
      <c r="P22">
        <f>IF(OR(NOT(A22),I22&lt;&gt;""),"",Journal!$L22)</f>
        <v>0</v>
      </c>
      <c r="Q22">
        <f>O22+IF(K22,V22,0)</f>
        <v>0</v>
      </c>
      <c r="R22">
        <f>IF(P22="","",H22*P22*C22*D22)</f>
        <v>0</v>
      </c>
      <c r="S22">
        <f>IF(K22,M22*P22*C22*D22,"")</f>
        <v>0</v>
      </c>
      <c r="T22">
        <f>IF(K22,-IF(F22&gt;0,F22*Journal!$E22*P22*C22*D22,P22*E22),"")</f>
        <v>0</v>
      </c>
      <c r="U22">
        <f>IF(K22,IF(S22&gt;0,"W",IF(S22&lt;0,"L","B")),"")</f>
        <v>0</v>
      </c>
      <c r="V22">
        <f>IF(K22,S22+T22,"")</f>
        <v>0</v>
      </c>
      <c r="W22">
        <f>IF(K22,V22/O22,"")</f>
        <v>0</v>
      </c>
      <c r="X22">
        <f>IF(K22,M22/H22,"")</f>
        <v>0</v>
      </c>
      <c r="Y22">
        <f>IF(AND(OR(J22="OK",J22="OPEN"),ISNUMBER(Journal!$G22)),G22*(Journal!$G22-Journal!$E22)/H22,"")</f>
        <v>0</v>
      </c>
      <c r="Z22">
        <f>IF(AA22="","",IF(AND(ISNUMBER(Settings!$D$5),ISNUMBER(Settings!$E$5),IF(Settings!$D$5&lt;=Settings!$E$5,AND(AA22&gt;=Settings!$D$5,AA22&lt;Settings!$E$5),OR(AA22&gt;=Settings!$D$5,AA22&lt;Settings!$E$5))),Settings!$A$5,IF(AND(ISNUMBER(Settings!$D$6),ISNUMBER(Settings!$E$6),IF(Settings!$D$6&lt;=Settings!$E$6,AND(AA22&gt;=Settings!$D$6,AA22&lt;Settings!$E$6),OR(AA22&gt;=Settings!$D$6,AA22&lt;Settings!$E$6))),Settings!$A$6,IF(AND(ISNUMBER(Settings!$D$7),ISNUMBER(Settings!$E$7),IF(Settings!$D$7&lt;=Settings!$E$7,AND(AA22&gt;=Settings!$D$7,AA22&lt;Settings!$E$7),OR(AA22&gt;=Settings!$D$7,AA22&lt;Settings!$E$7))),Settings!$A$7,IF(AND(ISNUMBER(Settings!$D$8),ISNUMBER(Settings!$E$8),IF(Settings!$D$8&lt;=Settings!$E$8,AND(AA22&gt;=Settings!$D$8,AA22&lt;Settings!$E$8),OR(AA22&gt;=Settings!$D$8,AA22&lt;Settings!$E$8))),Settings!$A$8,IF(AND(ISNUMBER(Settings!$D$9),ISNUMBER(Settings!$E$9),IF(Settings!$D$9&lt;=Settings!$E$9,AND(AA22&gt;=Settings!$D$9,AA22&lt;Settings!$E$9),OR(AA22&gt;=Settings!$D$9,AA22&lt;Settings!$E$9))),Settings!$A$9,IF(AND(ISNUMBER(Settings!$D$10),ISNUMBER(Settings!$E$10),IF(Settings!$D$10&lt;=Settings!$E$10,AND(AA22&gt;=Settings!$D$10,AA22&lt;Settings!$E$10),OR(AA22&gt;=Settings!$D$10,AA22&lt;Settings!$E$10))),Settings!$A$10,"")))))))</f>
        <v>0</v>
      </c>
      <c r="AA22">
        <f>IF(AND(A22,ISNUMBER(Journal!$B22)),MOD(ROUND(MOD(Journal!$B22,1)*1440,0)-ROUND(Journal!$D$8*60,0),1440),"")</f>
        <v>0</v>
      </c>
      <c r="AB22">
        <f>IF(G22=1,"LONG",IF(G22=-1,"SHORT",""))</f>
        <v>0</v>
      </c>
      <c r="AC22">
        <f>AC21+IF(K22,1,0)</f>
        <v>0</v>
      </c>
      <c r="AD22">
        <f>IF(K22,AC22,"")</f>
        <v>0</v>
      </c>
      <c r="AE22">
        <f>J22="OPEN"</f>
        <v>0</v>
      </c>
      <c r="AF22">
        <f>AND(J22&lt;&gt;"",J22&lt;&gt;"OK",J22&lt;&gt;"OPEN")</f>
        <v>0</v>
      </c>
      <c r="AH22">
        <v>11</v>
      </c>
      <c r="AI22">
        <f>IF(AH22&gt;$AZ$11,"",IF(AH22=0,Journal!$D$3,INDEX($Q$11:$Q$1010,MATCH(AH22,$AD$11:$AD$1010,0))))</f>
        <v>0</v>
      </c>
      <c r="AJ22">
        <v>12</v>
      </c>
      <c r="AK22">
        <f>IF(AJ22&gt;$AZ$11,"",INDEX($P$11:$P$1010,MATCH(AJ22,$AD$11:$AD$1010,0)))</f>
        <v>0</v>
      </c>
      <c r="AM22">
        <f>IF(Markets!$A$16="","",Markets!$A$16)</f>
        <v>0</v>
      </c>
      <c r="AN22">
        <f>IF(AM22="",0,COUNTIFS(Journal!$C$11:$C$1010,AM22,$K$11:$K$1010,TRUE))</f>
        <v>0</v>
      </c>
      <c r="AO22">
        <f>IF(AN22=0,0,SUMIF(Journal!$C$11:$C$1010,AM22,$V$11:$V$1010))</f>
        <v>0</v>
      </c>
      <c r="AP22">
        <f>IF(AN22&gt;0,COUNTIF($AN$11:AN22,"&gt;0"),"")</f>
        <v>0</v>
      </c>
      <c r="AQ22">
        <v>12</v>
      </c>
      <c r="AR22">
        <f>IF(AQ22&gt;$AZ$36,"",INDEX($AM$11:$AM$160,MATCH(AQ22,$AP$11:$AP$160,0)))</f>
        <v>0</v>
      </c>
      <c r="AS22">
        <f>IF(AQ22&gt;$AZ$36,"",INDEX($AO$11:$AO$160,MATCH(AQ22,$AP$11:$AP$160,0)))</f>
        <v>0</v>
      </c>
      <c r="AY22" t="s">
        <v>182</v>
      </c>
      <c r="AZ22">
        <f>IF($AZ$17=0,"n/a",$AZ$16/$AZ$17)</f>
        <v>0</v>
      </c>
    </row>
    <row r="23" spans="1:52">
      <c r="A23">
        <f>COUNTA(Journal!A23:M23)&gt;0</f>
        <v>0</v>
      </c>
      <c r="B23">
        <f>IF(Journal!$C23="",0,IFERROR(MATCH(Journal!$C23,Markets!$A$5:$A$154,0),0))</f>
        <v>0</v>
      </c>
      <c r="C23">
        <f>IF(B23&gt;0,INDEX(Markets!$C$5:$C$154,B23),"")</f>
        <v>0</v>
      </c>
      <c r="D23">
        <f>IF(B23&gt;0,INDEX(Markets!$F$5:$F$154,B23),"")</f>
        <v>0</v>
      </c>
      <c r="E23">
        <f>IF(B23&gt;0,IF(INDEX(Markets!$G$5:$G$154,B23)="",Journal!$D$4,INDEX(Markets!$G$5:$G$154,B23)),"")</f>
        <v>0</v>
      </c>
      <c r="F23">
        <f>IF(B23&gt;0,N(INDEX(Markets!$H$5:$H$154,B23)),0)</f>
        <v>0</v>
      </c>
      <c r="G23">
        <f>IF(Journal!$D23="LONG",1,IF(Journal!$D23="SHORT",-1,0))</f>
        <v>0</v>
      </c>
      <c r="H23">
        <f>IF(AND(ISNUMBER(Journal!$E23),ISNUMBER(Journal!$F23)),ABS(Journal!$E23-Journal!$F23),"")</f>
        <v>0</v>
      </c>
      <c r="I23">
        <f>IF(NOT(A23),"",IF(Journal!$C23="","INSTRUMENT MISSING",IF(B23=0,"UNKNOWN INSTRUMENT",IF(OR(NOT(ISNUMBER(C23)),NOT(ISNUMBER(D23))),"INSTRUMENT SPECS MISSING",IF(OR(C23&lt;=0,D23&lt;=0),"INSTRUMENT SPECS MISSING",IF(NOT(ISNUMBER(Journal!$E23)),"ENTRY MISSING",IF(NOT(ISNUMBER(Journal!$F23)),"SL MISSING",IF(Journal!$F23=Journal!$E23,"SL = ENTRY",IF(G23=0,"DIRECTION MISSING",IF(G23*(Journal!$E23-Journal!$F23)&lt;=0,"SL WRONG SIDE",IF(NOT(AND(ISNUMBER(Journal!$L23),Journal!$L23&gt;0)),IF(TRUE,"LOTS MISSING","RISK MISSING"),"")))))))))))</f>
        <v>0</v>
      </c>
      <c r="J23">
        <f>IF(NOT(A23),"",IF(I23&lt;&gt;"",I23,IF(AND(ISNUMBER(Journal!$G23),G23*(Journal!$G23-Journal!$E23)&lt;=0),"TP1 WRONG SIDE",IF(AND(ISNUMBER(Journal!$H23),G23*(Journal!$H23-Journal!$E23)&lt;=0),"TP2 WRONG SIDE",IF(AND(ISNUMBER(Journal!$I23),G23*(Journal!$I23-Journal!$E23)&lt;=0),"TP3 WRONG SIDE",IF(Journal!$K23="","OPEN",IF(AND(Journal!$M23&lt;&gt;"",OR(NOT(ISNUMBER(Journal!$M23)),Journal!$M23&lt;=0,Journal!$M23&gt;=1)),"TP1 % INVALID",IF(Journal!$K23="SL","OK",IF(Journal!$K23="TP",IF(ISNUMBER(Journal!$G23),"OK","TP1 MISSING"),IF(Journal!$K23="Manual exit",IF(ISNUMBER(Journal!$J23),"OK","MANUAL MISSING"),IF(Journal!$K23="TP1 + Breakeven",IF(ISNUMBER(Journal!$G23),"OK","TP1 MISSING"),IF(Journal!$K23="TP1 + Manual",IF(ISNUMBER(Journal!$G23),IF(ISNUMBER(Journal!$J23),"OK","MANUAL MISSING"),IF(ISNUMBER(Journal!$J23),"TP1 MISSING","TP1 &amp; MANUAL MISSING")),IF(Journal!$K23="Multiple TP",IF(ISNUMBER(Journal!$G23),IF(ISNUMBER(Journal!$H23),"OK","TP2 MISSING"),IF(ISNUMBER(Journal!$H23),"TP1 MISSING","TP1 &amp; TP2 MISSING")),"UNKNOWN OUTCOME")))))))))))))</f>
        <v>0</v>
      </c>
      <c r="K23">
        <f>J23="OK"</f>
        <v>0</v>
      </c>
      <c r="L23">
        <f>IF(ISNUMBER(Journal!$M23),Journal!$M23,0.5)</f>
        <v>0</v>
      </c>
      <c r="M23">
        <f>IF(NOT(K23),"",G23*IF(Journal!$K23="SL",Journal!$F23-Journal!$E23,IF(Journal!$K23="TP",Journal!$G23-Journal!$E23,IF(Journal!$K23="Manual exit",Journal!$J23-Journal!$E23,IF(Journal!$K23="TP1 + Breakeven",L23*(Journal!$G23-Journal!$E23),IF(Journal!$K23="TP1 + Manual",L23*(Journal!$G23-Journal!$E23)+(1-L23)*(Journal!$J23-Journal!$E23),(Journal!$G23+Journal!$H23+IF(ISNUMBER(Journal!$I23),Journal!$I23,0))/IF(ISNUMBER(Journal!$I23),3,2)-Journal!$E23))))))</f>
        <v>0</v>
      </c>
      <c r="N23">
        <f>IF(K23,Journal!$E23+G23*M23,"")</f>
        <v>0</v>
      </c>
      <c r="O23">
        <f>Q22</f>
        <v>0</v>
      </c>
      <c r="P23">
        <f>IF(OR(NOT(A23),I23&lt;&gt;""),"",Journal!$L23)</f>
        <v>0</v>
      </c>
      <c r="Q23">
        <f>O23+IF(K23,V23,0)</f>
        <v>0</v>
      </c>
      <c r="R23">
        <f>IF(P23="","",H23*P23*C23*D23)</f>
        <v>0</v>
      </c>
      <c r="S23">
        <f>IF(K23,M23*P23*C23*D23,"")</f>
        <v>0</v>
      </c>
      <c r="T23">
        <f>IF(K23,-IF(F23&gt;0,F23*Journal!$E23*P23*C23*D23,P23*E23),"")</f>
        <v>0</v>
      </c>
      <c r="U23">
        <f>IF(K23,IF(S23&gt;0,"W",IF(S23&lt;0,"L","B")),"")</f>
        <v>0</v>
      </c>
      <c r="V23">
        <f>IF(K23,S23+T23,"")</f>
        <v>0</v>
      </c>
      <c r="W23">
        <f>IF(K23,V23/O23,"")</f>
        <v>0</v>
      </c>
      <c r="X23">
        <f>IF(K23,M23/H23,"")</f>
        <v>0</v>
      </c>
      <c r="Y23">
        <f>IF(AND(OR(J23="OK",J23="OPEN"),ISNUMBER(Journal!$G23)),G23*(Journal!$G23-Journal!$E23)/H23,"")</f>
        <v>0</v>
      </c>
      <c r="Z23">
        <f>IF(AA23="","",IF(AND(ISNUMBER(Settings!$D$5),ISNUMBER(Settings!$E$5),IF(Settings!$D$5&lt;=Settings!$E$5,AND(AA23&gt;=Settings!$D$5,AA23&lt;Settings!$E$5),OR(AA23&gt;=Settings!$D$5,AA23&lt;Settings!$E$5))),Settings!$A$5,IF(AND(ISNUMBER(Settings!$D$6),ISNUMBER(Settings!$E$6),IF(Settings!$D$6&lt;=Settings!$E$6,AND(AA23&gt;=Settings!$D$6,AA23&lt;Settings!$E$6),OR(AA23&gt;=Settings!$D$6,AA23&lt;Settings!$E$6))),Settings!$A$6,IF(AND(ISNUMBER(Settings!$D$7),ISNUMBER(Settings!$E$7),IF(Settings!$D$7&lt;=Settings!$E$7,AND(AA23&gt;=Settings!$D$7,AA23&lt;Settings!$E$7),OR(AA23&gt;=Settings!$D$7,AA23&lt;Settings!$E$7))),Settings!$A$7,IF(AND(ISNUMBER(Settings!$D$8),ISNUMBER(Settings!$E$8),IF(Settings!$D$8&lt;=Settings!$E$8,AND(AA23&gt;=Settings!$D$8,AA23&lt;Settings!$E$8),OR(AA23&gt;=Settings!$D$8,AA23&lt;Settings!$E$8))),Settings!$A$8,IF(AND(ISNUMBER(Settings!$D$9),ISNUMBER(Settings!$E$9),IF(Settings!$D$9&lt;=Settings!$E$9,AND(AA23&gt;=Settings!$D$9,AA23&lt;Settings!$E$9),OR(AA23&gt;=Settings!$D$9,AA23&lt;Settings!$E$9))),Settings!$A$9,IF(AND(ISNUMBER(Settings!$D$10),ISNUMBER(Settings!$E$10),IF(Settings!$D$10&lt;=Settings!$E$10,AND(AA23&gt;=Settings!$D$10,AA23&lt;Settings!$E$10),OR(AA23&gt;=Settings!$D$10,AA23&lt;Settings!$E$10))),Settings!$A$10,"")))))))</f>
        <v>0</v>
      </c>
      <c r="AA23">
        <f>IF(AND(A23,ISNUMBER(Journal!$B23)),MOD(ROUND(MOD(Journal!$B23,1)*1440,0)-ROUND(Journal!$D$8*60,0),1440),"")</f>
        <v>0</v>
      </c>
      <c r="AB23">
        <f>IF(G23=1,"LONG",IF(G23=-1,"SHORT",""))</f>
        <v>0</v>
      </c>
      <c r="AC23">
        <f>AC22+IF(K23,1,0)</f>
        <v>0</v>
      </c>
      <c r="AD23">
        <f>IF(K23,AC23,"")</f>
        <v>0</v>
      </c>
      <c r="AE23">
        <f>J23="OPEN"</f>
        <v>0</v>
      </c>
      <c r="AF23">
        <f>AND(J23&lt;&gt;"",J23&lt;&gt;"OK",J23&lt;&gt;"OPEN")</f>
        <v>0</v>
      </c>
      <c r="AH23">
        <v>12</v>
      </c>
      <c r="AI23">
        <f>IF(AH23&gt;$AZ$11,"",IF(AH23=0,Journal!$D$3,INDEX($Q$11:$Q$1010,MATCH(AH23,$AD$11:$AD$1010,0))))</f>
        <v>0</v>
      </c>
      <c r="AJ23">
        <v>13</v>
      </c>
      <c r="AK23">
        <f>IF(AJ23&gt;$AZ$11,"",INDEX($P$11:$P$1010,MATCH(AJ23,$AD$11:$AD$1010,0)))</f>
        <v>0</v>
      </c>
      <c r="AM23">
        <f>IF(Markets!$A$17="","",Markets!$A$17)</f>
        <v>0</v>
      </c>
      <c r="AN23">
        <f>IF(AM23="",0,COUNTIFS(Journal!$C$11:$C$1010,AM23,$K$11:$K$1010,TRUE))</f>
        <v>0</v>
      </c>
      <c r="AO23">
        <f>IF(AN23=0,0,SUMIF(Journal!$C$11:$C$1010,AM23,$V$11:$V$1010))</f>
        <v>0</v>
      </c>
      <c r="AP23">
        <f>IF(AN23&gt;0,COUNTIF($AN$11:AN23,"&gt;0"),"")</f>
        <v>0</v>
      </c>
      <c r="AQ23">
        <v>13</v>
      </c>
      <c r="AR23">
        <f>IF(AQ23&gt;$AZ$36,"",INDEX($AM$11:$AM$160,MATCH(AQ23,$AP$11:$AP$160,0)))</f>
        <v>0</v>
      </c>
      <c r="AS23">
        <f>IF(AQ23&gt;$AZ$36,"",INDEX($AO$11:$AO$160,MATCH(AQ23,$AP$11:$AP$160,0)))</f>
        <v>0</v>
      </c>
      <c r="AY23" t="s">
        <v>183</v>
      </c>
      <c r="AZ23">
        <f>IF(OR($AZ$12=0,$AZ$13=0),"n/a",$AZ$18/ABS($AZ$19))</f>
        <v>0</v>
      </c>
    </row>
    <row r="24" spans="1:52">
      <c r="A24">
        <f>COUNTA(Journal!A24:M24)&gt;0</f>
        <v>0</v>
      </c>
      <c r="B24">
        <f>IF(Journal!$C24="",0,IFERROR(MATCH(Journal!$C24,Markets!$A$5:$A$154,0),0))</f>
        <v>0</v>
      </c>
      <c r="C24">
        <f>IF(B24&gt;0,INDEX(Markets!$C$5:$C$154,B24),"")</f>
        <v>0</v>
      </c>
      <c r="D24">
        <f>IF(B24&gt;0,INDEX(Markets!$F$5:$F$154,B24),"")</f>
        <v>0</v>
      </c>
      <c r="E24">
        <f>IF(B24&gt;0,IF(INDEX(Markets!$G$5:$G$154,B24)="",Journal!$D$4,INDEX(Markets!$G$5:$G$154,B24)),"")</f>
        <v>0</v>
      </c>
      <c r="F24">
        <f>IF(B24&gt;0,N(INDEX(Markets!$H$5:$H$154,B24)),0)</f>
        <v>0</v>
      </c>
      <c r="G24">
        <f>IF(Journal!$D24="LONG",1,IF(Journal!$D24="SHORT",-1,0))</f>
        <v>0</v>
      </c>
      <c r="H24">
        <f>IF(AND(ISNUMBER(Journal!$E24),ISNUMBER(Journal!$F24)),ABS(Journal!$E24-Journal!$F24),"")</f>
        <v>0</v>
      </c>
      <c r="I24">
        <f>IF(NOT(A24),"",IF(Journal!$C24="","INSTRUMENT MISSING",IF(B24=0,"UNKNOWN INSTRUMENT",IF(OR(NOT(ISNUMBER(C24)),NOT(ISNUMBER(D24))),"INSTRUMENT SPECS MISSING",IF(OR(C24&lt;=0,D24&lt;=0),"INSTRUMENT SPECS MISSING",IF(NOT(ISNUMBER(Journal!$E24)),"ENTRY MISSING",IF(NOT(ISNUMBER(Journal!$F24)),"SL MISSING",IF(Journal!$F24=Journal!$E24,"SL = ENTRY",IF(G24=0,"DIRECTION MISSING",IF(G24*(Journal!$E24-Journal!$F24)&lt;=0,"SL WRONG SIDE",IF(NOT(AND(ISNUMBER(Journal!$L24),Journal!$L24&gt;0)),IF(TRUE,"LOTS MISSING","RISK MISSING"),"")))))))))))</f>
        <v>0</v>
      </c>
      <c r="J24">
        <f>IF(NOT(A24),"",IF(I24&lt;&gt;"",I24,IF(AND(ISNUMBER(Journal!$G24),G24*(Journal!$G24-Journal!$E24)&lt;=0),"TP1 WRONG SIDE",IF(AND(ISNUMBER(Journal!$H24),G24*(Journal!$H24-Journal!$E24)&lt;=0),"TP2 WRONG SIDE",IF(AND(ISNUMBER(Journal!$I24),G24*(Journal!$I24-Journal!$E24)&lt;=0),"TP3 WRONG SIDE",IF(Journal!$K24="","OPEN",IF(AND(Journal!$M24&lt;&gt;"",OR(NOT(ISNUMBER(Journal!$M24)),Journal!$M24&lt;=0,Journal!$M24&gt;=1)),"TP1 % INVALID",IF(Journal!$K24="SL","OK",IF(Journal!$K24="TP",IF(ISNUMBER(Journal!$G24),"OK","TP1 MISSING"),IF(Journal!$K24="Manual exit",IF(ISNUMBER(Journal!$J24),"OK","MANUAL MISSING"),IF(Journal!$K24="TP1 + Breakeven",IF(ISNUMBER(Journal!$G24),"OK","TP1 MISSING"),IF(Journal!$K24="TP1 + Manual",IF(ISNUMBER(Journal!$G24),IF(ISNUMBER(Journal!$J24),"OK","MANUAL MISSING"),IF(ISNUMBER(Journal!$J24),"TP1 MISSING","TP1 &amp; MANUAL MISSING")),IF(Journal!$K24="Multiple TP",IF(ISNUMBER(Journal!$G24),IF(ISNUMBER(Journal!$H24),"OK","TP2 MISSING"),IF(ISNUMBER(Journal!$H24),"TP1 MISSING","TP1 &amp; TP2 MISSING")),"UNKNOWN OUTCOME")))))))))))))</f>
        <v>0</v>
      </c>
      <c r="K24">
        <f>J24="OK"</f>
        <v>0</v>
      </c>
      <c r="L24">
        <f>IF(ISNUMBER(Journal!$M24),Journal!$M24,0.5)</f>
        <v>0</v>
      </c>
      <c r="M24">
        <f>IF(NOT(K24),"",G24*IF(Journal!$K24="SL",Journal!$F24-Journal!$E24,IF(Journal!$K24="TP",Journal!$G24-Journal!$E24,IF(Journal!$K24="Manual exit",Journal!$J24-Journal!$E24,IF(Journal!$K24="TP1 + Breakeven",L24*(Journal!$G24-Journal!$E24),IF(Journal!$K24="TP1 + Manual",L24*(Journal!$G24-Journal!$E24)+(1-L24)*(Journal!$J24-Journal!$E24),(Journal!$G24+Journal!$H24+IF(ISNUMBER(Journal!$I24),Journal!$I24,0))/IF(ISNUMBER(Journal!$I24),3,2)-Journal!$E24))))))</f>
        <v>0</v>
      </c>
      <c r="N24">
        <f>IF(K24,Journal!$E24+G24*M24,"")</f>
        <v>0</v>
      </c>
      <c r="O24">
        <f>Q23</f>
        <v>0</v>
      </c>
      <c r="P24">
        <f>IF(OR(NOT(A24),I24&lt;&gt;""),"",Journal!$L24)</f>
        <v>0</v>
      </c>
      <c r="Q24">
        <f>O24+IF(K24,V24,0)</f>
        <v>0</v>
      </c>
      <c r="R24">
        <f>IF(P24="","",H24*P24*C24*D24)</f>
        <v>0</v>
      </c>
      <c r="S24">
        <f>IF(K24,M24*P24*C24*D24,"")</f>
        <v>0</v>
      </c>
      <c r="T24">
        <f>IF(K24,-IF(F24&gt;0,F24*Journal!$E24*P24*C24*D24,P24*E24),"")</f>
        <v>0</v>
      </c>
      <c r="U24">
        <f>IF(K24,IF(S24&gt;0,"W",IF(S24&lt;0,"L","B")),"")</f>
        <v>0</v>
      </c>
      <c r="V24">
        <f>IF(K24,S24+T24,"")</f>
        <v>0</v>
      </c>
      <c r="W24">
        <f>IF(K24,V24/O24,"")</f>
        <v>0</v>
      </c>
      <c r="X24">
        <f>IF(K24,M24/H24,"")</f>
        <v>0</v>
      </c>
      <c r="Y24">
        <f>IF(AND(OR(J24="OK",J24="OPEN"),ISNUMBER(Journal!$G24)),G24*(Journal!$G24-Journal!$E24)/H24,"")</f>
        <v>0</v>
      </c>
      <c r="Z24">
        <f>IF(AA24="","",IF(AND(ISNUMBER(Settings!$D$5),ISNUMBER(Settings!$E$5),IF(Settings!$D$5&lt;=Settings!$E$5,AND(AA24&gt;=Settings!$D$5,AA24&lt;Settings!$E$5),OR(AA24&gt;=Settings!$D$5,AA24&lt;Settings!$E$5))),Settings!$A$5,IF(AND(ISNUMBER(Settings!$D$6),ISNUMBER(Settings!$E$6),IF(Settings!$D$6&lt;=Settings!$E$6,AND(AA24&gt;=Settings!$D$6,AA24&lt;Settings!$E$6),OR(AA24&gt;=Settings!$D$6,AA24&lt;Settings!$E$6))),Settings!$A$6,IF(AND(ISNUMBER(Settings!$D$7),ISNUMBER(Settings!$E$7),IF(Settings!$D$7&lt;=Settings!$E$7,AND(AA24&gt;=Settings!$D$7,AA24&lt;Settings!$E$7),OR(AA24&gt;=Settings!$D$7,AA24&lt;Settings!$E$7))),Settings!$A$7,IF(AND(ISNUMBER(Settings!$D$8),ISNUMBER(Settings!$E$8),IF(Settings!$D$8&lt;=Settings!$E$8,AND(AA24&gt;=Settings!$D$8,AA24&lt;Settings!$E$8),OR(AA24&gt;=Settings!$D$8,AA24&lt;Settings!$E$8))),Settings!$A$8,IF(AND(ISNUMBER(Settings!$D$9),ISNUMBER(Settings!$E$9),IF(Settings!$D$9&lt;=Settings!$E$9,AND(AA24&gt;=Settings!$D$9,AA24&lt;Settings!$E$9),OR(AA24&gt;=Settings!$D$9,AA24&lt;Settings!$E$9))),Settings!$A$9,IF(AND(ISNUMBER(Settings!$D$10),ISNUMBER(Settings!$E$10),IF(Settings!$D$10&lt;=Settings!$E$10,AND(AA24&gt;=Settings!$D$10,AA24&lt;Settings!$E$10),OR(AA24&gt;=Settings!$D$10,AA24&lt;Settings!$E$10))),Settings!$A$10,"")))))))</f>
        <v>0</v>
      </c>
      <c r="AA24">
        <f>IF(AND(A24,ISNUMBER(Journal!$B24)),MOD(ROUND(MOD(Journal!$B24,1)*1440,0)-ROUND(Journal!$D$8*60,0),1440),"")</f>
        <v>0</v>
      </c>
      <c r="AB24">
        <f>IF(G24=1,"LONG",IF(G24=-1,"SHORT",""))</f>
        <v>0</v>
      </c>
      <c r="AC24">
        <f>AC23+IF(K24,1,0)</f>
        <v>0</v>
      </c>
      <c r="AD24">
        <f>IF(K24,AC24,"")</f>
        <v>0</v>
      </c>
      <c r="AE24">
        <f>J24="OPEN"</f>
        <v>0</v>
      </c>
      <c r="AF24">
        <f>AND(J24&lt;&gt;"",J24&lt;&gt;"OK",J24&lt;&gt;"OPEN")</f>
        <v>0</v>
      </c>
      <c r="AH24">
        <v>13</v>
      </c>
      <c r="AI24">
        <f>IF(AH24&gt;$AZ$11,"",IF(AH24=0,Journal!$D$3,INDEX($Q$11:$Q$1010,MATCH(AH24,$AD$11:$AD$1010,0))))</f>
        <v>0</v>
      </c>
      <c r="AJ24">
        <v>14</v>
      </c>
      <c r="AK24">
        <f>IF(AJ24&gt;$AZ$11,"",INDEX($P$11:$P$1010,MATCH(AJ24,$AD$11:$AD$1010,0)))</f>
        <v>0</v>
      </c>
      <c r="AM24">
        <f>IF(Markets!$A$18="","",Markets!$A$18)</f>
        <v>0</v>
      </c>
      <c r="AN24">
        <f>IF(AM24="",0,COUNTIFS(Journal!$C$11:$C$1010,AM24,$K$11:$K$1010,TRUE))</f>
        <v>0</v>
      </c>
      <c r="AO24">
        <f>IF(AN24=0,0,SUMIF(Journal!$C$11:$C$1010,AM24,$V$11:$V$1010))</f>
        <v>0</v>
      </c>
      <c r="AP24">
        <f>IF(AN24&gt;0,COUNTIF($AN$11:AN24,"&gt;0"),"")</f>
        <v>0</v>
      </c>
      <c r="AQ24">
        <v>14</v>
      </c>
      <c r="AR24">
        <f>IF(AQ24&gt;$AZ$36,"",INDEX($AM$11:$AM$160,MATCH(AQ24,$AP$11:$AP$160,0)))</f>
        <v>0</v>
      </c>
      <c r="AS24">
        <f>IF(AQ24&gt;$AZ$36,"",INDEX($AO$11:$AO$160,MATCH(AQ24,$AP$11:$AP$160,0)))</f>
        <v>0</v>
      </c>
      <c r="AY24" t="s">
        <v>184</v>
      </c>
      <c r="AZ24">
        <f>IF(COUNTIFS($K$11:$K$1010,TRUE,$Y$11:$Y$1010,"&gt;-1E+300")=0,"",SUMIFS($Y$11:$Y$1010,$K$11:$K$1010,TRUE)/COUNTIFS($K$11:$K$1010,TRUE,$Y$11:$Y$1010,"&gt;-1E+300"))</f>
        <v>0</v>
      </c>
    </row>
    <row r="25" spans="1:52">
      <c r="A25">
        <f>COUNTA(Journal!A25:M25)&gt;0</f>
        <v>0</v>
      </c>
      <c r="B25">
        <f>IF(Journal!$C25="",0,IFERROR(MATCH(Journal!$C25,Markets!$A$5:$A$154,0),0))</f>
        <v>0</v>
      </c>
      <c r="C25">
        <f>IF(B25&gt;0,INDEX(Markets!$C$5:$C$154,B25),"")</f>
        <v>0</v>
      </c>
      <c r="D25">
        <f>IF(B25&gt;0,INDEX(Markets!$F$5:$F$154,B25),"")</f>
        <v>0</v>
      </c>
      <c r="E25">
        <f>IF(B25&gt;0,IF(INDEX(Markets!$G$5:$G$154,B25)="",Journal!$D$4,INDEX(Markets!$G$5:$G$154,B25)),"")</f>
        <v>0</v>
      </c>
      <c r="F25">
        <f>IF(B25&gt;0,N(INDEX(Markets!$H$5:$H$154,B25)),0)</f>
        <v>0</v>
      </c>
      <c r="G25">
        <f>IF(Journal!$D25="LONG",1,IF(Journal!$D25="SHORT",-1,0))</f>
        <v>0</v>
      </c>
      <c r="H25">
        <f>IF(AND(ISNUMBER(Journal!$E25),ISNUMBER(Journal!$F25)),ABS(Journal!$E25-Journal!$F25),"")</f>
        <v>0</v>
      </c>
      <c r="I25">
        <f>IF(NOT(A25),"",IF(Journal!$C25="","INSTRUMENT MISSING",IF(B25=0,"UNKNOWN INSTRUMENT",IF(OR(NOT(ISNUMBER(C25)),NOT(ISNUMBER(D25))),"INSTRUMENT SPECS MISSING",IF(OR(C25&lt;=0,D25&lt;=0),"INSTRUMENT SPECS MISSING",IF(NOT(ISNUMBER(Journal!$E25)),"ENTRY MISSING",IF(NOT(ISNUMBER(Journal!$F25)),"SL MISSING",IF(Journal!$F25=Journal!$E25,"SL = ENTRY",IF(G25=0,"DIRECTION MISSING",IF(G25*(Journal!$E25-Journal!$F25)&lt;=0,"SL WRONG SIDE",IF(NOT(AND(ISNUMBER(Journal!$L25),Journal!$L25&gt;0)),IF(TRUE,"LOTS MISSING","RISK MISSING"),"")))))))))))</f>
        <v>0</v>
      </c>
      <c r="J25">
        <f>IF(NOT(A25),"",IF(I25&lt;&gt;"",I25,IF(AND(ISNUMBER(Journal!$G25),G25*(Journal!$G25-Journal!$E25)&lt;=0),"TP1 WRONG SIDE",IF(AND(ISNUMBER(Journal!$H25),G25*(Journal!$H25-Journal!$E25)&lt;=0),"TP2 WRONG SIDE",IF(AND(ISNUMBER(Journal!$I25),G25*(Journal!$I25-Journal!$E25)&lt;=0),"TP3 WRONG SIDE",IF(Journal!$K25="","OPEN",IF(AND(Journal!$M25&lt;&gt;"",OR(NOT(ISNUMBER(Journal!$M25)),Journal!$M25&lt;=0,Journal!$M25&gt;=1)),"TP1 % INVALID",IF(Journal!$K25="SL","OK",IF(Journal!$K25="TP",IF(ISNUMBER(Journal!$G25),"OK","TP1 MISSING"),IF(Journal!$K25="Manual exit",IF(ISNUMBER(Journal!$J25),"OK","MANUAL MISSING"),IF(Journal!$K25="TP1 + Breakeven",IF(ISNUMBER(Journal!$G25),"OK","TP1 MISSING"),IF(Journal!$K25="TP1 + Manual",IF(ISNUMBER(Journal!$G25),IF(ISNUMBER(Journal!$J25),"OK","MANUAL MISSING"),IF(ISNUMBER(Journal!$J25),"TP1 MISSING","TP1 &amp; MANUAL MISSING")),IF(Journal!$K25="Multiple TP",IF(ISNUMBER(Journal!$G25),IF(ISNUMBER(Journal!$H25),"OK","TP2 MISSING"),IF(ISNUMBER(Journal!$H25),"TP1 MISSING","TP1 &amp; TP2 MISSING")),"UNKNOWN OUTCOME")))))))))))))</f>
        <v>0</v>
      </c>
      <c r="K25">
        <f>J25="OK"</f>
        <v>0</v>
      </c>
      <c r="L25">
        <f>IF(ISNUMBER(Journal!$M25),Journal!$M25,0.5)</f>
        <v>0</v>
      </c>
      <c r="M25">
        <f>IF(NOT(K25),"",G25*IF(Journal!$K25="SL",Journal!$F25-Journal!$E25,IF(Journal!$K25="TP",Journal!$G25-Journal!$E25,IF(Journal!$K25="Manual exit",Journal!$J25-Journal!$E25,IF(Journal!$K25="TP1 + Breakeven",L25*(Journal!$G25-Journal!$E25),IF(Journal!$K25="TP1 + Manual",L25*(Journal!$G25-Journal!$E25)+(1-L25)*(Journal!$J25-Journal!$E25),(Journal!$G25+Journal!$H25+IF(ISNUMBER(Journal!$I25),Journal!$I25,0))/IF(ISNUMBER(Journal!$I25),3,2)-Journal!$E25))))))</f>
        <v>0</v>
      </c>
      <c r="N25">
        <f>IF(K25,Journal!$E25+G25*M25,"")</f>
        <v>0</v>
      </c>
      <c r="O25">
        <f>Q24</f>
        <v>0</v>
      </c>
      <c r="P25">
        <f>IF(OR(NOT(A25),I25&lt;&gt;""),"",Journal!$L25)</f>
        <v>0</v>
      </c>
      <c r="Q25">
        <f>O25+IF(K25,V25,0)</f>
        <v>0</v>
      </c>
      <c r="R25">
        <f>IF(P25="","",H25*P25*C25*D25)</f>
        <v>0</v>
      </c>
      <c r="S25">
        <f>IF(K25,M25*P25*C25*D25,"")</f>
        <v>0</v>
      </c>
      <c r="T25">
        <f>IF(K25,-IF(F25&gt;0,F25*Journal!$E25*P25*C25*D25,P25*E25),"")</f>
        <v>0</v>
      </c>
      <c r="U25">
        <f>IF(K25,IF(S25&gt;0,"W",IF(S25&lt;0,"L","B")),"")</f>
        <v>0</v>
      </c>
      <c r="V25">
        <f>IF(K25,S25+T25,"")</f>
        <v>0</v>
      </c>
      <c r="W25">
        <f>IF(K25,V25/O25,"")</f>
        <v>0</v>
      </c>
      <c r="X25">
        <f>IF(K25,M25/H25,"")</f>
        <v>0</v>
      </c>
      <c r="Y25">
        <f>IF(AND(OR(J25="OK",J25="OPEN"),ISNUMBER(Journal!$G25)),G25*(Journal!$G25-Journal!$E25)/H25,"")</f>
        <v>0</v>
      </c>
      <c r="Z25">
        <f>IF(AA25="","",IF(AND(ISNUMBER(Settings!$D$5),ISNUMBER(Settings!$E$5),IF(Settings!$D$5&lt;=Settings!$E$5,AND(AA25&gt;=Settings!$D$5,AA25&lt;Settings!$E$5),OR(AA25&gt;=Settings!$D$5,AA25&lt;Settings!$E$5))),Settings!$A$5,IF(AND(ISNUMBER(Settings!$D$6),ISNUMBER(Settings!$E$6),IF(Settings!$D$6&lt;=Settings!$E$6,AND(AA25&gt;=Settings!$D$6,AA25&lt;Settings!$E$6),OR(AA25&gt;=Settings!$D$6,AA25&lt;Settings!$E$6))),Settings!$A$6,IF(AND(ISNUMBER(Settings!$D$7),ISNUMBER(Settings!$E$7),IF(Settings!$D$7&lt;=Settings!$E$7,AND(AA25&gt;=Settings!$D$7,AA25&lt;Settings!$E$7),OR(AA25&gt;=Settings!$D$7,AA25&lt;Settings!$E$7))),Settings!$A$7,IF(AND(ISNUMBER(Settings!$D$8),ISNUMBER(Settings!$E$8),IF(Settings!$D$8&lt;=Settings!$E$8,AND(AA25&gt;=Settings!$D$8,AA25&lt;Settings!$E$8),OR(AA25&gt;=Settings!$D$8,AA25&lt;Settings!$E$8))),Settings!$A$8,IF(AND(ISNUMBER(Settings!$D$9),ISNUMBER(Settings!$E$9),IF(Settings!$D$9&lt;=Settings!$E$9,AND(AA25&gt;=Settings!$D$9,AA25&lt;Settings!$E$9),OR(AA25&gt;=Settings!$D$9,AA25&lt;Settings!$E$9))),Settings!$A$9,IF(AND(ISNUMBER(Settings!$D$10),ISNUMBER(Settings!$E$10),IF(Settings!$D$10&lt;=Settings!$E$10,AND(AA25&gt;=Settings!$D$10,AA25&lt;Settings!$E$10),OR(AA25&gt;=Settings!$D$10,AA25&lt;Settings!$E$10))),Settings!$A$10,"")))))))</f>
        <v>0</v>
      </c>
      <c r="AA25">
        <f>IF(AND(A25,ISNUMBER(Journal!$B25)),MOD(ROUND(MOD(Journal!$B25,1)*1440,0)-ROUND(Journal!$D$8*60,0),1440),"")</f>
        <v>0</v>
      </c>
      <c r="AB25">
        <f>IF(G25=1,"LONG",IF(G25=-1,"SHORT",""))</f>
        <v>0</v>
      </c>
      <c r="AC25">
        <f>AC24+IF(K25,1,0)</f>
        <v>0</v>
      </c>
      <c r="AD25">
        <f>IF(K25,AC25,"")</f>
        <v>0</v>
      </c>
      <c r="AE25">
        <f>J25="OPEN"</f>
        <v>0</v>
      </c>
      <c r="AF25">
        <f>AND(J25&lt;&gt;"",J25&lt;&gt;"OK",J25&lt;&gt;"OPEN")</f>
        <v>0</v>
      </c>
      <c r="AH25">
        <v>14</v>
      </c>
      <c r="AI25">
        <f>IF(AH25&gt;$AZ$11,"",IF(AH25=0,Journal!$D$3,INDEX($Q$11:$Q$1010,MATCH(AH25,$AD$11:$AD$1010,0))))</f>
        <v>0</v>
      </c>
      <c r="AJ25">
        <v>15</v>
      </c>
      <c r="AK25">
        <f>IF(AJ25&gt;$AZ$11,"",INDEX($P$11:$P$1010,MATCH(AJ25,$AD$11:$AD$1010,0)))</f>
        <v>0</v>
      </c>
      <c r="AM25">
        <f>IF(Markets!$A$19="","",Markets!$A$19)</f>
        <v>0</v>
      </c>
      <c r="AN25">
        <f>IF(AM25="",0,COUNTIFS(Journal!$C$11:$C$1010,AM25,$K$11:$K$1010,TRUE))</f>
        <v>0</v>
      </c>
      <c r="AO25">
        <f>IF(AN25=0,0,SUMIF(Journal!$C$11:$C$1010,AM25,$V$11:$V$1010))</f>
        <v>0</v>
      </c>
      <c r="AP25">
        <f>IF(AN25&gt;0,COUNTIF($AN$11:AN25,"&gt;0"),"")</f>
        <v>0</v>
      </c>
      <c r="AQ25">
        <v>15</v>
      </c>
      <c r="AR25">
        <f>IF(AQ25&gt;$AZ$36,"",INDEX($AM$11:$AM$160,MATCH(AQ25,$AP$11:$AP$160,0)))</f>
        <v>0</v>
      </c>
      <c r="AS25">
        <f>IF(AQ25&gt;$AZ$36,"",INDEX($AO$11:$AO$160,MATCH(AQ25,$AP$11:$AP$160,0)))</f>
        <v>0</v>
      </c>
      <c r="AY25" t="s">
        <v>185</v>
      </c>
      <c r="AZ25">
        <f>IF($AZ$11=0,"",SUMIFS($X$11:$X$1010,$K$11:$K$1010,TRUE)/$AZ$11)</f>
        <v>0</v>
      </c>
    </row>
    <row r="26" spans="1:52">
      <c r="A26">
        <f>COUNTA(Journal!A26:M26)&gt;0</f>
        <v>0</v>
      </c>
      <c r="B26">
        <f>IF(Journal!$C26="",0,IFERROR(MATCH(Journal!$C26,Markets!$A$5:$A$154,0),0))</f>
        <v>0</v>
      </c>
      <c r="C26">
        <f>IF(B26&gt;0,INDEX(Markets!$C$5:$C$154,B26),"")</f>
        <v>0</v>
      </c>
      <c r="D26">
        <f>IF(B26&gt;0,INDEX(Markets!$F$5:$F$154,B26),"")</f>
        <v>0</v>
      </c>
      <c r="E26">
        <f>IF(B26&gt;0,IF(INDEX(Markets!$G$5:$G$154,B26)="",Journal!$D$4,INDEX(Markets!$G$5:$G$154,B26)),"")</f>
        <v>0</v>
      </c>
      <c r="F26">
        <f>IF(B26&gt;0,N(INDEX(Markets!$H$5:$H$154,B26)),0)</f>
        <v>0</v>
      </c>
      <c r="G26">
        <f>IF(Journal!$D26="LONG",1,IF(Journal!$D26="SHORT",-1,0))</f>
        <v>0</v>
      </c>
      <c r="H26">
        <f>IF(AND(ISNUMBER(Journal!$E26),ISNUMBER(Journal!$F26)),ABS(Journal!$E26-Journal!$F26),"")</f>
        <v>0</v>
      </c>
      <c r="I26">
        <f>IF(NOT(A26),"",IF(Journal!$C26="","INSTRUMENT MISSING",IF(B26=0,"UNKNOWN INSTRUMENT",IF(OR(NOT(ISNUMBER(C26)),NOT(ISNUMBER(D26))),"INSTRUMENT SPECS MISSING",IF(OR(C26&lt;=0,D26&lt;=0),"INSTRUMENT SPECS MISSING",IF(NOT(ISNUMBER(Journal!$E26)),"ENTRY MISSING",IF(NOT(ISNUMBER(Journal!$F26)),"SL MISSING",IF(Journal!$F26=Journal!$E26,"SL = ENTRY",IF(G26=0,"DIRECTION MISSING",IF(G26*(Journal!$E26-Journal!$F26)&lt;=0,"SL WRONG SIDE",IF(NOT(AND(ISNUMBER(Journal!$L26),Journal!$L26&gt;0)),IF(TRUE,"LOTS MISSING","RISK MISSING"),"")))))))))))</f>
        <v>0</v>
      </c>
      <c r="J26">
        <f>IF(NOT(A26),"",IF(I26&lt;&gt;"",I26,IF(AND(ISNUMBER(Journal!$G26),G26*(Journal!$G26-Journal!$E26)&lt;=0),"TP1 WRONG SIDE",IF(AND(ISNUMBER(Journal!$H26),G26*(Journal!$H26-Journal!$E26)&lt;=0),"TP2 WRONG SIDE",IF(AND(ISNUMBER(Journal!$I26),G26*(Journal!$I26-Journal!$E26)&lt;=0),"TP3 WRONG SIDE",IF(Journal!$K26="","OPEN",IF(AND(Journal!$M26&lt;&gt;"",OR(NOT(ISNUMBER(Journal!$M26)),Journal!$M26&lt;=0,Journal!$M26&gt;=1)),"TP1 % INVALID",IF(Journal!$K26="SL","OK",IF(Journal!$K26="TP",IF(ISNUMBER(Journal!$G26),"OK","TP1 MISSING"),IF(Journal!$K26="Manual exit",IF(ISNUMBER(Journal!$J26),"OK","MANUAL MISSING"),IF(Journal!$K26="TP1 + Breakeven",IF(ISNUMBER(Journal!$G26),"OK","TP1 MISSING"),IF(Journal!$K26="TP1 + Manual",IF(ISNUMBER(Journal!$G26),IF(ISNUMBER(Journal!$J26),"OK","MANUAL MISSING"),IF(ISNUMBER(Journal!$J26),"TP1 MISSING","TP1 &amp; MANUAL MISSING")),IF(Journal!$K26="Multiple TP",IF(ISNUMBER(Journal!$G26),IF(ISNUMBER(Journal!$H26),"OK","TP2 MISSING"),IF(ISNUMBER(Journal!$H26),"TP1 MISSING","TP1 &amp; TP2 MISSING")),"UNKNOWN OUTCOME")))))))))))))</f>
        <v>0</v>
      </c>
      <c r="K26">
        <f>J26="OK"</f>
        <v>0</v>
      </c>
      <c r="L26">
        <f>IF(ISNUMBER(Journal!$M26),Journal!$M26,0.5)</f>
        <v>0</v>
      </c>
      <c r="M26">
        <f>IF(NOT(K26),"",G26*IF(Journal!$K26="SL",Journal!$F26-Journal!$E26,IF(Journal!$K26="TP",Journal!$G26-Journal!$E26,IF(Journal!$K26="Manual exit",Journal!$J26-Journal!$E26,IF(Journal!$K26="TP1 + Breakeven",L26*(Journal!$G26-Journal!$E26),IF(Journal!$K26="TP1 + Manual",L26*(Journal!$G26-Journal!$E26)+(1-L26)*(Journal!$J26-Journal!$E26),(Journal!$G26+Journal!$H26+IF(ISNUMBER(Journal!$I26),Journal!$I26,0))/IF(ISNUMBER(Journal!$I26),3,2)-Journal!$E26))))))</f>
        <v>0</v>
      </c>
      <c r="N26">
        <f>IF(K26,Journal!$E26+G26*M26,"")</f>
        <v>0</v>
      </c>
      <c r="O26">
        <f>Q25</f>
        <v>0</v>
      </c>
      <c r="P26">
        <f>IF(OR(NOT(A26),I26&lt;&gt;""),"",Journal!$L26)</f>
        <v>0</v>
      </c>
      <c r="Q26">
        <f>O26+IF(K26,V26,0)</f>
        <v>0</v>
      </c>
      <c r="R26">
        <f>IF(P26="","",H26*P26*C26*D26)</f>
        <v>0</v>
      </c>
      <c r="S26">
        <f>IF(K26,M26*P26*C26*D26,"")</f>
        <v>0</v>
      </c>
      <c r="T26">
        <f>IF(K26,-IF(F26&gt;0,F26*Journal!$E26*P26*C26*D26,P26*E26),"")</f>
        <v>0</v>
      </c>
      <c r="U26">
        <f>IF(K26,IF(S26&gt;0,"W",IF(S26&lt;0,"L","B")),"")</f>
        <v>0</v>
      </c>
      <c r="V26">
        <f>IF(K26,S26+T26,"")</f>
        <v>0</v>
      </c>
      <c r="W26">
        <f>IF(K26,V26/O26,"")</f>
        <v>0</v>
      </c>
      <c r="X26">
        <f>IF(K26,M26/H26,"")</f>
        <v>0</v>
      </c>
      <c r="Y26">
        <f>IF(AND(OR(J26="OK",J26="OPEN"),ISNUMBER(Journal!$G26)),G26*(Journal!$G26-Journal!$E26)/H26,"")</f>
        <v>0</v>
      </c>
      <c r="Z26">
        <f>IF(AA26="","",IF(AND(ISNUMBER(Settings!$D$5),ISNUMBER(Settings!$E$5),IF(Settings!$D$5&lt;=Settings!$E$5,AND(AA26&gt;=Settings!$D$5,AA26&lt;Settings!$E$5),OR(AA26&gt;=Settings!$D$5,AA26&lt;Settings!$E$5))),Settings!$A$5,IF(AND(ISNUMBER(Settings!$D$6),ISNUMBER(Settings!$E$6),IF(Settings!$D$6&lt;=Settings!$E$6,AND(AA26&gt;=Settings!$D$6,AA26&lt;Settings!$E$6),OR(AA26&gt;=Settings!$D$6,AA26&lt;Settings!$E$6))),Settings!$A$6,IF(AND(ISNUMBER(Settings!$D$7),ISNUMBER(Settings!$E$7),IF(Settings!$D$7&lt;=Settings!$E$7,AND(AA26&gt;=Settings!$D$7,AA26&lt;Settings!$E$7),OR(AA26&gt;=Settings!$D$7,AA26&lt;Settings!$E$7))),Settings!$A$7,IF(AND(ISNUMBER(Settings!$D$8),ISNUMBER(Settings!$E$8),IF(Settings!$D$8&lt;=Settings!$E$8,AND(AA26&gt;=Settings!$D$8,AA26&lt;Settings!$E$8),OR(AA26&gt;=Settings!$D$8,AA26&lt;Settings!$E$8))),Settings!$A$8,IF(AND(ISNUMBER(Settings!$D$9),ISNUMBER(Settings!$E$9),IF(Settings!$D$9&lt;=Settings!$E$9,AND(AA26&gt;=Settings!$D$9,AA26&lt;Settings!$E$9),OR(AA26&gt;=Settings!$D$9,AA26&lt;Settings!$E$9))),Settings!$A$9,IF(AND(ISNUMBER(Settings!$D$10),ISNUMBER(Settings!$E$10),IF(Settings!$D$10&lt;=Settings!$E$10,AND(AA26&gt;=Settings!$D$10,AA26&lt;Settings!$E$10),OR(AA26&gt;=Settings!$D$10,AA26&lt;Settings!$E$10))),Settings!$A$10,"")))))))</f>
        <v>0</v>
      </c>
      <c r="AA26">
        <f>IF(AND(A26,ISNUMBER(Journal!$B26)),MOD(ROUND(MOD(Journal!$B26,1)*1440,0)-ROUND(Journal!$D$8*60,0),1440),"")</f>
        <v>0</v>
      </c>
      <c r="AB26">
        <f>IF(G26=1,"LONG",IF(G26=-1,"SHORT",""))</f>
        <v>0</v>
      </c>
      <c r="AC26">
        <f>AC25+IF(K26,1,0)</f>
        <v>0</v>
      </c>
      <c r="AD26">
        <f>IF(K26,AC26,"")</f>
        <v>0</v>
      </c>
      <c r="AE26">
        <f>J26="OPEN"</f>
        <v>0</v>
      </c>
      <c r="AF26">
        <f>AND(J26&lt;&gt;"",J26&lt;&gt;"OK",J26&lt;&gt;"OPEN")</f>
        <v>0</v>
      </c>
      <c r="AH26">
        <v>15</v>
      </c>
      <c r="AI26">
        <f>IF(AH26&gt;$AZ$11,"",IF(AH26=0,Journal!$D$3,INDEX($Q$11:$Q$1010,MATCH(AH26,$AD$11:$AD$1010,0))))</f>
        <v>0</v>
      </c>
      <c r="AJ26">
        <v>16</v>
      </c>
      <c r="AK26">
        <f>IF(AJ26&gt;$AZ$11,"",INDEX($P$11:$P$1010,MATCH(AJ26,$AD$11:$AD$1010,0)))</f>
        <v>0</v>
      </c>
      <c r="AM26">
        <f>IF(Markets!$A$20="","",Markets!$A$20)</f>
        <v>0</v>
      </c>
      <c r="AN26">
        <f>IF(AM26="",0,COUNTIFS(Journal!$C$11:$C$1010,AM26,$K$11:$K$1010,TRUE))</f>
        <v>0</v>
      </c>
      <c r="AO26">
        <f>IF(AN26=0,0,SUMIF(Journal!$C$11:$C$1010,AM26,$V$11:$V$1010))</f>
        <v>0</v>
      </c>
      <c r="AP26">
        <f>IF(AN26&gt;0,COUNTIF($AN$11:AN26,"&gt;0"),"")</f>
        <v>0</v>
      </c>
      <c r="AQ26">
        <v>16</v>
      </c>
      <c r="AR26">
        <f>IF(AQ26&gt;$AZ$36,"",INDEX($AM$11:$AM$160,MATCH(AQ26,$AP$11:$AP$160,0)))</f>
        <v>0</v>
      </c>
      <c r="AS26">
        <f>IF(AQ26&gt;$AZ$36,"",INDEX($AO$11:$AO$160,MATCH(AQ26,$AP$11:$AP$160,0)))</f>
        <v>0</v>
      </c>
      <c r="AY26" t="s">
        <v>186</v>
      </c>
      <c r="AZ26">
        <f>SUM($T$11:$T$1010)</f>
        <v>0</v>
      </c>
    </row>
    <row r="27" spans="1:52">
      <c r="A27">
        <f>COUNTA(Journal!A27:M27)&gt;0</f>
        <v>0</v>
      </c>
      <c r="B27">
        <f>IF(Journal!$C27="",0,IFERROR(MATCH(Journal!$C27,Markets!$A$5:$A$154,0),0))</f>
        <v>0</v>
      </c>
      <c r="C27">
        <f>IF(B27&gt;0,INDEX(Markets!$C$5:$C$154,B27),"")</f>
        <v>0</v>
      </c>
      <c r="D27">
        <f>IF(B27&gt;0,INDEX(Markets!$F$5:$F$154,B27),"")</f>
        <v>0</v>
      </c>
      <c r="E27">
        <f>IF(B27&gt;0,IF(INDEX(Markets!$G$5:$G$154,B27)="",Journal!$D$4,INDEX(Markets!$G$5:$G$154,B27)),"")</f>
        <v>0</v>
      </c>
      <c r="F27">
        <f>IF(B27&gt;0,N(INDEX(Markets!$H$5:$H$154,B27)),0)</f>
        <v>0</v>
      </c>
      <c r="G27">
        <f>IF(Journal!$D27="LONG",1,IF(Journal!$D27="SHORT",-1,0))</f>
        <v>0</v>
      </c>
      <c r="H27">
        <f>IF(AND(ISNUMBER(Journal!$E27),ISNUMBER(Journal!$F27)),ABS(Journal!$E27-Journal!$F27),"")</f>
        <v>0</v>
      </c>
      <c r="I27">
        <f>IF(NOT(A27),"",IF(Journal!$C27="","INSTRUMENT MISSING",IF(B27=0,"UNKNOWN INSTRUMENT",IF(OR(NOT(ISNUMBER(C27)),NOT(ISNUMBER(D27))),"INSTRUMENT SPECS MISSING",IF(OR(C27&lt;=0,D27&lt;=0),"INSTRUMENT SPECS MISSING",IF(NOT(ISNUMBER(Journal!$E27)),"ENTRY MISSING",IF(NOT(ISNUMBER(Journal!$F27)),"SL MISSING",IF(Journal!$F27=Journal!$E27,"SL = ENTRY",IF(G27=0,"DIRECTION MISSING",IF(G27*(Journal!$E27-Journal!$F27)&lt;=0,"SL WRONG SIDE",IF(NOT(AND(ISNUMBER(Journal!$L27),Journal!$L27&gt;0)),IF(TRUE,"LOTS MISSING","RISK MISSING"),"")))))))))))</f>
        <v>0</v>
      </c>
      <c r="J27">
        <f>IF(NOT(A27),"",IF(I27&lt;&gt;"",I27,IF(AND(ISNUMBER(Journal!$G27),G27*(Journal!$G27-Journal!$E27)&lt;=0),"TP1 WRONG SIDE",IF(AND(ISNUMBER(Journal!$H27),G27*(Journal!$H27-Journal!$E27)&lt;=0),"TP2 WRONG SIDE",IF(AND(ISNUMBER(Journal!$I27),G27*(Journal!$I27-Journal!$E27)&lt;=0),"TP3 WRONG SIDE",IF(Journal!$K27="","OPEN",IF(AND(Journal!$M27&lt;&gt;"",OR(NOT(ISNUMBER(Journal!$M27)),Journal!$M27&lt;=0,Journal!$M27&gt;=1)),"TP1 % INVALID",IF(Journal!$K27="SL","OK",IF(Journal!$K27="TP",IF(ISNUMBER(Journal!$G27),"OK","TP1 MISSING"),IF(Journal!$K27="Manual exit",IF(ISNUMBER(Journal!$J27),"OK","MANUAL MISSING"),IF(Journal!$K27="TP1 + Breakeven",IF(ISNUMBER(Journal!$G27),"OK","TP1 MISSING"),IF(Journal!$K27="TP1 + Manual",IF(ISNUMBER(Journal!$G27),IF(ISNUMBER(Journal!$J27),"OK","MANUAL MISSING"),IF(ISNUMBER(Journal!$J27),"TP1 MISSING","TP1 &amp; MANUAL MISSING")),IF(Journal!$K27="Multiple TP",IF(ISNUMBER(Journal!$G27),IF(ISNUMBER(Journal!$H27),"OK","TP2 MISSING"),IF(ISNUMBER(Journal!$H27),"TP1 MISSING","TP1 &amp; TP2 MISSING")),"UNKNOWN OUTCOME")))))))))))))</f>
        <v>0</v>
      </c>
      <c r="K27">
        <f>J27="OK"</f>
        <v>0</v>
      </c>
      <c r="L27">
        <f>IF(ISNUMBER(Journal!$M27),Journal!$M27,0.5)</f>
        <v>0</v>
      </c>
      <c r="M27">
        <f>IF(NOT(K27),"",G27*IF(Journal!$K27="SL",Journal!$F27-Journal!$E27,IF(Journal!$K27="TP",Journal!$G27-Journal!$E27,IF(Journal!$K27="Manual exit",Journal!$J27-Journal!$E27,IF(Journal!$K27="TP1 + Breakeven",L27*(Journal!$G27-Journal!$E27),IF(Journal!$K27="TP1 + Manual",L27*(Journal!$G27-Journal!$E27)+(1-L27)*(Journal!$J27-Journal!$E27),(Journal!$G27+Journal!$H27+IF(ISNUMBER(Journal!$I27),Journal!$I27,0))/IF(ISNUMBER(Journal!$I27),3,2)-Journal!$E27))))))</f>
        <v>0</v>
      </c>
      <c r="N27">
        <f>IF(K27,Journal!$E27+G27*M27,"")</f>
        <v>0</v>
      </c>
      <c r="O27">
        <f>Q26</f>
        <v>0</v>
      </c>
      <c r="P27">
        <f>IF(OR(NOT(A27),I27&lt;&gt;""),"",Journal!$L27)</f>
        <v>0</v>
      </c>
      <c r="Q27">
        <f>O27+IF(K27,V27,0)</f>
        <v>0</v>
      </c>
      <c r="R27">
        <f>IF(P27="","",H27*P27*C27*D27)</f>
        <v>0</v>
      </c>
      <c r="S27">
        <f>IF(K27,M27*P27*C27*D27,"")</f>
        <v>0</v>
      </c>
      <c r="T27">
        <f>IF(K27,-IF(F27&gt;0,F27*Journal!$E27*P27*C27*D27,P27*E27),"")</f>
        <v>0</v>
      </c>
      <c r="U27">
        <f>IF(K27,IF(S27&gt;0,"W",IF(S27&lt;0,"L","B")),"")</f>
        <v>0</v>
      </c>
      <c r="V27">
        <f>IF(K27,S27+T27,"")</f>
        <v>0</v>
      </c>
      <c r="W27">
        <f>IF(K27,V27/O27,"")</f>
        <v>0</v>
      </c>
      <c r="X27">
        <f>IF(K27,M27/H27,"")</f>
        <v>0</v>
      </c>
      <c r="Y27">
        <f>IF(AND(OR(J27="OK",J27="OPEN"),ISNUMBER(Journal!$G27)),G27*(Journal!$G27-Journal!$E27)/H27,"")</f>
        <v>0</v>
      </c>
      <c r="Z27">
        <f>IF(AA27="","",IF(AND(ISNUMBER(Settings!$D$5),ISNUMBER(Settings!$E$5),IF(Settings!$D$5&lt;=Settings!$E$5,AND(AA27&gt;=Settings!$D$5,AA27&lt;Settings!$E$5),OR(AA27&gt;=Settings!$D$5,AA27&lt;Settings!$E$5))),Settings!$A$5,IF(AND(ISNUMBER(Settings!$D$6),ISNUMBER(Settings!$E$6),IF(Settings!$D$6&lt;=Settings!$E$6,AND(AA27&gt;=Settings!$D$6,AA27&lt;Settings!$E$6),OR(AA27&gt;=Settings!$D$6,AA27&lt;Settings!$E$6))),Settings!$A$6,IF(AND(ISNUMBER(Settings!$D$7),ISNUMBER(Settings!$E$7),IF(Settings!$D$7&lt;=Settings!$E$7,AND(AA27&gt;=Settings!$D$7,AA27&lt;Settings!$E$7),OR(AA27&gt;=Settings!$D$7,AA27&lt;Settings!$E$7))),Settings!$A$7,IF(AND(ISNUMBER(Settings!$D$8),ISNUMBER(Settings!$E$8),IF(Settings!$D$8&lt;=Settings!$E$8,AND(AA27&gt;=Settings!$D$8,AA27&lt;Settings!$E$8),OR(AA27&gt;=Settings!$D$8,AA27&lt;Settings!$E$8))),Settings!$A$8,IF(AND(ISNUMBER(Settings!$D$9),ISNUMBER(Settings!$E$9),IF(Settings!$D$9&lt;=Settings!$E$9,AND(AA27&gt;=Settings!$D$9,AA27&lt;Settings!$E$9),OR(AA27&gt;=Settings!$D$9,AA27&lt;Settings!$E$9))),Settings!$A$9,IF(AND(ISNUMBER(Settings!$D$10),ISNUMBER(Settings!$E$10),IF(Settings!$D$10&lt;=Settings!$E$10,AND(AA27&gt;=Settings!$D$10,AA27&lt;Settings!$E$10),OR(AA27&gt;=Settings!$D$10,AA27&lt;Settings!$E$10))),Settings!$A$10,"")))))))</f>
        <v>0</v>
      </c>
      <c r="AA27">
        <f>IF(AND(A27,ISNUMBER(Journal!$B27)),MOD(ROUND(MOD(Journal!$B27,1)*1440,0)-ROUND(Journal!$D$8*60,0),1440),"")</f>
        <v>0</v>
      </c>
      <c r="AB27">
        <f>IF(G27=1,"LONG",IF(G27=-1,"SHORT",""))</f>
        <v>0</v>
      </c>
      <c r="AC27">
        <f>AC26+IF(K27,1,0)</f>
        <v>0</v>
      </c>
      <c r="AD27">
        <f>IF(K27,AC27,"")</f>
        <v>0</v>
      </c>
      <c r="AE27">
        <f>J27="OPEN"</f>
        <v>0</v>
      </c>
      <c r="AF27">
        <f>AND(J27&lt;&gt;"",J27&lt;&gt;"OK",J27&lt;&gt;"OPEN")</f>
        <v>0</v>
      </c>
      <c r="AH27">
        <v>16</v>
      </c>
      <c r="AI27">
        <f>IF(AH27&gt;$AZ$11,"",IF(AH27=0,Journal!$D$3,INDEX($Q$11:$Q$1010,MATCH(AH27,$AD$11:$AD$1010,0))))</f>
        <v>0</v>
      </c>
      <c r="AJ27">
        <v>17</v>
      </c>
      <c r="AK27">
        <f>IF(AJ27&gt;$AZ$11,"",INDEX($P$11:$P$1010,MATCH(AJ27,$AD$11:$AD$1010,0)))</f>
        <v>0</v>
      </c>
      <c r="AM27">
        <f>IF(Markets!$A$21="","",Markets!$A$21)</f>
        <v>0</v>
      </c>
      <c r="AN27">
        <f>IF(AM27="",0,COUNTIFS(Journal!$C$11:$C$1010,AM27,$K$11:$K$1010,TRUE))</f>
        <v>0</v>
      </c>
      <c r="AO27">
        <f>IF(AN27=0,0,SUMIF(Journal!$C$11:$C$1010,AM27,$V$11:$V$1010))</f>
        <v>0</v>
      </c>
      <c r="AP27">
        <f>IF(AN27&gt;0,COUNTIF($AN$11:AN27,"&gt;0"),"")</f>
        <v>0</v>
      </c>
      <c r="AQ27">
        <v>17</v>
      </c>
      <c r="AR27">
        <f>IF(AQ27&gt;$AZ$36,"",INDEX($AM$11:$AM$160,MATCH(AQ27,$AP$11:$AP$160,0)))</f>
        <v>0</v>
      </c>
      <c r="AS27">
        <f>IF(AQ27&gt;$AZ$36,"",INDEX($AO$11:$AO$160,MATCH(AQ27,$AP$11:$AP$160,0)))</f>
        <v>0</v>
      </c>
      <c r="AY27" t="s">
        <v>147</v>
      </c>
      <c r="AZ27">
        <f>SUM($V$11:$V$1010)</f>
        <v>0</v>
      </c>
    </row>
    <row r="28" spans="1:52">
      <c r="A28">
        <f>COUNTA(Journal!A28:M28)&gt;0</f>
        <v>0</v>
      </c>
      <c r="B28">
        <f>IF(Journal!$C28="",0,IFERROR(MATCH(Journal!$C28,Markets!$A$5:$A$154,0),0))</f>
        <v>0</v>
      </c>
      <c r="C28">
        <f>IF(B28&gt;0,INDEX(Markets!$C$5:$C$154,B28),"")</f>
        <v>0</v>
      </c>
      <c r="D28">
        <f>IF(B28&gt;0,INDEX(Markets!$F$5:$F$154,B28),"")</f>
        <v>0</v>
      </c>
      <c r="E28">
        <f>IF(B28&gt;0,IF(INDEX(Markets!$G$5:$G$154,B28)="",Journal!$D$4,INDEX(Markets!$G$5:$G$154,B28)),"")</f>
        <v>0</v>
      </c>
      <c r="F28">
        <f>IF(B28&gt;0,N(INDEX(Markets!$H$5:$H$154,B28)),0)</f>
        <v>0</v>
      </c>
      <c r="G28">
        <f>IF(Journal!$D28="LONG",1,IF(Journal!$D28="SHORT",-1,0))</f>
        <v>0</v>
      </c>
      <c r="H28">
        <f>IF(AND(ISNUMBER(Journal!$E28),ISNUMBER(Journal!$F28)),ABS(Journal!$E28-Journal!$F28),"")</f>
        <v>0</v>
      </c>
      <c r="I28">
        <f>IF(NOT(A28),"",IF(Journal!$C28="","INSTRUMENT MISSING",IF(B28=0,"UNKNOWN INSTRUMENT",IF(OR(NOT(ISNUMBER(C28)),NOT(ISNUMBER(D28))),"INSTRUMENT SPECS MISSING",IF(OR(C28&lt;=0,D28&lt;=0),"INSTRUMENT SPECS MISSING",IF(NOT(ISNUMBER(Journal!$E28)),"ENTRY MISSING",IF(NOT(ISNUMBER(Journal!$F28)),"SL MISSING",IF(Journal!$F28=Journal!$E28,"SL = ENTRY",IF(G28=0,"DIRECTION MISSING",IF(G28*(Journal!$E28-Journal!$F28)&lt;=0,"SL WRONG SIDE",IF(NOT(AND(ISNUMBER(Journal!$L28),Journal!$L28&gt;0)),IF(TRUE,"LOTS MISSING","RISK MISSING"),"")))))))))))</f>
        <v>0</v>
      </c>
      <c r="J28">
        <f>IF(NOT(A28),"",IF(I28&lt;&gt;"",I28,IF(AND(ISNUMBER(Journal!$G28),G28*(Journal!$G28-Journal!$E28)&lt;=0),"TP1 WRONG SIDE",IF(AND(ISNUMBER(Journal!$H28),G28*(Journal!$H28-Journal!$E28)&lt;=0),"TP2 WRONG SIDE",IF(AND(ISNUMBER(Journal!$I28),G28*(Journal!$I28-Journal!$E28)&lt;=0),"TP3 WRONG SIDE",IF(Journal!$K28="","OPEN",IF(AND(Journal!$M28&lt;&gt;"",OR(NOT(ISNUMBER(Journal!$M28)),Journal!$M28&lt;=0,Journal!$M28&gt;=1)),"TP1 % INVALID",IF(Journal!$K28="SL","OK",IF(Journal!$K28="TP",IF(ISNUMBER(Journal!$G28),"OK","TP1 MISSING"),IF(Journal!$K28="Manual exit",IF(ISNUMBER(Journal!$J28),"OK","MANUAL MISSING"),IF(Journal!$K28="TP1 + Breakeven",IF(ISNUMBER(Journal!$G28),"OK","TP1 MISSING"),IF(Journal!$K28="TP1 + Manual",IF(ISNUMBER(Journal!$G28),IF(ISNUMBER(Journal!$J28),"OK","MANUAL MISSING"),IF(ISNUMBER(Journal!$J28),"TP1 MISSING","TP1 &amp; MANUAL MISSING")),IF(Journal!$K28="Multiple TP",IF(ISNUMBER(Journal!$G28),IF(ISNUMBER(Journal!$H28),"OK","TP2 MISSING"),IF(ISNUMBER(Journal!$H28),"TP1 MISSING","TP1 &amp; TP2 MISSING")),"UNKNOWN OUTCOME")))))))))))))</f>
        <v>0</v>
      </c>
      <c r="K28">
        <f>J28="OK"</f>
        <v>0</v>
      </c>
      <c r="L28">
        <f>IF(ISNUMBER(Journal!$M28),Journal!$M28,0.5)</f>
        <v>0</v>
      </c>
      <c r="M28">
        <f>IF(NOT(K28),"",G28*IF(Journal!$K28="SL",Journal!$F28-Journal!$E28,IF(Journal!$K28="TP",Journal!$G28-Journal!$E28,IF(Journal!$K28="Manual exit",Journal!$J28-Journal!$E28,IF(Journal!$K28="TP1 + Breakeven",L28*(Journal!$G28-Journal!$E28),IF(Journal!$K28="TP1 + Manual",L28*(Journal!$G28-Journal!$E28)+(1-L28)*(Journal!$J28-Journal!$E28),(Journal!$G28+Journal!$H28+IF(ISNUMBER(Journal!$I28),Journal!$I28,0))/IF(ISNUMBER(Journal!$I28),3,2)-Journal!$E28))))))</f>
        <v>0</v>
      </c>
      <c r="N28">
        <f>IF(K28,Journal!$E28+G28*M28,"")</f>
        <v>0</v>
      </c>
      <c r="O28">
        <f>Q27</f>
        <v>0</v>
      </c>
      <c r="P28">
        <f>IF(OR(NOT(A28),I28&lt;&gt;""),"",Journal!$L28)</f>
        <v>0</v>
      </c>
      <c r="Q28">
        <f>O28+IF(K28,V28,0)</f>
        <v>0</v>
      </c>
      <c r="R28">
        <f>IF(P28="","",H28*P28*C28*D28)</f>
        <v>0</v>
      </c>
      <c r="S28">
        <f>IF(K28,M28*P28*C28*D28,"")</f>
        <v>0</v>
      </c>
      <c r="T28">
        <f>IF(K28,-IF(F28&gt;0,F28*Journal!$E28*P28*C28*D28,P28*E28),"")</f>
        <v>0</v>
      </c>
      <c r="U28">
        <f>IF(K28,IF(S28&gt;0,"W",IF(S28&lt;0,"L","B")),"")</f>
        <v>0</v>
      </c>
      <c r="V28">
        <f>IF(K28,S28+T28,"")</f>
        <v>0</v>
      </c>
      <c r="W28">
        <f>IF(K28,V28/O28,"")</f>
        <v>0</v>
      </c>
      <c r="X28">
        <f>IF(K28,M28/H28,"")</f>
        <v>0</v>
      </c>
      <c r="Y28">
        <f>IF(AND(OR(J28="OK",J28="OPEN"),ISNUMBER(Journal!$G28)),G28*(Journal!$G28-Journal!$E28)/H28,"")</f>
        <v>0</v>
      </c>
      <c r="Z28">
        <f>IF(AA28="","",IF(AND(ISNUMBER(Settings!$D$5),ISNUMBER(Settings!$E$5),IF(Settings!$D$5&lt;=Settings!$E$5,AND(AA28&gt;=Settings!$D$5,AA28&lt;Settings!$E$5),OR(AA28&gt;=Settings!$D$5,AA28&lt;Settings!$E$5))),Settings!$A$5,IF(AND(ISNUMBER(Settings!$D$6),ISNUMBER(Settings!$E$6),IF(Settings!$D$6&lt;=Settings!$E$6,AND(AA28&gt;=Settings!$D$6,AA28&lt;Settings!$E$6),OR(AA28&gt;=Settings!$D$6,AA28&lt;Settings!$E$6))),Settings!$A$6,IF(AND(ISNUMBER(Settings!$D$7),ISNUMBER(Settings!$E$7),IF(Settings!$D$7&lt;=Settings!$E$7,AND(AA28&gt;=Settings!$D$7,AA28&lt;Settings!$E$7),OR(AA28&gt;=Settings!$D$7,AA28&lt;Settings!$E$7))),Settings!$A$7,IF(AND(ISNUMBER(Settings!$D$8),ISNUMBER(Settings!$E$8),IF(Settings!$D$8&lt;=Settings!$E$8,AND(AA28&gt;=Settings!$D$8,AA28&lt;Settings!$E$8),OR(AA28&gt;=Settings!$D$8,AA28&lt;Settings!$E$8))),Settings!$A$8,IF(AND(ISNUMBER(Settings!$D$9),ISNUMBER(Settings!$E$9),IF(Settings!$D$9&lt;=Settings!$E$9,AND(AA28&gt;=Settings!$D$9,AA28&lt;Settings!$E$9),OR(AA28&gt;=Settings!$D$9,AA28&lt;Settings!$E$9))),Settings!$A$9,IF(AND(ISNUMBER(Settings!$D$10),ISNUMBER(Settings!$E$10),IF(Settings!$D$10&lt;=Settings!$E$10,AND(AA28&gt;=Settings!$D$10,AA28&lt;Settings!$E$10),OR(AA28&gt;=Settings!$D$10,AA28&lt;Settings!$E$10))),Settings!$A$10,"")))))))</f>
        <v>0</v>
      </c>
      <c r="AA28">
        <f>IF(AND(A28,ISNUMBER(Journal!$B28)),MOD(ROUND(MOD(Journal!$B28,1)*1440,0)-ROUND(Journal!$D$8*60,0),1440),"")</f>
        <v>0</v>
      </c>
      <c r="AB28">
        <f>IF(G28=1,"LONG",IF(G28=-1,"SHORT",""))</f>
        <v>0</v>
      </c>
      <c r="AC28">
        <f>AC27+IF(K28,1,0)</f>
        <v>0</v>
      </c>
      <c r="AD28">
        <f>IF(K28,AC28,"")</f>
        <v>0</v>
      </c>
      <c r="AE28">
        <f>J28="OPEN"</f>
        <v>0</v>
      </c>
      <c r="AF28">
        <f>AND(J28&lt;&gt;"",J28&lt;&gt;"OK",J28&lt;&gt;"OPEN")</f>
        <v>0</v>
      </c>
      <c r="AH28">
        <v>17</v>
      </c>
      <c r="AI28">
        <f>IF(AH28&gt;$AZ$11,"",IF(AH28=0,Journal!$D$3,INDEX($Q$11:$Q$1010,MATCH(AH28,$AD$11:$AD$1010,0))))</f>
        <v>0</v>
      </c>
      <c r="AJ28">
        <v>18</v>
      </c>
      <c r="AK28">
        <f>IF(AJ28&gt;$AZ$11,"",INDEX($P$11:$P$1010,MATCH(AJ28,$AD$11:$AD$1010,0)))</f>
        <v>0</v>
      </c>
      <c r="AM28">
        <f>IF(Markets!$A$22="","",Markets!$A$22)</f>
        <v>0</v>
      </c>
      <c r="AN28">
        <f>IF(AM28="",0,COUNTIFS(Journal!$C$11:$C$1010,AM28,$K$11:$K$1010,TRUE))</f>
        <v>0</v>
      </c>
      <c r="AO28">
        <f>IF(AN28=0,0,SUMIF(Journal!$C$11:$C$1010,AM28,$V$11:$V$1010))</f>
        <v>0</v>
      </c>
      <c r="AP28">
        <f>IF(AN28&gt;0,COUNTIF($AN$11:AN28,"&gt;0"),"")</f>
        <v>0</v>
      </c>
      <c r="AQ28">
        <v>18</v>
      </c>
      <c r="AR28">
        <f>IF(AQ28&gt;$AZ$36,"",INDEX($AM$11:$AM$160,MATCH(AQ28,$AP$11:$AP$160,0)))</f>
        <v>0</v>
      </c>
      <c r="AS28">
        <f>IF(AQ28&gt;$AZ$36,"",INDEX($AO$11:$AO$160,MATCH(AQ28,$AP$11:$AP$160,0)))</f>
        <v>0</v>
      </c>
      <c r="AY28" t="s">
        <v>187</v>
      </c>
      <c r="AZ28">
        <f>IF($AZ$11=0,"",$AZ$27/$AZ$11)</f>
        <v>0</v>
      </c>
    </row>
    <row r="29" spans="1:52">
      <c r="A29">
        <f>COUNTA(Journal!A29:M29)&gt;0</f>
        <v>0</v>
      </c>
      <c r="B29">
        <f>IF(Journal!$C29="",0,IFERROR(MATCH(Journal!$C29,Markets!$A$5:$A$154,0),0))</f>
        <v>0</v>
      </c>
      <c r="C29">
        <f>IF(B29&gt;0,INDEX(Markets!$C$5:$C$154,B29),"")</f>
        <v>0</v>
      </c>
      <c r="D29">
        <f>IF(B29&gt;0,INDEX(Markets!$F$5:$F$154,B29),"")</f>
        <v>0</v>
      </c>
      <c r="E29">
        <f>IF(B29&gt;0,IF(INDEX(Markets!$G$5:$G$154,B29)="",Journal!$D$4,INDEX(Markets!$G$5:$G$154,B29)),"")</f>
        <v>0</v>
      </c>
      <c r="F29">
        <f>IF(B29&gt;0,N(INDEX(Markets!$H$5:$H$154,B29)),0)</f>
        <v>0</v>
      </c>
      <c r="G29">
        <f>IF(Journal!$D29="LONG",1,IF(Journal!$D29="SHORT",-1,0))</f>
        <v>0</v>
      </c>
      <c r="H29">
        <f>IF(AND(ISNUMBER(Journal!$E29),ISNUMBER(Journal!$F29)),ABS(Journal!$E29-Journal!$F29),"")</f>
        <v>0</v>
      </c>
      <c r="I29">
        <f>IF(NOT(A29),"",IF(Journal!$C29="","INSTRUMENT MISSING",IF(B29=0,"UNKNOWN INSTRUMENT",IF(OR(NOT(ISNUMBER(C29)),NOT(ISNUMBER(D29))),"INSTRUMENT SPECS MISSING",IF(OR(C29&lt;=0,D29&lt;=0),"INSTRUMENT SPECS MISSING",IF(NOT(ISNUMBER(Journal!$E29)),"ENTRY MISSING",IF(NOT(ISNUMBER(Journal!$F29)),"SL MISSING",IF(Journal!$F29=Journal!$E29,"SL = ENTRY",IF(G29=0,"DIRECTION MISSING",IF(G29*(Journal!$E29-Journal!$F29)&lt;=0,"SL WRONG SIDE",IF(NOT(AND(ISNUMBER(Journal!$L29),Journal!$L29&gt;0)),IF(TRUE,"LOTS MISSING","RISK MISSING"),"")))))))))))</f>
        <v>0</v>
      </c>
      <c r="J29">
        <f>IF(NOT(A29),"",IF(I29&lt;&gt;"",I29,IF(AND(ISNUMBER(Journal!$G29),G29*(Journal!$G29-Journal!$E29)&lt;=0),"TP1 WRONG SIDE",IF(AND(ISNUMBER(Journal!$H29),G29*(Journal!$H29-Journal!$E29)&lt;=0),"TP2 WRONG SIDE",IF(AND(ISNUMBER(Journal!$I29),G29*(Journal!$I29-Journal!$E29)&lt;=0),"TP3 WRONG SIDE",IF(Journal!$K29="","OPEN",IF(AND(Journal!$M29&lt;&gt;"",OR(NOT(ISNUMBER(Journal!$M29)),Journal!$M29&lt;=0,Journal!$M29&gt;=1)),"TP1 % INVALID",IF(Journal!$K29="SL","OK",IF(Journal!$K29="TP",IF(ISNUMBER(Journal!$G29),"OK","TP1 MISSING"),IF(Journal!$K29="Manual exit",IF(ISNUMBER(Journal!$J29),"OK","MANUAL MISSING"),IF(Journal!$K29="TP1 + Breakeven",IF(ISNUMBER(Journal!$G29),"OK","TP1 MISSING"),IF(Journal!$K29="TP1 + Manual",IF(ISNUMBER(Journal!$G29),IF(ISNUMBER(Journal!$J29),"OK","MANUAL MISSING"),IF(ISNUMBER(Journal!$J29),"TP1 MISSING","TP1 &amp; MANUAL MISSING")),IF(Journal!$K29="Multiple TP",IF(ISNUMBER(Journal!$G29),IF(ISNUMBER(Journal!$H29),"OK","TP2 MISSING"),IF(ISNUMBER(Journal!$H29),"TP1 MISSING","TP1 &amp; TP2 MISSING")),"UNKNOWN OUTCOME")))))))))))))</f>
        <v>0</v>
      </c>
      <c r="K29">
        <f>J29="OK"</f>
        <v>0</v>
      </c>
      <c r="L29">
        <f>IF(ISNUMBER(Journal!$M29),Journal!$M29,0.5)</f>
        <v>0</v>
      </c>
      <c r="M29">
        <f>IF(NOT(K29),"",G29*IF(Journal!$K29="SL",Journal!$F29-Journal!$E29,IF(Journal!$K29="TP",Journal!$G29-Journal!$E29,IF(Journal!$K29="Manual exit",Journal!$J29-Journal!$E29,IF(Journal!$K29="TP1 + Breakeven",L29*(Journal!$G29-Journal!$E29),IF(Journal!$K29="TP1 + Manual",L29*(Journal!$G29-Journal!$E29)+(1-L29)*(Journal!$J29-Journal!$E29),(Journal!$G29+Journal!$H29+IF(ISNUMBER(Journal!$I29),Journal!$I29,0))/IF(ISNUMBER(Journal!$I29),3,2)-Journal!$E29))))))</f>
        <v>0</v>
      </c>
      <c r="N29">
        <f>IF(K29,Journal!$E29+G29*M29,"")</f>
        <v>0</v>
      </c>
      <c r="O29">
        <f>Q28</f>
        <v>0</v>
      </c>
      <c r="P29">
        <f>IF(OR(NOT(A29),I29&lt;&gt;""),"",Journal!$L29)</f>
        <v>0</v>
      </c>
      <c r="Q29">
        <f>O29+IF(K29,V29,0)</f>
        <v>0</v>
      </c>
      <c r="R29">
        <f>IF(P29="","",H29*P29*C29*D29)</f>
        <v>0</v>
      </c>
      <c r="S29">
        <f>IF(K29,M29*P29*C29*D29,"")</f>
        <v>0</v>
      </c>
      <c r="T29">
        <f>IF(K29,-IF(F29&gt;0,F29*Journal!$E29*P29*C29*D29,P29*E29),"")</f>
        <v>0</v>
      </c>
      <c r="U29">
        <f>IF(K29,IF(S29&gt;0,"W",IF(S29&lt;0,"L","B")),"")</f>
        <v>0</v>
      </c>
      <c r="V29">
        <f>IF(K29,S29+T29,"")</f>
        <v>0</v>
      </c>
      <c r="W29">
        <f>IF(K29,V29/O29,"")</f>
        <v>0</v>
      </c>
      <c r="X29">
        <f>IF(K29,M29/H29,"")</f>
        <v>0</v>
      </c>
      <c r="Y29">
        <f>IF(AND(OR(J29="OK",J29="OPEN"),ISNUMBER(Journal!$G29)),G29*(Journal!$G29-Journal!$E29)/H29,"")</f>
        <v>0</v>
      </c>
      <c r="Z29">
        <f>IF(AA29="","",IF(AND(ISNUMBER(Settings!$D$5),ISNUMBER(Settings!$E$5),IF(Settings!$D$5&lt;=Settings!$E$5,AND(AA29&gt;=Settings!$D$5,AA29&lt;Settings!$E$5),OR(AA29&gt;=Settings!$D$5,AA29&lt;Settings!$E$5))),Settings!$A$5,IF(AND(ISNUMBER(Settings!$D$6),ISNUMBER(Settings!$E$6),IF(Settings!$D$6&lt;=Settings!$E$6,AND(AA29&gt;=Settings!$D$6,AA29&lt;Settings!$E$6),OR(AA29&gt;=Settings!$D$6,AA29&lt;Settings!$E$6))),Settings!$A$6,IF(AND(ISNUMBER(Settings!$D$7),ISNUMBER(Settings!$E$7),IF(Settings!$D$7&lt;=Settings!$E$7,AND(AA29&gt;=Settings!$D$7,AA29&lt;Settings!$E$7),OR(AA29&gt;=Settings!$D$7,AA29&lt;Settings!$E$7))),Settings!$A$7,IF(AND(ISNUMBER(Settings!$D$8),ISNUMBER(Settings!$E$8),IF(Settings!$D$8&lt;=Settings!$E$8,AND(AA29&gt;=Settings!$D$8,AA29&lt;Settings!$E$8),OR(AA29&gt;=Settings!$D$8,AA29&lt;Settings!$E$8))),Settings!$A$8,IF(AND(ISNUMBER(Settings!$D$9),ISNUMBER(Settings!$E$9),IF(Settings!$D$9&lt;=Settings!$E$9,AND(AA29&gt;=Settings!$D$9,AA29&lt;Settings!$E$9),OR(AA29&gt;=Settings!$D$9,AA29&lt;Settings!$E$9))),Settings!$A$9,IF(AND(ISNUMBER(Settings!$D$10),ISNUMBER(Settings!$E$10),IF(Settings!$D$10&lt;=Settings!$E$10,AND(AA29&gt;=Settings!$D$10,AA29&lt;Settings!$E$10),OR(AA29&gt;=Settings!$D$10,AA29&lt;Settings!$E$10))),Settings!$A$10,"")))))))</f>
        <v>0</v>
      </c>
      <c r="AA29">
        <f>IF(AND(A29,ISNUMBER(Journal!$B29)),MOD(ROUND(MOD(Journal!$B29,1)*1440,0)-ROUND(Journal!$D$8*60,0),1440),"")</f>
        <v>0</v>
      </c>
      <c r="AB29">
        <f>IF(G29=1,"LONG",IF(G29=-1,"SHORT",""))</f>
        <v>0</v>
      </c>
      <c r="AC29">
        <f>AC28+IF(K29,1,0)</f>
        <v>0</v>
      </c>
      <c r="AD29">
        <f>IF(K29,AC29,"")</f>
        <v>0</v>
      </c>
      <c r="AE29">
        <f>J29="OPEN"</f>
        <v>0</v>
      </c>
      <c r="AF29">
        <f>AND(J29&lt;&gt;"",J29&lt;&gt;"OK",J29&lt;&gt;"OPEN")</f>
        <v>0</v>
      </c>
      <c r="AH29">
        <v>18</v>
      </c>
      <c r="AI29">
        <f>IF(AH29&gt;$AZ$11,"",IF(AH29=0,Journal!$D$3,INDEX($Q$11:$Q$1010,MATCH(AH29,$AD$11:$AD$1010,0))))</f>
        <v>0</v>
      </c>
      <c r="AJ29">
        <v>19</v>
      </c>
      <c r="AK29">
        <f>IF(AJ29&gt;$AZ$11,"",INDEX($P$11:$P$1010,MATCH(AJ29,$AD$11:$AD$1010,0)))</f>
        <v>0</v>
      </c>
      <c r="AM29">
        <f>IF(Markets!$A$23="","",Markets!$A$23)</f>
        <v>0</v>
      </c>
      <c r="AN29">
        <f>IF(AM29="",0,COUNTIFS(Journal!$C$11:$C$1010,AM29,$K$11:$K$1010,TRUE))</f>
        <v>0</v>
      </c>
      <c r="AO29">
        <f>IF(AN29=0,0,SUMIF(Journal!$C$11:$C$1010,AM29,$V$11:$V$1010))</f>
        <v>0</v>
      </c>
      <c r="AP29">
        <f>IF(AN29&gt;0,COUNTIF($AN$11:AN29,"&gt;0"),"")</f>
        <v>0</v>
      </c>
      <c r="AQ29">
        <v>19</v>
      </c>
      <c r="AR29">
        <f>IF(AQ29&gt;$AZ$36,"",INDEX($AM$11:$AM$160,MATCH(AQ29,$AP$11:$AP$160,0)))</f>
        <v>0</v>
      </c>
      <c r="AS29">
        <f>IF(AQ29&gt;$AZ$36,"",INDEX($AO$11:$AO$160,MATCH(AQ29,$AP$11:$AP$160,0)))</f>
        <v>0</v>
      </c>
      <c r="AY29" t="s">
        <v>188</v>
      </c>
      <c r="AZ29">
        <f>IF(Journal!$D$3=0,"",$AZ$27/Journal!$D$3)</f>
        <v>0</v>
      </c>
    </row>
    <row r="30" spans="1:52">
      <c r="A30">
        <f>COUNTA(Journal!A30:M30)&gt;0</f>
        <v>0</v>
      </c>
      <c r="B30">
        <f>IF(Journal!$C30="",0,IFERROR(MATCH(Journal!$C30,Markets!$A$5:$A$154,0),0))</f>
        <v>0</v>
      </c>
      <c r="C30">
        <f>IF(B30&gt;0,INDEX(Markets!$C$5:$C$154,B30),"")</f>
        <v>0</v>
      </c>
      <c r="D30">
        <f>IF(B30&gt;0,INDEX(Markets!$F$5:$F$154,B30),"")</f>
        <v>0</v>
      </c>
      <c r="E30">
        <f>IF(B30&gt;0,IF(INDEX(Markets!$G$5:$G$154,B30)="",Journal!$D$4,INDEX(Markets!$G$5:$G$154,B30)),"")</f>
        <v>0</v>
      </c>
      <c r="F30">
        <f>IF(B30&gt;0,N(INDEX(Markets!$H$5:$H$154,B30)),0)</f>
        <v>0</v>
      </c>
      <c r="G30">
        <f>IF(Journal!$D30="LONG",1,IF(Journal!$D30="SHORT",-1,0))</f>
        <v>0</v>
      </c>
      <c r="H30">
        <f>IF(AND(ISNUMBER(Journal!$E30),ISNUMBER(Journal!$F30)),ABS(Journal!$E30-Journal!$F30),"")</f>
        <v>0</v>
      </c>
      <c r="I30">
        <f>IF(NOT(A30),"",IF(Journal!$C30="","INSTRUMENT MISSING",IF(B30=0,"UNKNOWN INSTRUMENT",IF(OR(NOT(ISNUMBER(C30)),NOT(ISNUMBER(D30))),"INSTRUMENT SPECS MISSING",IF(OR(C30&lt;=0,D30&lt;=0),"INSTRUMENT SPECS MISSING",IF(NOT(ISNUMBER(Journal!$E30)),"ENTRY MISSING",IF(NOT(ISNUMBER(Journal!$F30)),"SL MISSING",IF(Journal!$F30=Journal!$E30,"SL = ENTRY",IF(G30=0,"DIRECTION MISSING",IF(G30*(Journal!$E30-Journal!$F30)&lt;=0,"SL WRONG SIDE",IF(NOT(AND(ISNUMBER(Journal!$L30),Journal!$L30&gt;0)),IF(TRUE,"LOTS MISSING","RISK MISSING"),"")))))))))))</f>
        <v>0</v>
      </c>
      <c r="J30">
        <f>IF(NOT(A30),"",IF(I30&lt;&gt;"",I30,IF(AND(ISNUMBER(Journal!$G30),G30*(Journal!$G30-Journal!$E30)&lt;=0),"TP1 WRONG SIDE",IF(AND(ISNUMBER(Journal!$H30),G30*(Journal!$H30-Journal!$E30)&lt;=0),"TP2 WRONG SIDE",IF(AND(ISNUMBER(Journal!$I30),G30*(Journal!$I30-Journal!$E30)&lt;=0),"TP3 WRONG SIDE",IF(Journal!$K30="","OPEN",IF(AND(Journal!$M30&lt;&gt;"",OR(NOT(ISNUMBER(Journal!$M30)),Journal!$M30&lt;=0,Journal!$M30&gt;=1)),"TP1 % INVALID",IF(Journal!$K30="SL","OK",IF(Journal!$K30="TP",IF(ISNUMBER(Journal!$G30),"OK","TP1 MISSING"),IF(Journal!$K30="Manual exit",IF(ISNUMBER(Journal!$J30),"OK","MANUAL MISSING"),IF(Journal!$K30="TP1 + Breakeven",IF(ISNUMBER(Journal!$G30),"OK","TP1 MISSING"),IF(Journal!$K30="TP1 + Manual",IF(ISNUMBER(Journal!$G30),IF(ISNUMBER(Journal!$J30),"OK","MANUAL MISSING"),IF(ISNUMBER(Journal!$J30),"TP1 MISSING","TP1 &amp; MANUAL MISSING")),IF(Journal!$K30="Multiple TP",IF(ISNUMBER(Journal!$G30),IF(ISNUMBER(Journal!$H30),"OK","TP2 MISSING"),IF(ISNUMBER(Journal!$H30),"TP1 MISSING","TP1 &amp; TP2 MISSING")),"UNKNOWN OUTCOME")))))))))))))</f>
        <v>0</v>
      </c>
      <c r="K30">
        <f>J30="OK"</f>
        <v>0</v>
      </c>
      <c r="L30">
        <f>IF(ISNUMBER(Journal!$M30),Journal!$M30,0.5)</f>
        <v>0</v>
      </c>
      <c r="M30">
        <f>IF(NOT(K30),"",G30*IF(Journal!$K30="SL",Journal!$F30-Journal!$E30,IF(Journal!$K30="TP",Journal!$G30-Journal!$E30,IF(Journal!$K30="Manual exit",Journal!$J30-Journal!$E30,IF(Journal!$K30="TP1 + Breakeven",L30*(Journal!$G30-Journal!$E30),IF(Journal!$K30="TP1 + Manual",L30*(Journal!$G30-Journal!$E30)+(1-L30)*(Journal!$J30-Journal!$E30),(Journal!$G30+Journal!$H30+IF(ISNUMBER(Journal!$I30),Journal!$I30,0))/IF(ISNUMBER(Journal!$I30),3,2)-Journal!$E30))))))</f>
        <v>0</v>
      </c>
      <c r="N30">
        <f>IF(K30,Journal!$E30+G30*M30,"")</f>
        <v>0</v>
      </c>
      <c r="O30">
        <f>Q29</f>
        <v>0</v>
      </c>
      <c r="P30">
        <f>IF(OR(NOT(A30),I30&lt;&gt;""),"",Journal!$L30)</f>
        <v>0</v>
      </c>
      <c r="Q30">
        <f>O30+IF(K30,V30,0)</f>
        <v>0</v>
      </c>
      <c r="R30">
        <f>IF(P30="","",H30*P30*C30*D30)</f>
        <v>0</v>
      </c>
      <c r="S30">
        <f>IF(K30,M30*P30*C30*D30,"")</f>
        <v>0</v>
      </c>
      <c r="T30">
        <f>IF(K30,-IF(F30&gt;0,F30*Journal!$E30*P30*C30*D30,P30*E30),"")</f>
        <v>0</v>
      </c>
      <c r="U30">
        <f>IF(K30,IF(S30&gt;0,"W",IF(S30&lt;0,"L","B")),"")</f>
        <v>0</v>
      </c>
      <c r="V30">
        <f>IF(K30,S30+T30,"")</f>
        <v>0</v>
      </c>
      <c r="W30">
        <f>IF(K30,V30/O30,"")</f>
        <v>0</v>
      </c>
      <c r="X30">
        <f>IF(K30,M30/H30,"")</f>
        <v>0</v>
      </c>
      <c r="Y30">
        <f>IF(AND(OR(J30="OK",J30="OPEN"),ISNUMBER(Journal!$G30)),G30*(Journal!$G30-Journal!$E30)/H30,"")</f>
        <v>0</v>
      </c>
      <c r="Z30">
        <f>IF(AA30="","",IF(AND(ISNUMBER(Settings!$D$5),ISNUMBER(Settings!$E$5),IF(Settings!$D$5&lt;=Settings!$E$5,AND(AA30&gt;=Settings!$D$5,AA30&lt;Settings!$E$5),OR(AA30&gt;=Settings!$D$5,AA30&lt;Settings!$E$5))),Settings!$A$5,IF(AND(ISNUMBER(Settings!$D$6),ISNUMBER(Settings!$E$6),IF(Settings!$D$6&lt;=Settings!$E$6,AND(AA30&gt;=Settings!$D$6,AA30&lt;Settings!$E$6),OR(AA30&gt;=Settings!$D$6,AA30&lt;Settings!$E$6))),Settings!$A$6,IF(AND(ISNUMBER(Settings!$D$7),ISNUMBER(Settings!$E$7),IF(Settings!$D$7&lt;=Settings!$E$7,AND(AA30&gt;=Settings!$D$7,AA30&lt;Settings!$E$7),OR(AA30&gt;=Settings!$D$7,AA30&lt;Settings!$E$7))),Settings!$A$7,IF(AND(ISNUMBER(Settings!$D$8),ISNUMBER(Settings!$E$8),IF(Settings!$D$8&lt;=Settings!$E$8,AND(AA30&gt;=Settings!$D$8,AA30&lt;Settings!$E$8),OR(AA30&gt;=Settings!$D$8,AA30&lt;Settings!$E$8))),Settings!$A$8,IF(AND(ISNUMBER(Settings!$D$9),ISNUMBER(Settings!$E$9),IF(Settings!$D$9&lt;=Settings!$E$9,AND(AA30&gt;=Settings!$D$9,AA30&lt;Settings!$E$9),OR(AA30&gt;=Settings!$D$9,AA30&lt;Settings!$E$9))),Settings!$A$9,IF(AND(ISNUMBER(Settings!$D$10),ISNUMBER(Settings!$E$10),IF(Settings!$D$10&lt;=Settings!$E$10,AND(AA30&gt;=Settings!$D$10,AA30&lt;Settings!$E$10),OR(AA30&gt;=Settings!$D$10,AA30&lt;Settings!$E$10))),Settings!$A$10,"")))))))</f>
        <v>0</v>
      </c>
      <c r="AA30">
        <f>IF(AND(A30,ISNUMBER(Journal!$B30)),MOD(ROUND(MOD(Journal!$B30,1)*1440,0)-ROUND(Journal!$D$8*60,0),1440),"")</f>
        <v>0</v>
      </c>
      <c r="AB30">
        <f>IF(G30=1,"LONG",IF(G30=-1,"SHORT",""))</f>
        <v>0</v>
      </c>
      <c r="AC30">
        <f>AC29+IF(K30,1,0)</f>
        <v>0</v>
      </c>
      <c r="AD30">
        <f>IF(K30,AC30,"")</f>
        <v>0</v>
      </c>
      <c r="AE30">
        <f>J30="OPEN"</f>
        <v>0</v>
      </c>
      <c r="AF30">
        <f>AND(J30&lt;&gt;"",J30&lt;&gt;"OK",J30&lt;&gt;"OPEN")</f>
        <v>0</v>
      </c>
      <c r="AH30">
        <v>19</v>
      </c>
      <c r="AI30">
        <f>IF(AH30&gt;$AZ$11,"",IF(AH30=0,Journal!$D$3,INDEX($Q$11:$Q$1010,MATCH(AH30,$AD$11:$AD$1010,0))))</f>
        <v>0</v>
      </c>
      <c r="AJ30">
        <v>20</v>
      </c>
      <c r="AK30">
        <f>IF(AJ30&gt;$AZ$11,"",INDEX($P$11:$P$1010,MATCH(AJ30,$AD$11:$AD$1010,0)))</f>
        <v>0</v>
      </c>
      <c r="AM30">
        <f>IF(Markets!$A$24="","",Markets!$A$24)</f>
        <v>0</v>
      </c>
      <c r="AN30">
        <f>IF(AM30="",0,COUNTIFS(Journal!$C$11:$C$1010,AM30,$K$11:$K$1010,TRUE))</f>
        <v>0</v>
      </c>
      <c r="AO30">
        <f>IF(AN30=0,0,SUMIF(Journal!$C$11:$C$1010,AM30,$V$11:$V$1010))</f>
        <v>0</v>
      </c>
      <c r="AP30">
        <f>IF(AN30&gt;0,COUNTIF($AN$11:AN30,"&gt;0"),"")</f>
        <v>0</v>
      </c>
      <c r="AQ30">
        <v>20</v>
      </c>
      <c r="AR30">
        <f>IF(AQ30&gt;$AZ$36,"",INDEX($AM$11:$AM$160,MATCH(AQ30,$AP$11:$AP$160,0)))</f>
        <v>0</v>
      </c>
      <c r="AS30">
        <f>IF(AQ30&gt;$AZ$36,"",INDEX($AO$11:$AO$160,MATCH(AQ30,$AP$11:$AP$160,0)))</f>
        <v>0</v>
      </c>
      <c r="AY30" t="s">
        <v>156</v>
      </c>
      <c r="AZ30">
        <f>COUNTIF($AE$11:$AE$1010,TRUE)</f>
        <v>0</v>
      </c>
    </row>
    <row r="31" spans="1:52">
      <c r="A31">
        <f>COUNTA(Journal!A31:M31)&gt;0</f>
        <v>0</v>
      </c>
      <c r="B31">
        <f>IF(Journal!$C31="",0,IFERROR(MATCH(Journal!$C31,Markets!$A$5:$A$154,0),0))</f>
        <v>0</v>
      </c>
      <c r="C31">
        <f>IF(B31&gt;0,INDEX(Markets!$C$5:$C$154,B31),"")</f>
        <v>0</v>
      </c>
      <c r="D31">
        <f>IF(B31&gt;0,INDEX(Markets!$F$5:$F$154,B31),"")</f>
        <v>0</v>
      </c>
      <c r="E31">
        <f>IF(B31&gt;0,IF(INDEX(Markets!$G$5:$G$154,B31)="",Journal!$D$4,INDEX(Markets!$G$5:$G$154,B31)),"")</f>
        <v>0</v>
      </c>
      <c r="F31">
        <f>IF(B31&gt;0,N(INDEX(Markets!$H$5:$H$154,B31)),0)</f>
        <v>0</v>
      </c>
      <c r="G31">
        <f>IF(Journal!$D31="LONG",1,IF(Journal!$D31="SHORT",-1,0))</f>
        <v>0</v>
      </c>
      <c r="H31">
        <f>IF(AND(ISNUMBER(Journal!$E31),ISNUMBER(Journal!$F31)),ABS(Journal!$E31-Journal!$F31),"")</f>
        <v>0</v>
      </c>
      <c r="I31">
        <f>IF(NOT(A31),"",IF(Journal!$C31="","INSTRUMENT MISSING",IF(B31=0,"UNKNOWN INSTRUMENT",IF(OR(NOT(ISNUMBER(C31)),NOT(ISNUMBER(D31))),"INSTRUMENT SPECS MISSING",IF(OR(C31&lt;=0,D31&lt;=0),"INSTRUMENT SPECS MISSING",IF(NOT(ISNUMBER(Journal!$E31)),"ENTRY MISSING",IF(NOT(ISNUMBER(Journal!$F31)),"SL MISSING",IF(Journal!$F31=Journal!$E31,"SL = ENTRY",IF(G31=0,"DIRECTION MISSING",IF(G31*(Journal!$E31-Journal!$F31)&lt;=0,"SL WRONG SIDE",IF(NOT(AND(ISNUMBER(Journal!$L31),Journal!$L31&gt;0)),IF(TRUE,"LOTS MISSING","RISK MISSING"),"")))))))))))</f>
        <v>0</v>
      </c>
      <c r="J31">
        <f>IF(NOT(A31),"",IF(I31&lt;&gt;"",I31,IF(AND(ISNUMBER(Journal!$G31),G31*(Journal!$G31-Journal!$E31)&lt;=0),"TP1 WRONG SIDE",IF(AND(ISNUMBER(Journal!$H31),G31*(Journal!$H31-Journal!$E31)&lt;=0),"TP2 WRONG SIDE",IF(AND(ISNUMBER(Journal!$I31),G31*(Journal!$I31-Journal!$E31)&lt;=0),"TP3 WRONG SIDE",IF(Journal!$K31="","OPEN",IF(AND(Journal!$M31&lt;&gt;"",OR(NOT(ISNUMBER(Journal!$M31)),Journal!$M31&lt;=0,Journal!$M31&gt;=1)),"TP1 % INVALID",IF(Journal!$K31="SL","OK",IF(Journal!$K31="TP",IF(ISNUMBER(Journal!$G31),"OK","TP1 MISSING"),IF(Journal!$K31="Manual exit",IF(ISNUMBER(Journal!$J31),"OK","MANUAL MISSING"),IF(Journal!$K31="TP1 + Breakeven",IF(ISNUMBER(Journal!$G31),"OK","TP1 MISSING"),IF(Journal!$K31="TP1 + Manual",IF(ISNUMBER(Journal!$G31),IF(ISNUMBER(Journal!$J31),"OK","MANUAL MISSING"),IF(ISNUMBER(Journal!$J31),"TP1 MISSING","TP1 &amp; MANUAL MISSING")),IF(Journal!$K31="Multiple TP",IF(ISNUMBER(Journal!$G31),IF(ISNUMBER(Journal!$H31),"OK","TP2 MISSING"),IF(ISNUMBER(Journal!$H31),"TP1 MISSING","TP1 &amp; TP2 MISSING")),"UNKNOWN OUTCOME")))))))))))))</f>
        <v>0</v>
      </c>
      <c r="K31">
        <f>J31="OK"</f>
        <v>0</v>
      </c>
      <c r="L31">
        <f>IF(ISNUMBER(Journal!$M31),Journal!$M31,0.5)</f>
        <v>0</v>
      </c>
      <c r="M31">
        <f>IF(NOT(K31),"",G31*IF(Journal!$K31="SL",Journal!$F31-Journal!$E31,IF(Journal!$K31="TP",Journal!$G31-Journal!$E31,IF(Journal!$K31="Manual exit",Journal!$J31-Journal!$E31,IF(Journal!$K31="TP1 + Breakeven",L31*(Journal!$G31-Journal!$E31),IF(Journal!$K31="TP1 + Manual",L31*(Journal!$G31-Journal!$E31)+(1-L31)*(Journal!$J31-Journal!$E31),(Journal!$G31+Journal!$H31+IF(ISNUMBER(Journal!$I31),Journal!$I31,0))/IF(ISNUMBER(Journal!$I31),3,2)-Journal!$E31))))))</f>
        <v>0</v>
      </c>
      <c r="N31">
        <f>IF(K31,Journal!$E31+G31*M31,"")</f>
        <v>0</v>
      </c>
      <c r="O31">
        <f>Q30</f>
        <v>0</v>
      </c>
      <c r="P31">
        <f>IF(OR(NOT(A31),I31&lt;&gt;""),"",Journal!$L31)</f>
        <v>0</v>
      </c>
      <c r="Q31">
        <f>O31+IF(K31,V31,0)</f>
        <v>0</v>
      </c>
      <c r="R31">
        <f>IF(P31="","",H31*P31*C31*D31)</f>
        <v>0</v>
      </c>
      <c r="S31">
        <f>IF(K31,M31*P31*C31*D31,"")</f>
        <v>0</v>
      </c>
      <c r="T31">
        <f>IF(K31,-IF(F31&gt;0,F31*Journal!$E31*P31*C31*D31,P31*E31),"")</f>
        <v>0</v>
      </c>
      <c r="U31">
        <f>IF(K31,IF(S31&gt;0,"W",IF(S31&lt;0,"L","B")),"")</f>
        <v>0</v>
      </c>
      <c r="V31">
        <f>IF(K31,S31+T31,"")</f>
        <v>0</v>
      </c>
      <c r="W31">
        <f>IF(K31,V31/O31,"")</f>
        <v>0</v>
      </c>
      <c r="X31">
        <f>IF(K31,M31/H31,"")</f>
        <v>0</v>
      </c>
      <c r="Y31">
        <f>IF(AND(OR(J31="OK",J31="OPEN"),ISNUMBER(Journal!$G31)),G31*(Journal!$G31-Journal!$E31)/H31,"")</f>
        <v>0</v>
      </c>
      <c r="Z31">
        <f>IF(AA31="","",IF(AND(ISNUMBER(Settings!$D$5),ISNUMBER(Settings!$E$5),IF(Settings!$D$5&lt;=Settings!$E$5,AND(AA31&gt;=Settings!$D$5,AA31&lt;Settings!$E$5),OR(AA31&gt;=Settings!$D$5,AA31&lt;Settings!$E$5))),Settings!$A$5,IF(AND(ISNUMBER(Settings!$D$6),ISNUMBER(Settings!$E$6),IF(Settings!$D$6&lt;=Settings!$E$6,AND(AA31&gt;=Settings!$D$6,AA31&lt;Settings!$E$6),OR(AA31&gt;=Settings!$D$6,AA31&lt;Settings!$E$6))),Settings!$A$6,IF(AND(ISNUMBER(Settings!$D$7),ISNUMBER(Settings!$E$7),IF(Settings!$D$7&lt;=Settings!$E$7,AND(AA31&gt;=Settings!$D$7,AA31&lt;Settings!$E$7),OR(AA31&gt;=Settings!$D$7,AA31&lt;Settings!$E$7))),Settings!$A$7,IF(AND(ISNUMBER(Settings!$D$8),ISNUMBER(Settings!$E$8),IF(Settings!$D$8&lt;=Settings!$E$8,AND(AA31&gt;=Settings!$D$8,AA31&lt;Settings!$E$8),OR(AA31&gt;=Settings!$D$8,AA31&lt;Settings!$E$8))),Settings!$A$8,IF(AND(ISNUMBER(Settings!$D$9),ISNUMBER(Settings!$E$9),IF(Settings!$D$9&lt;=Settings!$E$9,AND(AA31&gt;=Settings!$D$9,AA31&lt;Settings!$E$9),OR(AA31&gt;=Settings!$D$9,AA31&lt;Settings!$E$9))),Settings!$A$9,IF(AND(ISNUMBER(Settings!$D$10),ISNUMBER(Settings!$E$10),IF(Settings!$D$10&lt;=Settings!$E$10,AND(AA31&gt;=Settings!$D$10,AA31&lt;Settings!$E$10),OR(AA31&gt;=Settings!$D$10,AA31&lt;Settings!$E$10))),Settings!$A$10,"")))))))</f>
        <v>0</v>
      </c>
      <c r="AA31">
        <f>IF(AND(A31,ISNUMBER(Journal!$B31)),MOD(ROUND(MOD(Journal!$B31,1)*1440,0)-ROUND(Journal!$D$8*60,0),1440),"")</f>
        <v>0</v>
      </c>
      <c r="AB31">
        <f>IF(G31=1,"LONG",IF(G31=-1,"SHORT",""))</f>
        <v>0</v>
      </c>
      <c r="AC31">
        <f>AC30+IF(K31,1,0)</f>
        <v>0</v>
      </c>
      <c r="AD31">
        <f>IF(K31,AC31,"")</f>
        <v>0</v>
      </c>
      <c r="AE31">
        <f>J31="OPEN"</f>
        <v>0</v>
      </c>
      <c r="AF31">
        <f>AND(J31&lt;&gt;"",J31&lt;&gt;"OK",J31&lt;&gt;"OPEN")</f>
        <v>0</v>
      </c>
      <c r="AH31">
        <v>20</v>
      </c>
      <c r="AI31">
        <f>IF(AH31&gt;$AZ$11,"",IF(AH31=0,Journal!$D$3,INDEX($Q$11:$Q$1010,MATCH(AH31,$AD$11:$AD$1010,0))))</f>
        <v>0</v>
      </c>
      <c r="AJ31">
        <v>21</v>
      </c>
      <c r="AK31">
        <f>IF(AJ31&gt;$AZ$11,"",INDEX($P$11:$P$1010,MATCH(AJ31,$AD$11:$AD$1010,0)))</f>
        <v>0</v>
      </c>
      <c r="AM31">
        <f>IF(Markets!$A$25="","",Markets!$A$25)</f>
        <v>0</v>
      </c>
      <c r="AN31">
        <f>IF(AM31="",0,COUNTIFS(Journal!$C$11:$C$1010,AM31,$K$11:$K$1010,TRUE))</f>
        <v>0</v>
      </c>
      <c r="AO31">
        <f>IF(AN31=0,0,SUMIF(Journal!$C$11:$C$1010,AM31,$V$11:$V$1010))</f>
        <v>0</v>
      </c>
      <c r="AP31">
        <f>IF(AN31&gt;0,COUNTIF($AN$11:AN31,"&gt;0"),"")</f>
        <v>0</v>
      </c>
      <c r="AQ31">
        <v>21</v>
      </c>
      <c r="AR31">
        <f>IF(AQ31&gt;$AZ$36,"",INDEX($AM$11:$AM$160,MATCH(AQ31,$AP$11:$AP$160,0)))</f>
        <v>0</v>
      </c>
      <c r="AS31">
        <f>IF(AQ31&gt;$AZ$36,"",INDEX($AO$11:$AO$160,MATCH(AQ31,$AP$11:$AP$160,0)))</f>
        <v>0</v>
      </c>
      <c r="AY31" t="s">
        <v>189</v>
      </c>
      <c r="AZ31">
        <f>COUNTIF($AF$11:$AF$1010,TRUE)</f>
        <v>0</v>
      </c>
    </row>
    <row r="32" spans="1:52">
      <c r="A32">
        <f>COUNTA(Journal!A32:M32)&gt;0</f>
        <v>0</v>
      </c>
      <c r="B32">
        <f>IF(Journal!$C32="",0,IFERROR(MATCH(Journal!$C32,Markets!$A$5:$A$154,0),0))</f>
        <v>0</v>
      </c>
      <c r="C32">
        <f>IF(B32&gt;0,INDEX(Markets!$C$5:$C$154,B32),"")</f>
        <v>0</v>
      </c>
      <c r="D32">
        <f>IF(B32&gt;0,INDEX(Markets!$F$5:$F$154,B32),"")</f>
        <v>0</v>
      </c>
      <c r="E32">
        <f>IF(B32&gt;0,IF(INDEX(Markets!$G$5:$G$154,B32)="",Journal!$D$4,INDEX(Markets!$G$5:$G$154,B32)),"")</f>
        <v>0</v>
      </c>
      <c r="F32">
        <f>IF(B32&gt;0,N(INDEX(Markets!$H$5:$H$154,B32)),0)</f>
        <v>0</v>
      </c>
      <c r="G32">
        <f>IF(Journal!$D32="LONG",1,IF(Journal!$D32="SHORT",-1,0))</f>
        <v>0</v>
      </c>
      <c r="H32">
        <f>IF(AND(ISNUMBER(Journal!$E32),ISNUMBER(Journal!$F32)),ABS(Journal!$E32-Journal!$F32),"")</f>
        <v>0</v>
      </c>
      <c r="I32">
        <f>IF(NOT(A32),"",IF(Journal!$C32="","INSTRUMENT MISSING",IF(B32=0,"UNKNOWN INSTRUMENT",IF(OR(NOT(ISNUMBER(C32)),NOT(ISNUMBER(D32))),"INSTRUMENT SPECS MISSING",IF(OR(C32&lt;=0,D32&lt;=0),"INSTRUMENT SPECS MISSING",IF(NOT(ISNUMBER(Journal!$E32)),"ENTRY MISSING",IF(NOT(ISNUMBER(Journal!$F32)),"SL MISSING",IF(Journal!$F32=Journal!$E32,"SL = ENTRY",IF(G32=0,"DIRECTION MISSING",IF(G32*(Journal!$E32-Journal!$F32)&lt;=0,"SL WRONG SIDE",IF(NOT(AND(ISNUMBER(Journal!$L32),Journal!$L32&gt;0)),IF(TRUE,"LOTS MISSING","RISK MISSING"),"")))))))))))</f>
        <v>0</v>
      </c>
      <c r="J32">
        <f>IF(NOT(A32),"",IF(I32&lt;&gt;"",I32,IF(AND(ISNUMBER(Journal!$G32),G32*(Journal!$G32-Journal!$E32)&lt;=0),"TP1 WRONG SIDE",IF(AND(ISNUMBER(Journal!$H32),G32*(Journal!$H32-Journal!$E32)&lt;=0),"TP2 WRONG SIDE",IF(AND(ISNUMBER(Journal!$I32),G32*(Journal!$I32-Journal!$E32)&lt;=0),"TP3 WRONG SIDE",IF(Journal!$K32="","OPEN",IF(AND(Journal!$M32&lt;&gt;"",OR(NOT(ISNUMBER(Journal!$M32)),Journal!$M32&lt;=0,Journal!$M32&gt;=1)),"TP1 % INVALID",IF(Journal!$K32="SL","OK",IF(Journal!$K32="TP",IF(ISNUMBER(Journal!$G32),"OK","TP1 MISSING"),IF(Journal!$K32="Manual exit",IF(ISNUMBER(Journal!$J32),"OK","MANUAL MISSING"),IF(Journal!$K32="TP1 + Breakeven",IF(ISNUMBER(Journal!$G32),"OK","TP1 MISSING"),IF(Journal!$K32="TP1 + Manual",IF(ISNUMBER(Journal!$G32),IF(ISNUMBER(Journal!$J32),"OK","MANUAL MISSING"),IF(ISNUMBER(Journal!$J32),"TP1 MISSING","TP1 &amp; MANUAL MISSING")),IF(Journal!$K32="Multiple TP",IF(ISNUMBER(Journal!$G32),IF(ISNUMBER(Journal!$H32),"OK","TP2 MISSING"),IF(ISNUMBER(Journal!$H32),"TP1 MISSING","TP1 &amp; TP2 MISSING")),"UNKNOWN OUTCOME")))))))))))))</f>
        <v>0</v>
      </c>
      <c r="K32">
        <f>J32="OK"</f>
        <v>0</v>
      </c>
      <c r="L32">
        <f>IF(ISNUMBER(Journal!$M32),Journal!$M32,0.5)</f>
        <v>0</v>
      </c>
      <c r="M32">
        <f>IF(NOT(K32),"",G32*IF(Journal!$K32="SL",Journal!$F32-Journal!$E32,IF(Journal!$K32="TP",Journal!$G32-Journal!$E32,IF(Journal!$K32="Manual exit",Journal!$J32-Journal!$E32,IF(Journal!$K32="TP1 + Breakeven",L32*(Journal!$G32-Journal!$E32),IF(Journal!$K32="TP1 + Manual",L32*(Journal!$G32-Journal!$E32)+(1-L32)*(Journal!$J32-Journal!$E32),(Journal!$G32+Journal!$H32+IF(ISNUMBER(Journal!$I32),Journal!$I32,0))/IF(ISNUMBER(Journal!$I32),3,2)-Journal!$E32))))))</f>
        <v>0</v>
      </c>
      <c r="N32">
        <f>IF(K32,Journal!$E32+G32*M32,"")</f>
        <v>0</v>
      </c>
      <c r="O32">
        <f>Q31</f>
        <v>0</v>
      </c>
      <c r="P32">
        <f>IF(OR(NOT(A32),I32&lt;&gt;""),"",Journal!$L32)</f>
        <v>0</v>
      </c>
      <c r="Q32">
        <f>O32+IF(K32,V32,0)</f>
        <v>0</v>
      </c>
      <c r="R32">
        <f>IF(P32="","",H32*P32*C32*D32)</f>
        <v>0</v>
      </c>
      <c r="S32">
        <f>IF(K32,M32*P32*C32*D32,"")</f>
        <v>0</v>
      </c>
      <c r="T32">
        <f>IF(K32,-IF(F32&gt;0,F32*Journal!$E32*P32*C32*D32,P32*E32),"")</f>
        <v>0</v>
      </c>
      <c r="U32">
        <f>IF(K32,IF(S32&gt;0,"W",IF(S32&lt;0,"L","B")),"")</f>
        <v>0</v>
      </c>
      <c r="V32">
        <f>IF(K32,S32+T32,"")</f>
        <v>0</v>
      </c>
      <c r="W32">
        <f>IF(K32,V32/O32,"")</f>
        <v>0</v>
      </c>
      <c r="X32">
        <f>IF(K32,M32/H32,"")</f>
        <v>0</v>
      </c>
      <c r="Y32">
        <f>IF(AND(OR(J32="OK",J32="OPEN"),ISNUMBER(Journal!$G32)),G32*(Journal!$G32-Journal!$E32)/H32,"")</f>
        <v>0</v>
      </c>
      <c r="Z32">
        <f>IF(AA32="","",IF(AND(ISNUMBER(Settings!$D$5),ISNUMBER(Settings!$E$5),IF(Settings!$D$5&lt;=Settings!$E$5,AND(AA32&gt;=Settings!$D$5,AA32&lt;Settings!$E$5),OR(AA32&gt;=Settings!$D$5,AA32&lt;Settings!$E$5))),Settings!$A$5,IF(AND(ISNUMBER(Settings!$D$6),ISNUMBER(Settings!$E$6),IF(Settings!$D$6&lt;=Settings!$E$6,AND(AA32&gt;=Settings!$D$6,AA32&lt;Settings!$E$6),OR(AA32&gt;=Settings!$D$6,AA32&lt;Settings!$E$6))),Settings!$A$6,IF(AND(ISNUMBER(Settings!$D$7),ISNUMBER(Settings!$E$7),IF(Settings!$D$7&lt;=Settings!$E$7,AND(AA32&gt;=Settings!$D$7,AA32&lt;Settings!$E$7),OR(AA32&gt;=Settings!$D$7,AA32&lt;Settings!$E$7))),Settings!$A$7,IF(AND(ISNUMBER(Settings!$D$8),ISNUMBER(Settings!$E$8),IF(Settings!$D$8&lt;=Settings!$E$8,AND(AA32&gt;=Settings!$D$8,AA32&lt;Settings!$E$8),OR(AA32&gt;=Settings!$D$8,AA32&lt;Settings!$E$8))),Settings!$A$8,IF(AND(ISNUMBER(Settings!$D$9),ISNUMBER(Settings!$E$9),IF(Settings!$D$9&lt;=Settings!$E$9,AND(AA32&gt;=Settings!$D$9,AA32&lt;Settings!$E$9),OR(AA32&gt;=Settings!$D$9,AA32&lt;Settings!$E$9))),Settings!$A$9,IF(AND(ISNUMBER(Settings!$D$10),ISNUMBER(Settings!$E$10),IF(Settings!$D$10&lt;=Settings!$E$10,AND(AA32&gt;=Settings!$D$10,AA32&lt;Settings!$E$10),OR(AA32&gt;=Settings!$D$10,AA32&lt;Settings!$E$10))),Settings!$A$10,"")))))))</f>
        <v>0</v>
      </c>
      <c r="AA32">
        <f>IF(AND(A32,ISNUMBER(Journal!$B32)),MOD(ROUND(MOD(Journal!$B32,1)*1440,0)-ROUND(Journal!$D$8*60,0),1440),"")</f>
        <v>0</v>
      </c>
      <c r="AB32">
        <f>IF(G32=1,"LONG",IF(G32=-1,"SHORT",""))</f>
        <v>0</v>
      </c>
      <c r="AC32">
        <f>AC31+IF(K32,1,0)</f>
        <v>0</v>
      </c>
      <c r="AD32">
        <f>IF(K32,AC32,"")</f>
        <v>0</v>
      </c>
      <c r="AE32">
        <f>J32="OPEN"</f>
        <v>0</v>
      </c>
      <c r="AF32">
        <f>AND(J32&lt;&gt;"",J32&lt;&gt;"OK",J32&lt;&gt;"OPEN")</f>
        <v>0</v>
      </c>
      <c r="AH32">
        <v>21</v>
      </c>
      <c r="AI32">
        <f>IF(AH32&gt;$AZ$11,"",IF(AH32=0,Journal!$D$3,INDEX($Q$11:$Q$1010,MATCH(AH32,$AD$11:$AD$1010,0))))</f>
        <v>0</v>
      </c>
      <c r="AJ32">
        <v>22</v>
      </c>
      <c r="AK32">
        <f>IF(AJ32&gt;$AZ$11,"",INDEX($P$11:$P$1010,MATCH(AJ32,$AD$11:$AD$1010,0)))</f>
        <v>0</v>
      </c>
      <c r="AM32">
        <f>IF(Markets!$A$26="","",Markets!$A$26)</f>
        <v>0</v>
      </c>
      <c r="AN32">
        <f>IF(AM32="",0,COUNTIFS(Journal!$C$11:$C$1010,AM32,$K$11:$K$1010,TRUE))</f>
        <v>0</v>
      </c>
      <c r="AO32">
        <f>IF(AN32=0,0,SUMIF(Journal!$C$11:$C$1010,AM32,$V$11:$V$1010))</f>
        <v>0</v>
      </c>
      <c r="AP32">
        <f>IF(AN32&gt;0,COUNTIF($AN$11:AN32,"&gt;0"),"")</f>
        <v>0</v>
      </c>
      <c r="AQ32">
        <v>22</v>
      </c>
      <c r="AR32">
        <f>IF(AQ32&gt;$AZ$36,"",INDEX($AM$11:$AM$160,MATCH(AQ32,$AP$11:$AP$160,0)))</f>
        <v>0</v>
      </c>
      <c r="AS32">
        <f>IF(AQ32&gt;$AZ$36,"",INDEX($AO$11:$AO$160,MATCH(AQ32,$AP$11:$AP$160,0)))</f>
        <v>0</v>
      </c>
      <c r="AY32" t="s">
        <v>190</v>
      </c>
      <c r="AZ32">
        <f>COUNTIFS($AB$11:$AB$1010,"LONG",$K$11:$K$1010,TRUE)</f>
        <v>0</v>
      </c>
    </row>
    <row r="33" spans="1:52">
      <c r="A33">
        <f>COUNTA(Journal!A33:M33)&gt;0</f>
        <v>0</v>
      </c>
      <c r="B33">
        <f>IF(Journal!$C33="",0,IFERROR(MATCH(Journal!$C33,Markets!$A$5:$A$154,0),0))</f>
        <v>0</v>
      </c>
      <c r="C33">
        <f>IF(B33&gt;0,INDEX(Markets!$C$5:$C$154,B33),"")</f>
        <v>0</v>
      </c>
      <c r="D33">
        <f>IF(B33&gt;0,INDEX(Markets!$F$5:$F$154,B33),"")</f>
        <v>0</v>
      </c>
      <c r="E33">
        <f>IF(B33&gt;0,IF(INDEX(Markets!$G$5:$G$154,B33)="",Journal!$D$4,INDEX(Markets!$G$5:$G$154,B33)),"")</f>
        <v>0</v>
      </c>
      <c r="F33">
        <f>IF(B33&gt;0,N(INDEX(Markets!$H$5:$H$154,B33)),0)</f>
        <v>0</v>
      </c>
      <c r="G33">
        <f>IF(Journal!$D33="LONG",1,IF(Journal!$D33="SHORT",-1,0))</f>
        <v>0</v>
      </c>
      <c r="H33">
        <f>IF(AND(ISNUMBER(Journal!$E33),ISNUMBER(Journal!$F33)),ABS(Journal!$E33-Journal!$F33),"")</f>
        <v>0</v>
      </c>
      <c r="I33">
        <f>IF(NOT(A33),"",IF(Journal!$C33="","INSTRUMENT MISSING",IF(B33=0,"UNKNOWN INSTRUMENT",IF(OR(NOT(ISNUMBER(C33)),NOT(ISNUMBER(D33))),"INSTRUMENT SPECS MISSING",IF(OR(C33&lt;=0,D33&lt;=0),"INSTRUMENT SPECS MISSING",IF(NOT(ISNUMBER(Journal!$E33)),"ENTRY MISSING",IF(NOT(ISNUMBER(Journal!$F33)),"SL MISSING",IF(Journal!$F33=Journal!$E33,"SL = ENTRY",IF(G33=0,"DIRECTION MISSING",IF(G33*(Journal!$E33-Journal!$F33)&lt;=0,"SL WRONG SIDE",IF(NOT(AND(ISNUMBER(Journal!$L33),Journal!$L33&gt;0)),IF(TRUE,"LOTS MISSING","RISK MISSING"),"")))))))))))</f>
        <v>0</v>
      </c>
      <c r="J33">
        <f>IF(NOT(A33),"",IF(I33&lt;&gt;"",I33,IF(AND(ISNUMBER(Journal!$G33),G33*(Journal!$G33-Journal!$E33)&lt;=0),"TP1 WRONG SIDE",IF(AND(ISNUMBER(Journal!$H33),G33*(Journal!$H33-Journal!$E33)&lt;=0),"TP2 WRONG SIDE",IF(AND(ISNUMBER(Journal!$I33),G33*(Journal!$I33-Journal!$E33)&lt;=0),"TP3 WRONG SIDE",IF(Journal!$K33="","OPEN",IF(AND(Journal!$M33&lt;&gt;"",OR(NOT(ISNUMBER(Journal!$M33)),Journal!$M33&lt;=0,Journal!$M33&gt;=1)),"TP1 % INVALID",IF(Journal!$K33="SL","OK",IF(Journal!$K33="TP",IF(ISNUMBER(Journal!$G33),"OK","TP1 MISSING"),IF(Journal!$K33="Manual exit",IF(ISNUMBER(Journal!$J33),"OK","MANUAL MISSING"),IF(Journal!$K33="TP1 + Breakeven",IF(ISNUMBER(Journal!$G33),"OK","TP1 MISSING"),IF(Journal!$K33="TP1 + Manual",IF(ISNUMBER(Journal!$G33),IF(ISNUMBER(Journal!$J33),"OK","MANUAL MISSING"),IF(ISNUMBER(Journal!$J33),"TP1 MISSING","TP1 &amp; MANUAL MISSING")),IF(Journal!$K33="Multiple TP",IF(ISNUMBER(Journal!$G33),IF(ISNUMBER(Journal!$H33),"OK","TP2 MISSING"),IF(ISNUMBER(Journal!$H33),"TP1 MISSING","TP1 &amp; TP2 MISSING")),"UNKNOWN OUTCOME")))))))))))))</f>
        <v>0</v>
      </c>
      <c r="K33">
        <f>J33="OK"</f>
        <v>0</v>
      </c>
      <c r="L33">
        <f>IF(ISNUMBER(Journal!$M33),Journal!$M33,0.5)</f>
        <v>0</v>
      </c>
      <c r="M33">
        <f>IF(NOT(K33),"",G33*IF(Journal!$K33="SL",Journal!$F33-Journal!$E33,IF(Journal!$K33="TP",Journal!$G33-Journal!$E33,IF(Journal!$K33="Manual exit",Journal!$J33-Journal!$E33,IF(Journal!$K33="TP1 + Breakeven",L33*(Journal!$G33-Journal!$E33),IF(Journal!$K33="TP1 + Manual",L33*(Journal!$G33-Journal!$E33)+(1-L33)*(Journal!$J33-Journal!$E33),(Journal!$G33+Journal!$H33+IF(ISNUMBER(Journal!$I33),Journal!$I33,0))/IF(ISNUMBER(Journal!$I33),3,2)-Journal!$E33))))))</f>
        <v>0</v>
      </c>
      <c r="N33">
        <f>IF(K33,Journal!$E33+G33*M33,"")</f>
        <v>0</v>
      </c>
      <c r="O33">
        <f>Q32</f>
        <v>0</v>
      </c>
      <c r="P33">
        <f>IF(OR(NOT(A33),I33&lt;&gt;""),"",Journal!$L33)</f>
        <v>0</v>
      </c>
      <c r="Q33">
        <f>O33+IF(K33,V33,0)</f>
        <v>0</v>
      </c>
      <c r="R33">
        <f>IF(P33="","",H33*P33*C33*D33)</f>
        <v>0</v>
      </c>
      <c r="S33">
        <f>IF(K33,M33*P33*C33*D33,"")</f>
        <v>0</v>
      </c>
      <c r="T33">
        <f>IF(K33,-IF(F33&gt;0,F33*Journal!$E33*P33*C33*D33,P33*E33),"")</f>
        <v>0</v>
      </c>
      <c r="U33">
        <f>IF(K33,IF(S33&gt;0,"W",IF(S33&lt;0,"L","B")),"")</f>
        <v>0</v>
      </c>
      <c r="V33">
        <f>IF(K33,S33+T33,"")</f>
        <v>0</v>
      </c>
      <c r="W33">
        <f>IF(K33,V33/O33,"")</f>
        <v>0</v>
      </c>
      <c r="X33">
        <f>IF(K33,M33/H33,"")</f>
        <v>0</v>
      </c>
      <c r="Y33">
        <f>IF(AND(OR(J33="OK",J33="OPEN"),ISNUMBER(Journal!$G33)),G33*(Journal!$G33-Journal!$E33)/H33,"")</f>
        <v>0</v>
      </c>
      <c r="Z33">
        <f>IF(AA33="","",IF(AND(ISNUMBER(Settings!$D$5),ISNUMBER(Settings!$E$5),IF(Settings!$D$5&lt;=Settings!$E$5,AND(AA33&gt;=Settings!$D$5,AA33&lt;Settings!$E$5),OR(AA33&gt;=Settings!$D$5,AA33&lt;Settings!$E$5))),Settings!$A$5,IF(AND(ISNUMBER(Settings!$D$6),ISNUMBER(Settings!$E$6),IF(Settings!$D$6&lt;=Settings!$E$6,AND(AA33&gt;=Settings!$D$6,AA33&lt;Settings!$E$6),OR(AA33&gt;=Settings!$D$6,AA33&lt;Settings!$E$6))),Settings!$A$6,IF(AND(ISNUMBER(Settings!$D$7),ISNUMBER(Settings!$E$7),IF(Settings!$D$7&lt;=Settings!$E$7,AND(AA33&gt;=Settings!$D$7,AA33&lt;Settings!$E$7),OR(AA33&gt;=Settings!$D$7,AA33&lt;Settings!$E$7))),Settings!$A$7,IF(AND(ISNUMBER(Settings!$D$8),ISNUMBER(Settings!$E$8),IF(Settings!$D$8&lt;=Settings!$E$8,AND(AA33&gt;=Settings!$D$8,AA33&lt;Settings!$E$8),OR(AA33&gt;=Settings!$D$8,AA33&lt;Settings!$E$8))),Settings!$A$8,IF(AND(ISNUMBER(Settings!$D$9),ISNUMBER(Settings!$E$9),IF(Settings!$D$9&lt;=Settings!$E$9,AND(AA33&gt;=Settings!$D$9,AA33&lt;Settings!$E$9),OR(AA33&gt;=Settings!$D$9,AA33&lt;Settings!$E$9))),Settings!$A$9,IF(AND(ISNUMBER(Settings!$D$10),ISNUMBER(Settings!$E$10),IF(Settings!$D$10&lt;=Settings!$E$10,AND(AA33&gt;=Settings!$D$10,AA33&lt;Settings!$E$10),OR(AA33&gt;=Settings!$D$10,AA33&lt;Settings!$E$10))),Settings!$A$10,"")))))))</f>
        <v>0</v>
      </c>
      <c r="AA33">
        <f>IF(AND(A33,ISNUMBER(Journal!$B33)),MOD(ROUND(MOD(Journal!$B33,1)*1440,0)-ROUND(Journal!$D$8*60,0),1440),"")</f>
        <v>0</v>
      </c>
      <c r="AB33">
        <f>IF(G33=1,"LONG",IF(G33=-1,"SHORT",""))</f>
        <v>0</v>
      </c>
      <c r="AC33">
        <f>AC32+IF(K33,1,0)</f>
        <v>0</v>
      </c>
      <c r="AD33">
        <f>IF(K33,AC33,"")</f>
        <v>0</v>
      </c>
      <c r="AE33">
        <f>J33="OPEN"</f>
        <v>0</v>
      </c>
      <c r="AF33">
        <f>AND(J33&lt;&gt;"",J33&lt;&gt;"OK",J33&lt;&gt;"OPEN")</f>
        <v>0</v>
      </c>
      <c r="AH33">
        <v>22</v>
      </c>
      <c r="AI33">
        <f>IF(AH33&gt;$AZ$11,"",IF(AH33=0,Journal!$D$3,INDEX($Q$11:$Q$1010,MATCH(AH33,$AD$11:$AD$1010,0))))</f>
        <v>0</v>
      </c>
      <c r="AJ33">
        <v>23</v>
      </c>
      <c r="AK33">
        <f>IF(AJ33&gt;$AZ$11,"",INDEX($P$11:$P$1010,MATCH(AJ33,$AD$11:$AD$1010,0)))</f>
        <v>0</v>
      </c>
      <c r="AM33">
        <f>IF(Markets!$A$27="","",Markets!$A$27)</f>
        <v>0</v>
      </c>
      <c r="AN33">
        <f>IF(AM33="",0,COUNTIFS(Journal!$C$11:$C$1010,AM33,$K$11:$K$1010,TRUE))</f>
        <v>0</v>
      </c>
      <c r="AO33">
        <f>IF(AN33=0,0,SUMIF(Journal!$C$11:$C$1010,AM33,$V$11:$V$1010))</f>
        <v>0</v>
      </c>
      <c r="AP33">
        <f>IF(AN33&gt;0,COUNTIF($AN$11:AN33,"&gt;0"),"")</f>
        <v>0</v>
      </c>
      <c r="AQ33">
        <v>23</v>
      </c>
      <c r="AR33">
        <f>IF(AQ33&gt;$AZ$36,"",INDEX($AM$11:$AM$160,MATCH(AQ33,$AP$11:$AP$160,0)))</f>
        <v>0</v>
      </c>
      <c r="AS33">
        <f>IF(AQ33&gt;$AZ$36,"",INDEX($AO$11:$AO$160,MATCH(AQ33,$AP$11:$AP$160,0)))</f>
        <v>0</v>
      </c>
      <c r="AY33" t="s">
        <v>191</v>
      </c>
      <c r="AZ33">
        <f>COUNTIFS($AB$11:$AB$1010,"SHORT",$K$11:$K$1010,TRUE)</f>
        <v>0</v>
      </c>
    </row>
    <row r="34" spans="1:52">
      <c r="A34">
        <f>COUNTA(Journal!A34:M34)&gt;0</f>
        <v>0</v>
      </c>
      <c r="B34">
        <f>IF(Journal!$C34="",0,IFERROR(MATCH(Journal!$C34,Markets!$A$5:$A$154,0),0))</f>
        <v>0</v>
      </c>
      <c r="C34">
        <f>IF(B34&gt;0,INDEX(Markets!$C$5:$C$154,B34),"")</f>
        <v>0</v>
      </c>
      <c r="D34">
        <f>IF(B34&gt;0,INDEX(Markets!$F$5:$F$154,B34),"")</f>
        <v>0</v>
      </c>
      <c r="E34">
        <f>IF(B34&gt;0,IF(INDEX(Markets!$G$5:$G$154,B34)="",Journal!$D$4,INDEX(Markets!$G$5:$G$154,B34)),"")</f>
        <v>0</v>
      </c>
      <c r="F34">
        <f>IF(B34&gt;0,N(INDEX(Markets!$H$5:$H$154,B34)),0)</f>
        <v>0</v>
      </c>
      <c r="G34">
        <f>IF(Journal!$D34="LONG",1,IF(Journal!$D34="SHORT",-1,0))</f>
        <v>0</v>
      </c>
      <c r="H34">
        <f>IF(AND(ISNUMBER(Journal!$E34),ISNUMBER(Journal!$F34)),ABS(Journal!$E34-Journal!$F34),"")</f>
        <v>0</v>
      </c>
      <c r="I34">
        <f>IF(NOT(A34),"",IF(Journal!$C34="","INSTRUMENT MISSING",IF(B34=0,"UNKNOWN INSTRUMENT",IF(OR(NOT(ISNUMBER(C34)),NOT(ISNUMBER(D34))),"INSTRUMENT SPECS MISSING",IF(OR(C34&lt;=0,D34&lt;=0),"INSTRUMENT SPECS MISSING",IF(NOT(ISNUMBER(Journal!$E34)),"ENTRY MISSING",IF(NOT(ISNUMBER(Journal!$F34)),"SL MISSING",IF(Journal!$F34=Journal!$E34,"SL = ENTRY",IF(G34=0,"DIRECTION MISSING",IF(G34*(Journal!$E34-Journal!$F34)&lt;=0,"SL WRONG SIDE",IF(NOT(AND(ISNUMBER(Journal!$L34),Journal!$L34&gt;0)),IF(TRUE,"LOTS MISSING","RISK MISSING"),"")))))))))))</f>
        <v>0</v>
      </c>
      <c r="J34">
        <f>IF(NOT(A34),"",IF(I34&lt;&gt;"",I34,IF(AND(ISNUMBER(Journal!$G34),G34*(Journal!$G34-Journal!$E34)&lt;=0),"TP1 WRONG SIDE",IF(AND(ISNUMBER(Journal!$H34),G34*(Journal!$H34-Journal!$E34)&lt;=0),"TP2 WRONG SIDE",IF(AND(ISNUMBER(Journal!$I34),G34*(Journal!$I34-Journal!$E34)&lt;=0),"TP3 WRONG SIDE",IF(Journal!$K34="","OPEN",IF(AND(Journal!$M34&lt;&gt;"",OR(NOT(ISNUMBER(Journal!$M34)),Journal!$M34&lt;=0,Journal!$M34&gt;=1)),"TP1 % INVALID",IF(Journal!$K34="SL","OK",IF(Journal!$K34="TP",IF(ISNUMBER(Journal!$G34),"OK","TP1 MISSING"),IF(Journal!$K34="Manual exit",IF(ISNUMBER(Journal!$J34),"OK","MANUAL MISSING"),IF(Journal!$K34="TP1 + Breakeven",IF(ISNUMBER(Journal!$G34),"OK","TP1 MISSING"),IF(Journal!$K34="TP1 + Manual",IF(ISNUMBER(Journal!$G34),IF(ISNUMBER(Journal!$J34),"OK","MANUAL MISSING"),IF(ISNUMBER(Journal!$J34),"TP1 MISSING","TP1 &amp; MANUAL MISSING")),IF(Journal!$K34="Multiple TP",IF(ISNUMBER(Journal!$G34),IF(ISNUMBER(Journal!$H34),"OK","TP2 MISSING"),IF(ISNUMBER(Journal!$H34),"TP1 MISSING","TP1 &amp; TP2 MISSING")),"UNKNOWN OUTCOME")))))))))))))</f>
        <v>0</v>
      </c>
      <c r="K34">
        <f>J34="OK"</f>
        <v>0</v>
      </c>
      <c r="L34">
        <f>IF(ISNUMBER(Journal!$M34),Journal!$M34,0.5)</f>
        <v>0</v>
      </c>
      <c r="M34">
        <f>IF(NOT(K34),"",G34*IF(Journal!$K34="SL",Journal!$F34-Journal!$E34,IF(Journal!$K34="TP",Journal!$G34-Journal!$E34,IF(Journal!$K34="Manual exit",Journal!$J34-Journal!$E34,IF(Journal!$K34="TP1 + Breakeven",L34*(Journal!$G34-Journal!$E34),IF(Journal!$K34="TP1 + Manual",L34*(Journal!$G34-Journal!$E34)+(1-L34)*(Journal!$J34-Journal!$E34),(Journal!$G34+Journal!$H34+IF(ISNUMBER(Journal!$I34),Journal!$I34,0))/IF(ISNUMBER(Journal!$I34),3,2)-Journal!$E34))))))</f>
        <v>0</v>
      </c>
      <c r="N34">
        <f>IF(K34,Journal!$E34+G34*M34,"")</f>
        <v>0</v>
      </c>
      <c r="O34">
        <f>Q33</f>
        <v>0</v>
      </c>
      <c r="P34">
        <f>IF(OR(NOT(A34),I34&lt;&gt;""),"",Journal!$L34)</f>
        <v>0</v>
      </c>
      <c r="Q34">
        <f>O34+IF(K34,V34,0)</f>
        <v>0</v>
      </c>
      <c r="R34">
        <f>IF(P34="","",H34*P34*C34*D34)</f>
        <v>0</v>
      </c>
      <c r="S34">
        <f>IF(K34,M34*P34*C34*D34,"")</f>
        <v>0</v>
      </c>
      <c r="T34">
        <f>IF(K34,-IF(F34&gt;0,F34*Journal!$E34*P34*C34*D34,P34*E34),"")</f>
        <v>0</v>
      </c>
      <c r="U34">
        <f>IF(K34,IF(S34&gt;0,"W",IF(S34&lt;0,"L","B")),"")</f>
        <v>0</v>
      </c>
      <c r="V34">
        <f>IF(K34,S34+T34,"")</f>
        <v>0</v>
      </c>
      <c r="W34">
        <f>IF(K34,V34/O34,"")</f>
        <v>0</v>
      </c>
      <c r="X34">
        <f>IF(K34,M34/H34,"")</f>
        <v>0</v>
      </c>
      <c r="Y34">
        <f>IF(AND(OR(J34="OK",J34="OPEN"),ISNUMBER(Journal!$G34)),G34*(Journal!$G34-Journal!$E34)/H34,"")</f>
        <v>0</v>
      </c>
      <c r="Z34">
        <f>IF(AA34="","",IF(AND(ISNUMBER(Settings!$D$5),ISNUMBER(Settings!$E$5),IF(Settings!$D$5&lt;=Settings!$E$5,AND(AA34&gt;=Settings!$D$5,AA34&lt;Settings!$E$5),OR(AA34&gt;=Settings!$D$5,AA34&lt;Settings!$E$5))),Settings!$A$5,IF(AND(ISNUMBER(Settings!$D$6),ISNUMBER(Settings!$E$6),IF(Settings!$D$6&lt;=Settings!$E$6,AND(AA34&gt;=Settings!$D$6,AA34&lt;Settings!$E$6),OR(AA34&gt;=Settings!$D$6,AA34&lt;Settings!$E$6))),Settings!$A$6,IF(AND(ISNUMBER(Settings!$D$7),ISNUMBER(Settings!$E$7),IF(Settings!$D$7&lt;=Settings!$E$7,AND(AA34&gt;=Settings!$D$7,AA34&lt;Settings!$E$7),OR(AA34&gt;=Settings!$D$7,AA34&lt;Settings!$E$7))),Settings!$A$7,IF(AND(ISNUMBER(Settings!$D$8),ISNUMBER(Settings!$E$8),IF(Settings!$D$8&lt;=Settings!$E$8,AND(AA34&gt;=Settings!$D$8,AA34&lt;Settings!$E$8),OR(AA34&gt;=Settings!$D$8,AA34&lt;Settings!$E$8))),Settings!$A$8,IF(AND(ISNUMBER(Settings!$D$9),ISNUMBER(Settings!$E$9),IF(Settings!$D$9&lt;=Settings!$E$9,AND(AA34&gt;=Settings!$D$9,AA34&lt;Settings!$E$9),OR(AA34&gt;=Settings!$D$9,AA34&lt;Settings!$E$9))),Settings!$A$9,IF(AND(ISNUMBER(Settings!$D$10),ISNUMBER(Settings!$E$10),IF(Settings!$D$10&lt;=Settings!$E$10,AND(AA34&gt;=Settings!$D$10,AA34&lt;Settings!$E$10),OR(AA34&gt;=Settings!$D$10,AA34&lt;Settings!$E$10))),Settings!$A$10,"")))))))</f>
        <v>0</v>
      </c>
      <c r="AA34">
        <f>IF(AND(A34,ISNUMBER(Journal!$B34)),MOD(ROUND(MOD(Journal!$B34,1)*1440,0)-ROUND(Journal!$D$8*60,0),1440),"")</f>
        <v>0</v>
      </c>
      <c r="AB34">
        <f>IF(G34=1,"LONG",IF(G34=-1,"SHORT",""))</f>
        <v>0</v>
      </c>
      <c r="AC34">
        <f>AC33+IF(K34,1,0)</f>
        <v>0</v>
      </c>
      <c r="AD34">
        <f>IF(K34,AC34,"")</f>
        <v>0</v>
      </c>
      <c r="AE34">
        <f>J34="OPEN"</f>
        <v>0</v>
      </c>
      <c r="AF34">
        <f>AND(J34&lt;&gt;"",J34&lt;&gt;"OK",J34&lt;&gt;"OPEN")</f>
        <v>0</v>
      </c>
      <c r="AH34">
        <v>23</v>
      </c>
      <c r="AI34">
        <f>IF(AH34&gt;$AZ$11,"",IF(AH34=0,Journal!$D$3,INDEX($Q$11:$Q$1010,MATCH(AH34,$AD$11:$AD$1010,0))))</f>
        <v>0</v>
      </c>
      <c r="AJ34">
        <v>24</v>
      </c>
      <c r="AK34">
        <f>IF(AJ34&gt;$AZ$11,"",INDEX($P$11:$P$1010,MATCH(AJ34,$AD$11:$AD$1010,0)))</f>
        <v>0</v>
      </c>
      <c r="AM34">
        <f>IF(Markets!$A$28="","",Markets!$A$28)</f>
        <v>0</v>
      </c>
      <c r="AN34">
        <f>IF(AM34="",0,COUNTIFS(Journal!$C$11:$C$1010,AM34,$K$11:$K$1010,TRUE))</f>
        <v>0</v>
      </c>
      <c r="AO34">
        <f>IF(AN34=0,0,SUMIF(Journal!$C$11:$C$1010,AM34,$V$11:$V$1010))</f>
        <v>0</v>
      </c>
      <c r="AP34">
        <f>IF(AN34&gt;0,COUNTIF($AN$11:AN34,"&gt;0"),"")</f>
        <v>0</v>
      </c>
      <c r="AQ34">
        <v>24</v>
      </c>
      <c r="AR34">
        <f>IF(AQ34&gt;$AZ$36,"",INDEX($AM$11:$AM$160,MATCH(AQ34,$AP$11:$AP$160,0)))</f>
        <v>0</v>
      </c>
      <c r="AS34">
        <f>IF(AQ34&gt;$AZ$36,"",INDEX($AO$11:$AO$160,MATCH(AQ34,$AP$11:$AP$160,0)))</f>
        <v>0</v>
      </c>
      <c r="AY34" t="s">
        <v>192</v>
      </c>
      <c r="AZ34">
        <f>SUMIFS($V$11:$V$1010,$AB$11:$AB$1010,"LONG")</f>
        <v>0</v>
      </c>
    </row>
    <row r="35" spans="1:52">
      <c r="A35">
        <f>COUNTA(Journal!A35:M35)&gt;0</f>
        <v>0</v>
      </c>
      <c r="B35">
        <f>IF(Journal!$C35="",0,IFERROR(MATCH(Journal!$C35,Markets!$A$5:$A$154,0),0))</f>
        <v>0</v>
      </c>
      <c r="C35">
        <f>IF(B35&gt;0,INDEX(Markets!$C$5:$C$154,B35),"")</f>
        <v>0</v>
      </c>
      <c r="D35">
        <f>IF(B35&gt;0,INDEX(Markets!$F$5:$F$154,B35),"")</f>
        <v>0</v>
      </c>
      <c r="E35">
        <f>IF(B35&gt;0,IF(INDEX(Markets!$G$5:$G$154,B35)="",Journal!$D$4,INDEX(Markets!$G$5:$G$154,B35)),"")</f>
        <v>0</v>
      </c>
      <c r="F35">
        <f>IF(B35&gt;0,N(INDEX(Markets!$H$5:$H$154,B35)),0)</f>
        <v>0</v>
      </c>
      <c r="G35">
        <f>IF(Journal!$D35="LONG",1,IF(Journal!$D35="SHORT",-1,0))</f>
        <v>0</v>
      </c>
      <c r="H35">
        <f>IF(AND(ISNUMBER(Journal!$E35),ISNUMBER(Journal!$F35)),ABS(Journal!$E35-Journal!$F35),"")</f>
        <v>0</v>
      </c>
      <c r="I35">
        <f>IF(NOT(A35),"",IF(Journal!$C35="","INSTRUMENT MISSING",IF(B35=0,"UNKNOWN INSTRUMENT",IF(OR(NOT(ISNUMBER(C35)),NOT(ISNUMBER(D35))),"INSTRUMENT SPECS MISSING",IF(OR(C35&lt;=0,D35&lt;=0),"INSTRUMENT SPECS MISSING",IF(NOT(ISNUMBER(Journal!$E35)),"ENTRY MISSING",IF(NOT(ISNUMBER(Journal!$F35)),"SL MISSING",IF(Journal!$F35=Journal!$E35,"SL = ENTRY",IF(G35=0,"DIRECTION MISSING",IF(G35*(Journal!$E35-Journal!$F35)&lt;=0,"SL WRONG SIDE",IF(NOT(AND(ISNUMBER(Journal!$L35),Journal!$L35&gt;0)),IF(TRUE,"LOTS MISSING","RISK MISSING"),"")))))))))))</f>
        <v>0</v>
      </c>
      <c r="J35">
        <f>IF(NOT(A35),"",IF(I35&lt;&gt;"",I35,IF(AND(ISNUMBER(Journal!$G35),G35*(Journal!$G35-Journal!$E35)&lt;=0),"TP1 WRONG SIDE",IF(AND(ISNUMBER(Journal!$H35),G35*(Journal!$H35-Journal!$E35)&lt;=0),"TP2 WRONG SIDE",IF(AND(ISNUMBER(Journal!$I35),G35*(Journal!$I35-Journal!$E35)&lt;=0),"TP3 WRONG SIDE",IF(Journal!$K35="","OPEN",IF(AND(Journal!$M35&lt;&gt;"",OR(NOT(ISNUMBER(Journal!$M35)),Journal!$M35&lt;=0,Journal!$M35&gt;=1)),"TP1 % INVALID",IF(Journal!$K35="SL","OK",IF(Journal!$K35="TP",IF(ISNUMBER(Journal!$G35),"OK","TP1 MISSING"),IF(Journal!$K35="Manual exit",IF(ISNUMBER(Journal!$J35),"OK","MANUAL MISSING"),IF(Journal!$K35="TP1 + Breakeven",IF(ISNUMBER(Journal!$G35),"OK","TP1 MISSING"),IF(Journal!$K35="TP1 + Manual",IF(ISNUMBER(Journal!$G35),IF(ISNUMBER(Journal!$J35),"OK","MANUAL MISSING"),IF(ISNUMBER(Journal!$J35),"TP1 MISSING","TP1 &amp; MANUAL MISSING")),IF(Journal!$K35="Multiple TP",IF(ISNUMBER(Journal!$G35),IF(ISNUMBER(Journal!$H35),"OK","TP2 MISSING"),IF(ISNUMBER(Journal!$H35),"TP1 MISSING","TP1 &amp; TP2 MISSING")),"UNKNOWN OUTCOME")))))))))))))</f>
        <v>0</v>
      </c>
      <c r="K35">
        <f>J35="OK"</f>
        <v>0</v>
      </c>
      <c r="L35">
        <f>IF(ISNUMBER(Journal!$M35),Journal!$M35,0.5)</f>
        <v>0</v>
      </c>
      <c r="M35">
        <f>IF(NOT(K35),"",G35*IF(Journal!$K35="SL",Journal!$F35-Journal!$E35,IF(Journal!$K35="TP",Journal!$G35-Journal!$E35,IF(Journal!$K35="Manual exit",Journal!$J35-Journal!$E35,IF(Journal!$K35="TP1 + Breakeven",L35*(Journal!$G35-Journal!$E35),IF(Journal!$K35="TP1 + Manual",L35*(Journal!$G35-Journal!$E35)+(1-L35)*(Journal!$J35-Journal!$E35),(Journal!$G35+Journal!$H35+IF(ISNUMBER(Journal!$I35),Journal!$I35,0))/IF(ISNUMBER(Journal!$I35),3,2)-Journal!$E35))))))</f>
        <v>0</v>
      </c>
      <c r="N35">
        <f>IF(K35,Journal!$E35+G35*M35,"")</f>
        <v>0</v>
      </c>
      <c r="O35">
        <f>Q34</f>
        <v>0</v>
      </c>
      <c r="P35">
        <f>IF(OR(NOT(A35),I35&lt;&gt;""),"",Journal!$L35)</f>
        <v>0</v>
      </c>
      <c r="Q35">
        <f>O35+IF(K35,V35,0)</f>
        <v>0</v>
      </c>
      <c r="R35">
        <f>IF(P35="","",H35*P35*C35*D35)</f>
        <v>0</v>
      </c>
      <c r="S35">
        <f>IF(K35,M35*P35*C35*D35,"")</f>
        <v>0</v>
      </c>
      <c r="T35">
        <f>IF(K35,-IF(F35&gt;0,F35*Journal!$E35*P35*C35*D35,P35*E35),"")</f>
        <v>0</v>
      </c>
      <c r="U35">
        <f>IF(K35,IF(S35&gt;0,"W",IF(S35&lt;0,"L","B")),"")</f>
        <v>0</v>
      </c>
      <c r="V35">
        <f>IF(K35,S35+T35,"")</f>
        <v>0</v>
      </c>
      <c r="W35">
        <f>IF(K35,V35/O35,"")</f>
        <v>0</v>
      </c>
      <c r="X35">
        <f>IF(K35,M35/H35,"")</f>
        <v>0</v>
      </c>
      <c r="Y35">
        <f>IF(AND(OR(J35="OK",J35="OPEN"),ISNUMBER(Journal!$G35)),G35*(Journal!$G35-Journal!$E35)/H35,"")</f>
        <v>0</v>
      </c>
      <c r="Z35">
        <f>IF(AA35="","",IF(AND(ISNUMBER(Settings!$D$5),ISNUMBER(Settings!$E$5),IF(Settings!$D$5&lt;=Settings!$E$5,AND(AA35&gt;=Settings!$D$5,AA35&lt;Settings!$E$5),OR(AA35&gt;=Settings!$D$5,AA35&lt;Settings!$E$5))),Settings!$A$5,IF(AND(ISNUMBER(Settings!$D$6),ISNUMBER(Settings!$E$6),IF(Settings!$D$6&lt;=Settings!$E$6,AND(AA35&gt;=Settings!$D$6,AA35&lt;Settings!$E$6),OR(AA35&gt;=Settings!$D$6,AA35&lt;Settings!$E$6))),Settings!$A$6,IF(AND(ISNUMBER(Settings!$D$7),ISNUMBER(Settings!$E$7),IF(Settings!$D$7&lt;=Settings!$E$7,AND(AA35&gt;=Settings!$D$7,AA35&lt;Settings!$E$7),OR(AA35&gt;=Settings!$D$7,AA35&lt;Settings!$E$7))),Settings!$A$7,IF(AND(ISNUMBER(Settings!$D$8),ISNUMBER(Settings!$E$8),IF(Settings!$D$8&lt;=Settings!$E$8,AND(AA35&gt;=Settings!$D$8,AA35&lt;Settings!$E$8),OR(AA35&gt;=Settings!$D$8,AA35&lt;Settings!$E$8))),Settings!$A$8,IF(AND(ISNUMBER(Settings!$D$9),ISNUMBER(Settings!$E$9),IF(Settings!$D$9&lt;=Settings!$E$9,AND(AA35&gt;=Settings!$D$9,AA35&lt;Settings!$E$9),OR(AA35&gt;=Settings!$D$9,AA35&lt;Settings!$E$9))),Settings!$A$9,IF(AND(ISNUMBER(Settings!$D$10),ISNUMBER(Settings!$E$10),IF(Settings!$D$10&lt;=Settings!$E$10,AND(AA35&gt;=Settings!$D$10,AA35&lt;Settings!$E$10),OR(AA35&gt;=Settings!$D$10,AA35&lt;Settings!$E$10))),Settings!$A$10,"")))))))</f>
        <v>0</v>
      </c>
      <c r="AA35">
        <f>IF(AND(A35,ISNUMBER(Journal!$B35)),MOD(ROUND(MOD(Journal!$B35,1)*1440,0)-ROUND(Journal!$D$8*60,0),1440),"")</f>
        <v>0</v>
      </c>
      <c r="AB35">
        <f>IF(G35=1,"LONG",IF(G35=-1,"SHORT",""))</f>
        <v>0</v>
      </c>
      <c r="AC35">
        <f>AC34+IF(K35,1,0)</f>
        <v>0</v>
      </c>
      <c r="AD35">
        <f>IF(K35,AC35,"")</f>
        <v>0</v>
      </c>
      <c r="AE35">
        <f>J35="OPEN"</f>
        <v>0</v>
      </c>
      <c r="AF35">
        <f>AND(J35&lt;&gt;"",J35&lt;&gt;"OK",J35&lt;&gt;"OPEN")</f>
        <v>0</v>
      </c>
      <c r="AH35">
        <v>24</v>
      </c>
      <c r="AI35">
        <f>IF(AH35&gt;$AZ$11,"",IF(AH35=0,Journal!$D$3,INDEX($Q$11:$Q$1010,MATCH(AH35,$AD$11:$AD$1010,0))))</f>
        <v>0</v>
      </c>
      <c r="AJ35">
        <v>25</v>
      </c>
      <c r="AK35">
        <f>IF(AJ35&gt;$AZ$11,"",INDEX($P$11:$P$1010,MATCH(AJ35,$AD$11:$AD$1010,0)))</f>
        <v>0</v>
      </c>
      <c r="AM35">
        <f>IF(Markets!$A$29="","",Markets!$A$29)</f>
        <v>0</v>
      </c>
      <c r="AN35">
        <f>IF(AM35="",0,COUNTIFS(Journal!$C$11:$C$1010,AM35,$K$11:$K$1010,TRUE))</f>
        <v>0</v>
      </c>
      <c r="AO35">
        <f>IF(AN35=0,0,SUMIF(Journal!$C$11:$C$1010,AM35,$V$11:$V$1010))</f>
        <v>0</v>
      </c>
      <c r="AP35">
        <f>IF(AN35&gt;0,COUNTIF($AN$11:AN35,"&gt;0"),"")</f>
        <v>0</v>
      </c>
      <c r="AQ35">
        <v>25</v>
      </c>
      <c r="AR35">
        <f>IF(AQ35&gt;$AZ$36,"",INDEX($AM$11:$AM$160,MATCH(AQ35,$AP$11:$AP$160,0)))</f>
        <v>0</v>
      </c>
      <c r="AS35">
        <f>IF(AQ35&gt;$AZ$36,"",INDEX($AO$11:$AO$160,MATCH(AQ35,$AP$11:$AP$160,0)))</f>
        <v>0</v>
      </c>
      <c r="AY35" t="s">
        <v>193</v>
      </c>
      <c r="AZ35">
        <f>SUMIFS($V$11:$V$1010,$AB$11:$AB$1010,"SHORT")</f>
        <v>0</v>
      </c>
    </row>
    <row r="36" spans="1:52">
      <c r="A36">
        <f>COUNTA(Journal!A36:M36)&gt;0</f>
        <v>0</v>
      </c>
      <c r="B36">
        <f>IF(Journal!$C36="",0,IFERROR(MATCH(Journal!$C36,Markets!$A$5:$A$154,0),0))</f>
        <v>0</v>
      </c>
      <c r="C36">
        <f>IF(B36&gt;0,INDEX(Markets!$C$5:$C$154,B36),"")</f>
        <v>0</v>
      </c>
      <c r="D36">
        <f>IF(B36&gt;0,INDEX(Markets!$F$5:$F$154,B36),"")</f>
        <v>0</v>
      </c>
      <c r="E36">
        <f>IF(B36&gt;0,IF(INDEX(Markets!$G$5:$G$154,B36)="",Journal!$D$4,INDEX(Markets!$G$5:$G$154,B36)),"")</f>
        <v>0</v>
      </c>
      <c r="F36">
        <f>IF(B36&gt;0,N(INDEX(Markets!$H$5:$H$154,B36)),0)</f>
        <v>0</v>
      </c>
      <c r="G36">
        <f>IF(Journal!$D36="LONG",1,IF(Journal!$D36="SHORT",-1,0))</f>
        <v>0</v>
      </c>
      <c r="H36">
        <f>IF(AND(ISNUMBER(Journal!$E36),ISNUMBER(Journal!$F36)),ABS(Journal!$E36-Journal!$F36),"")</f>
        <v>0</v>
      </c>
      <c r="I36">
        <f>IF(NOT(A36),"",IF(Journal!$C36="","INSTRUMENT MISSING",IF(B36=0,"UNKNOWN INSTRUMENT",IF(OR(NOT(ISNUMBER(C36)),NOT(ISNUMBER(D36))),"INSTRUMENT SPECS MISSING",IF(OR(C36&lt;=0,D36&lt;=0),"INSTRUMENT SPECS MISSING",IF(NOT(ISNUMBER(Journal!$E36)),"ENTRY MISSING",IF(NOT(ISNUMBER(Journal!$F36)),"SL MISSING",IF(Journal!$F36=Journal!$E36,"SL = ENTRY",IF(G36=0,"DIRECTION MISSING",IF(G36*(Journal!$E36-Journal!$F36)&lt;=0,"SL WRONG SIDE",IF(NOT(AND(ISNUMBER(Journal!$L36),Journal!$L36&gt;0)),IF(TRUE,"LOTS MISSING","RISK MISSING"),"")))))))))))</f>
        <v>0</v>
      </c>
      <c r="J36">
        <f>IF(NOT(A36),"",IF(I36&lt;&gt;"",I36,IF(AND(ISNUMBER(Journal!$G36),G36*(Journal!$G36-Journal!$E36)&lt;=0),"TP1 WRONG SIDE",IF(AND(ISNUMBER(Journal!$H36),G36*(Journal!$H36-Journal!$E36)&lt;=0),"TP2 WRONG SIDE",IF(AND(ISNUMBER(Journal!$I36),G36*(Journal!$I36-Journal!$E36)&lt;=0),"TP3 WRONG SIDE",IF(Journal!$K36="","OPEN",IF(AND(Journal!$M36&lt;&gt;"",OR(NOT(ISNUMBER(Journal!$M36)),Journal!$M36&lt;=0,Journal!$M36&gt;=1)),"TP1 % INVALID",IF(Journal!$K36="SL","OK",IF(Journal!$K36="TP",IF(ISNUMBER(Journal!$G36),"OK","TP1 MISSING"),IF(Journal!$K36="Manual exit",IF(ISNUMBER(Journal!$J36),"OK","MANUAL MISSING"),IF(Journal!$K36="TP1 + Breakeven",IF(ISNUMBER(Journal!$G36),"OK","TP1 MISSING"),IF(Journal!$K36="TP1 + Manual",IF(ISNUMBER(Journal!$G36),IF(ISNUMBER(Journal!$J36),"OK","MANUAL MISSING"),IF(ISNUMBER(Journal!$J36),"TP1 MISSING","TP1 &amp; MANUAL MISSING")),IF(Journal!$K36="Multiple TP",IF(ISNUMBER(Journal!$G36),IF(ISNUMBER(Journal!$H36),"OK","TP2 MISSING"),IF(ISNUMBER(Journal!$H36),"TP1 MISSING","TP1 &amp; TP2 MISSING")),"UNKNOWN OUTCOME")))))))))))))</f>
        <v>0</v>
      </c>
      <c r="K36">
        <f>J36="OK"</f>
        <v>0</v>
      </c>
      <c r="L36">
        <f>IF(ISNUMBER(Journal!$M36),Journal!$M36,0.5)</f>
        <v>0</v>
      </c>
      <c r="M36">
        <f>IF(NOT(K36),"",G36*IF(Journal!$K36="SL",Journal!$F36-Journal!$E36,IF(Journal!$K36="TP",Journal!$G36-Journal!$E36,IF(Journal!$K36="Manual exit",Journal!$J36-Journal!$E36,IF(Journal!$K36="TP1 + Breakeven",L36*(Journal!$G36-Journal!$E36),IF(Journal!$K36="TP1 + Manual",L36*(Journal!$G36-Journal!$E36)+(1-L36)*(Journal!$J36-Journal!$E36),(Journal!$G36+Journal!$H36+IF(ISNUMBER(Journal!$I36),Journal!$I36,0))/IF(ISNUMBER(Journal!$I36),3,2)-Journal!$E36))))))</f>
        <v>0</v>
      </c>
      <c r="N36">
        <f>IF(K36,Journal!$E36+G36*M36,"")</f>
        <v>0</v>
      </c>
      <c r="O36">
        <f>Q35</f>
        <v>0</v>
      </c>
      <c r="P36">
        <f>IF(OR(NOT(A36),I36&lt;&gt;""),"",Journal!$L36)</f>
        <v>0</v>
      </c>
      <c r="Q36">
        <f>O36+IF(K36,V36,0)</f>
        <v>0</v>
      </c>
      <c r="R36">
        <f>IF(P36="","",H36*P36*C36*D36)</f>
        <v>0</v>
      </c>
      <c r="S36">
        <f>IF(K36,M36*P36*C36*D36,"")</f>
        <v>0</v>
      </c>
      <c r="T36">
        <f>IF(K36,-IF(F36&gt;0,F36*Journal!$E36*P36*C36*D36,P36*E36),"")</f>
        <v>0</v>
      </c>
      <c r="U36">
        <f>IF(K36,IF(S36&gt;0,"W",IF(S36&lt;0,"L","B")),"")</f>
        <v>0</v>
      </c>
      <c r="V36">
        <f>IF(K36,S36+T36,"")</f>
        <v>0</v>
      </c>
      <c r="W36">
        <f>IF(K36,V36/O36,"")</f>
        <v>0</v>
      </c>
      <c r="X36">
        <f>IF(K36,M36/H36,"")</f>
        <v>0</v>
      </c>
      <c r="Y36">
        <f>IF(AND(OR(J36="OK",J36="OPEN"),ISNUMBER(Journal!$G36)),G36*(Journal!$G36-Journal!$E36)/H36,"")</f>
        <v>0</v>
      </c>
      <c r="Z36">
        <f>IF(AA36="","",IF(AND(ISNUMBER(Settings!$D$5),ISNUMBER(Settings!$E$5),IF(Settings!$D$5&lt;=Settings!$E$5,AND(AA36&gt;=Settings!$D$5,AA36&lt;Settings!$E$5),OR(AA36&gt;=Settings!$D$5,AA36&lt;Settings!$E$5))),Settings!$A$5,IF(AND(ISNUMBER(Settings!$D$6),ISNUMBER(Settings!$E$6),IF(Settings!$D$6&lt;=Settings!$E$6,AND(AA36&gt;=Settings!$D$6,AA36&lt;Settings!$E$6),OR(AA36&gt;=Settings!$D$6,AA36&lt;Settings!$E$6))),Settings!$A$6,IF(AND(ISNUMBER(Settings!$D$7),ISNUMBER(Settings!$E$7),IF(Settings!$D$7&lt;=Settings!$E$7,AND(AA36&gt;=Settings!$D$7,AA36&lt;Settings!$E$7),OR(AA36&gt;=Settings!$D$7,AA36&lt;Settings!$E$7))),Settings!$A$7,IF(AND(ISNUMBER(Settings!$D$8),ISNUMBER(Settings!$E$8),IF(Settings!$D$8&lt;=Settings!$E$8,AND(AA36&gt;=Settings!$D$8,AA36&lt;Settings!$E$8),OR(AA36&gt;=Settings!$D$8,AA36&lt;Settings!$E$8))),Settings!$A$8,IF(AND(ISNUMBER(Settings!$D$9),ISNUMBER(Settings!$E$9),IF(Settings!$D$9&lt;=Settings!$E$9,AND(AA36&gt;=Settings!$D$9,AA36&lt;Settings!$E$9),OR(AA36&gt;=Settings!$D$9,AA36&lt;Settings!$E$9))),Settings!$A$9,IF(AND(ISNUMBER(Settings!$D$10),ISNUMBER(Settings!$E$10),IF(Settings!$D$10&lt;=Settings!$E$10,AND(AA36&gt;=Settings!$D$10,AA36&lt;Settings!$E$10),OR(AA36&gt;=Settings!$D$10,AA36&lt;Settings!$E$10))),Settings!$A$10,"")))))))</f>
        <v>0</v>
      </c>
      <c r="AA36">
        <f>IF(AND(A36,ISNUMBER(Journal!$B36)),MOD(ROUND(MOD(Journal!$B36,1)*1440,0)-ROUND(Journal!$D$8*60,0),1440),"")</f>
        <v>0</v>
      </c>
      <c r="AB36">
        <f>IF(G36=1,"LONG",IF(G36=-1,"SHORT",""))</f>
        <v>0</v>
      </c>
      <c r="AC36">
        <f>AC35+IF(K36,1,0)</f>
        <v>0</v>
      </c>
      <c r="AD36">
        <f>IF(K36,AC36,"")</f>
        <v>0</v>
      </c>
      <c r="AE36">
        <f>J36="OPEN"</f>
        <v>0</v>
      </c>
      <c r="AF36">
        <f>AND(J36&lt;&gt;"",J36&lt;&gt;"OK",J36&lt;&gt;"OPEN")</f>
        <v>0</v>
      </c>
      <c r="AH36">
        <v>25</v>
      </c>
      <c r="AI36">
        <f>IF(AH36&gt;$AZ$11,"",IF(AH36=0,Journal!$D$3,INDEX($Q$11:$Q$1010,MATCH(AH36,$AD$11:$AD$1010,0))))</f>
        <v>0</v>
      </c>
      <c r="AJ36">
        <v>26</v>
      </c>
      <c r="AK36">
        <f>IF(AJ36&gt;$AZ$11,"",INDEX($P$11:$P$1010,MATCH(AJ36,$AD$11:$AD$1010,0)))</f>
        <v>0</v>
      </c>
      <c r="AM36">
        <f>IF(Markets!$A$30="","",Markets!$A$30)</f>
        <v>0</v>
      </c>
      <c r="AN36">
        <f>IF(AM36="",0,COUNTIFS(Journal!$C$11:$C$1010,AM36,$K$11:$K$1010,TRUE))</f>
        <v>0</v>
      </c>
      <c r="AO36">
        <f>IF(AN36=0,0,SUMIF(Journal!$C$11:$C$1010,AM36,$V$11:$V$1010))</f>
        <v>0</v>
      </c>
      <c r="AP36">
        <f>IF(AN36&gt;0,COUNTIF($AN$11:AN36,"&gt;0"),"")</f>
        <v>0</v>
      </c>
      <c r="AQ36">
        <v>26</v>
      </c>
      <c r="AR36">
        <f>IF(AQ36&gt;$AZ$36,"",INDEX($AM$11:$AM$160,MATCH(AQ36,$AP$11:$AP$160,0)))</f>
        <v>0</v>
      </c>
      <c r="AS36">
        <f>IF(AQ36&gt;$AZ$36,"",INDEX($AO$11:$AO$160,MATCH(AQ36,$AP$11:$AP$160,0)))</f>
        <v>0</v>
      </c>
      <c r="AY36" t="s">
        <v>194</v>
      </c>
      <c r="AZ36">
        <f>COUNTIF($AN$11:$AN$160,"&gt;0")</f>
        <v>0</v>
      </c>
    </row>
    <row r="37" spans="1:52">
      <c r="A37">
        <f>COUNTA(Journal!A37:M37)&gt;0</f>
        <v>0</v>
      </c>
      <c r="B37">
        <f>IF(Journal!$C37="",0,IFERROR(MATCH(Journal!$C37,Markets!$A$5:$A$154,0),0))</f>
        <v>0</v>
      </c>
      <c r="C37">
        <f>IF(B37&gt;0,INDEX(Markets!$C$5:$C$154,B37),"")</f>
        <v>0</v>
      </c>
      <c r="D37">
        <f>IF(B37&gt;0,INDEX(Markets!$F$5:$F$154,B37),"")</f>
        <v>0</v>
      </c>
      <c r="E37">
        <f>IF(B37&gt;0,IF(INDEX(Markets!$G$5:$G$154,B37)="",Journal!$D$4,INDEX(Markets!$G$5:$G$154,B37)),"")</f>
        <v>0</v>
      </c>
      <c r="F37">
        <f>IF(B37&gt;0,N(INDEX(Markets!$H$5:$H$154,B37)),0)</f>
        <v>0</v>
      </c>
      <c r="G37">
        <f>IF(Journal!$D37="LONG",1,IF(Journal!$D37="SHORT",-1,0))</f>
        <v>0</v>
      </c>
      <c r="H37">
        <f>IF(AND(ISNUMBER(Journal!$E37),ISNUMBER(Journal!$F37)),ABS(Journal!$E37-Journal!$F37),"")</f>
        <v>0</v>
      </c>
      <c r="I37">
        <f>IF(NOT(A37),"",IF(Journal!$C37="","INSTRUMENT MISSING",IF(B37=0,"UNKNOWN INSTRUMENT",IF(OR(NOT(ISNUMBER(C37)),NOT(ISNUMBER(D37))),"INSTRUMENT SPECS MISSING",IF(OR(C37&lt;=0,D37&lt;=0),"INSTRUMENT SPECS MISSING",IF(NOT(ISNUMBER(Journal!$E37)),"ENTRY MISSING",IF(NOT(ISNUMBER(Journal!$F37)),"SL MISSING",IF(Journal!$F37=Journal!$E37,"SL = ENTRY",IF(G37=0,"DIRECTION MISSING",IF(G37*(Journal!$E37-Journal!$F37)&lt;=0,"SL WRONG SIDE",IF(NOT(AND(ISNUMBER(Journal!$L37),Journal!$L37&gt;0)),IF(TRUE,"LOTS MISSING","RISK MISSING"),"")))))))))))</f>
        <v>0</v>
      </c>
      <c r="J37">
        <f>IF(NOT(A37),"",IF(I37&lt;&gt;"",I37,IF(AND(ISNUMBER(Journal!$G37),G37*(Journal!$G37-Journal!$E37)&lt;=0),"TP1 WRONG SIDE",IF(AND(ISNUMBER(Journal!$H37),G37*(Journal!$H37-Journal!$E37)&lt;=0),"TP2 WRONG SIDE",IF(AND(ISNUMBER(Journal!$I37),G37*(Journal!$I37-Journal!$E37)&lt;=0),"TP3 WRONG SIDE",IF(Journal!$K37="","OPEN",IF(AND(Journal!$M37&lt;&gt;"",OR(NOT(ISNUMBER(Journal!$M37)),Journal!$M37&lt;=0,Journal!$M37&gt;=1)),"TP1 % INVALID",IF(Journal!$K37="SL","OK",IF(Journal!$K37="TP",IF(ISNUMBER(Journal!$G37),"OK","TP1 MISSING"),IF(Journal!$K37="Manual exit",IF(ISNUMBER(Journal!$J37),"OK","MANUAL MISSING"),IF(Journal!$K37="TP1 + Breakeven",IF(ISNUMBER(Journal!$G37),"OK","TP1 MISSING"),IF(Journal!$K37="TP1 + Manual",IF(ISNUMBER(Journal!$G37),IF(ISNUMBER(Journal!$J37),"OK","MANUAL MISSING"),IF(ISNUMBER(Journal!$J37),"TP1 MISSING","TP1 &amp; MANUAL MISSING")),IF(Journal!$K37="Multiple TP",IF(ISNUMBER(Journal!$G37),IF(ISNUMBER(Journal!$H37),"OK","TP2 MISSING"),IF(ISNUMBER(Journal!$H37),"TP1 MISSING","TP1 &amp; TP2 MISSING")),"UNKNOWN OUTCOME")))))))))))))</f>
        <v>0</v>
      </c>
      <c r="K37">
        <f>J37="OK"</f>
        <v>0</v>
      </c>
      <c r="L37">
        <f>IF(ISNUMBER(Journal!$M37),Journal!$M37,0.5)</f>
        <v>0</v>
      </c>
      <c r="M37">
        <f>IF(NOT(K37),"",G37*IF(Journal!$K37="SL",Journal!$F37-Journal!$E37,IF(Journal!$K37="TP",Journal!$G37-Journal!$E37,IF(Journal!$K37="Manual exit",Journal!$J37-Journal!$E37,IF(Journal!$K37="TP1 + Breakeven",L37*(Journal!$G37-Journal!$E37),IF(Journal!$K37="TP1 + Manual",L37*(Journal!$G37-Journal!$E37)+(1-L37)*(Journal!$J37-Journal!$E37),(Journal!$G37+Journal!$H37+IF(ISNUMBER(Journal!$I37),Journal!$I37,0))/IF(ISNUMBER(Journal!$I37),3,2)-Journal!$E37))))))</f>
        <v>0</v>
      </c>
      <c r="N37">
        <f>IF(K37,Journal!$E37+G37*M37,"")</f>
        <v>0</v>
      </c>
      <c r="O37">
        <f>Q36</f>
        <v>0</v>
      </c>
      <c r="P37">
        <f>IF(OR(NOT(A37),I37&lt;&gt;""),"",Journal!$L37)</f>
        <v>0</v>
      </c>
      <c r="Q37">
        <f>O37+IF(K37,V37,0)</f>
        <v>0</v>
      </c>
      <c r="R37">
        <f>IF(P37="","",H37*P37*C37*D37)</f>
        <v>0</v>
      </c>
      <c r="S37">
        <f>IF(K37,M37*P37*C37*D37,"")</f>
        <v>0</v>
      </c>
      <c r="T37">
        <f>IF(K37,-IF(F37&gt;0,F37*Journal!$E37*P37*C37*D37,P37*E37),"")</f>
        <v>0</v>
      </c>
      <c r="U37">
        <f>IF(K37,IF(S37&gt;0,"W",IF(S37&lt;0,"L","B")),"")</f>
        <v>0</v>
      </c>
      <c r="V37">
        <f>IF(K37,S37+T37,"")</f>
        <v>0</v>
      </c>
      <c r="W37">
        <f>IF(K37,V37/O37,"")</f>
        <v>0</v>
      </c>
      <c r="X37">
        <f>IF(K37,M37/H37,"")</f>
        <v>0</v>
      </c>
      <c r="Y37">
        <f>IF(AND(OR(J37="OK",J37="OPEN"),ISNUMBER(Journal!$G37)),G37*(Journal!$G37-Journal!$E37)/H37,"")</f>
        <v>0</v>
      </c>
      <c r="Z37">
        <f>IF(AA37="","",IF(AND(ISNUMBER(Settings!$D$5),ISNUMBER(Settings!$E$5),IF(Settings!$D$5&lt;=Settings!$E$5,AND(AA37&gt;=Settings!$D$5,AA37&lt;Settings!$E$5),OR(AA37&gt;=Settings!$D$5,AA37&lt;Settings!$E$5))),Settings!$A$5,IF(AND(ISNUMBER(Settings!$D$6),ISNUMBER(Settings!$E$6),IF(Settings!$D$6&lt;=Settings!$E$6,AND(AA37&gt;=Settings!$D$6,AA37&lt;Settings!$E$6),OR(AA37&gt;=Settings!$D$6,AA37&lt;Settings!$E$6))),Settings!$A$6,IF(AND(ISNUMBER(Settings!$D$7),ISNUMBER(Settings!$E$7),IF(Settings!$D$7&lt;=Settings!$E$7,AND(AA37&gt;=Settings!$D$7,AA37&lt;Settings!$E$7),OR(AA37&gt;=Settings!$D$7,AA37&lt;Settings!$E$7))),Settings!$A$7,IF(AND(ISNUMBER(Settings!$D$8),ISNUMBER(Settings!$E$8),IF(Settings!$D$8&lt;=Settings!$E$8,AND(AA37&gt;=Settings!$D$8,AA37&lt;Settings!$E$8),OR(AA37&gt;=Settings!$D$8,AA37&lt;Settings!$E$8))),Settings!$A$8,IF(AND(ISNUMBER(Settings!$D$9),ISNUMBER(Settings!$E$9),IF(Settings!$D$9&lt;=Settings!$E$9,AND(AA37&gt;=Settings!$D$9,AA37&lt;Settings!$E$9),OR(AA37&gt;=Settings!$D$9,AA37&lt;Settings!$E$9))),Settings!$A$9,IF(AND(ISNUMBER(Settings!$D$10),ISNUMBER(Settings!$E$10),IF(Settings!$D$10&lt;=Settings!$E$10,AND(AA37&gt;=Settings!$D$10,AA37&lt;Settings!$E$10),OR(AA37&gt;=Settings!$D$10,AA37&lt;Settings!$E$10))),Settings!$A$10,"")))))))</f>
        <v>0</v>
      </c>
      <c r="AA37">
        <f>IF(AND(A37,ISNUMBER(Journal!$B37)),MOD(ROUND(MOD(Journal!$B37,1)*1440,0)-ROUND(Journal!$D$8*60,0),1440),"")</f>
        <v>0</v>
      </c>
      <c r="AB37">
        <f>IF(G37=1,"LONG",IF(G37=-1,"SHORT",""))</f>
        <v>0</v>
      </c>
      <c r="AC37">
        <f>AC36+IF(K37,1,0)</f>
        <v>0</v>
      </c>
      <c r="AD37">
        <f>IF(K37,AC37,"")</f>
        <v>0</v>
      </c>
      <c r="AE37">
        <f>J37="OPEN"</f>
        <v>0</v>
      </c>
      <c r="AF37">
        <f>AND(J37&lt;&gt;"",J37&lt;&gt;"OK",J37&lt;&gt;"OPEN")</f>
        <v>0</v>
      </c>
      <c r="AH37">
        <v>26</v>
      </c>
      <c r="AI37">
        <f>IF(AH37&gt;$AZ$11,"",IF(AH37=0,Journal!$D$3,INDEX($Q$11:$Q$1010,MATCH(AH37,$AD$11:$AD$1010,0))))</f>
        <v>0</v>
      </c>
      <c r="AJ37">
        <v>27</v>
      </c>
      <c r="AK37">
        <f>IF(AJ37&gt;$AZ$11,"",INDEX($P$11:$P$1010,MATCH(AJ37,$AD$11:$AD$1010,0)))</f>
        <v>0</v>
      </c>
      <c r="AM37">
        <f>IF(Markets!$A$31="","",Markets!$A$31)</f>
        <v>0</v>
      </c>
      <c r="AN37">
        <f>IF(AM37="",0,COUNTIFS(Journal!$C$11:$C$1010,AM37,$K$11:$K$1010,TRUE))</f>
        <v>0</v>
      </c>
      <c r="AO37">
        <f>IF(AN37=0,0,SUMIF(Journal!$C$11:$C$1010,AM37,$V$11:$V$1010))</f>
        <v>0</v>
      </c>
      <c r="AP37">
        <f>IF(AN37&gt;0,COUNTIF($AN$11:AN37,"&gt;0"),"")</f>
        <v>0</v>
      </c>
      <c r="AQ37">
        <v>27</v>
      </c>
      <c r="AR37">
        <f>IF(AQ37&gt;$AZ$36,"",INDEX($AM$11:$AM$160,MATCH(AQ37,$AP$11:$AP$160,0)))</f>
        <v>0</v>
      </c>
      <c r="AS37">
        <f>IF(AQ37&gt;$AZ$36,"",INDEX($AO$11:$AO$160,MATCH(AQ37,$AP$11:$AP$160,0)))</f>
        <v>0</v>
      </c>
      <c r="AY37" t="s">
        <v>195</v>
      </c>
      <c r="AZ37">
        <f>COUNTIF($AU$11:$AU$16,"?*")</f>
        <v>0</v>
      </c>
    </row>
    <row r="38" spans="1:52">
      <c r="A38">
        <f>COUNTA(Journal!A38:M38)&gt;0</f>
        <v>0</v>
      </c>
      <c r="B38">
        <f>IF(Journal!$C38="",0,IFERROR(MATCH(Journal!$C38,Markets!$A$5:$A$154,0),0))</f>
        <v>0</v>
      </c>
      <c r="C38">
        <f>IF(B38&gt;0,INDEX(Markets!$C$5:$C$154,B38),"")</f>
        <v>0</v>
      </c>
      <c r="D38">
        <f>IF(B38&gt;0,INDEX(Markets!$F$5:$F$154,B38),"")</f>
        <v>0</v>
      </c>
      <c r="E38">
        <f>IF(B38&gt;0,IF(INDEX(Markets!$G$5:$G$154,B38)="",Journal!$D$4,INDEX(Markets!$G$5:$G$154,B38)),"")</f>
        <v>0</v>
      </c>
      <c r="F38">
        <f>IF(B38&gt;0,N(INDEX(Markets!$H$5:$H$154,B38)),0)</f>
        <v>0</v>
      </c>
      <c r="G38">
        <f>IF(Journal!$D38="LONG",1,IF(Journal!$D38="SHORT",-1,0))</f>
        <v>0</v>
      </c>
      <c r="H38">
        <f>IF(AND(ISNUMBER(Journal!$E38),ISNUMBER(Journal!$F38)),ABS(Journal!$E38-Journal!$F38),"")</f>
        <v>0</v>
      </c>
      <c r="I38">
        <f>IF(NOT(A38),"",IF(Journal!$C38="","INSTRUMENT MISSING",IF(B38=0,"UNKNOWN INSTRUMENT",IF(OR(NOT(ISNUMBER(C38)),NOT(ISNUMBER(D38))),"INSTRUMENT SPECS MISSING",IF(OR(C38&lt;=0,D38&lt;=0),"INSTRUMENT SPECS MISSING",IF(NOT(ISNUMBER(Journal!$E38)),"ENTRY MISSING",IF(NOT(ISNUMBER(Journal!$F38)),"SL MISSING",IF(Journal!$F38=Journal!$E38,"SL = ENTRY",IF(G38=0,"DIRECTION MISSING",IF(G38*(Journal!$E38-Journal!$F38)&lt;=0,"SL WRONG SIDE",IF(NOT(AND(ISNUMBER(Journal!$L38),Journal!$L38&gt;0)),IF(TRUE,"LOTS MISSING","RISK MISSING"),"")))))))))))</f>
        <v>0</v>
      </c>
      <c r="J38">
        <f>IF(NOT(A38),"",IF(I38&lt;&gt;"",I38,IF(AND(ISNUMBER(Journal!$G38),G38*(Journal!$G38-Journal!$E38)&lt;=0),"TP1 WRONG SIDE",IF(AND(ISNUMBER(Journal!$H38),G38*(Journal!$H38-Journal!$E38)&lt;=0),"TP2 WRONG SIDE",IF(AND(ISNUMBER(Journal!$I38),G38*(Journal!$I38-Journal!$E38)&lt;=0),"TP3 WRONG SIDE",IF(Journal!$K38="","OPEN",IF(AND(Journal!$M38&lt;&gt;"",OR(NOT(ISNUMBER(Journal!$M38)),Journal!$M38&lt;=0,Journal!$M38&gt;=1)),"TP1 % INVALID",IF(Journal!$K38="SL","OK",IF(Journal!$K38="TP",IF(ISNUMBER(Journal!$G38),"OK","TP1 MISSING"),IF(Journal!$K38="Manual exit",IF(ISNUMBER(Journal!$J38),"OK","MANUAL MISSING"),IF(Journal!$K38="TP1 + Breakeven",IF(ISNUMBER(Journal!$G38),"OK","TP1 MISSING"),IF(Journal!$K38="TP1 + Manual",IF(ISNUMBER(Journal!$G38),IF(ISNUMBER(Journal!$J38),"OK","MANUAL MISSING"),IF(ISNUMBER(Journal!$J38),"TP1 MISSING","TP1 &amp; MANUAL MISSING")),IF(Journal!$K38="Multiple TP",IF(ISNUMBER(Journal!$G38),IF(ISNUMBER(Journal!$H38),"OK","TP2 MISSING"),IF(ISNUMBER(Journal!$H38),"TP1 MISSING","TP1 &amp; TP2 MISSING")),"UNKNOWN OUTCOME")))))))))))))</f>
        <v>0</v>
      </c>
      <c r="K38">
        <f>J38="OK"</f>
        <v>0</v>
      </c>
      <c r="L38">
        <f>IF(ISNUMBER(Journal!$M38),Journal!$M38,0.5)</f>
        <v>0</v>
      </c>
      <c r="M38">
        <f>IF(NOT(K38),"",G38*IF(Journal!$K38="SL",Journal!$F38-Journal!$E38,IF(Journal!$K38="TP",Journal!$G38-Journal!$E38,IF(Journal!$K38="Manual exit",Journal!$J38-Journal!$E38,IF(Journal!$K38="TP1 + Breakeven",L38*(Journal!$G38-Journal!$E38),IF(Journal!$K38="TP1 + Manual",L38*(Journal!$G38-Journal!$E38)+(1-L38)*(Journal!$J38-Journal!$E38),(Journal!$G38+Journal!$H38+IF(ISNUMBER(Journal!$I38),Journal!$I38,0))/IF(ISNUMBER(Journal!$I38),3,2)-Journal!$E38))))))</f>
        <v>0</v>
      </c>
      <c r="N38">
        <f>IF(K38,Journal!$E38+G38*M38,"")</f>
        <v>0</v>
      </c>
      <c r="O38">
        <f>Q37</f>
        <v>0</v>
      </c>
      <c r="P38">
        <f>IF(OR(NOT(A38),I38&lt;&gt;""),"",Journal!$L38)</f>
        <v>0</v>
      </c>
      <c r="Q38">
        <f>O38+IF(K38,V38,0)</f>
        <v>0</v>
      </c>
      <c r="R38">
        <f>IF(P38="","",H38*P38*C38*D38)</f>
        <v>0</v>
      </c>
      <c r="S38">
        <f>IF(K38,M38*P38*C38*D38,"")</f>
        <v>0</v>
      </c>
      <c r="T38">
        <f>IF(K38,-IF(F38&gt;0,F38*Journal!$E38*P38*C38*D38,P38*E38),"")</f>
        <v>0</v>
      </c>
      <c r="U38">
        <f>IF(K38,IF(S38&gt;0,"W",IF(S38&lt;0,"L","B")),"")</f>
        <v>0</v>
      </c>
      <c r="V38">
        <f>IF(K38,S38+T38,"")</f>
        <v>0</v>
      </c>
      <c r="W38">
        <f>IF(K38,V38/O38,"")</f>
        <v>0</v>
      </c>
      <c r="X38">
        <f>IF(K38,M38/H38,"")</f>
        <v>0</v>
      </c>
      <c r="Y38">
        <f>IF(AND(OR(J38="OK",J38="OPEN"),ISNUMBER(Journal!$G38)),G38*(Journal!$G38-Journal!$E38)/H38,"")</f>
        <v>0</v>
      </c>
      <c r="Z38">
        <f>IF(AA38="","",IF(AND(ISNUMBER(Settings!$D$5),ISNUMBER(Settings!$E$5),IF(Settings!$D$5&lt;=Settings!$E$5,AND(AA38&gt;=Settings!$D$5,AA38&lt;Settings!$E$5),OR(AA38&gt;=Settings!$D$5,AA38&lt;Settings!$E$5))),Settings!$A$5,IF(AND(ISNUMBER(Settings!$D$6),ISNUMBER(Settings!$E$6),IF(Settings!$D$6&lt;=Settings!$E$6,AND(AA38&gt;=Settings!$D$6,AA38&lt;Settings!$E$6),OR(AA38&gt;=Settings!$D$6,AA38&lt;Settings!$E$6))),Settings!$A$6,IF(AND(ISNUMBER(Settings!$D$7),ISNUMBER(Settings!$E$7),IF(Settings!$D$7&lt;=Settings!$E$7,AND(AA38&gt;=Settings!$D$7,AA38&lt;Settings!$E$7),OR(AA38&gt;=Settings!$D$7,AA38&lt;Settings!$E$7))),Settings!$A$7,IF(AND(ISNUMBER(Settings!$D$8),ISNUMBER(Settings!$E$8),IF(Settings!$D$8&lt;=Settings!$E$8,AND(AA38&gt;=Settings!$D$8,AA38&lt;Settings!$E$8),OR(AA38&gt;=Settings!$D$8,AA38&lt;Settings!$E$8))),Settings!$A$8,IF(AND(ISNUMBER(Settings!$D$9),ISNUMBER(Settings!$E$9),IF(Settings!$D$9&lt;=Settings!$E$9,AND(AA38&gt;=Settings!$D$9,AA38&lt;Settings!$E$9),OR(AA38&gt;=Settings!$D$9,AA38&lt;Settings!$E$9))),Settings!$A$9,IF(AND(ISNUMBER(Settings!$D$10),ISNUMBER(Settings!$E$10),IF(Settings!$D$10&lt;=Settings!$E$10,AND(AA38&gt;=Settings!$D$10,AA38&lt;Settings!$E$10),OR(AA38&gt;=Settings!$D$10,AA38&lt;Settings!$E$10))),Settings!$A$10,"")))))))</f>
        <v>0</v>
      </c>
      <c r="AA38">
        <f>IF(AND(A38,ISNUMBER(Journal!$B38)),MOD(ROUND(MOD(Journal!$B38,1)*1440,0)-ROUND(Journal!$D$8*60,0),1440),"")</f>
        <v>0</v>
      </c>
      <c r="AB38">
        <f>IF(G38=1,"LONG",IF(G38=-1,"SHORT",""))</f>
        <v>0</v>
      </c>
      <c r="AC38">
        <f>AC37+IF(K38,1,0)</f>
        <v>0</v>
      </c>
      <c r="AD38">
        <f>IF(K38,AC38,"")</f>
        <v>0</v>
      </c>
      <c r="AE38">
        <f>J38="OPEN"</f>
        <v>0</v>
      </c>
      <c r="AF38">
        <f>AND(J38&lt;&gt;"",J38&lt;&gt;"OK",J38&lt;&gt;"OPEN")</f>
        <v>0</v>
      </c>
      <c r="AH38">
        <v>27</v>
      </c>
      <c r="AI38">
        <f>IF(AH38&gt;$AZ$11,"",IF(AH38=0,Journal!$D$3,INDEX($Q$11:$Q$1010,MATCH(AH38,$AD$11:$AD$1010,0))))</f>
        <v>0</v>
      </c>
      <c r="AJ38">
        <v>28</v>
      </c>
      <c r="AK38">
        <f>IF(AJ38&gt;$AZ$11,"",INDEX($P$11:$P$1010,MATCH(AJ38,$AD$11:$AD$1010,0)))</f>
        <v>0</v>
      </c>
      <c r="AM38">
        <f>IF(Markets!$A$32="","",Markets!$A$32)</f>
        <v>0</v>
      </c>
      <c r="AN38">
        <f>IF(AM38="",0,COUNTIFS(Journal!$C$11:$C$1010,AM38,$K$11:$K$1010,TRUE))</f>
        <v>0</v>
      </c>
      <c r="AO38">
        <f>IF(AN38=0,0,SUMIF(Journal!$C$11:$C$1010,AM38,$V$11:$V$1010))</f>
        <v>0</v>
      </c>
      <c r="AP38">
        <f>IF(AN38&gt;0,COUNTIF($AN$11:AN38,"&gt;0"),"")</f>
        <v>0</v>
      </c>
      <c r="AQ38">
        <v>28</v>
      </c>
      <c r="AR38">
        <f>IF(AQ38&gt;$AZ$36,"",INDEX($AM$11:$AM$160,MATCH(AQ38,$AP$11:$AP$160,0)))</f>
        <v>0</v>
      </c>
      <c r="AS38">
        <f>IF(AQ38&gt;$AZ$36,"",INDEX($AO$11:$AO$160,MATCH(AQ38,$AP$11:$AP$160,0)))</f>
        <v>0</v>
      </c>
      <c r="AY38" t="s">
        <v>196</v>
      </c>
      <c r="AZ38">
        <f>Journal!$D$3+$AZ$27</f>
        <v>0</v>
      </c>
    </row>
    <row r="39" spans="1:52">
      <c r="A39">
        <f>COUNTA(Journal!A39:M39)&gt;0</f>
        <v>0</v>
      </c>
      <c r="B39">
        <f>IF(Journal!$C39="",0,IFERROR(MATCH(Journal!$C39,Markets!$A$5:$A$154,0),0))</f>
        <v>0</v>
      </c>
      <c r="C39">
        <f>IF(B39&gt;0,INDEX(Markets!$C$5:$C$154,B39),"")</f>
        <v>0</v>
      </c>
      <c r="D39">
        <f>IF(B39&gt;0,INDEX(Markets!$F$5:$F$154,B39),"")</f>
        <v>0</v>
      </c>
      <c r="E39">
        <f>IF(B39&gt;0,IF(INDEX(Markets!$G$5:$G$154,B39)="",Journal!$D$4,INDEX(Markets!$G$5:$G$154,B39)),"")</f>
        <v>0</v>
      </c>
      <c r="F39">
        <f>IF(B39&gt;0,N(INDEX(Markets!$H$5:$H$154,B39)),0)</f>
        <v>0</v>
      </c>
      <c r="G39">
        <f>IF(Journal!$D39="LONG",1,IF(Journal!$D39="SHORT",-1,0))</f>
        <v>0</v>
      </c>
      <c r="H39">
        <f>IF(AND(ISNUMBER(Journal!$E39),ISNUMBER(Journal!$F39)),ABS(Journal!$E39-Journal!$F39),"")</f>
        <v>0</v>
      </c>
      <c r="I39">
        <f>IF(NOT(A39),"",IF(Journal!$C39="","INSTRUMENT MISSING",IF(B39=0,"UNKNOWN INSTRUMENT",IF(OR(NOT(ISNUMBER(C39)),NOT(ISNUMBER(D39))),"INSTRUMENT SPECS MISSING",IF(OR(C39&lt;=0,D39&lt;=0),"INSTRUMENT SPECS MISSING",IF(NOT(ISNUMBER(Journal!$E39)),"ENTRY MISSING",IF(NOT(ISNUMBER(Journal!$F39)),"SL MISSING",IF(Journal!$F39=Journal!$E39,"SL = ENTRY",IF(G39=0,"DIRECTION MISSING",IF(G39*(Journal!$E39-Journal!$F39)&lt;=0,"SL WRONG SIDE",IF(NOT(AND(ISNUMBER(Journal!$L39),Journal!$L39&gt;0)),IF(TRUE,"LOTS MISSING","RISK MISSING"),"")))))))))))</f>
        <v>0</v>
      </c>
      <c r="J39">
        <f>IF(NOT(A39),"",IF(I39&lt;&gt;"",I39,IF(AND(ISNUMBER(Journal!$G39),G39*(Journal!$G39-Journal!$E39)&lt;=0),"TP1 WRONG SIDE",IF(AND(ISNUMBER(Journal!$H39),G39*(Journal!$H39-Journal!$E39)&lt;=0),"TP2 WRONG SIDE",IF(AND(ISNUMBER(Journal!$I39),G39*(Journal!$I39-Journal!$E39)&lt;=0),"TP3 WRONG SIDE",IF(Journal!$K39="","OPEN",IF(AND(Journal!$M39&lt;&gt;"",OR(NOT(ISNUMBER(Journal!$M39)),Journal!$M39&lt;=0,Journal!$M39&gt;=1)),"TP1 % INVALID",IF(Journal!$K39="SL","OK",IF(Journal!$K39="TP",IF(ISNUMBER(Journal!$G39),"OK","TP1 MISSING"),IF(Journal!$K39="Manual exit",IF(ISNUMBER(Journal!$J39),"OK","MANUAL MISSING"),IF(Journal!$K39="TP1 + Breakeven",IF(ISNUMBER(Journal!$G39),"OK","TP1 MISSING"),IF(Journal!$K39="TP1 + Manual",IF(ISNUMBER(Journal!$G39),IF(ISNUMBER(Journal!$J39),"OK","MANUAL MISSING"),IF(ISNUMBER(Journal!$J39),"TP1 MISSING","TP1 &amp; MANUAL MISSING")),IF(Journal!$K39="Multiple TP",IF(ISNUMBER(Journal!$G39),IF(ISNUMBER(Journal!$H39),"OK","TP2 MISSING"),IF(ISNUMBER(Journal!$H39),"TP1 MISSING","TP1 &amp; TP2 MISSING")),"UNKNOWN OUTCOME")))))))))))))</f>
        <v>0</v>
      </c>
      <c r="K39">
        <f>J39="OK"</f>
        <v>0</v>
      </c>
      <c r="L39">
        <f>IF(ISNUMBER(Journal!$M39),Journal!$M39,0.5)</f>
        <v>0</v>
      </c>
      <c r="M39">
        <f>IF(NOT(K39),"",G39*IF(Journal!$K39="SL",Journal!$F39-Journal!$E39,IF(Journal!$K39="TP",Journal!$G39-Journal!$E39,IF(Journal!$K39="Manual exit",Journal!$J39-Journal!$E39,IF(Journal!$K39="TP1 + Breakeven",L39*(Journal!$G39-Journal!$E39),IF(Journal!$K39="TP1 + Manual",L39*(Journal!$G39-Journal!$E39)+(1-L39)*(Journal!$J39-Journal!$E39),(Journal!$G39+Journal!$H39+IF(ISNUMBER(Journal!$I39),Journal!$I39,0))/IF(ISNUMBER(Journal!$I39),3,2)-Journal!$E39))))))</f>
        <v>0</v>
      </c>
      <c r="N39">
        <f>IF(K39,Journal!$E39+G39*M39,"")</f>
        <v>0</v>
      </c>
      <c r="O39">
        <f>Q38</f>
        <v>0</v>
      </c>
      <c r="P39">
        <f>IF(OR(NOT(A39),I39&lt;&gt;""),"",Journal!$L39)</f>
        <v>0</v>
      </c>
      <c r="Q39">
        <f>O39+IF(K39,V39,0)</f>
        <v>0</v>
      </c>
      <c r="R39">
        <f>IF(P39="","",H39*P39*C39*D39)</f>
        <v>0</v>
      </c>
      <c r="S39">
        <f>IF(K39,M39*P39*C39*D39,"")</f>
        <v>0</v>
      </c>
      <c r="T39">
        <f>IF(K39,-IF(F39&gt;0,F39*Journal!$E39*P39*C39*D39,P39*E39),"")</f>
        <v>0</v>
      </c>
      <c r="U39">
        <f>IF(K39,IF(S39&gt;0,"W",IF(S39&lt;0,"L","B")),"")</f>
        <v>0</v>
      </c>
      <c r="V39">
        <f>IF(K39,S39+T39,"")</f>
        <v>0</v>
      </c>
      <c r="W39">
        <f>IF(K39,V39/O39,"")</f>
        <v>0</v>
      </c>
      <c r="X39">
        <f>IF(K39,M39/H39,"")</f>
        <v>0</v>
      </c>
      <c r="Y39">
        <f>IF(AND(OR(J39="OK",J39="OPEN"),ISNUMBER(Journal!$G39)),G39*(Journal!$G39-Journal!$E39)/H39,"")</f>
        <v>0</v>
      </c>
      <c r="Z39">
        <f>IF(AA39="","",IF(AND(ISNUMBER(Settings!$D$5),ISNUMBER(Settings!$E$5),IF(Settings!$D$5&lt;=Settings!$E$5,AND(AA39&gt;=Settings!$D$5,AA39&lt;Settings!$E$5),OR(AA39&gt;=Settings!$D$5,AA39&lt;Settings!$E$5))),Settings!$A$5,IF(AND(ISNUMBER(Settings!$D$6),ISNUMBER(Settings!$E$6),IF(Settings!$D$6&lt;=Settings!$E$6,AND(AA39&gt;=Settings!$D$6,AA39&lt;Settings!$E$6),OR(AA39&gt;=Settings!$D$6,AA39&lt;Settings!$E$6))),Settings!$A$6,IF(AND(ISNUMBER(Settings!$D$7),ISNUMBER(Settings!$E$7),IF(Settings!$D$7&lt;=Settings!$E$7,AND(AA39&gt;=Settings!$D$7,AA39&lt;Settings!$E$7),OR(AA39&gt;=Settings!$D$7,AA39&lt;Settings!$E$7))),Settings!$A$7,IF(AND(ISNUMBER(Settings!$D$8),ISNUMBER(Settings!$E$8),IF(Settings!$D$8&lt;=Settings!$E$8,AND(AA39&gt;=Settings!$D$8,AA39&lt;Settings!$E$8),OR(AA39&gt;=Settings!$D$8,AA39&lt;Settings!$E$8))),Settings!$A$8,IF(AND(ISNUMBER(Settings!$D$9),ISNUMBER(Settings!$E$9),IF(Settings!$D$9&lt;=Settings!$E$9,AND(AA39&gt;=Settings!$D$9,AA39&lt;Settings!$E$9),OR(AA39&gt;=Settings!$D$9,AA39&lt;Settings!$E$9))),Settings!$A$9,IF(AND(ISNUMBER(Settings!$D$10),ISNUMBER(Settings!$E$10),IF(Settings!$D$10&lt;=Settings!$E$10,AND(AA39&gt;=Settings!$D$10,AA39&lt;Settings!$E$10),OR(AA39&gt;=Settings!$D$10,AA39&lt;Settings!$E$10))),Settings!$A$10,"")))))))</f>
        <v>0</v>
      </c>
      <c r="AA39">
        <f>IF(AND(A39,ISNUMBER(Journal!$B39)),MOD(ROUND(MOD(Journal!$B39,1)*1440,0)-ROUND(Journal!$D$8*60,0),1440),"")</f>
        <v>0</v>
      </c>
      <c r="AB39">
        <f>IF(G39=1,"LONG",IF(G39=-1,"SHORT",""))</f>
        <v>0</v>
      </c>
      <c r="AC39">
        <f>AC38+IF(K39,1,0)</f>
        <v>0</v>
      </c>
      <c r="AD39">
        <f>IF(K39,AC39,"")</f>
        <v>0</v>
      </c>
      <c r="AE39">
        <f>J39="OPEN"</f>
        <v>0</v>
      </c>
      <c r="AF39">
        <f>AND(J39&lt;&gt;"",J39&lt;&gt;"OK",J39&lt;&gt;"OPEN")</f>
        <v>0</v>
      </c>
      <c r="AH39">
        <v>28</v>
      </c>
      <c r="AI39">
        <f>IF(AH39&gt;$AZ$11,"",IF(AH39=0,Journal!$D$3,INDEX($Q$11:$Q$1010,MATCH(AH39,$AD$11:$AD$1010,0))))</f>
        <v>0</v>
      </c>
      <c r="AJ39">
        <v>29</v>
      </c>
      <c r="AK39">
        <f>IF(AJ39&gt;$AZ$11,"",INDEX($P$11:$P$1010,MATCH(AJ39,$AD$11:$AD$1010,0)))</f>
        <v>0</v>
      </c>
      <c r="AM39">
        <f>IF(Markets!$A$33="","",Markets!$A$33)</f>
        <v>0</v>
      </c>
      <c r="AN39">
        <f>IF(AM39="",0,COUNTIFS(Journal!$C$11:$C$1010,AM39,$K$11:$K$1010,TRUE))</f>
        <v>0</v>
      </c>
      <c r="AO39">
        <f>IF(AN39=0,0,SUMIF(Journal!$C$11:$C$1010,AM39,$V$11:$V$1010))</f>
        <v>0</v>
      </c>
      <c r="AP39">
        <f>IF(AN39&gt;0,COUNTIF($AN$11:AN39,"&gt;0"),"")</f>
        <v>0</v>
      </c>
      <c r="AQ39">
        <v>29</v>
      </c>
      <c r="AR39">
        <f>IF(AQ39&gt;$AZ$36,"",INDEX($AM$11:$AM$160,MATCH(AQ39,$AP$11:$AP$160,0)))</f>
        <v>0</v>
      </c>
      <c r="AS39">
        <f>IF(AQ39&gt;$AZ$36,"",INDEX($AO$11:$AO$160,MATCH(AQ39,$AP$11:$AP$160,0)))</f>
        <v>0</v>
      </c>
      <c r="AY39" t="s">
        <v>197</v>
      </c>
      <c r="AZ39">
        <f>SUM($S$11:$S$1010)</f>
        <v>0</v>
      </c>
    </row>
    <row r="40" spans="1:52">
      <c r="A40">
        <f>COUNTA(Journal!A40:M40)&gt;0</f>
        <v>0</v>
      </c>
      <c r="B40">
        <f>IF(Journal!$C40="",0,IFERROR(MATCH(Journal!$C40,Markets!$A$5:$A$154,0),0))</f>
        <v>0</v>
      </c>
      <c r="C40">
        <f>IF(B40&gt;0,INDEX(Markets!$C$5:$C$154,B40),"")</f>
        <v>0</v>
      </c>
      <c r="D40">
        <f>IF(B40&gt;0,INDEX(Markets!$F$5:$F$154,B40),"")</f>
        <v>0</v>
      </c>
      <c r="E40">
        <f>IF(B40&gt;0,IF(INDEX(Markets!$G$5:$G$154,B40)="",Journal!$D$4,INDEX(Markets!$G$5:$G$154,B40)),"")</f>
        <v>0</v>
      </c>
      <c r="F40">
        <f>IF(B40&gt;0,N(INDEX(Markets!$H$5:$H$154,B40)),0)</f>
        <v>0</v>
      </c>
      <c r="G40">
        <f>IF(Journal!$D40="LONG",1,IF(Journal!$D40="SHORT",-1,0))</f>
        <v>0</v>
      </c>
      <c r="H40">
        <f>IF(AND(ISNUMBER(Journal!$E40),ISNUMBER(Journal!$F40)),ABS(Journal!$E40-Journal!$F40),"")</f>
        <v>0</v>
      </c>
      <c r="I40">
        <f>IF(NOT(A40),"",IF(Journal!$C40="","INSTRUMENT MISSING",IF(B40=0,"UNKNOWN INSTRUMENT",IF(OR(NOT(ISNUMBER(C40)),NOT(ISNUMBER(D40))),"INSTRUMENT SPECS MISSING",IF(OR(C40&lt;=0,D40&lt;=0),"INSTRUMENT SPECS MISSING",IF(NOT(ISNUMBER(Journal!$E40)),"ENTRY MISSING",IF(NOT(ISNUMBER(Journal!$F40)),"SL MISSING",IF(Journal!$F40=Journal!$E40,"SL = ENTRY",IF(G40=0,"DIRECTION MISSING",IF(G40*(Journal!$E40-Journal!$F40)&lt;=0,"SL WRONG SIDE",IF(NOT(AND(ISNUMBER(Journal!$L40),Journal!$L40&gt;0)),IF(TRUE,"LOTS MISSING","RISK MISSING"),"")))))))))))</f>
        <v>0</v>
      </c>
      <c r="J40">
        <f>IF(NOT(A40),"",IF(I40&lt;&gt;"",I40,IF(AND(ISNUMBER(Journal!$G40),G40*(Journal!$G40-Journal!$E40)&lt;=0),"TP1 WRONG SIDE",IF(AND(ISNUMBER(Journal!$H40),G40*(Journal!$H40-Journal!$E40)&lt;=0),"TP2 WRONG SIDE",IF(AND(ISNUMBER(Journal!$I40),G40*(Journal!$I40-Journal!$E40)&lt;=0),"TP3 WRONG SIDE",IF(Journal!$K40="","OPEN",IF(AND(Journal!$M40&lt;&gt;"",OR(NOT(ISNUMBER(Journal!$M40)),Journal!$M40&lt;=0,Journal!$M40&gt;=1)),"TP1 % INVALID",IF(Journal!$K40="SL","OK",IF(Journal!$K40="TP",IF(ISNUMBER(Journal!$G40),"OK","TP1 MISSING"),IF(Journal!$K40="Manual exit",IF(ISNUMBER(Journal!$J40),"OK","MANUAL MISSING"),IF(Journal!$K40="TP1 + Breakeven",IF(ISNUMBER(Journal!$G40),"OK","TP1 MISSING"),IF(Journal!$K40="TP1 + Manual",IF(ISNUMBER(Journal!$G40),IF(ISNUMBER(Journal!$J40),"OK","MANUAL MISSING"),IF(ISNUMBER(Journal!$J40),"TP1 MISSING","TP1 &amp; MANUAL MISSING")),IF(Journal!$K40="Multiple TP",IF(ISNUMBER(Journal!$G40),IF(ISNUMBER(Journal!$H40),"OK","TP2 MISSING"),IF(ISNUMBER(Journal!$H40),"TP1 MISSING","TP1 &amp; TP2 MISSING")),"UNKNOWN OUTCOME")))))))))))))</f>
        <v>0</v>
      </c>
      <c r="K40">
        <f>J40="OK"</f>
        <v>0</v>
      </c>
      <c r="L40">
        <f>IF(ISNUMBER(Journal!$M40),Journal!$M40,0.5)</f>
        <v>0</v>
      </c>
      <c r="M40">
        <f>IF(NOT(K40),"",G40*IF(Journal!$K40="SL",Journal!$F40-Journal!$E40,IF(Journal!$K40="TP",Journal!$G40-Journal!$E40,IF(Journal!$K40="Manual exit",Journal!$J40-Journal!$E40,IF(Journal!$K40="TP1 + Breakeven",L40*(Journal!$G40-Journal!$E40),IF(Journal!$K40="TP1 + Manual",L40*(Journal!$G40-Journal!$E40)+(1-L40)*(Journal!$J40-Journal!$E40),(Journal!$G40+Journal!$H40+IF(ISNUMBER(Journal!$I40),Journal!$I40,0))/IF(ISNUMBER(Journal!$I40),3,2)-Journal!$E40))))))</f>
        <v>0</v>
      </c>
      <c r="N40">
        <f>IF(K40,Journal!$E40+G40*M40,"")</f>
        <v>0</v>
      </c>
      <c r="O40">
        <f>Q39</f>
        <v>0</v>
      </c>
      <c r="P40">
        <f>IF(OR(NOT(A40),I40&lt;&gt;""),"",Journal!$L40)</f>
        <v>0</v>
      </c>
      <c r="Q40">
        <f>O40+IF(K40,V40,0)</f>
        <v>0</v>
      </c>
      <c r="R40">
        <f>IF(P40="","",H40*P40*C40*D40)</f>
        <v>0</v>
      </c>
      <c r="S40">
        <f>IF(K40,M40*P40*C40*D40,"")</f>
        <v>0</v>
      </c>
      <c r="T40">
        <f>IF(K40,-IF(F40&gt;0,F40*Journal!$E40*P40*C40*D40,P40*E40),"")</f>
        <v>0</v>
      </c>
      <c r="U40">
        <f>IF(K40,IF(S40&gt;0,"W",IF(S40&lt;0,"L","B")),"")</f>
        <v>0</v>
      </c>
      <c r="V40">
        <f>IF(K40,S40+T40,"")</f>
        <v>0</v>
      </c>
      <c r="W40">
        <f>IF(K40,V40/O40,"")</f>
        <v>0</v>
      </c>
      <c r="X40">
        <f>IF(K40,M40/H40,"")</f>
        <v>0</v>
      </c>
      <c r="Y40">
        <f>IF(AND(OR(J40="OK",J40="OPEN"),ISNUMBER(Journal!$G40)),G40*(Journal!$G40-Journal!$E40)/H40,"")</f>
        <v>0</v>
      </c>
      <c r="Z40">
        <f>IF(AA40="","",IF(AND(ISNUMBER(Settings!$D$5),ISNUMBER(Settings!$E$5),IF(Settings!$D$5&lt;=Settings!$E$5,AND(AA40&gt;=Settings!$D$5,AA40&lt;Settings!$E$5),OR(AA40&gt;=Settings!$D$5,AA40&lt;Settings!$E$5))),Settings!$A$5,IF(AND(ISNUMBER(Settings!$D$6),ISNUMBER(Settings!$E$6),IF(Settings!$D$6&lt;=Settings!$E$6,AND(AA40&gt;=Settings!$D$6,AA40&lt;Settings!$E$6),OR(AA40&gt;=Settings!$D$6,AA40&lt;Settings!$E$6))),Settings!$A$6,IF(AND(ISNUMBER(Settings!$D$7),ISNUMBER(Settings!$E$7),IF(Settings!$D$7&lt;=Settings!$E$7,AND(AA40&gt;=Settings!$D$7,AA40&lt;Settings!$E$7),OR(AA40&gt;=Settings!$D$7,AA40&lt;Settings!$E$7))),Settings!$A$7,IF(AND(ISNUMBER(Settings!$D$8),ISNUMBER(Settings!$E$8),IF(Settings!$D$8&lt;=Settings!$E$8,AND(AA40&gt;=Settings!$D$8,AA40&lt;Settings!$E$8),OR(AA40&gt;=Settings!$D$8,AA40&lt;Settings!$E$8))),Settings!$A$8,IF(AND(ISNUMBER(Settings!$D$9),ISNUMBER(Settings!$E$9),IF(Settings!$D$9&lt;=Settings!$E$9,AND(AA40&gt;=Settings!$D$9,AA40&lt;Settings!$E$9),OR(AA40&gt;=Settings!$D$9,AA40&lt;Settings!$E$9))),Settings!$A$9,IF(AND(ISNUMBER(Settings!$D$10),ISNUMBER(Settings!$E$10),IF(Settings!$D$10&lt;=Settings!$E$10,AND(AA40&gt;=Settings!$D$10,AA40&lt;Settings!$E$10),OR(AA40&gt;=Settings!$D$10,AA40&lt;Settings!$E$10))),Settings!$A$10,"")))))))</f>
        <v>0</v>
      </c>
      <c r="AA40">
        <f>IF(AND(A40,ISNUMBER(Journal!$B40)),MOD(ROUND(MOD(Journal!$B40,1)*1440,0)-ROUND(Journal!$D$8*60,0),1440),"")</f>
        <v>0</v>
      </c>
      <c r="AB40">
        <f>IF(G40=1,"LONG",IF(G40=-1,"SHORT",""))</f>
        <v>0</v>
      </c>
      <c r="AC40">
        <f>AC39+IF(K40,1,0)</f>
        <v>0</v>
      </c>
      <c r="AD40">
        <f>IF(K40,AC40,"")</f>
        <v>0</v>
      </c>
      <c r="AE40">
        <f>J40="OPEN"</f>
        <v>0</v>
      </c>
      <c r="AF40">
        <f>AND(J40&lt;&gt;"",J40&lt;&gt;"OK",J40&lt;&gt;"OPEN")</f>
        <v>0</v>
      </c>
      <c r="AH40">
        <v>29</v>
      </c>
      <c r="AI40">
        <f>IF(AH40&gt;$AZ$11,"",IF(AH40=0,Journal!$D$3,INDEX($Q$11:$Q$1010,MATCH(AH40,$AD$11:$AD$1010,0))))</f>
        <v>0</v>
      </c>
      <c r="AJ40">
        <v>30</v>
      </c>
      <c r="AK40">
        <f>IF(AJ40&gt;$AZ$11,"",INDEX($P$11:$P$1010,MATCH(AJ40,$AD$11:$AD$1010,0)))</f>
        <v>0</v>
      </c>
      <c r="AM40">
        <f>IF(Markets!$A$34="","",Markets!$A$34)</f>
        <v>0</v>
      </c>
      <c r="AN40">
        <f>IF(AM40="",0,COUNTIFS(Journal!$C$11:$C$1010,AM40,$K$11:$K$1010,TRUE))</f>
        <v>0</v>
      </c>
      <c r="AO40">
        <f>IF(AN40=0,0,SUMIF(Journal!$C$11:$C$1010,AM40,$V$11:$V$1010))</f>
        <v>0</v>
      </c>
      <c r="AP40">
        <f>IF(AN40&gt;0,COUNTIF($AN$11:AN40,"&gt;0"),"")</f>
        <v>0</v>
      </c>
      <c r="AQ40">
        <v>30</v>
      </c>
      <c r="AR40">
        <f>IF(AQ40&gt;$AZ$36,"",INDEX($AM$11:$AM$160,MATCH(AQ40,$AP$11:$AP$160,0)))</f>
        <v>0</v>
      </c>
      <c r="AS40">
        <f>IF(AQ40&gt;$AZ$36,"",INDEX($AO$11:$AO$160,MATCH(AQ40,$AP$11:$AP$160,0)))</f>
        <v>0</v>
      </c>
    </row>
    <row r="41" spans="1:52">
      <c r="A41">
        <f>COUNTA(Journal!A41:M41)&gt;0</f>
        <v>0</v>
      </c>
      <c r="B41">
        <f>IF(Journal!$C41="",0,IFERROR(MATCH(Journal!$C41,Markets!$A$5:$A$154,0),0))</f>
        <v>0</v>
      </c>
      <c r="C41">
        <f>IF(B41&gt;0,INDEX(Markets!$C$5:$C$154,B41),"")</f>
        <v>0</v>
      </c>
      <c r="D41">
        <f>IF(B41&gt;0,INDEX(Markets!$F$5:$F$154,B41),"")</f>
        <v>0</v>
      </c>
      <c r="E41">
        <f>IF(B41&gt;0,IF(INDEX(Markets!$G$5:$G$154,B41)="",Journal!$D$4,INDEX(Markets!$G$5:$G$154,B41)),"")</f>
        <v>0</v>
      </c>
      <c r="F41">
        <f>IF(B41&gt;0,N(INDEX(Markets!$H$5:$H$154,B41)),0)</f>
        <v>0</v>
      </c>
      <c r="G41">
        <f>IF(Journal!$D41="LONG",1,IF(Journal!$D41="SHORT",-1,0))</f>
        <v>0</v>
      </c>
      <c r="H41">
        <f>IF(AND(ISNUMBER(Journal!$E41),ISNUMBER(Journal!$F41)),ABS(Journal!$E41-Journal!$F41),"")</f>
        <v>0</v>
      </c>
      <c r="I41">
        <f>IF(NOT(A41),"",IF(Journal!$C41="","INSTRUMENT MISSING",IF(B41=0,"UNKNOWN INSTRUMENT",IF(OR(NOT(ISNUMBER(C41)),NOT(ISNUMBER(D41))),"INSTRUMENT SPECS MISSING",IF(OR(C41&lt;=0,D41&lt;=0),"INSTRUMENT SPECS MISSING",IF(NOT(ISNUMBER(Journal!$E41)),"ENTRY MISSING",IF(NOT(ISNUMBER(Journal!$F41)),"SL MISSING",IF(Journal!$F41=Journal!$E41,"SL = ENTRY",IF(G41=0,"DIRECTION MISSING",IF(G41*(Journal!$E41-Journal!$F41)&lt;=0,"SL WRONG SIDE",IF(NOT(AND(ISNUMBER(Journal!$L41),Journal!$L41&gt;0)),IF(TRUE,"LOTS MISSING","RISK MISSING"),"")))))))))))</f>
        <v>0</v>
      </c>
      <c r="J41">
        <f>IF(NOT(A41),"",IF(I41&lt;&gt;"",I41,IF(AND(ISNUMBER(Journal!$G41),G41*(Journal!$G41-Journal!$E41)&lt;=0),"TP1 WRONG SIDE",IF(AND(ISNUMBER(Journal!$H41),G41*(Journal!$H41-Journal!$E41)&lt;=0),"TP2 WRONG SIDE",IF(AND(ISNUMBER(Journal!$I41),G41*(Journal!$I41-Journal!$E41)&lt;=0),"TP3 WRONG SIDE",IF(Journal!$K41="","OPEN",IF(AND(Journal!$M41&lt;&gt;"",OR(NOT(ISNUMBER(Journal!$M41)),Journal!$M41&lt;=0,Journal!$M41&gt;=1)),"TP1 % INVALID",IF(Journal!$K41="SL","OK",IF(Journal!$K41="TP",IF(ISNUMBER(Journal!$G41),"OK","TP1 MISSING"),IF(Journal!$K41="Manual exit",IF(ISNUMBER(Journal!$J41),"OK","MANUAL MISSING"),IF(Journal!$K41="TP1 + Breakeven",IF(ISNUMBER(Journal!$G41),"OK","TP1 MISSING"),IF(Journal!$K41="TP1 + Manual",IF(ISNUMBER(Journal!$G41),IF(ISNUMBER(Journal!$J41),"OK","MANUAL MISSING"),IF(ISNUMBER(Journal!$J41),"TP1 MISSING","TP1 &amp; MANUAL MISSING")),IF(Journal!$K41="Multiple TP",IF(ISNUMBER(Journal!$G41),IF(ISNUMBER(Journal!$H41),"OK","TP2 MISSING"),IF(ISNUMBER(Journal!$H41),"TP1 MISSING","TP1 &amp; TP2 MISSING")),"UNKNOWN OUTCOME")))))))))))))</f>
        <v>0</v>
      </c>
      <c r="K41">
        <f>J41="OK"</f>
        <v>0</v>
      </c>
      <c r="L41">
        <f>IF(ISNUMBER(Journal!$M41),Journal!$M41,0.5)</f>
        <v>0</v>
      </c>
      <c r="M41">
        <f>IF(NOT(K41),"",G41*IF(Journal!$K41="SL",Journal!$F41-Journal!$E41,IF(Journal!$K41="TP",Journal!$G41-Journal!$E41,IF(Journal!$K41="Manual exit",Journal!$J41-Journal!$E41,IF(Journal!$K41="TP1 + Breakeven",L41*(Journal!$G41-Journal!$E41),IF(Journal!$K41="TP1 + Manual",L41*(Journal!$G41-Journal!$E41)+(1-L41)*(Journal!$J41-Journal!$E41),(Journal!$G41+Journal!$H41+IF(ISNUMBER(Journal!$I41),Journal!$I41,0))/IF(ISNUMBER(Journal!$I41),3,2)-Journal!$E41))))))</f>
        <v>0</v>
      </c>
      <c r="N41">
        <f>IF(K41,Journal!$E41+G41*M41,"")</f>
        <v>0</v>
      </c>
      <c r="O41">
        <f>Q40</f>
        <v>0</v>
      </c>
      <c r="P41">
        <f>IF(OR(NOT(A41),I41&lt;&gt;""),"",Journal!$L41)</f>
        <v>0</v>
      </c>
      <c r="Q41">
        <f>O41+IF(K41,V41,0)</f>
        <v>0</v>
      </c>
      <c r="R41">
        <f>IF(P41="","",H41*P41*C41*D41)</f>
        <v>0</v>
      </c>
      <c r="S41">
        <f>IF(K41,M41*P41*C41*D41,"")</f>
        <v>0</v>
      </c>
      <c r="T41">
        <f>IF(K41,-IF(F41&gt;0,F41*Journal!$E41*P41*C41*D41,P41*E41),"")</f>
        <v>0</v>
      </c>
      <c r="U41">
        <f>IF(K41,IF(S41&gt;0,"W",IF(S41&lt;0,"L","B")),"")</f>
        <v>0</v>
      </c>
      <c r="V41">
        <f>IF(K41,S41+T41,"")</f>
        <v>0</v>
      </c>
      <c r="W41">
        <f>IF(K41,V41/O41,"")</f>
        <v>0</v>
      </c>
      <c r="X41">
        <f>IF(K41,M41/H41,"")</f>
        <v>0</v>
      </c>
      <c r="Y41">
        <f>IF(AND(OR(J41="OK",J41="OPEN"),ISNUMBER(Journal!$G41)),G41*(Journal!$G41-Journal!$E41)/H41,"")</f>
        <v>0</v>
      </c>
      <c r="Z41">
        <f>IF(AA41="","",IF(AND(ISNUMBER(Settings!$D$5),ISNUMBER(Settings!$E$5),IF(Settings!$D$5&lt;=Settings!$E$5,AND(AA41&gt;=Settings!$D$5,AA41&lt;Settings!$E$5),OR(AA41&gt;=Settings!$D$5,AA41&lt;Settings!$E$5))),Settings!$A$5,IF(AND(ISNUMBER(Settings!$D$6),ISNUMBER(Settings!$E$6),IF(Settings!$D$6&lt;=Settings!$E$6,AND(AA41&gt;=Settings!$D$6,AA41&lt;Settings!$E$6),OR(AA41&gt;=Settings!$D$6,AA41&lt;Settings!$E$6))),Settings!$A$6,IF(AND(ISNUMBER(Settings!$D$7),ISNUMBER(Settings!$E$7),IF(Settings!$D$7&lt;=Settings!$E$7,AND(AA41&gt;=Settings!$D$7,AA41&lt;Settings!$E$7),OR(AA41&gt;=Settings!$D$7,AA41&lt;Settings!$E$7))),Settings!$A$7,IF(AND(ISNUMBER(Settings!$D$8),ISNUMBER(Settings!$E$8),IF(Settings!$D$8&lt;=Settings!$E$8,AND(AA41&gt;=Settings!$D$8,AA41&lt;Settings!$E$8),OR(AA41&gt;=Settings!$D$8,AA41&lt;Settings!$E$8))),Settings!$A$8,IF(AND(ISNUMBER(Settings!$D$9),ISNUMBER(Settings!$E$9),IF(Settings!$D$9&lt;=Settings!$E$9,AND(AA41&gt;=Settings!$D$9,AA41&lt;Settings!$E$9),OR(AA41&gt;=Settings!$D$9,AA41&lt;Settings!$E$9))),Settings!$A$9,IF(AND(ISNUMBER(Settings!$D$10),ISNUMBER(Settings!$E$10),IF(Settings!$D$10&lt;=Settings!$E$10,AND(AA41&gt;=Settings!$D$10,AA41&lt;Settings!$E$10),OR(AA41&gt;=Settings!$D$10,AA41&lt;Settings!$E$10))),Settings!$A$10,"")))))))</f>
        <v>0</v>
      </c>
      <c r="AA41">
        <f>IF(AND(A41,ISNUMBER(Journal!$B41)),MOD(ROUND(MOD(Journal!$B41,1)*1440,0)-ROUND(Journal!$D$8*60,0),1440),"")</f>
        <v>0</v>
      </c>
      <c r="AB41">
        <f>IF(G41=1,"LONG",IF(G41=-1,"SHORT",""))</f>
        <v>0</v>
      </c>
      <c r="AC41">
        <f>AC40+IF(K41,1,0)</f>
        <v>0</v>
      </c>
      <c r="AD41">
        <f>IF(K41,AC41,"")</f>
        <v>0</v>
      </c>
      <c r="AE41">
        <f>J41="OPEN"</f>
        <v>0</v>
      </c>
      <c r="AF41">
        <f>AND(J41&lt;&gt;"",J41&lt;&gt;"OK",J41&lt;&gt;"OPEN")</f>
        <v>0</v>
      </c>
      <c r="AH41">
        <v>30</v>
      </c>
      <c r="AI41">
        <f>IF(AH41&gt;$AZ$11,"",IF(AH41=0,Journal!$D$3,INDEX($Q$11:$Q$1010,MATCH(AH41,$AD$11:$AD$1010,0))))</f>
        <v>0</v>
      </c>
      <c r="AJ41">
        <v>31</v>
      </c>
      <c r="AK41">
        <f>IF(AJ41&gt;$AZ$11,"",INDEX($P$11:$P$1010,MATCH(AJ41,$AD$11:$AD$1010,0)))</f>
        <v>0</v>
      </c>
      <c r="AM41">
        <f>IF(Markets!$A$35="","",Markets!$A$35)</f>
        <v>0</v>
      </c>
      <c r="AN41">
        <f>IF(AM41="",0,COUNTIFS(Journal!$C$11:$C$1010,AM41,$K$11:$K$1010,TRUE))</f>
        <v>0</v>
      </c>
      <c r="AO41">
        <f>IF(AN41=0,0,SUMIF(Journal!$C$11:$C$1010,AM41,$V$11:$V$1010))</f>
        <v>0</v>
      </c>
      <c r="AP41">
        <f>IF(AN41&gt;0,COUNTIF($AN$11:AN41,"&gt;0"),"")</f>
        <v>0</v>
      </c>
      <c r="AQ41">
        <v>31</v>
      </c>
      <c r="AR41">
        <f>IF(AQ41&gt;$AZ$36,"",INDEX($AM$11:$AM$160,MATCH(AQ41,$AP$11:$AP$160,0)))</f>
        <v>0</v>
      </c>
      <c r="AS41">
        <f>IF(AQ41&gt;$AZ$36,"",INDEX($AO$11:$AO$160,MATCH(AQ41,$AP$11:$AP$160,0)))</f>
        <v>0</v>
      </c>
    </row>
    <row r="42" spans="1:52">
      <c r="A42">
        <f>COUNTA(Journal!A42:M42)&gt;0</f>
        <v>0</v>
      </c>
      <c r="B42">
        <f>IF(Journal!$C42="",0,IFERROR(MATCH(Journal!$C42,Markets!$A$5:$A$154,0),0))</f>
        <v>0</v>
      </c>
      <c r="C42">
        <f>IF(B42&gt;0,INDEX(Markets!$C$5:$C$154,B42),"")</f>
        <v>0</v>
      </c>
      <c r="D42">
        <f>IF(B42&gt;0,INDEX(Markets!$F$5:$F$154,B42),"")</f>
        <v>0</v>
      </c>
      <c r="E42">
        <f>IF(B42&gt;0,IF(INDEX(Markets!$G$5:$G$154,B42)="",Journal!$D$4,INDEX(Markets!$G$5:$G$154,B42)),"")</f>
        <v>0</v>
      </c>
      <c r="F42">
        <f>IF(B42&gt;0,N(INDEX(Markets!$H$5:$H$154,B42)),0)</f>
        <v>0</v>
      </c>
      <c r="G42">
        <f>IF(Journal!$D42="LONG",1,IF(Journal!$D42="SHORT",-1,0))</f>
        <v>0</v>
      </c>
      <c r="H42">
        <f>IF(AND(ISNUMBER(Journal!$E42),ISNUMBER(Journal!$F42)),ABS(Journal!$E42-Journal!$F42),"")</f>
        <v>0</v>
      </c>
      <c r="I42">
        <f>IF(NOT(A42),"",IF(Journal!$C42="","INSTRUMENT MISSING",IF(B42=0,"UNKNOWN INSTRUMENT",IF(OR(NOT(ISNUMBER(C42)),NOT(ISNUMBER(D42))),"INSTRUMENT SPECS MISSING",IF(OR(C42&lt;=0,D42&lt;=0),"INSTRUMENT SPECS MISSING",IF(NOT(ISNUMBER(Journal!$E42)),"ENTRY MISSING",IF(NOT(ISNUMBER(Journal!$F42)),"SL MISSING",IF(Journal!$F42=Journal!$E42,"SL = ENTRY",IF(G42=0,"DIRECTION MISSING",IF(G42*(Journal!$E42-Journal!$F42)&lt;=0,"SL WRONG SIDE",IF(NOT(AND(ISNUMBER(Journal!$L42),Journal!$L42&gt;0)),IF(TRUE,"LOTS MISSING","RISK MISSING"),"")))))))))))</f>
        <v>0</v>
      </c>
      <c r="J42">
        <f>IF(NOT(A42),"",IF(I42&lt;&gt;"",I42,IF(AND(ISNUMBER(Journal!$G42),G42*(Journal!$G42-Journal!$E42)&lt;=0),"TP1 WRONG SIDE",IF(AND(ISNUMBER(Journal!$H42),G42*(Journal!$H42-Journal!$E42)&lt;=0),"TP2 WRONG SIDE",IF(AND(ISNUMBER(Journal!$I42),G42*(Journal!$I42-Journal!$E42)&lt;=0),"TP3 WRONG SIDE",IF(Journal!$K42="","OPEN",IF(AND(Journal!$M42&lt;&gt;"",OR(NOT(ISNUMBER(Journal!$M42)),Journal!$M42&lt;=0,Journal!$M42&gt;=1)),"TP1 % INVALID",IF(Journal!$K42="SL","OK",IF(Journal!$K42="TP",IF(ISNUMBER(Journal!$G42),"OK","TP1 MISSING"),IF(Journal!$K42="Manual exit",IF(ISNUMBER(Journal!$J42),"OK","MANUAL MISSING"),IF(Journal!$K42="TP1 + Breakeven",IF(ISNUMBER(Journal!$G42),"OK","TP1 MISSING"),IF(Journal!$K42="TP1 + Manual",IF(ISNUMBER(Journal!$G42),IF(ISNUMBER(Journal!$J42),"OK","MANUAL MISSING"),IF(ISNUMBER(Journal!$J42),"TP1 MISSING","TP1 &amp; MANUAL MISSING")),IF(Journal!$K42="Multiple TP",IF(ISNUMBER(Journal!$G42),IF(ISNUMBER(Journal!$H42),"OK","TP2 MISSING"),IF(ISNUMBER(Journal!$H42),"TP1 MISSING","TP1 &amp; TP2 MISSING")),"UNKNOWN OUTCOME")))))))))))))</f>
        <v>0</v>
      </c>
      <c r="K42">
        <f>J42="OK"</f>
        <v>0</v>
      </c>
      <c r="L42">
        <f>IF(ISNUMBER(Journal!$M42),Journal!$M42,0.5)</f>
        <v>0</v>
      </c>
      <c r="M42">
        <f>IF(NOT(K42),"",G42*IF(Journal!$K42="SL",Journal!$F42-Journal!$E42,IF(Journal!$K42="TP",Journal!$G42-Journal!$E42,IF(Journal!$K42="Manual exit",Journal!$J42-Journal!$E42,IF(Journal!$K42="TP1 + Breakeven",L42*(Journal!$G42-Journal!$E42),IF(Journal!$K42="TP1 + Manual",L42*(Journal!$G42-Journal!$E42)+(1-L42)*(Journal!$J42-Journal!$E42),(Journal!$G42+Journal!$H42+IF(ISNUMBER(Journal!$I42),Journal!$I42,0))/IF(ISNUMBER(Journal!$I42),3,2)-Journal!$E42))))))</f>
        <v>0</v>
      </c>
      <c r="N42">
        <f>IF(K42,Journal!$E42+G42*M42,"")</f>
        <v>0</v>
      </c>
      <c r="O42">
        <f>Q41</f>
        <v>0</v>
      </c>
      <c r="P42">
        <f>IF(OR(NOT(A42),I42&lt;&gt;""),"",Journal!$L42)</f>
        <v>0</v>
      </c>
      <c r="Q42">
        <f>O42+IF(K42,V42,0)</f>
        <v>0</v>
      </c>
      <c r="R42">
        <f>IF(P42="","",H42*P42*C42*D42)</f>
        <v>0</v>
      </c>
      <c r="S42">
        <f>IF(K42,M42*P42*C42*D42,"")</f>
        <v>0</v>
      </c>
      <c r="T42">
        <f>IF(K42,-IF(F42&gt;0,F42*Journal!$E42*P42*C42*D42,P42*E42),"")</f>
        <v>0</v>
      </c>
      <c r="U42">
        <f>IF(K42,IF(S42&gt;0,"W",IF(S42&lt;0,"L","B")),"")</f>
        <v>0</v>
      </c>
      <c r="V42">
        <f>IF(K42,S42+T42,"")</f>
        <v>0</v>
      </c>
      <c r="W42">
        <f>IF(K42,V42/O42,"")</f>
        <v>0</v>
      </c>
      <c r="X42">
        <f>IF(K42,M42/H42,"")</f>
        <v>0</v>
      </c>
      <c r="Y42">
        <f>IF(AND(OR(J42="OK",J42="OPEN"),ISNUMBER(Journal!$G42)),G42*(Journal!$G42-Journal!$E42)/H42,"")</f>
        <v>0</v>
      </c>
      <c r="Z42">
        <f>IF(AA42="","",IF(AND(ISNUMBER(Settings!$D$5),ISNUMBER(Settings!$E$5),IF(Settings!$D$5&lt;=Settings!$E$5,AND(AA42&gt;=Settings!$D$5,AA42&lt;Settings!$E$5),OR(AA42&gt;=Settings!$D$5,AA42&lt;Settings!$E$5))),Settings!$A$5,IF(AND(ISNUMBER(Settings!$D$6),ISNUMBER(Settings!$E$6),IF(Settings!$D$6&lt;=Settings!$E$6,AND(AA42&gt;=Settings!$D$6,AA42&lt;Settings!$E$6),OR(AA42&gt;=Settings!$D$6,AA42&lt;Settings!$E$6))),Settings!$A$6,IF(AND(ISNUMBER(Settings!$D$7),ISNUMBER(Settings!$E$7),IF(Settings!$D$7&lt;=Settings!$E$7,AND(AA42&gt;=Settings!$D$7,AA42&lt;Settings!$E$7),OR(AA42&gt;=Settings!$D$7,AA42&lt;Settings!$E$7))),Settings!$A$7,IF(AND(ISNUMBER(Settings!$D$8),ISNUMBER(Settings!$E$8),IF(Settings!$D$8&lt;=Settings!$E$8,AND(AA42&gt;=Settings!$D$8,AA42&lt;Settings!$E$8),OR(AA42&gt;=Settings!$D$8,AA42&lt;Settings!$E$8))),Settings!$A$8,IF(AND(ISNUMBER(Settings!$D$9),ISNUMBER(Settings!$E$9),IF(Settings!$D$9&lt;=Settings!$E$9,AND(AA42&gt;=Settings!$D$9,AA42&lt;Settings!$E$9),OR(AA42&gt;=Settings!$D$9,AA42&lt;Settings!$E$9))),Settings!$A$9,IF(AND(ISNUMBER(Settings!$D$10),ISNUMBER(Settings!$E$10),IF(Settings!$D$10&lt;=Settings!$E$10,AND(AA42&gt;=Settings!$D$10,AA42&lt;Settings!$E$10),OR(AA42&gt;=Settings!$D$10,AA42&lt;Settings!$E$10))),Settings!$A$10,"")))))))</f>
        <v>0</v>
      </c>
      <c r="AA42">
        <f>IF(AND(A42,ISNUMBER(Journal!$B42)),MOD(ROUND(MOD(Journal!$B42,1)*1440,0)-ROUND(Journal!$D$8*60,0),1440),"")</f>
        <v>0</v>
      </c>
      <c r="AB42">
        <f>IF(G42=1,"LONG",IF(G42=-1,"SHORT",""))</f>
        <v>0</v>
      </c>
      <c r="AC42">
        <f>AC41+IF(K42,1,0)</f>
        <v>0</v>
      </c>
      <c r="AD42">
        <f>IF(K42,AC42,"")</f>
        <v>0</v>
      </c>
      <c r="AE42">
        <f>J42="OPEN"</f>
        <v>0</v>
      </c>
      <c r="AF42">
        <f>AND(J42&lt;&gt;"",J42&lt;&gt;"OK",J42&lt;&gt;"OPEN")</f>
        <v>0</v>
      </c>
      <c r="AH42">
        <v>31</v>
      </c>
      <c r="AI42">
        <f>IF(AH42&gt;$AZ$11,"",IF(AH42=0,Journal!$D$3,INDEX($Q$11:$Q$1010,MATCH(AH42,$AD$11:$AD$1010,0))))</f>
        <v>0</v>
      </c>
      <c r="AJ42">
        <v>32</v>
      </c>
      <c r="AK42">
        <f>IF(AJ42&gt;$AZ$11,"",INDEX($P$11:$P$1010,MATCH(AJ42,$AD$11:$AD$1010,0)))</f>
        <v>0</v>
      </c>
      <c r="AM42">
        <f>IF(Markets!$A$36="","",Markets!$A$36)</f>
        <v>0</v>
      </c>
      <c r="AN42">
        <f>IF(AM42="",0,COUNTIFS(Journal!$C$11:$C$1010,AM42,$K$11:$K$1010,TRUE))</f>
        <v>0</v>
      </c>
      <c r="AO42">
        <f>IF(AN42=0,0,SUMIF(Journal!$C$11:$C$1010,AM42,$V$11:$V$1010))</f>
        <v>0</v>
      </c>
      <c r="AP42">
        <f>IF(AN42&gt;0,COUNTIF($AN$11:AN42,"&gt;0"),"")</f>
        <v>0</v>
      </c>
      <c r="AQ42">
        <v>32</v>
      </c>
      <c r="AR42">
        <f>IF(AQ42&gt;$AZ$36,"",INDEX($AM$11:$AM$160,MATCH(AQ42,$AP$11:$AP$160,0)))</f>
        <v>0</v>
      </c>
      <c r="AS42">
        <f>IF(AQ42&gt;$AZ$36,"",INDEX($AO$11:$AO$160,MATCH(AQ42,$AP$11:$AP$160,0)))</f>
        <v>0</v>
      </c>
    </row>
    <row r="43" spans="1:52">
      <c r="A43">
        <f>COUNTA(Journal!A43:M43)&gt;0</f>
        <v>0</v>
      </c>
      <c r="B43">
        <f>IF(Journal!$C43="",0,IFERROR(MATCH(Journal!$C43,Markets!$A$5:$A$154,0),0))</f>
        <v>0</v>
      </c>
      <c r="C43">
        <f>IF(B43&gt;0,INDEX(Markets!$C$5:$C$154,B43),"")</f>
        <v>0</v>
      </c>
      <c r="D43">
        <f>IF(B43&gt;0,INDEX(Markets!$F$5:$F$154,B43),"")</f>
        <v>0</v>
      </c>
      <c r="E43">
        <f>IF(B43&gt;0,IF(INDEX(Markets!$G$5:$G$154,B43)="",Journal!$D$4,INDEX(Markets!$G$5:$G$154,B43)),"")</f>
        <v>0</v>
      </c>
      <c r="F43">
        <f>IF(B43&gt;0,N(INDEX(Markets!$H$5:$H$154,B43)),0)</f>
        <v>0</v>
      </c>
      <c r="G43">
        <f>IF(Journal!$D43="LONG",1,IF(Journal!$D43="SHORT",-1,0))</f>
        <v>0</v>
      </c>
      <c r="H43">
        <f>IF(AND(ISNUMBER(Journal!$E43),ISNUMBER(Journal!$F43)),ABS(Journal!$E43-Journal!$F43),"")</f>
        <v>0</v>
      </c>
      <c r="I43">
        <f>IF(NOT(A43),"",IF(Journal!$C43="","INSTRUMENT MISSING",IF(B43=0,"UNKNOWN INSTRUMENT",IF(OR(NOT(ISNUMBER(C43)),NOT(ISNUMBER(D43))),"INSTRUMENT SPECS MISSING",IF(OR(C43&lt;=0,D43&lt;=0),"INSTRUMENT SPECS MISSING",IF(NOT(ISNUMBER(Journal!$E43)),"ENTRY MISSING",IF(NOT(ISNUMBER(Journal!$F43)),"SL MISSING",IF(Journal!$F43=Journal!$E43,"SL = ENTRY",IF(G43=0,"DIRECTION MISSING",IF(G43*(Journal!$E43-Journal!$F43)&lt;=0,"SL WRONG SIDE",IF(NOT(AND(ISNUMBER(Journal!$L43),Journal!$L43&gt;0)),IF(TRUE,"LOTS MISSING","RISK MISSING"),"")))))))))))</f>
        <v>0</v>
      </c>
      <c r="J43">
        <f>IF(NOT(A43),"",IF(I43&lt;&gt;"",I43,IF(AND(ISNUMBER(Journal!$G43),G43*(Journal!$G43-Journal!$E43)&lt;=0),"TP1 WRONG SIDE",IF(AND(ISNUMBER(Journal!$H43),G43*(Journal!$H43-Journal!$E43)&lt;=0),"TP2 WRONG SIDE",IF(AND(ISNUMBER(Journal!$I43),G43*(Journal!$I43-Journal!$E43)&lt;=0),"TP3 WRONG SIDE",IF(Journal!$K43="","OPEN",IF(AND(Journal!$M43&lt;&gt;"",OR(NOT(ISNUMBER(Journal!$M43)),Journal!$M43&lt;=0,Journal!$M43&gt;=1)),"TP1 % INVALID",IF(Journal!$K43="SL","OK",IF(Journal!$K43="TP",IF(ISNUMBER(Journal!$G43),"OK","TP1 MISSING"),IF(Journal!$K43="Manual exit",IF(ISNUMBER(Journal!$J43),"OK","MANUAL MISSING"),IF(Journal!$K43="TP1 + Breakeven",IF(ISNUMBER(Journal!$G43),"OK","TP1 MISSING"),IF(Journal!$K43="TP1 + Manual",IF(ISNUMBER(Journal!$G43),IF(ISNUMBER(Journal!$J43),"OK","MANUAL MISSING"),IF(ISNUMBER(Journal!$J43),"TP1 MISSING","TP1 &amp; MANUAL MISSING")),IF(Journal!$K43="Multiple TP",IF(ISNUMBER(Journal!$G43),IF(ISNUMBER(Journal!$H43),"OK","TP2 MISSING"),IF(ISNUMBER(Journal!$H43),"TP1 MISSING","TP1 &amp; TP2 MISSING")),"UNKNOWN OUTCOME")))))))))))))</f>
        <v>0</v>
      </c>
      <c r="K43">
        <f>J43="OK"</f>
        <v>0</v>
      </c>
      <c r="L43">
        <f>IF(ISNUMBER(Journal!$M43),Journal!$M43,0.5)</f>
        <v>0</v>
      </c>
      <c r="M43">
        <f>IF(NOT(K43),"",G43*IF(Journal!$K43="SL",Journal!$F43-Journal!$E43,IF(Journal!$K43="TP",Journal!$G43-Journal!$E43,IF(Journal!$K43="Manual exit",Journal!$J43-Journal!$E43,IF(Journal!$K43="TP1 + Breakeven",L43*(Journal!$G43-Journal!$E43),IF(Journal!$K43="TP1 + Manual",L43*(Journal!$G43-Journal!$E43)+(1-L43)*(Journal!$J43-Journal!$E43),(Journal!$G43+Journal!$H43+IF(ISNUMBER(Journal!$I43),Journal!$I43,0))/IF(ISNUMBER(Journal!$I43),3,2)-Journal!$E43))))))</f>
        <v>0</v>
      </c>
      <c r="N43">
        <f>IF(K43,Journal!$E43+G43*M43,"")</f>
        <v>0</v>
      </c>
      <c r="O43">
        <f>Q42</f>
        <v>0</v>
      </c>
      <c r="P43">
        <f>IF(OR(NOT(A43),I43&lt;&gt;""),"",Journal!$L43)</f>
        <v>0</v>
      </c>
      <c r="Q43">
        <f>O43+IF(K43,V43,0)</f>
        <v>0</v>
      </c>
      <c r="R43">
        <f>IF(P43="","",H43*P43*C43*D43)</f>
        <v>0</v>
      </c>
      <c r="S43">
        <f>IF(K43,M43*P43*C43*D43,"")</f>
        <v>0</v>
      </c>
      <c r="T43">
        <f>IF(K43,-IF(F43&gt;0,F43*Journal!$E43*P43*C43*D43,P43*E43),"")</f>
        <v>0</v>
      </c>
      <c r="U43">
        <f>IF(K43,IF(S43&gt;0,"W",IF(S43&lt;0,"L","B")),"")</f>
        <v>0</v>
      </c>
      <c r="V43">
        <f>IF(K43,S43+T43,"")</f>
        <v>0</v>
      </c>
      <c r="W43">
        <f>IF(K43,V43/O43,"")</f>
        <v>0</v>
      </c>
      <c r="X43">
        <f>IF(K43,M43/H43,"")</f>
        <v>0</v>
      </c>
      <c r="Y43">
        <f>IF(AND(OR(J43="OK",J43="OPEN"),ISNUMBER(Journal!$G43)),G43*(Journal!$G43-Journal!$E43)/H43,"")</f>
        <v>0</v>
      </c>
      <c r="Z43">
        <f>IF(AA43="","",IF(AND(ISNUMBER(Settings!$D$5),ISNUMBER(Settings!$E$5),IF(Settings!$D$5&lt;=Settings!$E$5,AND(AA43&gt;=Settings!$D$5,AA43&lt;Settings!$E$5),OR(AA43&gt;=Settings!$D$5,AA43&lt;Settings!$E$5))),Settings!$A$5,IF(AND(ISNUMBER(Settings!$D$6),ISNUMBER(Settings!$E$6),IF(Settings!$D$6&lt;=Settings!$E$6,AND(AA43&gt;=Settings!$D$6,AA43&lt;Settings!$E$6),OR(AA43&gt;=Settings!$D$6,AA43&lt;Settings!$E$6))),Settings!$A$6,IF(AND(ISNUMBER(Settings!$D$7),ISNUMBER(Settings!$E$7),IF(Settings!$D$7&lt;=Settings!$E$7,AND(AA43&gt;=Settings!$D$7,AA43&lt;Settings!$E$7),OR(AA43&gt;=Settings!$D$7,AA43&lt;Settings!$E$7))),Settings!$A$7,IF(AND(ISNUMBER(Settings!$D$8),ISNUMBER(Settings!$E$8),IF(Settings!$D$8&lt;=Settings!$E$8,AND(AA43&gt;=Settings!$D$8,AA43&lt;Settings!$E$8),OR(AA43&gt;=Settings!$D$8,AA43&lt;Settings!$E$8))),Settings!$A$8,IF(AND(ISNUMBER(Settings!$D$9),ISNUMBER(Settings!$E$9),IF(Settings!$D$9&lt;=Settings!$E$9,AND(AA43&gt;=Settings!$D$9,AA43&lt;Settings!$E$9),OR(AA43&gt;=Settings!$D$9,AA43&lt;Settings!$E$9))),Settings!$A$9,IF(AND(ISNUMBER(Settings!$D$10),ISNUMBER(Settings!$E$10),IF(Settings!$D$10&lt;=Settings!$E$10,AND(AA43&gt;=Settings!$D$10,AA43&lt;Settings!$E$10),OR(AA43&gt;=Settings!$D$10,AA43&lt;Settings!$E$10))),Settings!$A$10,"")))))))</f>
        <v>0</v>
      </c>
      <c r="AA43">
        <f>IF(AND(A43,ISNUMBER(Journal!$B43)),MOD(ROUND(MOD(Journal!$B43,1)*1440,0)-ROUND(Journal!$D$8*60,0),1440),"")</f>
        <v>0</v>
      </c>
      <c r="AB43">
        <f>IF(G43=1,"LONG",IF(G43=-1,"SHORT",""))</f>
        <v>0</v>
      </c>
      <c r="AC43">
        <f>AC42+IF(K43,1,0)</f>
        <v>0</v>
      </c>
      <c r="AD43">
        <f>IF(K43,AC43,"")</f>
        <v>0</v>
      </c>
      <c r="AE43">
        <f>J43="OPEN"</f>
        <v>0</v>
      </c>
      <c r="AF43">
        <f>AND(J43&lt;&gt;"",J43&lt;&gt;"OK",J43&lt;&gt;"OPEN")</f>
        <v>0</v>
      </c>
      <c r="AH43">
        <v>32</v>
      </c>
      <c r="AI43">
        <f>IF(AH43&gt;$AZ$11,"",IF(AH43=0,Journal!$D$3,INDEX($Q$11:$Q$1010,MATCH(AH43,$AD$11:$AD$1010,0))))</f>
        <v>0</v>
      </c>
      <c r="AJ43">
        <v>33</v>
      </c>
      <c r="AK43">
        <f>IF(AJ43&gt;$AZ$11,"",INDEX($P$11:$P$1010,MATCH(AJ43,$AD$11:$AD$1010,0)))</f>
        <v>0</v>
      </c>
      <c r="AM43">
        <f>IF(Markets!$A$37="","",Markets!$A$37)</f>
        <v>0</v>
      </c>
      <c r="AN43">
        <f>IF(AM43="",0,COUNTIFS(Journal!$C$11:$C$1010,AM43,$K$11:$K$1010,TRUE))</f>
        <v>0</v>
      </c>
      <c r="AO43">
        <f>IF(AN43=0,0,SUMIF(Journal!$C$11:$C$1010,AM43,$V$11:$V$1010))</f>
        <v>0</v>
      </c>
      <c r="AP43">
        <f>IF(AN43&gt;0,COUNTIF($AN$11:AN43,"&gt;0"),"")</f>
        <v>0</v>
      </c>
      <c r="AQ43">
        <v>33</v>
      </c>
      <c r="AR43">
        <f>IF(AQ43&gt;$AZ$36,"",INDEX($AM$11:$AM$160,MATCH(AQ43,$AP$11:$AP$160,0)))</f>
        <v>0</v>
      </c>
      <c r="AS43">
        <f>IF(AQ43&gt;$AZ$36,"",INDEX($AO$11:$AO$160,MATCH(AQ43,$AP$11:$AP$160,0)))</f>
        <v>0</v>
      </c>
    </row>
    <row r="44" spans="1:52">
      <c r="A44">
        <f>COUNTA(Journal!A44:M44)&gt;0</f>
        <v>0</v>
      </c>
      <c r="B44">
        <f>IF(Journal!$C44="",0,IFERROR(MATCH(Journal!$C44,Markets!$A$5:$A$154,0),0))</f>
        <v>0</v>
      </c>
      <c r="C44">
        <f>IF(B44&gt;0,INDEX(Markets!$C$5:$C$154,B44),"")</f>
        <v>0</v>
      </c>
      <c r="D44">
        <f>IF(B44&gt;0,INDEX(Markets!$F$5:$F$154,B44),"")</f>
        <v>0</v>
      </c>
      <c r="E44">
        <f>IF(B44&gt;0,IF(INDEX(Markets!$G$5:$G$154,B44)="",Journal!$D$4,INDEX(Markets!$G$5:$G$154,B44)),"")</f>
        <v>0</v>
      </c>
      <c r="F44">
        <f>IF(B44&gt;0,N(INDEX(Markets!$H$5:$H$154,B44)),0)</f>
        <v>0</v>
      </c>
      <c r="G44">
        <f>IF(Journal!$D44="LONG",1,IF(Journal!$D44="SHORT",-1,0))</f>
        <v>0</v>
      </c>
      <c r="H44">
        <f>IF(AND(ISNUMBER(Journal!$E44),ISNUMBER(Journal!$F44)),ABS(Journal!$E44-Journal!$F44),"")</f>
        <v>0</v>
      </c>
      <c r="I44">
        <f>IF(NOT(A44),"",IF(Journal!$C44="","INSTRUMENT MISSING",IF(B44=0,"UNKNOWN INSTRUMENT",IF(OR(NOT(ISNUMBER(C44)),NOT(ISNUMBER(D44))),"INSTRUMENT SPECS MISSING",IF(OR(C44&lt;=0,D44&lt;=0),"INSTRUMENT SPECS MISSING",IF(NOT(ISNUMBER(Journal!$E44)),"ENTRY MISSING",IF(NOT(ISNUMBER(Journal!$F44)),"SL MISSING",IF(Journal!$F44=Journal!$E44,"SL = ENTRY",IF(G44=0,"DIRECTION MISSING",IF(G44*(Journal!$E44-Journal!$F44)&lt;=0,"SL WRONG SIDE",IF(NOT(AND(ISNUMBER(Journal!$L44),Journal!$L44&gt;0)),IF(TRUE,"LOTS MISSING","RISK MISSING"),"")))))))))))</f>
        <v>0</v>
      </c>
      <c r="J44">
        <f>IF(NOT(A44),"",IF(I44&lt;&gt;"",I44,IF(AND(ISNUMBER(Journal!$G44),G44*(Journal!$G44-Journal!$E44)&lt;=0),"TP1 WRONG SIDE",IF(AND(ISNUMBER(Journal!$H44),G44*(Journal!$H44-Journal!$E44)&lt;=0),"TP2 WRONG SIDE",IF(AND(ISNUMBER(Journal!$I44),G44*(Journal!$I44-Journal!$E44)&lt;=0),"TP3 WRONG SIDE",IF(Journal!$K44="","OPEN",IF(AND(Journal!$M44&lt;&gt;"",OR(NOT(ISNUMBER(Journal!$M44)),Journal!$M44&lt;=0,Journal!$M44&gt;=1)),"TP1 % INVALID",IF(Journal!$K44="SL","OK",IF(Journal!$K44="TP",IF(ISNUMBER(Journal!$G44),"OK","TP1 MISSING"),IF(Journal!$K44="Manual exit",IF(ISNUMBER(Journal!$J44),"OK","MANUAL MISSING"),IF(Journal!$K44="TP1 + Breakeven",IF(ISNUMBER(Journal!$G44),"OK","TP1 MISSING"),IF(Journal!$K44="TP1 + Manual",IF(ISNUMBER(Journal!$G44),IF(ISNUMBER(Journal!$J44),"OK","MANUAL MISSING"),IF(ISNUMBER(Journal!$J44),"TP1 MISSING","TP1 &amp; MANUAL MISSING")),IF(Journal!$K44="Multiple TP",IF(ISNUMBER(Journal!$G44),IF(ISNUMBER(Journal!$H44),"OK","TP2 MISSING"),IF(ISNUMBER(Journal!$H44),"TP1 MISSING","TP1 &amp; TP2 MISSING")),"UNKNOWN OUTCOME")))))))))))))</f>
        <v>0</v>
      </c>
      <c r="K44">
        <f>J44="OK"</f>
        <v>0</v>
      </c>
      <c r="L44">
        <f>IF(ISNUMBER(Journal!$M44),Journal!$M44,0.5)</f>
        <v>0</v>
      </c>
      <c r="M44">
        <f>IF(NOT(K44),"",G44*IF(Journal!$K44="SL",Journal!$F44-Journal!$E44,IF(Journal!$K44="TP",Journal!$G44-Journal!$E44,IF(Journal!$K44="Manual exit",Journal!$J44-Journal!$E44,IF(Journal!$K44="TP1 + Breakeven",L44*(Journal!$G44-Journal!$E44),IF(Journal!$K44="TP1 + Manual",L44*(Journal!$G44-Journal!$E44)+(1-L44)*(Journal!$J44-Journal!$E44),(Journal!$G44+Journal!$H44+IF(ISNUMBER(Journal!$I44),Journal!$I44,0))/IF(ISNUMBER(Journal!$I44),3,2)-Journal!$E44))))))</f>
        <v>0</v>
      </c>
      <c r="N44">
        <f>IF(K44,Journal!$E44+G44*M44,"")</f>
        <v>0</v>
      </c>
      <c r="O44">
        <f>Q43</f>
        <v>0</v>
      </c>
      <c r="P44">
        <f>IF(OR(NOT(A44),I44&lt;&gt;""),"",Journal!$L44)</f>
        <v>0</v>
      </c>
      <c r="Q44">
        <f>O44+IF(K44,V44,0)</f>
        <v>0</v>
      </c>
      <c r="R44">
        <f>IF(P44="","",H44*P44*C44*D44)</f>
        <v>0</v>
      </c>
      <c r="S44">
        <f>IF(K44,M44*P44*C44*D44,"")</f>
        <v>0</v>
      </c>
      <c r="T44">
        <f>IF(K44,-IF(F44&gt;0,F44*Journal!$E44*P44*C44*D44,P44*E44),"")</f>
        <v>0</v>
      </c>
      <c r="U44">
        <f>IF(K44,IF(S44&gt;0,"W",IF(S44&lt;0,"L","B")),"")</f>
        <v>0</v>
      </c>
      <c r="V44">
        <f>IF(K44,S44+T44,"")</f>
        <v>0</v>
      </c>
      <c r="W44">
        <f>IF(K44,V44/O44,"")</f>
        <v>0</v>
      </c>
      <c r="X44">
        <f>IF(K44,M44/H44,"")</f>
        <v>0</v>
      </c>
      <c r="Y44">
        <f>IF(AND(OR(J44="OK",J44="OPEN"),ISNUMBER(Journal!$G44)),G44*(Journal!$G44-Journal!$E44)/H44,"")</f>
        <v>0</v>
      </c>
      <c r="Z44">
        <f>IF(AA44="","",IF(AND(ISNUMBER(Settings!$D$5),ISNUMBER(Settings!$E$5),IF(Settings!$D$5&lt;=Settings!$E$5,AND(AA44&gt;=Settings!$D$5,AA44&lt;Settings!$E$5),OR(AA44&gt;=Settings!$D$5,AA44&lt;Settings!$E$5))),Settings!$A$5,IF(AND(ISNUMBER(Settings!$D$6),ISNUMBER(Settings!$E$6),IF(Settings!$D$6&lt;=Settings!$E$6,AND(AA44&gt;=Settings!$D$6,AA44&lt;Settings!$E$6),OR(AA44&gt;=Settings!$D$6,AA44&lt;Settings!$E$6))),Settings!$A$6,IF(AND(ISNUMBER(Settings!$D$7),ISNUMBER(Settings!$E$7),IF(Settings!$D$7&lt;=Settings!$E$7,AND(AA44&gt;=Settings!$D$7,AA44&lt;Settings!$E$7),OR(AA44&gt;=Settings!$D$7,AA44&lt;Settings!$E$7))),Settings!$A$7,IF(AND(ISNUMBER(Settings!$D$8),ISNUMBER(Settings!$E$8),IF(Settings!$D$8&lt;=Settings!$E$8,AND(AA44&gt;=Settings!$D$8,AA44&lt;Settings!$E$8),OR(AA44&gt;=Settings!$D$8,AA44&lt;Settings!$E$8))),Settings!$A$8,IF(AND(ISNUMBER(Settings!$D$9),ISNUMBER(Settings!$E$9),IF(Settings!$D$9&lt;=Settings!$E$9,AND(AA44&gt;=Settings!$D$9,AA44&lt;Settings!$E$9),OR(AA44&gt;=Settings!$D$9,AA44&lt;Settings!$E$9))),Settings!$A$9,IF(AND(ISNUMBER(Settings!$D$10),ISNUMBER(Settings!$E$10),IF(Settings!$D$10&lt;=Settings!$E$10,AND(AA44&gt;=Settings!$D$10,AA44&lt;Settings!$E$10),OR(AA44&gt;=Settings!$D$10,AA44&lt;Settings!$E$10))),Settings!$A$10,"")))))))</f>
        <v>0</v>
      </c>
      <c r="AA44">
        <f>IF(AND(A44,ISNUMBER(Journal!$B44)),MOD(ROUND(MOD(Journal!$B44,1)*1440,0)-ROUND(Journal!$D$8*60,0),1440),"")</f>
        <v>0</v>
      </c>
      <c r="AB44">
        <f>IF(G44=1,"LONG",IF(G44=-1,"SHORT",""))</f>
        <v>0</v>
      </c>
      <c r="AC44">
        <f>AC43+IF(K44,1,0)</f>
        <v>0</v>
      </c>
      <c r="AD44">
        <f>IF(K44,AC44,"")</f>
        <v>0</v>
      </c>
      <c r="AE44">
        <f>J44="OPEN"</f>
        <v>0</v>
      </c>
      <c r="AF44">
        <f>AND(J44&lt;&gt;"",J44&lt;&gt;"OK",J44&lt;&gt;"OPEN")</f>
        <v>0</v>
      </c>
      <c r="AH44">
        <v>33</v>
      </c>
      <c r="AI44">
        <f>IF(AH44&gt;$AZ$11,"",IF(AH44=0,Journal!$D$3,INDEX($Q$11:$Q$1010,MATCH(AH44,$AD$11:$AD$1010,0))))</f>
        <v>0</v>
      </c>
      <c r="AJ44">
        <v>34</v>
      </c>
      <c r="AK44">
        <f>IF(AJ44&gt;$AZ$11,"",INDEX($P$11:$P$1010,MATCH(AJ44,$AD$11:$AD$1010,0)))</f>
        <v>0</v>
      </c>
      <c r="AM44">
        <f>IF(Markets!$A$38="","",Markets!$A$38)</f>
        <v>0</v>
      </c>
      <c r="AN44">
        <f>IF(AM44="",0,COUNTIFS(Journal!$C$11:$C$1010,AM44,$K$11:$K$1010,TRUE))</f>
        <v>0</v>
      </c>
      <c r="AO44">
        <f>IF(AN44=0,0,SUMIF(Journal!$C$11:$C$1010,AM44,$V$11:$V$1010))</f>
        <v>0</v>
      </c>
      <c r="AP44">
        <f>IF(AN44&gt;0,COUNTIF($AN$11:AN44,"&gt;0"),"")</f>
        <v>0</v>
      </c>
      <c r="AQ44">
        <v>34</v>
      </c>
      <c r="AR44">
        <f>IF(AQ44&gt;$AZ$36,"",INDEX($AM$11:$AM$160,MATCH(AQ44,$AP$11:$AP$160,0)))</f>
        <v>0</v>
      </c>
      <c r="AS44">
        <f>IF(AQ44&gt;$AZ$36,"",INDEX($AO$11:$AO$160,MATCH(AQ44,$AP$11:$AP$160,0)))</f>
        <v>0</v>
      </c>
    </row>
    <row r="45" spans="1:52">
      <c r="A45">
        <f>COUNTA(Journal!A45:M45)&gt;0</f>
        <v>0</v>
      </c>
      <c r="B45">
        <f>IF(Journal!$C45="",0,IFERROR(MATCH(Journal!$C45,Markets!$A$5:$A$154,0),0))</f>
        <v>0</v>
      </c>
      <c r="C45">
        <f>IF(B45&gt;0,INDEX(Markets!$C$5:$C$154,B45),"")</f>
        <v>0</v>
      </c>
      <c r="D45">
        <f>IF(B45&gt;0,INDEX(Markets!$F$5:$F$154,B45),"")</f>
        <v>0</v>
      </c>
      <c r="E45">
        <f>IF(B45&gt;0,IF(INDEX(Markets!$G$5:$G$154,B45)="",Journal!$D$4,INDEX(Markets!$G$5:$G$154,B45)),"")</f>
        <v>0</v>
      </c>
      <c r="F45">
        <f>IF(B45&gt;0,N(INDEX(Markets!$H$5:$H$154,B45)),0)</f>
        <v>0</v>
      </c>
      <c r="G45">
        <f>IF(Journal!$D45="LONG",1,IF(Journal!$D45="SHORT",-1,0))</f>
        <v>0</v>
      </c>
      <c r="H45">
        <f>IF(AND(ISNUMBER(Journal!$E45),ISNUMBER(Journal!$F45)),ABS(Journal!$E45-Journal!$F45),"")</f>
        <v>0</v>
      </c>
      <c r="I45">
        <f>IF(NOT(A45),"",IF(Journal!$C45="","INSTRUMENT MISSING",IF(B45=0,"UNKNOWN INSTRUMENT",IF(OR(NOT(ISNUMBER(C45)),NOT(ISNUMBER(D45))),"INSTRUMENT SPECS MISSING",IF(OR(C45&lt;=0,D45&lt;=0),"INSTRUMENT SPECS MISSING",IF(NOT(ISNUMBER(Journal!$E45)),"ENTRY MISSING",IF(NOT(ISNUMBER(Journal!$F45)),"SL MISSING",IF(Journal!$F45=Journal!$E45,"SL = ENTRY",IF(G45=0,"DIRECTION MISSING",IF(G45*(Journal!$E45-Journal!$F45)&lt;=0,"SL WRONG SIDE",IF(NOT(AND(ISNUMBER(Journal!$L45),Journal!$L45&gt;0)),IF(TRUE,"LOTS MISSING","RISK MISSING"),"")))))))))))</f>
        <v>0</v>
      </c>
      <c r="J45">
        <f>IF(NOT(A45),"",IF(I45&lt;&gt;"",I45,IF(AND(ISNUMBER(Journal!$G45),G45*(Journal!$G45-Journal!$E45)&lt;=0),"TP1 WRONG SIDE",IF(AND(ISNUMBER(Journal!$H45),G45*(Journal!$H45-Journal!$E45)&lt;=0),"TP2 WRONG SIDE",IF(AND(ISNUMBER(Journal!$I45),G45*(Journal!$I45-Journal!$E45)&lt;=0),"TP3 WRONG SIDE",IF(Journal!$K45="","OPEN",IF(AND(Journal!$M45&lt;&gt;"",OR(NOT(ISNUMBER(Journal!$M45)),Journal!$M45&lt;=0,Journal!$M45&gt;=1)),"TP1 % INVALID",IF(Journal!$K45="SL","OK",IF(Journal!$K45="TP",IF(ISNUMBER(Journal!$G45),"OK","TP1 MISSING"),IF(Journal!$K45="Manual exit",IF(ISNUMBER(Journal!$J45),"OK","MANUAL MISSING"),IF(Journal!$K45="TP1 + Breakeven",IF(ISNUMBER(Journal!$G45),"OK","TP1 MISSING"),IF(Journal!$K45="TP1 + Manual",IF(ISNUMBER(Journal!$G45),IF(ISNUMBER(Journal!$J45),"OK","MANUAL MISSING"),IF(ISNUMBER(Journal!$J45),"TP1 MISSING","TP1 &amp; MANUAL MISSING")),IF(Journal!$K45="Multiple TP",IF(ISNUMBER(Journal!$G45),IF(ISNUMBER(Journal!$H45),"OK","TP2 MISSING"),IF(ISNUMBER(Journal!$H45),"TP1 MISSING","TP1 &amp; TP2 MISSING")),"UNKNOWN OUTCOME")))))))))))))</f>
        <v>0</v>
      </c>
      <c r="K45">
        <f>J45="OK"</f>
        <v>0</v>
      </c>
      <c r="L45">
        <f>IF(ISNUMBER(Journal!$M45),Journal!$M45,0.5)</f>
        <v>0</v>
      </c>
      <c r="M45">
        <f>IF(NOT(K45),"",G45*IF(Journal!$K45="SL",Journal!$F45-Journal!$E45,IF(Journal!$K45="TP",Journal!$G45-Journal!$E45,IF(Journal!$K45="Manual exit",Journal!$J45-Journal!$E45,IF(Journal!$K45="TP1 + Breakeven",L45*(Journal!$G45-Journal!$E45),IF(Journal!$K45="TP1 + Manual",L45*(Journal!$G45-Journal!$E45)+(1-L45)*(Journal!$J45-Journal!$E45),(Journal!$G45+Journal!$H45+IF(ISNUMBER(Journal!$I45),Journal!$I45,0))/IF(ISNUMBER(Journal!$I45),3,2)-Journal!$E45))))))</f>
        <v>0</v>
      </c>
      <c r="N45">
        <f>IF(K45,Journal!$E45+G45*M45,"")</f>
        <v>0</v>
      </c>
      <c r="O45">
        <f>Q44</f>
        <v>0</v>
      </c>
      <c r="P45">
        <f>IF(OR(NOT(A45),I45&lt;&gt;""),"",Journal!$L45)</f>
        <v>0</v>
      </c>
      <c r="Q45">
        <f>O45+IF(K45,V45,0)</f>
        <v>0</v>
      </c>
      <c r="R45">
        <f>IF(P45="","",H45*P45*C45*D45)</f>
        <v>0</v>
      </c>
      <c r="S45">
        <f>IF(K45,M45*P45*C45*D45,"")</f>
        <v>0</v>
      </c>
      <c r="T45">
        <f>IF(K45,-IF(F45&gt;0,F45*Journal!$E45*P45*C45*D45,P45*E45),"")</f>
        <v>0</v>
      </c>
      <c r="U45">
        <f>IF(K45,IF(S45&gt;0,"W",IF(S45&lt;0,"L","B")),"")</f>
        <v>0</v>
      </c>
      <c r="V45">
        <f>IF(K45,S45+T45,"")</f>
        <v>0</v>
      </c>
      <c r="W45">
        <f>IF(K45,V45/O45,"")</f>
        <v>0</v>
      </c>
      <c r="X45">
        <f>IF(K45,M45/H45,"")</f>
        <v>0</v>
      </c>
      <c r="Y45">
        <f>IF(AND(OR(J45="OK",J45="OPEN"),ISNUMBER(Journal!$G45)),G45*(Journal!$G45-Journal!$E45)/H45,"")</f>
        <v>0</v>
      </c>
      <c r="Z45">
        <f>IF(AA45="","",IF(AND(ISNUMBER(Settings!$D$5),ISNUMBER(Settings!$E$5),IF(Settings!$D$5&lt;=Settings!$E$5,AND(AA45&gt;=Settings!$D$5,AA45&lt;Settings!$E$5),OR(AA45&gt;=Settings!$D$5,AA45&lt;Settings!$E$5))),Settings!$A$5,IF(AND(ISNUMBER(Settings!$D$6),ISNUMBER(Settings!$E$6),IF(Settings!$D$6&lt;=Settings!$E$6,AND(AA45&gt;=Settings!$D$6,AA45&lt;Settings!$E$6),OR(AA45&gt;=Settings!$D$6,AA45&lt;Settings!$E$6))),Settings!$A$6,IF(AND(ISNUMBER(Settings!$D$7),ISNUMBER(Settings!$E$7),IF(Settings!$D$7&lt;=Settings!$E$7,AND(AA45&gt;=Settings!$D$7,AA45&lt;Settings!$E$7),OR(AA45&gt;=Settings!$D$7,AA45&lt;Settings!$E$7))),Settings!$A$7,IF(AND(ISNUMBER(Settings!$D$8),ISNUMBER(Settings!$E$8),IF(Settings!$D$8&lt;=Settings!$E$8,AND(AA45&gt;=Settings!$D$8,AA45&lt;Settings!$E$8),OR(AA45&gt;=Settings!$D$8,AA45&lt;Settings!$E$8))),Settings!$A$8,IF(AND(ISNUMBER(Settings!$D$9),ISNUMBER(Settings!$E$9),IF(Settings!$D$9&lt;=Settings!$E$9,AND(AA45&gt;=Settings!$D$9,AA45&lt;Settings!$E$9),OR(AA45&gt;=Settings!$D$9,AA45&lt;Settings!$E$9))),Settings!$A$9,IF(AND(ISNUMBER(Settings!$D$10),ISNUMBER(Settings!$E$10),IF(Settings!$D$10&lt;=Settings!$E$10,AND(AA45&gt;=Settings!$D$10,AA45&lt;Settings!$E$10),OR(AA45&gt;=Settings!$D$10,AA45&lt;Settings!$E$10))),Settings!$A$10,"")))))))</f>
        <v>0</v>
      </c>
      <c r="AA45">
        <f>IF(AND(A45,ISNUMBER(Journal!$B45)),MOD(ROUND(MOD(Journal!$B45,1)*1440,0)-ROUND(Journal!$D$8*60,0),1440),"")</f>
        <v>0</v>
      </c>
      <c r="AB45">
        <f>IF(G45=1,"LONG",IF(G45=-1,"SHORT",""))</f>
        <v>0</v>
      </c>
      <c r="AC45">
        <f>AC44+IF(K45,1,0)</f>
        <v>0</v>
      </c>
      <c r="AD45">
        <f>IF(K45,AC45,"")</f>
        <v>0</v>
      </c>
      <c r="AE45">
        <f>J45="OPEN"</f>
        <v>0</v>
      </c>
      <c r="AF45">
        <f>AND(J45&lt;&gt;"",J45&lt;&gt;"OK",J45&lt;&gt;"OPEN")</f>
        <v>0</v>
      </c>
      <c r="AH45">
        <v>34</v>
      </c>
      <c r="AI45">
        <f>IF(AH45&gt;$AZ$11,"",IF(AH45=0,Journal!$D$3,INDEX($Q$11:$Q$1010,MATCH(AH45,$AD$11:$AD$1010,0))))</f>
        <v>0</v>
      </c>
      <c r="AJ45">
        <v>35</v>
      </c>
      <c r="AK45">
        <f>IF(AJ45&gt;$AZ$11,"",INDEX($P$11:$P$1010,MATCH(AJ45,$AD$11:$AD$1010,0)))</f>
        <v>0</v>
      </c>
      <c r="AM45">
        <f>IF(Markets!$A$39="","",Markets!$A$39)</f>
        <v>0</v>
      </c>
      <c r="AN45">
        <f>IF(AM45="",0,COUNTIFS(Journal!$C$11:$C$1010,AM45,$K$11:$K$1010,TRUE))</f>
        <v>0</v>
      </c>
      <c r="AO45">
        <f>IF(AN45=0,0,SUMIF(Journal!$C$11:$C$1010,AM45,$V$11:$V$1010))</f>
        <v>0</v>
      </c>
      <c r="AP45">
        <f>IF(AN45&gt;0,COUNTIF($AN$11:AN45,"&gt;0"),"")</f>
        <v>0</v>
      </c>
      <c r="AQ45">
        <v>35</v>
      </c>
      <c r="AR45">
        <f>IF(AQ45&gt;$AZ$36,"",INDEX($AM$11:$AM$160,MATCH(AQ45,$AP$11:$AP$160,0)))</f>
        <v>0</v>
      </c>
      <c r="AS45">
        <f>IF(AQ45&gt;$AZ$36,"",INDEX($AO$11:$AO$160,MATCH(AQ45,$AP$11:$AP$160,0)))</f>
        <v>0</v>
      </c>
    </row>
    <row r="46" spans="1:52">
      <c r="A46">
        <f>COUNTA(Journal!A46:M46)&gt;0</f>
        <v>0</v>
      </c>
      <c r="B46">
        <f>IF(Journal!$C46="",0,IFERROR(MATCH(Journal!$C46,Markets!$A$5:$A$154,0),0))</f>
        <v>0</v>
      </c>
      <c r="C46">
        <f>IF(B46&gt;0,INDEX(Markets!$C$5:$C$154,B46),"")</f>
        <v>0</v>
      </c>
      <c r="D46">
        <f>IF(B46&gt;0,INDEX(Markets!$F$5:$F$154,B46),"")</f>
        <v>0</v>
      </c>
      <c r="E46">
        <f>IF(B46&gt;0,IF(INDEX(Markets!$G$5:$G$154,B46)="",Journal!$D$4,INDEX(Markets!$G$5:$G$154,B46)),"")</f>
        <v>0</v>
      </c>
      <c r="F46">
        <f>IF(B46&gt;0,N(INDEX(Markets!$H$5:$H$154,B46)),0)</f>
        <v>0</v>
      </c>
      <c r="G46">
        <f>IF(Journal!$D46="LONG",1,IF(Journal!$D46="SHORT",-1,0))</f>
        <v>0</v>
      </c>
      <c r="H46">
        <f>IF(AND(ISNUMBER(Journal!$E46),ISNUMBER(Journal!$F46)),ABS(Journal!$E46-Journal!$F46),"")</f>
        <v>0</v>
      </c>
      <c r="I46">
        <f>IF(NOT(A46),"",IF(Journal!$C46="","INSTRUMENT MISSING",IF(B46=0,"UNKNOWN INSTRUMENT",IF(OR(NOT(ISNUMBER(C46)),NOT(ISNUMBER(D46))),"INSTRUMENT SPECS MISSING",IF(OR(C46&lt;=0,D46&lt;=0),"INSTRUMENT SPECS MISSING",IF(NOT(ISNUMBER(Journal!$E46)),"ENTRY MISSING",IF(NOT(ISNUMBER(Journal!$F46)),"SL MISSING",IF(Journal!$F46=Journal!$E46,"SL = ENTRY",IF(G46=0,"DIRECTION MISSING",IF(G46*(Journal!$E46-Journal!$F46)&lt;=0,"SL WRONG SIDE",IF(NOT(AND(ISNUMBER(Journal!$L46),Journal!$L46&gt;0)),IF(TRUE,"LOTS MISSING","RISK MISSING"),"")))))))))))</f>
        <v>0</v>
      </c>
      <c r="J46">
        <f>IF(NOT(A46),"",IF(I46&lt;&gt;"",I46,IF(AND(ISNUMBER(Journal!$G46),G46*(Journal!$G46-Journal!$E46)&lt;=0),"TP1 WRONG SIDE",IF(AND(ISNUMBER(Journal!$H46),G46*(Journal!$H46-Journal!$E46)&lt;=0),"TP2 WRONG SIDE",IF(AND(ISNUMBER(Journal!$I46),G46*(Journal!$I46-Journal!$E46)&lt;=0),"TP3 WRONG SIDE",IF(Journal!$K46="","OPEN",IF(AND(Journal!$M46&lt;&gt;"",OR(NOT(ISNUMBER(Journal!$M46)),Journal!$M46&lt;=0,Journal!$M46&gt;=1)),"TP1 % INVALID",IF(Journal!$K46="SL","OK",IF(Journal!$K46="TP",IF(ISNUMBER(Journal!$G46),"OK","TP1 MISSING"),IF(Journal!$K46="Manual exit",IF(ISNUMBER(Journal!$J46),"OK","MANUAL MISSING"),IF(Journal!$K46="TP1 + Breakeven",IF(ISNUMBER(Journal!$G46),"OK","TP1 MISSING"),IF(Journal!$K46="TP1 + Manual",IF(ISNUMBER(Journal!$G46),IF(ISNUMBER(Journal!$J46),"OK","MANUAL MISSING"),IF(ISNUMBER(Journal!$J46),"TP1 MISSING","TP1 &amp; MANUAL MISSING")),IF(Journal!$K46="Multiple TP",IF(ISNUMBER(Journal!$G46),IF(ISNUMBER(Journal!$H46),"OK","TP2 MISSING"),IF(ISNUMBER(Journal!$H46),"TP1 MISSING","TP1 &amp; TP2 MISSING")),"UNKNOWN OUTCOME")))))))))))))</f>
        <v>0</v>
      </c>
      <c r="K46">
        <f>J46="OK"</f>
        <v>0</v>
      </c>
      <c r="L46">
        <f>IF(ISNUMBER(Journal!$M46),Journal!$M46,0.5)</f>
        <v>0</v>
      </c>
      <c r="M46">
        <f>IF(NOT(K46),"",G46*IF(Journal!$K46="SL",Journal!$F46-Journal!$E46,IF(Journal!$K46="TP",Journal!$G46-Journal!$E46,IF(Journal!$K46="Manual exit",Journal!$J46-Journal!$E46,IF(Journal!$K46="TP1 + Breakeven",L46*(Journal!$G46-Journal!$E46),IF(Journal!$K46="TP1 + Manual",L46*(Journal!$G46-Journal!$E46)+(1-L46)*(Journal!$J46-Journal!$E46),(Journal!$G46+Journal!$H46+IF(ISNUMBER(Journal!$I46),Journal!$I46,0))/IF(ISNUMBER(Journal!$I46),3,2)-Journal!$E46))))))</f>
        <v>0</v>
      </c>
      <c r="N46">
        <f>IF(K46,Journal!$E46+G46*M46,"")</f>
        <v>0</v>
      </c>
      <c r="O46">
        <f>Q45</f>
        <v>0</v>
      </c>
      <c r="P46">
        <f>IF(OR(NOT(A46),I46&lt;&gt;""),"",Journal!$L46)</f>
        <v>0</v>
      </c>
      <c r="Q46">
        <f>O46+IF(K46,V46,0)</f>
        <v>0</v>
      </c>
      <c r="R46">
        <f>IF(P46="","",H46*P46*C46*D46)</f>
        <v>0</v>
      </c>
      <c r="S46">
        <f>IF(K46,M46*P46*C46*D46,"")</f>
        <v>0</v>
      </c>
      <c r="T46">
        <f>IF(K46,-IF(F46&gt;0,F46*Journal!$E46*P46*C46*D46,P46*E46),"")</f>
        <v>0</v>
      </c>
      <c r="U46">
        <f>IF(K46,IF(S46&gt;0,"W",IF(S46&lt;0,"L","B")),"")</f>
        <v>0</v>
      </c>
      <c r="V46">
        <f>IF(K46,S46+T46,"")</f>
        <v>0</v>
      </c>
      <c r="W46">
        <f>IF(K46,V46/O46,"")</f>
        <v>0</v>
      </c>
      <c r="X46">
        <f>IF(K46,M46/H46,"")</f>
        <v>0</v>
      </c>
      <c r="Y46">
        <f>IF(AND(OR(J46="OK",J46="OPEN"),ISNUMBER(Journal!$G46)),G46*(Journal!$G46-Journal!$E46)/H46,"")</f>
        <v>0</v>
      </c>
      <c r="Z46">
        <f>IF(AA46="","",IF(AND(ISNUMBER(Settings!$D$5),ISNUMBER(Settings!$E$5),IF(Settings!$D$5&lt;=Settings!$E$5,AND(AA46&gt;=Settings!$D$5,AA46&lt;Settings!$E$5),OR(AA46&gt;=Settings!$D$5,AA46&lt;Settings!$E$5))),Settings!$A$5,IF(AND(ISNUMBER(Settings!$D$6),ISNUMBER(Settings!$E$6),IF(Settings!$D$6&lt;=Settings!$E$6,AND(AA46&gt;=Settings!$D$6,AA46&lt;Settings!$E$6),OR(AA46&gt;=Settings!$D$6,AA46&lt;Settings!$E$6))),Settings!$A$6,IF(AND(ISNUMBER(Settings!$D$7),ISNUMBER(Settings!$E$7),IF(Settings!$D$7&lt;=Settings!$E$7,AND(AA46&gt;=Settings!$D$7,AA46&lt;Settings!$E$7),OR(AA46&gt;=Settings!$D$7,AA46&lt;Settings!$E$7))),Settings!$A$7,IF(AND(ISNUMBER(Settings!$D$8),ISNUMBER(Settings!$E$8),IF(Settings!$D$8&lt;=Settings!$E$8,AND(AA46&gt;=Settings!$D$8,AA46&lt;Settings!$E$8),OR(AA46&gt;=Settings!$D$8,AA46&lt;Settings!$E$8))),Settings!$A$8,IF(AND(ISNUMBER(Settings!$D$9),ISNUMBER(Settings!$E$9),IF(Settings!$D$9&lt;=Settings!$E$9,AND(AA46&gt;=Settings!$D$9,AA46&lt;Settings!$E$9),OR(AA46&gt;=Settings!$D$9,AA46&lt;Settings!$E$9))),Settings!$A$9,IF(AND(ISNUMBER(Settings!$D$10),ISNUMBER(Settings!$E$10),IF(Settings!$D$10&lt;=Settings!$E$10,AND(AA46&gt;=Settings!$D$10,AA46&lt;Settings!$E$10),OR(AA46&gt;=Settings!$D$10,AA46&lt;Settings!$E$10))),Settings!$A$10,"")))))))</f>
        <v>0</v>
      </c>
      <c r="AA46">
        <f>IF(AND(A46,ISNUMBER(Journal!$B46)),MOD(ROUND(MOD(Journal!$B46,1)*1440,0)-ROUND(Journal!$D$8*60,0),1440),"")</f>
        <v>0</v>
      </c>
      <c r="AB46">
        <f>IF(G46=1,"LONG",IF(G46=-1,"SHORT",""))</f>
        <v>0</v>
      </c>
      <c r="AC46">
        <f>AC45+IF(K46,1,0)</f>
        <v>0</v>
      </c>
      <c r="AD46">
        <f>IF(K46,AC46,"")</f>
        <v>0</v>
      </c>
      <c r="AE46">
        <f>J46="OPEN"</f>
        <v>0</v>
      </c>
      <c r="AF46">
        <f>AND(J46&lt;&gt;"",J46&lt;&gt;"OK",J46&lt;&gt;"OPEN")</f>
        <v>0</v>
      </c>
      <c r="AH46">
        <v>35</v>
      </c>
      <c r="AI46">
        <f>IF(AH46&gt;$AZ$11,"",IF(AH46=0,Journal!$D$3,INDEX($Q$11:$Q$1010,MATCH(AH46,$AD$11:$AD$1010,0))))</f>
        <v>0</v>
      </c>
      <c r="AJ46">
        <v>36</v>
      </c>
      <c r="AK46">
        <f>IF(AJ46&gt;$AZ$11,"",INDEX($P$11:$P$1010,MATCH(AJ46,$AD$11:$AD$1010,0)))</f>
        <v>0</v>
      </c>
      <c r="AM46">
        <f>IF(Markets!$A$40="","",Markets!$A$40)</f>
        <v>0</v>
      </c>
      <c r="AN46">
        <f>IF(AM46="",0,COUNTIFS(Journal!$C$11:$C$1010,AM46,$K$11:$K$1010,TRUE))</f>
        <v>0</v>
      </c>
      <c r="AO46">
        <f>IF(AN46=0,0,SUMIF(Journal!$C$11:$C$1010,AM46,$V$11:$V$1010))</f>
        <v>0</v>
      </c>
      <c r="AP46">
        <f>IF(AN46&gt;0,COUNTIF($AN$11:AN46,"&gt;0"),"")</f>
        <v>0</v>
      </c>
      <c r="AQ46">
        <v>36</v>
      </c>
      <c r="AR46">
        <f>IF(AQ46&gt;$AZ$36,"",INDEX($AM$11:$AM$160,MATCH(AQ46,$AP$11:$AP$160,0)))</f>
        <v>0</v>
      </c>
      <c r="AS46">
        <f>IF(AQ46&gt;$AZ$36,"",INDEX($AO$11:$AO$160,MATCH(AQ46,$AP$11:$AP$160,0)))</f>
        <v>0</v>
      </c>
    </row>
    <row r="47" spans="1:52">
      <c r="A47">
        <f>COUNTA(Journal!A47:M47)&gt;0</f>
        <v>0</v>
      </c>
      <c r="B47">
        <f>IF(Journal!$C47="",0,IFERROR(MATCH(Journal!$C47,Markets!$A$5:$A$154,0),0))</f>
        <v>0</v>
      </c>
      <c r="C47">
        <f>IF(B47&gt;0,INDEX(Markets!$C$5:$C$154,B47),"")</f>
        <v>0</v>
      </c>
      <c r="D47">
        <f>IF(B47&gt;0,INDEX(Markets!$F$5:$F$154,B47),"")</f>
        <v>0</v>
      </c>
      <c r="E47">
        <f>IF(B47&gt;0,IF(INDEX(Markets!$G$5:$G$154,B47)="",Journal!$D$4,INDEX(Markets!$G$5:$G$154,B47)),"")</f>
        <v>0</v>
      </c>
      <c r="F47">
        <f>IF(B47&gt;0,N(INDEX(Markets!$H$5:$H$154,B47)),0)</f>
        <v>0</v>
      </c>
      <c r="G47">
        <f>IF(Journal!$D47="LONG",1,IF(Journal!$D47="SHORT",-1,0))</f>
        <v>0</v>
      </c>
      <c r="H47">
        <f>IF(AND(ISNUMBER(Journal!$E47),ISNUMBER(Journal!$F47)),ABS(Journal!$E47-Journal!$F47),"")</f>
        <v>0</v>
      </c>
      <c r="I47">
        <f>IF(NOT(A47),"",IF(Journal!$C47="","INSTRUMENT MISSING",IF(B47=0,"UNKNOWN INSTRUMENT",IF(OR(NOT(ISNUMBER(C47)),NOT(ISNUMBER(D47))),"INSTRUMENT SPECS MISSING",IF(OR(C47&lt;=0,D47&lt;=0),"INSTRUMENT SPECS MISSING",IF(NOT(ISNUMBER(Journal!$E47)),"ENTRY MISSING",IF(NOT(ISNUMBER(Journal!$F47)),"SL MISSING",IF(Journal!$F47=Journal!$E47,"SL = ENTRY",IF(G47=0,"DIRECTION MISSING",IF(G47*(Journal!$E47-Journal!$F47)&lt;=0,"SL WRONG SIDE",IF(NOT(AND(ISNUMBER(Journal!$L47),Journal!$L47&gt;0)),IF(TRUE,"LOTS MISSING","RISK MISSING"),"")))))))))))</f>
        <v>0</v>
      </c>
      <c r="J47">
        <f>IF(NOT(A47),"",IF(I47&lt;&gt;"",I47,IF(AND(ISNUMBER(Journal!$G47),G47*(Journal!$G47-Journal!$E47)&lt;=0),"TP1 WRONG SIDE",IF(AND(ISNUMBER(Journal!$H47),G47*(Journal!$H47-Journal!$E47)&lt;=0),"TP2 WRONG SIDE",IF(AND(ISNUMBER(Journal!$I47),G47*(Journal!$I47-Journal!$E47)&lt;=0),"TP3 WRONG SIDE",IF(Journal!$K47="","OPEN",IF(AND(Journal!$M47&lt;&gt;"",OR(NOT(ISNUMBER(Journal!$M47)),Journal!$M47&lt;=0,Journal!$M47&gt;=1)),"TP1 % INVALID",IF(Journal!$K47="SL","OK",IF(Journal!$K47="TP",IF(ISNUMBER(Journal!$G47),"OK","TP1 MISSING"),IF(Journal!$K47="Manual exit",IF(ISNUMBER(Journal!$J47),"OK","MANUAL MISSING"),IF(Journal!$K47="TP1 + Breakeven",IF(ISNUMBER(Journal!$G47),"OK","TP1 MISSING"),IF(Journal!$K47="TP1 + Manual",IF(ISNUMBER(Journal!$G47),IF(ISNUMBER(Journal!$J47),"OK","MANUAL MISSING"),IF(ISNUMBER(Journal!$J47),"TP1 MISSING","TP1 &amp; MANUAL MISSING")),IF(Journal!$K47="Multiple TP",IF(ISNUMBER(Journal!$G47),IF(ISNUMBER(Journal!$H47),"OK","TP2 MISSING"),IF(ISNUMBER(Journal!$H47),"TP1 MISSING","TP1 &amp; TP2 MISSING")),"UNKNOWN OUTCOME")))))))))))))</f>
        <v>0</v>
      </c>
      <c r="K47">
        <f>J47="OK"</f>
        <v>0</v>
      </c>
      <c r="L47">
        <f>IF(ISNUMBER(Journal!$M47),Journal!$M47,0.5)</f>
        <v>0</v>
      </c>
      <c r="M47">
        <f>IF(NOT(K47),"",G47*IF(Journal!$K47="SL",Journal!$F47-Journal!$E47,IF(Journal!$K47="TP",Journal!$G47-Journal!$E47,IF(Journal!$K47="Manual exit",Journal!$J47-Journal!$E47,IF(Journal!$K47="TP1 + Breakeven",L47*(Journal!$G47-Journal!$E47),IF(Journal!$K47="TP1 + Manual",L47*(Journal!$G47-Journal!$E47)+(1-L47)*(Journal!$J47-Journal!$E47),(Journal!$G47+Journal!$H47+IF(ISNUMBER(Journal!$I47),Journal!$I47,0))/IF(ISNUMBER(Journal!$I47),3,2)-Journal!$E47))))))</f>
        <v>0</v>
      </c>
      <c r="N47">
        <f>IF(K47,Journal!$E47+G47*M47,"")</f>
        <v>0</v>
      </c>
      <c r="O47">
        <f>Q46</f>
        <v>0</v>
      </c>
      <c r="P47">
        <f>IF(OR(NOT(A47),I47&lt;&gt;""),"",Journal!$L47)</f>
        <v>0</v>
      </c>
      <c r="Q47">
        <f>O47+IF(K47,V47,0)</f>
        <v>0</v>
      </c>
      <c r="R47">
        <f>IF(P47="","",H47*P47*C47*D47)</f>
        <v>0</v>
      </c>
      <c r="S47">
        <f>IF(K47,M47*P47*C47*D47,"")</f>
        <v>0</v>
      </c>
      <c r="T47">
        <f>IF(K47,-IF(F47&gt;0,F47*Journal!$E47*P47*C47*D47,P47*E47),"")</f>
        <v>0</v>
      </c>
      <c r="U47">
        <f>IF(K47,IF(S47&gt;0,"W",IF(S47&lt;0,"L","B")),"")</f>
        <v>0</v>
      </c>
      <c r="V47">
        <f>IF(K47,S47+T47,"")</f>
        <v>0</v>
      </c>
      <c r="W47">
        <f>IF(K47,V47/O47,"")</f>
        <v>0</v>
      </c>
      <c r="X47">
        <f>IF(K47,M47/H47,"")</f>
        <v>0</v>
      </c>
      <c r="Y47">
        <f>IF(AND(OR(J47="OK",J47="OPEN"),ISNUMBER(Journal!$G47)),G47*(Journal!$G47-Journal!$E47)/H47,"")</f>
        <v>0</v>
      </c>
      <c r="Z47">
        <f>IF(AA47="","",IF(AND(ISNUMBER(Settings!$D$5),ISNUMBER(Settings!$E$5),IF(Settings!$D$5&lt;=Settings!$E$5,AND(AA47&gt;=Settings!$D$5,AA47&lt;Settings!$E$5),OR(AA47&gt;=Settings!$D$5,AA47&lt;Settings!$E$5))),Settings!$A$5,IF(AND(ISNUMBER(Settings!$D$6),ISNUMBER(Settings!$E$6),IF(Settings!$D$6&lt;=Settings!$E$6,AND(AA47&gt;=Settings!$D$6,AA47&lt;Settings!$E$6),OR(AA47&gt;=Settings!$D$6,AA47&lt;Settings!$E$6))),Settings!$A$6,IF(AND(ISNUMBER(Settings!$D$7),ISNUMBER(Settings!$E$7),IF(Settings!$D$7&lt;=Settings!$E$7,AND(AA47&gt;=Settings!$D$7,AA47&lt;Settings!$E$7),OR(AA47&gt;=Settings!$D$7,AA47&lt;Settings!$E$7))),Settings!$A$7,IF(AND(ISNUMBER(Settings!$D$8),ISNUMBER(Settings!$E$8),IF(Settings!$D$8&lt;=Settings!$E$8,AND(AA47&gt;=Settings!$D$8,AA47&lt;Settings!$E$8),OR(AA47&gt;=Settings!$D$8,AA47&lt;Settings!$E$8))),Settings!$A$8,IF(AND(ISNUMBER(Settings!$D$9),ISNUMBER(Settings!$E$9),IF(Settings!$D$9&lt;=Settings!$E$9,AND(AA47&gt;=Settings!$D$9,AA47&lt;Settings!$E$9),OR(AA47&gt;=Settings!$D$9,AA47&lt;Settings!$E$9))),Settings!$A$9,IF(AND(ISNUMBER(Settings!$D$10),ISNUMBER(Settings!$E$10),IF(Settings!$D$10&lt;=Settings!$E$10,AND(AA47&gt;=Settings!$D$10,AA47&lt;Settings!$E$10),OR(AA47&gt;=Settings!$D$10,AA47&lt;Settings!$E$10))),Settings!$A$10,"")))))))</f>
        <v>0</v>
      </c>
      <c r="AA47">
        <f>IF(AND(A47,ISNUMBER(Journal!$B47)),MOD(ROUND(MOD(Journal!$B47,1)*1440,0)-ROUND(Journal!$D$8*60,0),1440),"")</f>
        <v>0</v>
      </c>
      <c r="AB47">
        <f>IF(G47=1,"LONG",IF(G47=-1,"SHORT",""))</f>
        <v>0</v>
      </c>
      <c r="AC47">
        <f>AC46+IF(K47,1,0)</f>
        <v>0</v>
      </c>
      <c r="AD47">
        <f>IF(K47,AC47,"")</f>
        <v>0</v>
      </c>
      <c r="AE47">
        <f>J47="OPEN"</f>
        <v>0</v>
      </c>
      <c r="AF47">
        <f>AND(J47&lt;&gt;"",J47&lt;&gt;"OK",J47&lt;&gt;"OPEN")</f>
        <v>0</v>
      </c>
      <c r="AH47">
        <v>36</v>
      </c>
      <c r="AI47">
        <f>IF(AH47&gt;$AZ$11,"",IF(AH47=0,Journal!$D$3,INDEX($Q$11:$Q$1010,MATCH(AH47,$AD$11:$AD$1010,0))))</f>
        <v>0</v>
      </c>
      <c r="AJ47">
        <v>37</v>
      </c>
      <c r="AK47">
        <f>IF(AJ47&gt;$AZ$11,"",INDEX($P$11:$P$1010,MATCH(AJ47,$AD$11:$AD$1010,0)))</f>
        <v>0</v>
      </c>
      <c r="AM47">
        <f>IF(Markets!$A$41="","",Markets!$A$41)</f>
        <v>0</v>
      </c>
      <c r="AN47">
        <f>IF(AM47="",0,COUNTIFS(Journal!$C$11:$C$1010,AM47,$K$11:$K$1010,TRUE))</f>
        <v>0</v>
      </c>
      <c r="AO47">
        <f>IF(AN47=0,0,SUMIF(Journal!$C$11:$C$1010,AM47,$V$11:$V$1010))</f>
        <v>0</v>
      </c>
      <c r="AP47">
        <f>IF(AN47&gt;0,COUNTIF($AN$11:AN47,"&gt;0"),"")</f>
        <v>0</v>
      </c>
      <c r="AQ47">
        <v>37</v>
      </c>
      <c r="AR47">
        <f>IF(AQ47&gt;$AZ$36,"",INDEX($AM$11:$AM$160,MATCH(AQ47,$AP$11:$AP$160,0)))</f>
        <v>0</v>
      </c>
      <c r="AS47">
        <f>IF(AQ47&gt;$AZ$36,"",INDEX($AO$11:$AO$160,MATCH(AQ47,$AP$11:$AP$160,0)))</f>
        <v>0</v>
      </c>
    </row>
    <row r="48" spans="1:52">
      <c r="A48">
        <f>COUNTA(Journal!A48:M48)&gt;0</f>
        <v>0</v>
      </c>
      <c r="B48">
        <f>IF(Journal!$C48="",0,IFERROR(MATCH(Journal!$C48,Markets!$A$5:$A$154,0),0))</f>
        <v>0</v>
      </c>
      <c r="C48">
        <f>IF(B48&gt;0,INDEX(Markets!$C$5:$C$154,B48),"")</f>
        <v>0</v>
      </c>
      <c r="D48">
        <f>IF(B48&gt;0,INDEX(Markets!$F$5:$F$154,B48),"")</f>
        <v>0</v>
      </c>
      <c r="E48">
        <f>IF(B48&gt;0,IF(INDEX(Markets!$G$5:$G$154,B48)="",Journal!$D$4,INDEX(Markets!$G$5:$G$154,B48)),"")</f>
        <v>0</v>
      </c>
      <c r="F48">
        <f>IF(B48&gt;0,N(INDEX(Markets!$H$5:$H$154,B48)),0)</f>
        <v>0</v>
      </c>
      <c r="G48">
        <f>IF(Journal!$D48="LONG",1,IF(Journal!$D48="SHORT",-1,0))</f>
        <v>0</v>
      </c>
      <c r="H48">
        <f>IF(AND(ISNUMBER(Journal!$E48),ISNUMBER(Journal!$F48)),ABS(Journal!$E48-Journal!$F48),"")</f>
        <v>0</v>
      </c>
      <c r="I48">
        <f>IF(NOT(A48),"",IF(Journal!$C48="","INSTRUMENT MISSING",IF(B48=0,"UNKNOWN INSTRUMENT",IF(OR(NOT(ISNUMBER(C48)),NOT(ISNUMBER(D48))),"INSTRUMENT SPECS MISSING",IF(OR(C48&lt;=0,D48&lt;=0),"INSTRUMENT SPECS MISSING",IF(NOT(ISNUMBER(Journal!$E48)),"ENTRY MISSING",IF(NOT(ISNUMBER(Journal!$F48)),"SL MISSING",IF(Journal!$F48=Journal!$E48,"SL = ENTRY",IF(G48=0,"DIRECTION MISSING",IF(G48*(Journal!$E48-Journal!$F48)&lt;=0,"SL WRONG SIDE",IF(NOT(AND(ISNUMBER(Journal!$L48),Journal!$L48&gt;0)),IF(TRUE,"LOTS MISSING","RISK MISSING"),"")))))))))))</f>
        <v>0</v>
      </c>
      <c r="J48">
        <f>IF(NOT(A48),"",IF(I48&lt;&gt;"",I48,IF(AND(ISNUMBER(Journal!$G48),G48*(Journal!$G48-Journal!$E48)&lt;=0),"TP1 WRONG SIDE",IF(AND(ISNUMBER(Journal!$H48),G48*(Journal!$H48-Journal!$E48)&lt;=0),"TP2 WRONG SIDE",IF(AND(ISNUMBER(Journal!$I48),G48*(Journal!$I48-Journal!$E48)&lt;=0),"TP3 WRONG SIDE",IF(Journal!$K48="","OPEN",IF(AND(Journal!$M48&lt;&gt;"",OR(NOT(ISNUMBER(Journal!$M48)),Journal!$M48&lt;=0,Journal!$M48&gt;=1)),"TP1 % INVALID",IF(Journal!$K48="SL","OK",IF(Journal!$K48="TP",IF(ISNUMBER(Journal!$G48),"OK","TP1 MISSING"),IF(Journal!$K48="Manual exit",IF(ISNUMBER(Journal!$J48),"OK","MANUAL MISSING"),IF(Journal!$K48="TP1 + Breakeven",IF(ISNUMBER(Journal!$G48),"OK","TP1 MISSING"),IF(Journal!$K48="TP1 + Manual",IF(ISNUMBER(Journal!$G48),IF(ISNUMBER(Journal!$J48),"OK","MANUAL MISSING"),IF(ISNUMBER(Journal!$J48),"TP1 MISSING","TP1 &amp; MANUAL MISSING")),IF(Journal!$K48="Multiple TP",IF(ISNUMBER(Journal!$G48),IF(ISNUMBER(Journal!$H48),"OK","TP2 MISSING"),IF(ISNUMBER(Journal!$H48),"TP1 MISSING","TP1 &amp; TP2 MISSING")),"UNKNOWN OUTCOME")))))))))))))</f>
        <v>0</v>
      </c>
      <c r="K48">
        <f>J48="OK"</f>
        <v>0</v>
      </c>
      <c r="L48">
        <f>IF(ISNUMBER(Journal!$M48),Journal!$M48,0.5)</f>
        <v>0</v>
      </c>
      <c r="M48">
        <f>IF(NOT(K48),"",G48*IF(Journal!$K48="SL",Journal!$F48-Journal!$E48,IF(Journal!$K48="TP",Journal!$G48-Journal!$E48,IF(Journal!$K48="Manual exit",Journal!$J48-Journal!$E48,IF(Journal!$K48="TP1 + Breakeven",L48*(Journal!$G48-Journal!$E48),IF(Journal!$K48="TP1 + Manual",L48*(Journal!$G48-Journal!$E48)+(1-L48)*(Journal!$J48-Journal!$E48),(Journal!$G48+Journal!$H48+IF(ISNUMBER(Journal!$I48),Journal!$I48,0))/IF(ISNUMBER(Journal!$I48),3,2)-Journal!$E48))))))</f>
        <v>0</v>
      </c>
      <c r="N48">
        <f>IF(K48,Journal!$E48+G48*M48,"")</f>
        <v>0</v>
      </c>
      <c r="O48">
        <f>Q47</f>
        <v>0</v>
      </c>
      <c r="P48">
        <f>IF(OR(NOT(A48),I48&lt;&gt;""),"",Journal!$L48)</f>
        <v>0</v>
      </c>
      <c r="Q48">
        <f>O48+IF(K48,V48,0)</f>
        <v>0</v>
      </c>
      <c r="R48">
        <f>IF(P48="","",H48*P48*C48*D48)</f>
        <v>0</v>
      </c>
      <c r="S48">
        <f>IF(K48,M48*P48*C48*D48,"")</f>
        <v>0</v>
      </c>
      <c r="T48">
        <f>IF(K48,-IF(F48&gt;0,F48*Journal!$E48*P48*C48*D48,P48*E48),"")</f>
        <v>0</v>
      </c>
      <c r="U48">
        <f>IF(K48,IF(S48&gt;0,"W",IF(S48&lt;0,"L","B")),"")</f>
        <v>0</v>
      </c>
      <c r="V48">
        <f>IF(K48,S48+T48,"")</f>
        <v>0</v>
      </c>
      <c r="W48">
        <f>IF(K48,V48/O48,"")</f>
        <v>0</v>
      </c>
      <c r="X48">
        <f>IF(K48,M48/H48,"")</f>
        <v>0</v>
      </c>
      <c r="Y48">
        <f>IF(AND(OR(J48="OK",J48="OPEN"),ISNUMBER(Journal!$G48)),G48*(Journal!$G48-Journal!$E48)/H48,"")</f>
        <v>0</v>
      </c>
      <c r="Z48">
        <f>IF(AA48="","",IF(AND(ISNUMBER(Settings!$D$5),ISNUMBER(Settings!$E$5),IF(Settings!$D$5&lt;=Settings!$E$5,AND(AA48&gt;=Settings!$D$5,AA48&lt;Settings!$E$5),OR(AA48&gt;=Settings!$D$5,AA48&lt;Settings!$E$5))),Settings!$A$5,IF(AND(ISNUMBER(Settings!$D$6),ISNUMBER(Settings!$E$6),IF(Settings!$D$6&lt;=Settings!$E$6,AND(AA48&gt;=Settings!$D$6,AA48&lt;Settings!$E$6),OR(AA48&gt;=Settings!$D$6,AA48&lt;Settings!$E$6))),Settings!$A$6,IF(AND(ISNUMBER(Settings!$D$7),ISNUMBER(Settings!$E$7),IF(Settings!$D$7&lt;=Settings!$E$7,AND(AA48&gt;=Settings!$D$7,AA48&lt;Settings!$E$7),OR(AA48&gt;=Settings!$D$7,AA48&lt;Settings!$E$7))),Settings!$A$7,IF(AND(ISNUMBER(Settings!$D$8),ISNUMBER(Settings!$E$8),IF(Settings!$D$8&lt;=Settings!$E$8,AND(AA48&gt;=Settings!$D$8,AA48&lt;Settings!$E$8),OR(AA48&gt;=Settings!$D$8,AA48&lt;Settings!$E$8))),Settings!$A$8,IF(AND(ISNUMBER(Settings!$D$9),ISNUMBER(Settings!$E$9),IF(Settings!$D$9&lt;=Settings!$E$9,AND(AA48&gt;=Settings!$D$9,AA48&lt;Settings!$E$9),OR(AA48&gt;=Settings!$D$9,AA48&lt;Settings!$E$9))),Settings!$A$9,IF(AND(ISNUMBER(Settings!$D$10),ISNUMBER(Settings!$E$10),IF(Settings!$D$10&lt;=Settings!$E$10,AND(AA48&gt;=Settings!$D$10,AA48&lt;Settings!$E$10),OR(AA48&gt;=Settings!$D$10,AA48&lt;Settings!$E$10))),Settings!$A$10,"")))))))</f>
        <v>0</v>
      </c>
      <c r="AA48">
        <f>IF(AND(A48,ISNUMBER(Journal!$B48)),MOD(ROUND(MOD(Journal!$B48,1)*1440,0)-ROUND(Journal!$D$8*60,0),1440),"")</f>
        <v>0</v>
      </c>
      <c r="AB48">
        <f>IF(G48=1,"LONG",IF(G48=-1,"SHORT",""))</f>
        <v>0</v>
      </c>
      <c r="AC48">
        <f>AC47+IF(K48,1,0)</f>
        <v>0</v>
      </c>
      <c r="AD48">
        <f>IF(K48,AC48,"")</f>
        <v>0</v>
      </c>
      <c r="AE48">
        <f>J48="OPEN"</f>
        <v>0</v>
      </c>
      <c r="AF48">
        <f>AND(J48&lt;&gt;"",J48&lt;&gt;"OK",J48&lt;&gt;"OPEN")</f>
        <v>0</v>
      </c>
      <c r="AH48">
        <v>37</v>
      </c>
      <c r="AI48">
        <f>IF(AH48&gt;$AZ$11,"",IF(AH48=0,Journal!$D$3,INDEX($Q$11:$Q$1010,MATCH(AH48,$AD$11:$AD$1010,0))))</f>
        <v>0</v>
      </c>
      <c r="AJ48">
        <v>38</v>
      </c>
      <c r="AK48">
        <f>IF(AJ48&gt;$AZ$11,"",INDEX($P$11:$P$1010,MATCH(AJ48,$AD$11:$AD$1010,0)))</f>
        <v>0</v>
      </c>
      <c r="AM48">
        <f>IF(Markets!$A$42="","",Markets!$A$42)</f>
        <v>0</v>
      </c>
      <c r="AN48">
        <f>IF(AM48="",0,COUNTIFS(Journal!$C$11:$C$1010,AM48,$K$11:$K$1010,TRUE))</f>
        <v>0</v>
      </c>
      <c r="AO48">
        <f>IF(AN48=0,0,SUMIF(Journal!$C$11:$C$1010,AM48,$V$11:$V$1010))</f>
        <v>0</v>
      </c>
      <c r="AP48">
        <f>IF(AN48&gt;0,COUNTIF($AN$11:AN48,"&gt;0"),"")</f>
        <v>0</v>
      </c>
      <c r="AQ48">
        <v>38</v>
      </c>
      <c r="AR48">
        <f>IF(AQ48&gt;$AZ$36,"",INDEX($AM$11:$AM$160,MATCH(AQ48,$AP$11:$AP$160,0)))</f>
        <v>0</v>
      </c>
      <c r="AS48">
        <f>IF(AQ48&gt;$AZ$36,"",INDEX($AO$11:$AO$160,MATCH(AQ48,$AP$11:$AP$160,0)))</f>
        <v>0</v>
      </c>
    </row>
    <row r="49" spans="1:45">
      <c r="A49">
        <f>COUNTA(Journal!A49:M49)&gt;0</f>
        <v>0</v>
      </c>
      <c r="B49">
        <f>IF(Journal!$C49="",0,IFERROR(MATCH(Journal!$C49,Markets!$A$5:$A$154,0),0))</f>
        <v>0</v>
      </c>
      <c r="C49">
        <f>IF(B49&gt;0,INDEX(Markets!$C$5:$C$154,B49),"")</f>
        <v>0</v>
      </c>
      <c r="D49">
        <f>IF(B49&gt;0,INDEX(Markets!$F$5:$F$154,B49),"")</f>
        <v>0</v>
      </c>
      <c r="E49">
        <f>IF(B49&gt;0,IF(INDEX(Markets!$G$5:$G$154,B49)="",Journal!$D$4,INDEX(Markets!$G$5:$G$154,B49)),"")</f>
        <v>0</v>
      </c>
      <c r="F49">
        <f>IF(B49&gt;0,N(INDEX(Markets!$H$5:$H$154,B49)),0)</f>
        <v>0</v>
      </c>
      <c r="G49">
        <f>IF(Journal!$D49="LONG",1,IF(Journal!$D49="SHORT",-1,0))</f>
        <v>0</v>
      </c>
      <c r="H49">
        <f>IF(AND(ISNUMBER(Journal!$E49),ISNUMBER(Journal!$F49)),ABS(Journal!$E49-Journal!$F49),"")</f>
        <v>0</v>
      </c>
      <c r="I49">
        <f>IF(NOT(A49),"",IF(Journal!$C49="","INSTRUMENT MISSING",IF(B49=0,"UNKNOWN INSTRUMENT",IF(OR(NOT(ISNUMBER(C49)),NOT(ISNUMBER(D49))),"INSTRUMENT SPECS MISSING",IF(OR(C49&lt;=0,D49&lt;=0),"INSTRUMENT SPECS MISSING",IF(NOT(ISNUMBER(Journal!$E49)),"ENTRY MISSING",IF(NOT(ISNUMBER(Journal!$F49)),"SL MISSING",IF(Journal!$F49=Journal!$E49,"SL = ENTRY",IF(G49=0,"DIRECTION MISSING",IF(G49*(Journal!$E49-Journal!$F49)&lt;=0,"SL WRONG SIDE",IF(NOT(AND(ISNUMBER(Journal!$L49),Journal!$L49&gt;0)),IF(TRUE,"LOTS MISSING","RISK MISSING"),"")))))))))))</f>
        <v>0</v>
      </c>
      <c r="J49">
        <f>IF(NOT(A49),"",IF(I49&lt;&gt;"",I49,IF(AND(ISNUMBER(Journal!$G49),G49*(Journal!$G49-Journal!$E49)&lt;=0),"TP1 WRONG SIDE",IF(AND(ISNUMBER(Journal!$H49),G49*(Journal!$H49-Journal!$E49)&lt;=0),"TP2 WRONG SIDE",IF(AND(ISNUMBER(Journal!$I49),G49*(Journal!$I49-Journal!$E49)&lt;=0),"TP3 WRONG SIDE",IF(Journal!$K49="","OPEN",IF(AND(Journal!$M49&lt;&gt;"",OR(NOT(ISNUMBER(Journal!$M49)),Journal!$M49&lt;=0,Journal!$M49&gt;=1)),"TP1 % INVALID",IF(Journal!$K49="SL","OK",IF(Journal!$K49="TP",IF(ISNUMBER(Journal!$G49),"OK","TP1 MISSING"),IF(Journal!$K49="Manual exit",IF(ISNUMBER(Journal!$J49),"OK","MANUAL MISSING"),IF(Journal!$K49="TP1 + Breakeven",IF(ISNUMBER(Journal!$G49),"OK","TP1 MISSING"),IF(Journal!$K49="TP1 + Manual",IF(ISNUMBER(Journal!$G49),IF(ISNUMBER(Journal!$J49),"OK","MANUAL MISSING"),IF(ISNUMBER(Journal!$J49),"TP1 MISSING","TP1 &amp; MANUAL MISSING")),IF(Journal!$K49="Multiple TP",IF(ISNUMBER(Journal!$G49),IF(ISNUMBER(Journal!$H49),"OK","TP2 MISSING"),IF(ISNUMBER(Journal!$H49),"TP1 MISSING","TP1 &amp; TP2 MISSING")),"UNKNOWN OUTCOME")))))))))))))</f>
        <v>0</v>
      </c>
      <c r="K49">
        <f>J49="OK"</f>
        <v>0</v>
      </c>
      <c r="L49">
        <f>IF(ISNUMBER(Journal!$M49),Journal!$M49,0.5)</f>
        <v>0</v>
      </c>
      <c r="M49">
        <f>IF(NOT(K49),"",G49*IF(Journal!$K49="SL",Journal!$F49-Journal!$E49,IF(Journal!$K49="TP",Journal!$G49-Journal!$E49,IF(Journal!$K49="Manual exit",Journal!$J49-Journal!$E49,IF(Journal!$K49="TP1 + Breakeven",L49*(Journal!$G49-Journal!$E49),IF(Journal!$K49="TP1 + Manual",L49*(Journal!$G49-Journal!$E49)+(1-L49)*(Journal!$J49-Journal!$E49),(Journal!$G49+Journal!$H49+IF(ISNUMBER(Journal!$I49),Journal!$I49,0))/IF(ISNUMBER(Journal!$I49),3,2)-Journal!$E49))))))</f>
        <v>0</v>
      </c>
      <c r="N49">
        <f>IF(K49,Journal!$E49+G49*M49,"")</f>
        <v>0</v>
      </c>
      <c r="O49">
        <f>Q48</f>
        <v>0</v>
      </c>
      <c r="P49">
        <f>IF(OR(NOT(A49),I49&lt;&gt;""),"",Journal!$L49)</f>
        <v>0</v>
      </c>
      <c r="Q49">
        <f>O49+IF(K49,V49,0)</f>
        <v>0</v>
      </c>
      <c r="R49">
        <f>IF(P49="","",H49*P49*C49*D49)</f>
        <v>0</v>
      </c>
      <c r="S49">
        <f>IF(K49,M49*P49*C49*D49,"")</f>
        <v>0</v>
      </c>
      <c r="T49">
        <f>IF(K49,-IF(F49&gt;0,F49*Journal!$E49*P49*C49*D49,P49*E49),"")</f>
        <v>0</v>
      </c>
      <c r="U49">
        <f>IF(K49,IF(S49&gt;0,"W",IF(S49&lt;0,"L","B")),"")</f>
        <v>0</v>
      </c>
      <c r="V49">
        <f>IF(K49,S49+T49,"")</f>
        <v>0</v>
      </c>
      <c r="W49">
        <f>IF(K49,V49/O49,"")</f>
        <v>0</v>
      </c>
      <c r="X49">
        <f>IF(K49,M49/H49,"")</f>
        <v>0</v>
      </c>
      <c r="Y49">
        <f>IF(AND(OR(J49="OK",J49="OPEN"),ISNUMBER(Journal!$G49)),G49*(Journal!$G49-Journal!$E49)/H49,"")</f>
        <v>0</v>
      </c>
      <c r="Z49">
        <f>IF(AA49="","",IF(AND(ISNUMBER(Settings!$D$5),ISNUMBER(Settings!$E$5),IF(Settings!$D$5&lt;=Settings!$E$5,AND(AA49&gt;=Settings!$D$5,AA49&lt;Settings!$E$5),OR(AA49&gt;=Settings!$D$5,AA49&lt;Settings!$E$5))),Settings!$A$5,IF(AND(ISNUMBER(Settings!$D$6),ISNUMBER(Settings!$E$6),IF(Settings!$D$6&lt;=Settings!$E$6,AND(AA49&gt;=Settings!$D$6,AA49&lt;Settings!$E$6),OR(AA49&gt;=Settings!$D$6,AA49&lt;Settings!$E$6))),Settings!$A$6,IF(AND(ISNUMBER(Settings!$D$7),ISNUMBER(Settings!$E$7),IF(Settings!$D$7&lt;=Settings!$E$7,AND(AA49&gt;=Settings!$D$7,AA49&lt;Settings!$E$7),OR(AA49&gt;=Settings!$D$7,AA49&lt;Settings!$E$7))),Settings!$A$7,IF(AND(ISNUMBER(Settings!$D$8),ISNUMBER(Settings!$E$8),IF(Settings!$D$8&lt;=Settings!$E$8,AND(AA49&gt;=Settings!$D$8,AA49&lt;Settings!$E$8),OR(AA49&gt;=Settings!$D$8,AA49&lt;Settings!$E$8))),Settings!$A$8,IF(AND(ISNUMBER(Settings!$D$9),ISNUMBER(Settings!$E$9),IF(Settings!$D$9&lt;=Settings!$E$9,AND(AA49&gt;=Settings!$D$9,AA49&lt;Settings!$E$9),OR(AA49&gt;=Settings!$D$9,AA49&lt;Settings!$E$9))),Settings!$A$9,IF(AND(ISNUMBER(Settings!$D$10),ISNUMBER(Settings!$E$10),IF(Settings!$D$10&lt;=Settings!$E$10,AND(AA49&gt;=Settings!$D$10,AA49&lt;Settings!$E$10),OR(AA49&gt;=Settings!$D$10,AA49&lt;Settings!$E$10))),Settings!$A$10,"")))))))</f>
        <v>0</v>
      </c>
      <c r="AA49">
        <f>IF(AND(A49,ISNUMBER(Journal!$B49)),MOD(ROUND(MOD(Journal!$B49,1)*1440,0)-ROUND(Journal!$D$8*60,0),1440),"")</f>
        <v>0</v>
      </c>
      <c r="AB49">
        <f>IF(G49=1,"LONG",IF(G49=-1,"SHORT",""))</f>
        <v>0</v>
      </c>
      <c r="AC49">
        <f>AC48+IF(K49,1,0)</f>
        <v>0</v>
      </c>
      <c r="AD49">
        <f>IF(K49,AC49,"")</f>
        <v>0</v>
      </c>
      <c r="AE49">
        <f>J49="OPEN"</f>
        <v>0</v>
      </c>
      <c r="AF49">
        <f>AND(J49&lt;&gt;"",J49&lt;&gt;"OK",J49&lt;&gt;"OPEN")</f>
        <v>0</v>
      </c>
      <c r="AH49">
        <v>38</v>
      </c>
      <c r="AI49">
        <f>IF(AH49&gt;$AZ$11,"",IF(AH49=0,Journal!$D$3,INDEX($Q$11:$Q$1010,MATCH(AH49,$AD$11:$AD$1010,0))))</f>
        <v>0</v>
      </c>
      <c r="AJ49">
        <v>39</v>
      </c>
      <c r="AK49">
        <f>IF(AJ49&gt;$AZ$11,"",INDEX($P$11:$P$1010,MATCH(AJ49,$AD$11:$AD$1010,0)))</f>
        <v>0</v>
      </c>
      <c r="AM49">
        <f>IF(Markets!$A$43="","",Markets!$A$43)</f>
        <v>0</v>
      </c>
      <c r="AN49">
        <f>IF(AM49="",0,COUNTIFS(Journal!$C$11:$C$1010,AM49,$K$11:$K$1010,TRUE))</f>
        <v>0</v>
      </c>
      <c r="AO49">
        <f>IF(AN49=0,0,SUMIF(Journal!$C$11:$C$1010,AM49,$V$11:$V$1010))</f>
        <v>0</v>
      </c>
      <c r="AP49">
        <f>IF(AN49&gt;0,COUNTIF($AN$11:AN49,"&gt;0"),"")</f>
        <v>0</v>
      </c>
      <c r="AQ49">
        <v>39</v>
      </c>
      <c r="AR49">
        <f>IF(AQ49&gt;$AZ$36,"",INDEX($AM$11:$AM$160,MATCH(AQ49,$AP$11:$AP$160,0)))</f>
        <v>0</v>
      </c>
      <c r="AS49">
        <f>IF(AQ49&gt;$AZ$36,"",INDEX($AO$11:$AO$160,MATCH(AQ49,$AP$11:$AP$160,0)))</f>
        <v>0</v>
      </c>
    </row>
    <row r="50" spans="1:45">
      <c r="A50">
        <f>COUNTA(Journal!A50:M50)&gt;0</f>
        <v>0</v>
      </c>
      <c r="B50">
        <f>IF(Journal!$C50="",0,IFERROR(MATCH(Journal!$C50,Markets!$A$5:$A$154,0),0))</f>
        <v>0</v>
      </c>
      <c r="C50">
        <f>IF(B50&gt;0,INDEX(Markets!$C$5:$C$154,B50),"")</f>
        <v>0</v>
      </c>
      <c r="D50">
        <f>IF(B50&gt;0,INDEX(Markets!$F$5:$F$154,B50),"")</f>
        <v>0</v>
      </c>
      <c r="E50">
        <f>IF(B50&gt;0,IF(INDEX(Markets!$G$5:$G$154,B50)="",Journal!$D$4,INDEX(Markets!$G$5:$G$154,B50)),"")</f>
        <v>0</v>
      </c>
      <c r="F50">
        <f>IF(B50&gt;0,N(INDEX(Markets!$H$5:$H$154,B50)),0)</f>
        <v>0</v>
      </c>
      <c r="G50">
        <f>IF(Journal!$D50="LONG",1,IF(Journal!$D50="SHORT",-1,0))</f>
        <v>0</v>
      </c>
      <c r="H50">
        <f>IF(AND(ISNUMBER(Journal!$E50),ISNUMBER(Journal!$F50)),ABS(Journal!$E50-Journal!$F50),"")</f>
        <v>0</v>
      </c>
      <c r="I50">
        <f>IF(NOT(A50),"",IF(Journal!$C50="","INSTRUMENT MISSING",IF(B50=0,"UNKNOWN INSTRUMENT",IF(OR(NOT(ISNUMBER(C50)),NOT(ISNUMBER(D50))),"INSTRUMENT SPECS MISSING",IF(OR(C50&lt;=0,D50&lt;=0),"INSTRUMENT SPECS MISSING",IF(NOT(ISNUMBER(Journal!$E50)),"ENTRY MISSING",IF(NOT(ISNUMBER(Journal!$F50)),"SL MISSING",IF(Journal!$F50=Journal!$E50,"SL = ENTRY",IF(G50=0,"DIRECTION MISSING",IF(G50*(Journal!$E50-Journal!$F50)&lt;=0,"SL WRONG SIDE",IF(NOT(AND(ISNUMBER(Journal!$L50),Journal!$L50&gt;0)),IF(TRUE,"LOTS MISSING","RISK MISSING"),"")))))))))))</f>
        <v>0</v>
      </c>
      <c r="J50">
        <f>IF(NOT(A50),"",IF(I50&lt;&gt;"",I50,IF(AND(ISNUMBER(Journal!$G50),G50*(Journal!$G50-Journal!$E50)&lt;=0),"TP1 WRONG SIDE",IF(AND(ISNUMBER(Journal!$H50),G50*(Journal!$H50-Journal!$E50)&lt;=0),"TP2 WRONG SIDE",IF(AND(ISNUMBER(Journal!$I50),G50*(Journal!$I50-Journal!$E50)&lt;=0),"TP3 WRONG SIDE",IF(Journal!$K50="","OPEN",IF(AND(Journal!$M50&lt;&gt;"",OR(NOT(ISNUMBER(Journal!$M50)),Journal!$M50&lt;=0,Journal!$M50&gt;=1)),"TP1 % INVALID",IF(Journal!$K50="SL","OK",IF(Journal!$K50="TP",IF(ISNUMBER(Journal!$G50),"OK","TP1 MISSING"),IF(Journal!$K50="Manual exit",IF(ISNUMBER(Journal!$J50),"OK","MANUAL MISSING"),IF(Journal!$K50="TP1 + Breakeven",IF(ISNUMBER(Journal!$G50),"OK","TP1 MISSING"),IF(Journal!$K50="TP1 + Manual",IF(ISNUMBER(Journal!$G50),IF(ISNUMBER(Journal!$J50),"OK","MANUAL MISSING"),IF(ISNUMBER(Journal!$J50),"TP1 MISSING","TP1 &amp; MANUAL MISSING")),IF(Journal!$K50="Multiple TP",IF(ISNUMBER(Journal!$G50),IF(ISNUMBER(Journal!$H50),"OK","TP2 MISSING"),IF(ISNUMBER(Journal!$H50),"TP1 MISSING","TP1 &amp; TP2 MISSING")),"UNKNOWN OUTCOME")))))))))))))</f>
        <v>0</v>
      </c>
      <c r="K50">
        <f>J50="OK"</f>
        <v>0</v>
      </c>
      <c r="L50">
        <f>IF(ISNUMBER(Journal!$M50),Journal!$M50,0.5)</f>
        <v>0</v>
      </c>
      <c r="M50">
        <f>IF(NOT(K50),"",G50*IF(Journal!$K50="SL",Journal!$F50-Journal!$E50,IF(Journal!$K50="TP",Journal!$G50-Journal!$E50,IF(Journal!$K50="Manual exit",Journal!$J50-Journal!$E50,IF(Journal!$K50="TP1 + Breakeven",L50*(Journal!$G50-Journal!$E50),IF(Journal!$K50="TP1 + Manual",L50*(Journal!$G50-Journal!$E50)+(1-L50)*(Journal!$J50-Journal!$E50),(Journal!$G50+Journal!$H50+IF(ISNUMBER(Journal!$I50),Journal!$I50,0))/IF(ISNUMBER(Journal!$I50),3,2)-Journal!$E50))))))</f>
        <v>0</v>
      </c>
      <c r="N50">
        <f>IF(K50,Journal!$E50+G50*M50,"")</f>
        <v>0</v>
      </c>
      <c r="O50">
        <f>Q49</f>
        <v>0</v>
      </c>
      <c r="P50">
        <f>IF(OR(NOT(A50),I50&lt;&gt;""),"",Journal!$L50)</f>
        <v>0</v>
      </c>
      <c r="Q50">
        <f>O50+IF(K50,V50,0)</f>
        <v>0</v>
      </c>
      <c r="R50">
        <f>IF(P50="","",H50*P50*C50*D50)</f>
        <v>0</v>
      </c>
      <c r="S50">
        <f>IF(K50,M50*P50*C50*D50,"")</f>
        <v>0</v>
      </c>
      <c r="T50">
        <f>IF(K50,-IF(F50&gt;0,F50*Journal!$E50*P50*C50*D50,P50*E50),"")</f>
        <v>0</v>
      </c>
      <c r="U50">
        <f>IF(K50,IF(S50&gt;0,"W",IF(S50&lt;0,"L","B")),"")</f>
        <v>0</v>
      </c>
      <c r="V50">
        <f>IF(K50,S50+T50,"")</f>
        <v>0</v>
      </c>
      <c r="W50">
        <f>IF(K50,V50/O50,"")</f>
        <v>0</v>
      </c>
      <c r="X50">
        <f>IF(K50,M50/H50,"")</f>
        <v>0</v>
      </c>
      <c r="Y50">
        <f>IF(AND(OR(J50="OK",J50="OPEN"),ISNUMBER(Journal!$G50)),G50*(Journal!$G50-Journal!$E50)/H50,"")</f>
        <v>0</v>
      </c>
      <c r="Z50">
        <f>IF(AA50="","",IF(AND(ISNUMBER(Settings!$D$5),ISNUMBER(Settings!$E$5),IF(Settings!$D$5&lt;=Settings!$E$5,AND(AA50&gt;=Settings!$D$5,AA50&lt;Settings!$E$5),OR(AA50&gt;=Settings!$D$5,AA50&lt;Settings!$E$5))),Settings!$A$5,IF(AND(ISNUMBER(Settings!$D$6),ISNUMBER(Settings!$E$6),IF(Settings!$D$6&lt;=Settings!$E$6,AND(AA50&gt;=Settings!$D$6,AA50&lt;Settings!$E$6),OR(AA50&gt;=Settings!$D$6,AA50&lt;Settings!$E$6))),Settings!$A$6,IF(AND(ISNUMBER(Settings!$D$7),ISNUMBER(Settings!$E$7),IF(Settings!$D$7&lt;=Settings!$E$7,AND(AA50&gt;=Settings!$D$7,AA50&lt;Settings!$E$7),OR(AA50&gt;=Settings!$D$7,AA50&lt;Settings!$E$7))),Settings!$A$7,IF(AND(ISNUMBER(Settings!$D$8),ISNUMBER(Settings!$E$8),IF(Settings!$D$8&lt;=Settings!$E$8,AND(AA50&gt;=Settings!$D$8,AA50&lt;Settings!$E$8),OR(AA50&gt;=Settings!$D$8,AA50&lt;Settings!$E$8))),Settings!$A$8,IF(AND(ISNUMBER(Settings!$D$9),ISNUMBER(Settings!$E$9),IF(Settings!$D$9&lt;=Settings!$E$9,AND(AA50&gt;=Settings!$D$9,AA50&lt;Settings!$E$9),OR(AA50&gt;=Settings!$D$9,AA50&lt;Settings!$E$9))),Settings!$A$9,IF(AND(ISNUMBER(Settings!$D$10),ISNUMBER(Settings!$E$10),IF(Settings!$D$10&lt;=Settings!$E$10,AND(AA50&gt;=Settings!$D$10,AA50&lt;Settings!$E$10),OR(AA50&gt;=Settings!$D$10,AA50&lt;Settings!$E$10))),Settings!$A$10,"")))))))</f>
        <v>0</v>
      </c>
      <c r="AA50">
        <f>IF(AND(A50,ISNUMBER(Journal!$B50)),MOD(ROUND(MOD(Journal!$B50,1)*1440,0)-ROUND(Journal!$D$8*60,0),1440),"")</f>
        <v>0</v>
      </c>
      <c r="AB50">
        <f>IF(G50=1,"LONG",IF(G50=-1,"SHORT",""))</f>
        <v>0</v>
      </c>
      <c r="AC50">
        <f>AC49+IF(K50,1,0)</f>
        <v>0</v>
      </c>
      <c r="AD50">
        <f>IF(K50,AC50,"")</f>
        <v>0</v>
      </c>
      <c r="AE50">
        <f>J50="OPEN"</f>
        <v>0</v>
      </c>
      <c r="AF50">
        <f>AND(J50&lt;&gt;"",J50&lt;&gt;"OK",J50&lt;&gt;"OPEN")</f>
        <v>0</v>
      </c>
      <c r="AH50">
        <v>39</v>
      </c>
      <c r="AI50">
        <f>IF(AH50&gt;$AZ$11,"",IF(AH50=0,Journal!$D$3,INDEX($Q$11:$Q$1010,MATCH(AH50,$AD$11:$AD$1010,0))))</f>
        <v>0</v>
      </c>
      <c r="AJ50">
        <v>40</v>
      </c>
      <c r="AK50">
        <f>IF(AJ50&gt;$AZ$11,"",INDEX($P$11:$P$1010,MATCH(AJ50,$AD$11:$AD$1010,0)))</f>
        <v>0</v>
      </c>
      <c r="AM50">
        <f>IF(Markets!$A$44="","",Markets!$A$44)</f>
        <v>0</v>
      </c>
      <c r="AN50">
        <f>IF(AM50="",0,COUNTIFS(Journal!$C$11:$C$1010,AM50,$K$11:$K$1010,TRUE))</f>
        <v>0</v>
      </c>
      <c r="AO50">
        <f>IF(AN50=0,0,SUMIF(Journal!$C$11:$C$1010,AM50,$V$11:$V$1010))</f>
        <v>0</v>
      </c>
      <c r="AP50">
        <f>IF(AN50&gt;0,COUNTIF($AN$11:AN50,"&gt;0"),"")</f>
        <v>0</v>
      </c>
      <c r="AQ50">
        <v>40</v>
      </c>
      <c r="AR50">
        <f>IF(AQ50&gt;$AZ$36,"",INDEX($AM$11:$AM$160,MATCH(AQ50,$AP$11:$AP$160,0)))</f>
        <v>0</v>
      </c>
      <c r="AS50">
        <f>IF(AQ50&gt;$AZ$36,"",INDEX($AO$11:$AO$160,MATCH(AQ50,$AP$11:$AP$160,0)))</f>
        <v>0</v>
      </c>
    </row>
    <row r="51" spans="1:45">
      <c r="A51">
        <f>COUNTA(Journal!A51:M51)&gt;0</f>
        <v>0</v>
      </c>
      <c r="B51">
        <f>IF(Journal!$C51="",0,IFERROR(MATCH(Journal!$C51,Markets!$A$5:$A$154,0),0))</f>
        <v>0</v>
      </c>
      <c r="C51">
        <f>IF(B51&gt;0,INDEX(Markets!$C$5:$C$154,B51),"")</f>
        <v>0</v>
      </c>
      <c r="D51">
        <f>IF(B51&gt;0,INDEX(Markets!$F$5:$F$154,B51),"")</f>
        <v>0</v>
      </c>
      <c r="E51">
        <f>IF(B51&gt;0,IF(INDEX(Markets!$G$5:$G$154,B51)="",Journal!$D$4,INDEX(Markets!$G$5:$G$154,B51)),"")</f>
        <v>0</v>
      </c>
      <c r="F51">
        <f>IF(B51&gt;0,N(INDEX(Markets!$H$5:$H$154,B51)),0)</f>
        <v>0</v>
      </c>
      <c r="G51">
        <f>IF(Journal!$D51="LONG",1,IF(Journal!$D51="SHORT",-1,0))</f>
        <v>0</v>
      </c>
      <c r="H51">
        <f>IF(AND(ISNUMBER(Journal!$E51),ISNUMBER(Journal!$F51)),ABS(Journal!$E51-Journal!$F51),"")</f>
        <v>0</v>
      </c>
      <c r="I51">
        <f>IF(NOT(A51),"",IF(Journal!$C51="","INSTRUMENT MISSING",IF(B51=0,"UNKNOWN INSTRUMENT",IF(OR(NOT(ISNUMBER(C51)),NOT(ISNUMBER(D51))),"INSTRUMENT SPECS MISSING",IF(OR(C51&lt;=0,D51&lt;=0),"INSTRUMENT SPECS MISSING",IF(NOT(ISNUMBER(Journal!$E51)),"ENTRY MISSING",IF(NOT(ISNUMBER(Journal!$F51)),"SL MISSING",IF(Journal!$F51=Journal!$E51,"SL = ENTRY",IF(G51=0,"DIRECTION MISSING",IF(G51*(Journal!$E51-Journal!$F51)&lt;=0,"SL WRONG SIDE",IF(NOT(AND(ISNUMBER(Journal!$L51),Journal!$L51&gt;0)),IF(TRUE,"LOTS MISSING","RISK MISSING"),"")))))))))))</f>
        <v>0</v>
      </c>
      <c r="J51">
        <f>IF(NOT(A51),"",IF(I51&lt;&gt;"",I51,IF(AND(ISNUMBER(Journal!$G51),G51*(Journal!$G51-Journal!$E51)&lt;=0),"TP1 WRONG SIDE",IF(AND(ISNUMBER(Journal!$H51),G51*(Journal!$H51-Journal!$E51)&lt;=0),"TP2 WRONG SIDE",IF(AND(ISNUMBER(Journal!$I51),G51*(Journal!$I51-Journal!$E51)&lt;=0),"TP3 WRONG SIDE",IF(Journal!$K51="","OPEN",IF(AND(Journal!$M51&lt;&gt;"",OR(NOT(ISNUMBER(Journal!$M51)),Journal!$M51&lt;=0,Journal!$M51&gt;=1)),"TP1 % INVALID",IF(Journal!$K51="SL","OK",IF(Journal!$K51="TP",IF(ISNUMBER(Journal!$G51),"OK","TP1 MISSING"),IF(Journal!$K51="Manual exit",IF(ISNUMBER(Journal!$J51),"OK","MANUAL MISSING"),IF(Journal!$K51="TP1 + Breakeven",IF(ISNUMBER(Journal!$G51),"OK","TP1 MISSING"),IF(Journal!$K51="TP1 + Manual",IF(ISNUMBER(Journal!$G51),IF(ISNUMBER(Journal!$J51),"OK","MANUAL MISSING"),IF(ISNUMBER(Journal!$J51),"TP1 MISSING","TP1 &amp; MANUAL MISSING")),IF(Journal!$K51="Multiple TP",IF(ISNUMBER(Journal!$G51),IF(ISNUMBER(Journal!$H51),"OK","TP2 MISSING"),IF(ISNUMBER(Journal!$H51),"TP1 MISSING","TP1 &amp; TP2 MISSING")),"UNKNOWN OUTCOME")))))))))))))</f>
        <v>0</v>
      </c>
      <c r="K51">
        <f>J51="OK"</f>
        <v>0</v>
      </c>
      <c r="L51">
        <f>IF(ISNUMBER(Journal!$M51),Journal!$M51,0.5)</f>
        <v>0</v>
      </c>
      <c r="M51">
        <f>IF(NOT(K51),"",G51*IF(Journal!$K51="SL",Journal!$F51-Journal!$E51,IF(Journal!$K51="TP",Journal!$G51-Journal!$E51,IF(Journal!$K51="Manual exit",Journal!$J51-Journal!$E51,IF(Journal!$K51="TP1 + Breakeven",L51*(Journal!$G51-Journal!$E51),IF(Journal!$K51="TP1 + Manual",L51*(Journal!$G51-Journal!$E51)+(1-L51)*(Journal!$J51-Journal!$E51),(Journal!$G51+Journal!$H51+IF(ISNUMBER(Journal!$I51),Journal!$I51,0))/IF(ISNUMBER(Journal!$I51),3,2)-Journal!$E51))))))</f>
        <v>0</v>
      </c>
      <c r="N51">
        <f>IF(K51,Journal!$E51+G51*M51,"")</f>
        <v>0</v>
      </c>
      <c r="O51">
        <f>Q50</f>
        <v>0</v>
      </c>
      <c r="P51">
        <f>IF(OR(NOT(A51),I51&lt;&gt;""),"",Journal!$L51)</f>
        <v>0</v>
      </c>
      <c r="Q51">
        <f>O51+IF(K51,V51,0)</f>
        <v>0</v>
      </c>
      <c r="R51">
        <f>IF(P51="","",H51*P51*C51*D51)</f>
        <v>0</v>
      </c>
      <c r="S51">
        <f>IF(K51,M51*P51*C51*D51,"")</f>
        <v>0</v>
      </c>
      <c r="T51">
        <f>IF(K51,-IF(F51&gt;0,F51*Journal!$E51*P51*C51*D51,P51*E51),"")</f>
        <v>0</v>
      </c>
      <c r="U51">
        <f>IF(K51,IF(S51&gt;0,"W",IF(S51&lt;0,"L","B")),"")</f>
        <v>0</v>
      </c>
      <c r="V51">
        <f>IF(K51,S51+T51,"")</f>
        <v>0</v>
      </c>
      <c r="W51">
        <f>IF(K51,V51/O51,"")</f>
        <v>0</v>
      </c>
      <c r="X51">
        <f>IF(K51,M51/H51,"")</f>
        <v>0</v>
      </c>
      <c r="Y51">
        <f>IF(AND(OR(J51="OK",J51="OPEN"),ISNUMBER(Journal!$G51)),G51*(Journal!$G51-Journal!$E51)/H51,"")</f>
        <v>0</v>
      </c>
      <c r="Z51">
        <f>IF(AA51="","",IF(AND(ISNUMBER(Settings!$D$5),ISNUMBER(Settings!$E$5),IF(Settings!$D$5&lt;=Settings!$E$5,AND(AA51&gt;=Settings!$D$5,AA51&lt;Settings!$E$5),OR(AA51&gt;=Settings!$D$5,AA51&lt;Settings!$E$5))),Settings!$A$5,IF(AND(ISNUMBER(Settings!$D$6),ISNUMBER(Settings!$E$6),IF(Settings!$D$6&lt;=Settings!$E$6,AND(AA51&gt;=Settings!$D$6,AA51&lt;Settings!$E$6),OR(AA51&gt;=Settings!$D$6,AA51&lt;Settings!$E$6))),Settings!$A$6,IF(AND(ISNUMBER(Settings!$D$7),ISNUMBER(Settings!$E$7),IF(Settings!$D$7&lt;=Settings!$E$7,AND(AA51&gt;=Settings!$D$7,AA51&lt;Settings!$E$7),OR(AA51&gt;=Settings!$D$7,AA51&lt;Settings!$E$7))),Settings!$A$7,IF(AND(ISNUMBER(Settings!$D$8),ISNUMBER(Settings!$E$8),IF(Settings!$D$8&lt;=Settings!$E$8,AND(AA51&gt;=Settings!$D$8,AA51&lt;Settings!$E$8),OR(AA51&gt;=Settings!$D$8,AA51&lt;Settings!$E$8))),Settings!$A$8,IF(AND(ISNUMBER(Settings!$D$9),ISNUMBER(Settings!$E$9),IF(Settings!$D$9&lt;=Settings!$E$9,AND(AA51&gt;=Settings!$D$9,AA51&lt;Settings!$E$9),OR(AA51&gt;=Settings!$D$9,AA51&lt;Settings!$E$9))),Settings!$A$9,IF(AND(ISNUMBER(Settings!$D$10),ISNUMBER(Settings!$E$10),IF(Settings!$D$10&lt;=Settings!$E$10,AND(AA51&gt;=Settings!$D$10,AA51&lt;Settings!$E$10),OR(AA51&gt;=Settings!$D$10,AA51&lt;Settings!$E$10))),Settings!$A$10,"")))))))</f>
        <v>0</v>
      </c>
      <c r="AA51">
        <f>IF(AND(A51,ISNUMBER(Journal!$B51)),MOD(ROUND(MOD(Journal!$B51,1)*1440,0)-ROUND(Journal!$D$8*60,0),1440),"")</f>
        <v>0</v>
      </c>
      <c r="AB51">
        <f>IF(G51=1,"LONG",IF(G51=-1,"SHORT",""))</f>
        <v>0</v>
      </c>
      <c r="AC51">
        <f>AC50+IF(K51,1,0)</f>
        <v>0</v>
      </c>
      <c r="AD51">
        <f>IF(K51,AC51,"")</f>
        <v>0</v>
      </c>
      <c r="AE51">
        <f>J51="OPEN"</f>
        <v>0</v>
      </c>
      <c r="AF51">
        <f>AND(J51&lt;&gt;"",J51&lt;&gt;"OK",J51&lt;&gt;"OPEN")</f>
        <v>0</v>
      </c>
      <c r="AH51">
        <v>40</v>
      </c>
      <c r="AI51">
        <f>IF(AH51&gt;$AZ$11,"",IF(AH51=0,Journal!$D$3,INDEX($Q$11:$Q$1010,MATCH(AH51,$AD$11:$AD$1010,0))))</f>
        <v>0</v>
      </c>
      <c r="AJ51">
        <v>41</v>
      </c>
      <c r="AK51">
        <f>IF(AJ51&gt;$AZ$11,"",INDEX($P$11:$P$1010,MATCH(AJ51,$AD$11:$AD$1010,0)))</f>
        <v>0</v>
      </c>
      <c r="AM51">
        <f>IF(Markets!$A$45="","",Markets!$A$45)</f>
        <v>0</v>
      </c>
      <c r="AN51">
        <f>IF(AM51="",0,COUNTIFS(Journal!$C$11:$C$1010,AM51,$K$11:$K$1010,TRUE))</f>
        <v>0</v>
      </c>
      <c r="AO51">
        <f>IF(AN51=0,0,SUMIF(Journal!$C$11:$C$1010,AM51,$V$11:$V$1010))</f>
        <v>0</v>
      </c>
      <c r="AP51">
        <f>IF(AN51&gt;0,COUNTIF($AN$11:AN51,"&gt;0"),"")</f>
        <v>0</v>
      </c>
      <c r="AQ51">
        <v>41</v>
      </c>
      <c r="AR51">
        <f>IF(AQ51&gt;$AZ$36,"",INDEX($AM$11:$AM$160,MATCH(AQ51,$AP$11:$AP$160,0)))</f>
        <v>0</v>
      </c>
      <c r="AS51">
        <f>IF(AQ51&gt;$AZ$36,"",INDEX($AO$11:$AO$160,MATCH(AQ51,$AP$11:$AP$160,0)))</f>
        <v>0</v>
      </c>
    </row>
    <row r="52" spans="1:45">
      <c r="A52">
        <f>COUNTA(Journal!A52:M52)&gt;0</f>
        <v>0</v>
      </c>
      <c r="B52">
        <f>IF(Journal!$C52="",0,IFERROR(MATCH(Journal!$C52,Markets!$A$5:$A$154,0),0))</f>
        <v>0</v>
      </c>
      <c r="C52">
        <f>IF(B52&gt;0,INDEX(Markets!$C$5:$C$154,B52),"")</f>
        <v>0</v>
      </c>
      <c r="D52">
        <f>IF(B52&gt;0,INDEX(Markets!$F$5:$F$154,B52),"")</f>
        <v>0</v>
      </c>
      <c r="E52">
        <f>IF(B52&gt;0,IF(INDEX(Markets!$G$5:$G$154,B52)="",Journal!$D$4,INDEX(Markets!$G$5:$G$154,B52)),"")</f>
        <v>0</v>
      </c>
      <c r="F52">
        <f>IF(B52&gt;0,N(INDEX(Markets!$H$5:$H$154,B52)),0)</f>
        <v>0</v>
      </c>
      <c r="G52">
        <f>IF(Journal!$D52="LONG",1,IF(Journal!$D52="SHORT",-1,0))</f>
        <v>0</v>
      </c>
      <c r="H52">
        <f>IF(AND(ISNUMBER(Journal!$E52),ISNUMBER(Journal!$F52)),ABS(Journal!$E52-Journal!$F52),"")</f>
        <v>0</v>
      </c>
      <c r="I52">
        <f>IF(NOT(A52),"",IF(Journal!$C52="","INSTRUMENT MISSING",IF(B52=0,"UNKNOWN INSTRUMENT",IF(OR(NOT(ISNUMBER(C52)),NOT(ISNUMBER(D52))),"INSTRUMENT SPECS MISSING",IF(OR(C52&lt;=0,D52&lt;=0),"INSTRUMENT SPECS MISSING",IF(NOT(ISNUMBER(Journal!$E52)),"ENTRY MISSING",IF(NOT(ISNUMBER(Journal!$F52)),"SL MISSING",IF(Journal!$F52=Journal!$E52,"SL = ENTRY",IF(G52=0,"DIRECTION MISSING",IF(G52*(Journal!$E52-Journal!$F52)&lt;=0,"SL WRONG SIDE",IF(NOT(AND(ISNUMBER(Journal!$L52),Journal!$L52&gt;0)),IF(TRUE,"LOTS MISSING","RISK MISSING"),"")))))))))))</f>
        <v>0</v>
      </c>
      <c r="J52">
        <f>IF(NOT(A52),"",IF(I52&lt;&gt;"",I52,IF(AND(ISNUMBER(Journal!$G52),G52*(Journal!$G52-Journal!$E52)&lt;=0),"TP1 WRONG SIDE",IF(AND(ISNUMBER(Journal!$H52),G52*(Journal!$H52-Journal!$E52)&lt;=0),"TP2 WRONG SIDE",IF(AND(ISNUMBER(Journal!$I52),G52*(Journal!$I52-Journal!$E52)&lt;=0),"TP3 WRONG SIDE",IF(Journal!$K52="","OPEN",IF(AND(Journal!$M52&lt;&gt;"",OR(NOT(ISNUMBER(Journal!$M52)),Journal!$M52&lt;=0,Journal!$M52&gt;=1)),"TP1 % INVALID",IF(Journal!$K52="SL","OK",IF(Journal!$K52="TP",IF(ISNUMBER(Journal!$G52),"OK","TP1 MISSING"),IF(Journal!$K52="Manual exit",IF(ISNUMBER(Journal!$J52),"OK","MANUAL MISSING"),IF(Journal!$K52="TP1 + Breakeven",IF(ISNUMBER(Journal!$G52),"OK","TP1 MISSING"),IF(Journal!$K52="TP1 + Manual",IF(ISNUMBER(Journal!$G52),IF(ISNUMBER(Journal!$J52),"OK","MANUAL MISSING"),IF(ISNUMBER(Journal!$J52),"TP1 MISSING","TP1 &amp; MANUAL MISSING")),IF(Journal!$K52="Multiple TP",IF(ISNUMBER(Journal!$G52),IF(ISNUMBER(Journal!$H52),"OK","TP2 MISSING"),IF(ISNUMBER(Journal!$H52),"TP1 MISSING","TP1 &amp; TP2 MISSING")),"UNKNOWN OUTCOME")))))))))))))</f>
        <v>0</v>
      </c>
      <c r="K52">
        <f>J52="OK"</f>
        <v>0</v>
      </c>
      <c r="L52">
        <f>IF(ISNUMBER(Journal!$M52),Journal!$M52,0.5)</f>
        <v>0</v>
      </c>
      <c r="M52">
        <f>IF(NOT(K52),"",G52*IF(Journal!$K52="SL",Journal!$F52-Journal!$E52,IF(Journal!$K52="TP",Journal!$G52-Journal!$E52,IF(Journal!$K52="Manual exit",Journal!$J52-Journal!$E52,IF(Journal!$K52="TP1 + Breakeven",L52*(Journal!$G52-Journal!$E52),IF(Journal!$K52="TP1 + Manual",L52*(Journal!$G52-Journal!$E52)+(1-L52)*(Journal!$J52-Journal!$E52),(Journal!$G52+Journal!$H52+IF(ISNUMBER(Journal!$I52),Journal!$I52,0))/IF(ISNUMBER(Journal!$I52),3,2)-Journal!$E52))))))</f>
        <v>0</v>
      </c>
      <c r="N52">
        <f>IF(K52,Journal!$E52+G52*M52,"")</f>
        <v>0</v>
      </c>
      <c r="O52">
        <f>Q51</f>
        <v>0</v>
      </c>
      <c r="P52">
        <f>IF(OR(NOT(A52),I52&lt;&gt;""),"",Journal!$L52)</f>
        <v>0</v>
      </c>
      <c r="Q52">
        <f>O52+IF(K52,V52,0)</f>
        <v>0</v>
      </c>
      <c r="R52">
        <f>IF(P52="","",H52*P52*C52*D52)</f>
        <v>0</v>
      </c>
      <c r="S52">
        <f>IF(K52,M52*P52*C52*D52,"")</f>
        <v>0</v>
      </c>
      <c r="T52">
        <f>IF(K52,-IF(F52&gt;0,F52*Journal!$E52*P52*C52*D52,P52*E52),"")</f>
        <v>0</v>
      </c>
      <c r="U52">
        <f>IF(K52,IF(S52&gt;0,"W",IF(S52&lt;0,"L","B")),"")</f>
        <v>0</v>
      </c>
      <c r="V52">
        <f>IF(K52,S52+T52,"")</f>
        <v>0</v>
      </c>
      <c r="W52">
        <f>IF(K52,V52/O52,"")</f>
        <v>0</v>
      </c>
      <c r="X52">
        <f>IF(K52,M52/H52,"")</f>
        <v>0</v>
      </c>
      <c r="Y52">
        <f>IF(AND(OR(J52="OK",J52="OPEN"),ISNUMBER(Journal!$G52)),G52*(Journal!$G52-Journal!$E52)/H52,"")</f>
        <v>0</v>
      </c>
      <c r="Z52">
        <f>IF(AA52="","",IF(AND(ISNUMBER(Settings!$D$5),ISNUMBER(Settings!$E$5),IF(Settings!$D$5&lt;=Settings!$E$5,AND(AA52&gt;=Settings!$D$5,AA52&lt;Settings!$E$5),OR(AA52&gt;=Settings!$D$5,AA52&lt;Settings!$E$5))),Settings!$A$5,IF(AND(ISNUMBER(Settings!$D$6),ISNUMBER(Settings!$E$6),IF(Settings!$D$6&lt;=Settings!$E$6,AND(AA52&gt;=Settings!$D$6,AA52&lt;Settings!$E$6),OR(AA52&gt;=Settings!$D$6,AA52&lt;Settings!$E$6))),Settings!$A$6,IF(AND(ISNUMBER(Settings!$D$7),ISNUMBER(Settings!$E$7),IF(Settings!$D$7&lt;=Settings!$E$7,AND(AA52&gt;=Settings!$D$7,AA52&lt;Settings!$E$7),OR(AA52&gt;=Settings!$D$7,AA52&lt;Settings!$E$7))),Settings!$A$7,IF(AND(ISNUMBER(Settings!$D$8),ISNUMBER(Settings!$E$8),IF(Settings!$D$8&lt;=Settings!$E$8,AND(AA52&gt;=Settings!$D$8,AA52&lt;Settings!$E$8),OR(AA52&gt;=Settings!$D$8,AA52&lt;Settings!$E$8))),Settings!$A$8,IF(AND(ISNUMBER(Settings!$D$9),ISNUMBER(Settings!$E$9),IF(Settings!$D$9&lt;=Settings!$E$9,AND(AA52&gt;=Settings!$D$9,AA52&lt;Settings!$E$9),OR(AA52&gt;=Settings!$D$9,AA52&lt;Settings!$E$9))),Settings!$A$9,IF(AND(ISNUMBER(Settings!$D$10),ISNUMBER(Settings!$E$10),IF(Settings!$D$10&lt;=Settings!$E$10,AND(AA52&gt;=Settings!$D$10,AA52&lt;Settings!$E$10),OR(AA52&gt;=Settings!$D$10,AA52&lt;Settings!$E$10))),Settings!$A$10,"")))))))</f>
        <v>0</v>
      </c>
      <c r="AA52">
        <f>IF(AND(A52,ISNUMBER(Journal!$B52)),MOD(ROUND(MOD(Journal!$B52,1)*1440,0)-ROUND(Journal!$D$8*60,0),1440),"")</f>
        <v>0</v>
      </c>
      <c r="AB52">
        <f>IF(G52=1,"LONG",IF(G52=-1,"SHORT",""))</f>
        <v>0</v>
      </c>
      <c r="AC52">
        <f>AC51+IF(K52,1,0)</f>
        <v>0</v>
      </c>
      <c r="AD52">
        <f>IF(K52,AC52,"")</f>
        <v>0</v>
      </c>
      <c r="AE52">
        <f>J52="OPEN"</f>
        <v>0</v>
      </c>
      <c r="AF52">
        <f>AND(J52&lt;&gt;"",J52&lt;&gt;"OK",J52&lt;&gt;"OPEN")</f>
        <v>0</v>
      </c>
      <c r="AH52">
        <v>41</v>
      </c>
      <c r="AI52">
        <f>IF(AH52&gt;$AZ$11,"",IF(AH52=0,Journal!$D$3,INDEX($Q$11:$Q$1010,MATCH(AH52,$AD$11:$AD$1010,0))))</f>
        <v>0</v>
      </c>
      <c r="AJ52">
        <v>42</v>
      </c>
      <c r="AK52">
        <f>IF(AJ52&gt;$AZ$11,"",INDEX($P$11:$P$1010,MATCH(AJ52,$AD$11:$AD$1010,0)))</f>
        <v>0</v>
      </c>
      <c r="AM52">
        <f>IF(Markets!$A$46="","",Markets!$A$46)</f>
        <v>0</v>
      </c>
      <c r="AN52">
        <f>IF(AM52="",0,COUNTIFS(Journal!$C$11:$C$1010,AM52,$K$11:$K$1010,TRUE))</f>
        <v>0</v>
      </c>
      <c r="AO52">
        <f>IF(AN52=0,0,SUMIF(Journal!$C$11:$C$1010,AM52,$V$11:$V$1010))</f>
        <v>0</v>
      </c>
      <c r="AP52">
        <f>IF(AN52&gt;0,COUNTIF($AN$11:AN52,"&gt;0"),"")</f>
        <v>0</v>
      </c>
      <c r="AQ52">
        <v>42</v>
      </c>
      <c r="AR52">
        <f>IF(AQ52&gt;$AZ$36,"",INDEX($AM$11:$AM$160,MATCH(AQ52,$AP$11:$AP$160,0)))</f>
        <v>0</v>
      </c>
      <c r="AS52">
        <f>IF(AQ52&gt;$AZ$36,"",INDEX($AO$11:$AO$160,MATCH(AQ52,$AP$11:$AP$160,0)))</f>
        <v>0</v>
      </c>
    </row>
    <row r="53" spans="1:45">
      <c r="A53">
        <f>COUNTA(Journal!A53:M53)&gt;0</f>
        <v>0</v>
      </c>
      <c r="B53">
        <f>IF(Journal!$C53="",0,IFERROR(MATCH(Journal!$C53,Markets!$A$5:$A$154,0),0))</f>
        <v>0</v>
      </c>
      <c r="C53">
        <f>IF(B53&gt;0,INDEX(Markets!$C$5:$C$154,B53),"")</f>
        <v>0</v>
      </c>
      <c r="D53">
        <f>IF(B53&gt;0,INDEX(Markets!$F$5:$F$154,B53),"")</f>
        <v>0</v>
      </c>
      <c r="E53">
        <f>IF(B53&gt;0,IF(INDEX(Markets!$G$5:$G$154,B53)="",Journal!$D$4,INDEX(Markets!$G$5:$G$154,B53)),"")</f>
        <v>0</v>
      </c>
      <c r="F53">
        <f>IF(B53&gt;0,N(INDEX(Markets!$H$5:$H$154,B53)),0)</f>
        <v>0</v>
      </c>
      <c r="G53">
        <f>IF(Journal!$D53="LONG",1,IF(Journal!$D53="SHORT",-1,0))</f>
        <v>0</v>
      </c>
      <c r="H53">
        <f>IF(AND(ISNUMBER(Journal!$E53),ISNUMBER(Journal!$F53)),ABS(Journal!$E53-Journal!$F53),"")</f>
        <v>0</v>
      </c>
      <c r="I53">
        <f>IF(NOT(A53),"",IF(Journal!$C53="","INSTRUMENT MISSING",IF(B53=0,"UNKNOWN INSTRUMENT",IF(OR(NOT(ISNUMBER(C53)),NOT(ISNUMBER(D53))),"INSTRUMENT SPECS MISSING",IF(OR(C53&lt;=0,D53&lt;=0),"INSTRUMENT SPECS MISSING",IF(NOT(ISNUMBER(Journal!$E53)),"ENTRY MISSING",IF(NOT(ISNUMBER(Journal!$F53)),"SL MISSING",IF(Journal!$F53=Journal!$E53,"SL = ENTRY",IF(G53=0,"DIRECTION MISSING",IF(G53*(Journal!$E53-Journal!$F53)&lt;=0,"SL WRONG SIDE",IF(NOT(AND(ISNUMBER(Journal!$L53),Journal!$L53&gt;0)),IF(TRUE,"LOTS MISSING","RISK MISSING"),"")))))))))))</f>
        <v>0</v>
      </c>
      <c r="J53">
        <f>IF(NOT(A53),"",IF(I53&lt;&gt;"",I53,IF(AND(ISNUMBER(Journal!$G53),G53*(Journal!$G53-Journal!$E53)&lt;=0),"TP1 WRONG SIDE",IF(AND(ISNUMBER(Journal!$H53),G53*(Journal!$H53-Journal!$E53)&lt;=0),"TP2 WRONG SIDE",IF(AND(ISNUMBER(Journal!$I53),G53*(Journal!$I53-Journal!$E53)&lt;=0),"TP3 WRONG SIDE",IF(Journal!$K53="","OPEN",IF(AND(Journal!$M53&lt;&gt;"",OR(NOT(ISNUMBER(Journal!$M53)),Journal!$M53&lt;=0,Journal!$M53&gt;=1)),"TP1 % INVALID",IF(Journal!$K53="SL","OK",IF(Journal!$K53="TP",IF(ISNUMBER(Journal!$G53),"OK","TP1 MISSING"),IF(Journal!$K53="Manual exit",IF(ISNUMBER(Journal!$J53),"OK","MANUAL MISSING"),IF(Journal!$K53="TP1 + Breakeven",IF(ISNUMBER(Journal!$G53),"OK","TP1 MISSING"),IF(Journal!$K53="TP1 + Manual",IF(ISNUMBER(Journal!$G53),IF(ISNUMBER(Journal!$J53),"OK","MANUAL MISSING"),IF(ISNUMBER(Journal!$J53),"TP1 MISSING","TP1 &amp; MANUAL MISSING")),IF(Journal!$K53="Multiple TP",IF(ISNUMBER(Journal!$G53),IF(ISNUMBER(Journal!$H53),"OK","TP2 MISSING"),IF(ISNUMBER(Journal!$H53),"TP1 MISSING","TP1 &amp; TP2 MISSING")),"UNKNOWN OUTCOME")))))))))))))</f>
        <v>0</v>
      </c>
      <c r="K53">
        <f>J53="OK"</f>
        <v>0</v>
      </c>
      <c r="L53">
        <f>IF(ISNUMBER(Journal!$M53),Journal!$M53,0.5)</f>
        <v>0</v>
      </c>
      <c r="M53">
        <f>IF(NOT(K53),"",G53*IF(Journal!$K53="SL",Journal!$F53-Journal!$E53,IF(Journal!$K53="TP",Journal!$G53-Journal!$E53,IF(Journal!$K53="Manual exit",Journal!$J53-Journal!$E53,IF(Journal!$K53="TP1 + Breakeven",L53*(Journal!$G53-Journal!$E53),IF(Journal!$K53="TP1 + Manual",L53*(Journal!$G53-Journal!$E53)+(1-L53)*(Journal!$J53-Journal!$E53),(Journal!$G53+Journal!$H53+IF(ISNUMBER(Journal!$I53),Journal!$I53,0))/IF(ISNUMBER(Journal!$I53),3,2)-Journal!$E53))))))</f>
        <v>0</v>
      </c>
      <c r="N53">
        <f>IF(K53,Journal!$E53+G53*M53,"")</f>
        <v>0</v>
      </c>
      <c r="O53">
        <f>Q52</f>
        <v>0</v>
      </c>
      <c r="P53">
        <f>IF(OR(NOT(A53),I53&lt;&gt;""),"",Journal!$L53)</f>
        <v>0</v>
      </c>
      <c r="Q53">
        <f>O53+IF(K53,V53,0)</f>
        <v>0</v>
      </c>
      <c r="R53">
        <f>IF(P53="","",H53*P53*C53*D53)</f>
        <v>0</v>
      </c>
      <c r="S53">
        <f>IF(K53,M53*P53*C53*D53,"")</f>
        <v>0</v>
      </c>
      <c r="T53">
        <f>IF(K53,-IF(F53&gt;0,F53*Journal!$E53*P53*C53*D53,P53*E53),"")</f>
        <v>0</v>
      </c>
      <c r="U53">
        <f>IF(K53,IF(S53&gt;0,"W",IF(S53&lt;0,"L","B")),"")</f>
        <v>0</v>
      </c>
      <c r="V53">
        <f>IF(K53,S53+T53,"")</f>
        <v>0</v>
      </c>
      <c r="W53">
        <f>IF(K53,V53/O53,"")</f>
        <v>0</v>
      </c>
      <c r="X53">
        <f>IF(K53,M53/H53,"")</f>
        <v>0</v>
      </c>
      <c r="Y53">
        <f>IF(AND(OR(J53="OK",J53="OPEN"),ISNUMBER(Journal!$G53)),G53*(Journal!$G53-Journal!$E53)/H53,"")</f>
        <v>0</v>
      </c>
      <c r="Z53">
        <f>IF(AA53="","",IF(AND(ISNUMBER(Settings!$D$5),ISNUMBER(Settings!$E$5),IF(Settings!$D$5&lt;=Settings!$E$5,AND(AA53&gt;=Settings!$D$5,AA53&lt;Settings!$E$5),OR(AA53&gt;=Settings!$D$5,AA53&lt;Settings!$E$5))),Settings!$A$5,IF(AND(ISNUMBER(Settings!$D$6),ISNUMBER(Settings!$E$6),IF(Settings!$D$6&lt;=Settings!$E$6,AND(AA53&gt;=Settings!$D$6,AA53&lt;Settings!$E$6),OR(AA53&gt;=Settings!$D$6,AA53&lt;Settings!$E$6))),Settings!$A$6,IF(AND(ISNUMBER(Settings!$D$7),ISNUMBER(Settings!$E$7),IF(Settings!$D$7&lt;=Settings!$E$7,AND(AA53&gt;=Settings!$D$7,AA53&lt;Settings!$E$7),OR(AA53&gt;=Settings!$D$7,AA53&lt;Settings!$E$7))),Settings!$A$7,IF(AND(ISNUMBER(Settings!$D$8),ISNUMBER(Settings!$E$8),IF(Settings!$D$8&lt;=Settings!$E$8,AND(AA53&gt;=Settings!$D$8,AA53&lt;Settings!$E$8),OR(AA53&gt;=Settings!$D$8,AA53&lt;Settings!$E$8))),Settings!$A$8,IF(AND(ISNUMBER(Settings!$D$9),ISNUMBER(Settings!$E$9),IF(Settings!$D$9&lt;=Settings!$E$9,AND(AA53&gt;=Settings!$D$9,AA53&lt;Settings!$E$9),OR(AA53&gt;=Settings!$D$9,AA53&lt;Settings!$E$9))),Settings!$A$9,IF(AND(ISNUMBER(Settings!$D$10),ISNUMBER(Settings!$E$10),IF(Settings!$D$10&lt;=Settings!$E$10,AND(AA53&gt;=Settings!$D$10,AA53&lt;Settings!$E$10),OR(AA53&gt;=Settings!$D$10,AA53&lt;Settings!$E$10))),Settings!$A$10,"")))))))</f>
        <v>0</v>
      </c>
      <c r="AA53">
        <f>IF(AND(A53,ISNUMBER(Journal!$B53)),MOD(ROUND(MOD(Journal!$B53,1)*1440,0)-ROUND(Journal!$D$8*60,0),1440),"")</f>
        <v>0</v>
      </c>
      <c r="AB53">
        <f>IF(G53=1,"LONG",IF(G53=-1,"SHORT",""))</f>
        <v>0</v>
      </c>
      <c r="AC53">
        <f>AC52+IF(K53,1,0)</f>
        <v>0</v>
      </c>
      <c r="AD53">
        <f>IF(K53,AC53,"")</f>
        <v>0</v>
      </c>
      <c r="AE53">
        <f>J53="OPEN"</f>
        <v>0</v>
      </c>
      <c r="AF53">
        <f>AND(J53&lt;&gt;"",J53&lt;&gt;"OK",J53&lt;&gt;"OPEN")</f>
        <v>0</v>
      </c>
      <c r="AH53">
        <v>42</v>
      </c>
      <c r="AI53">
        <f>IF(AH53&gt;$AZ$11,"",IF(AH53=0,Journal!$D$3,INDEX($Q$11:$Q$1010,MATCH(AH53,$AD$11:$AD$1010,0))))</f>
        <v>0</v>
      </c>
      <c r="AJ53">
        <v>43</v>
      </c>
      <c r="AK53">
        <f>IF(AJ53&gt;$AZ$11,"",INDEX($P$11:$P$1010,MATCH(AJ53,$AD$11:$AD$1010,0)))</f>
        <v>0</v>
      </c>
      <c r="AM53">
        <f>IF(Markets!$A$47="","",Markets!$A$47)</f>
        <v>0</v>
      </c>
      <c r="AN53">
        <f>IF(AM53="",0,COUNTIFS(Journal!$C$11:$C$1010,AM53,$K$11:$K$1010,TRUE))</f>
        <v>0</v>
      </c>
      <c r="AO53">
        <f>IF(AN53=0,0,SUMIF(Journal!$C$11:$C$1010,AM53,$V$11:$V$1010))</f>
        <v>0</v>
      </c>
      <c r="AP53">
        <f>IF(AN53&gt;0,COUNTIF($AN$11:AN53,"&gt;0"),"")</f>
        <v>0</v>
      </c>
      <c r="AQ53">
        <v>43</v>
      </c>
      <c r="AR53">
        <f>IF(AQ53&gt;$AZ$36,"",INDEX($AM$11:$AM$160,MATCH(AQ53,$AP$11:$AP$160,0)))</f>
        <v>0</v>
      </c>
      <c r="AS53">
        <f>IF(AQ53&gt;$AZ$36,"",INDEX($AO$11:$AO$160,MATCH(AQ53,$AP$11:$AP$160,0)))</f>
        <v>0</v>
      </c>
    </row>
    <row r="54" spans="1:45">
      <c r="A54">
        <f>COUNTA(Journal!A54:M54)&gt;0</f>
        <v>0</v>
      </c>
      <c r="B54">
        <f>IF(Journal!$C54="",0,IFERROR(MATCH(Journal!$C54,Markets!$A$5:$A$154,0),0))</f>
        <v>0</v>
      </c>
      <c r="C54">
        <f>IF(B54&gt;0,INDEX(Markets!$C$5:$C$154,B54),"")</f>
        <v>0</v>
      </c>
      <c r="D54">
        <f>IF(B54&gt;0,INDEX(Markets!$F$5:$F$154,B54),"")</f>
        <v>0</v>
      </c>
      <c r="E54">
        <f>IF(B54&gt;0,IF(INDEX(Markets!$G$5:$G$154,B54)="",Journal!$D$4,INDEX(Markets!$G$5:$G$154,B54)),"")</f>
        <v>0</v>
      </c>
      <c r="F54">
        <f>IF(B54&gt;0,N(INDEX(Markets!$H$5:$H$154,B54)),0)</f>
        <v>0</v>
      </c>
      <c r="G54">
        <f>IF(Journal!$D54="LONG",1,IF(Journal!$D54="SHORT",-1,0))</f>
        <v>0</v>
      </c>
      <c r="H54">
        <f>IF(AND(ISNUMBER(Journal!$E54),ISNUMBER(Journal!$F54)),ABS(Journal!$E54-Journal!$F54),"")</f>
        <v>0</v>
      </c>
      <c r="I54">
        <f>IF(NOT(A54),"",IF(Journal!$C54="","INSTRUMENT MISSING",IF(B54=0,"UNKNOWN INSTRUMENT",IF(OR(NOT(ISNUMBER(C54)),NOT(ISNUMBER(D54))),"INSTRUMENT SPECS MISSING",IF(OR(C54&lt;=0,D54&lt;=0),"INSTRUMENT SPECS MISSING",IF(NOT(ISNUMBER(Journal!$E54)),"ENTRY MISSING",IF(NOT(ISNUMBER(Journal!$F54)),"SL MISSING",IF(Journal!$F54=Journal!$E54,"SL = ENTRY",IF(G54=0,"DIRECTION MISSING",IF(G54*(Journal!$E54-Journal!$F54)&lt;=0,"SL WRONG SIDE",IF(NOT(AND(ISNUMBER(Journal!$L54),Journal!$L54&gt;0)),IF(TRUE,"LOTS MISSING","RISK MISSING"),"")))))))))))</f>
        <v>0</v>
      </c>
      <c r="J54">
        <f>IF(NOT(A54),"",IF(I54&lt;&gt;"",I54,IF(AND(ISNUMBER(Journal!$G54),G54*(Journal!$G54-Journal!$E54)&lt;=0),"TP1 WRONG SIDE",IF(AND(ISNUMBER(Journal!$H54),G54*(Journal!$H54-Journal!$E54)&lt;=0),"TP2 WRONG SIDE",IF(AND(ISNUMBER(Journal!$I54),G54*(Journal!$I54-Journal!$E54)&lt;=0),"TP3 WRONG SIDE",IF(Journal!$K54="","OPEN",IF(AND(Journal!$M54&lt;&gt;"",OR(NOT(ISNUMBER(Journal!$M54)),Journal!$M54&lt;=0,Journal!$M54&gt;=1)),"TP1 % INVALID",IF(Journal!$K54="SL","OK",IF(Journal!$K54="TP",IF(ISNUMBER(Journal!$G54),"OK","TP1 MISSING"),IF(Journal!$K54="Manual exit",IF(ISNUMBER(Journal!$J54),"OK","MANUAL MISSING"),IF(Journal!$K54="TP1 + Breakeven",IF(ISNUMBER(Journal!$G54),"OK","TP1 MISSING"),IF(Journal!$K54="TP1 + Manual",IF(ISNUMBER(Journal!$G54),IF(ISNUMBER(Journal!$J54),"OK","MANUAL MISSING"),IF(ISNUMBER(Journal!$J54),"TP1 MISSING","TP1 &amp; MANUAL MISSING")),IF(Journal!$K54="Multiple TP",IF(ISNUMBER(Journal!$G54),IF(ISNUMBER(Journal!$H54),"OK","TP2 MISSING"),IF(ISNUMBER(Journal!$H54),"TP1 MISSING","TP1 &amp; TP2 MISSING")),"UNKNOWN OUTCOME")))))))))))))</f>
        <v>0</v>
      </c>
      <c r="K54">
        <f>J54="OK"</f>
        <v>0</v>
      </c>
      <c r="L54">
        <f>IF(ISNUMBER(Journal!$M54),Journal!$M54,0.5)</f>
        <v>0</v>
      </c>
      <c r="M54">
        <f>IF(NOT(K54),"",G54*IF(Journal!$K54="SL",Journal!$F54-Journal!$E54,IF(Journal!$K54="TP",Journal!$G54-Journal!$E54,IF(Journal!$K54="Manual exit",Journal!$J54-Journal!$E54,IF(Journal!$K54="TP1 + Breakeven",L54*(Journal!$G54-Journal!$E54),IF(Journal!$K54="TP1 + Manual",L54*(Journal!$G54-Journal!$E54)+(1-L54)*(Journal!$J54-Journal!$E54),(Journal!$G54+Journal!$H54+IF(ISNUMBER(Journal!$I54),Journal!$I54,0))/IF(ISNUMBER(Journal!$I54),3,2)-Journal!$E54))))))</f>
        <v>0</v>
      </c>
      <c r="N54">
        <f>IF(K54,Journal!$E54+G54*M54,"")</f>
        <v>0</v>
      </c>
      <c r="O54">
        <f>Q53</f>
        <v>0</v>
      </c>
      <c r="P54">
        <f>IF(OR(NOT(A54),I54&lt;&gt;""),"",Journal!$L54)</f>
        <v>0</v>
      </c>
      <c r="Q54">
        <f>O54+IF(K54,V54,0)</f>
        <v>0</v>
      </c>
      <c r="R54">
        <f>IF(P54="","",H54*P54*C54*D54)</f>
        <v>0</v>
      </c>
      <c r="S54">
        <f>IF(K54,M54*P54*C54*D54,"")</f>
        <v>0</v>
      </c>
      <c r="T54">
        <f>IF(K54,-IF(F54&gt;0,F54*Journal!$E54*P54*C54*D54,P54*E54),"")</f>
        <v>0</v>
      </c>
      <c r="U54">
        <f>IF(K54,IF(S54&gt;0,"W",IF(S54&lt;0,"L","B")),"")</f>
        <v>0</v>
      </c>
      <c r="V54">
        <f>IF(K54,S54+T54,"")</f>
        <v>0</v>
      </c>
      <c r="W54">
        <f>IF(K54,V54/O54,"")</f>
        <v>0</v>
      </c>
      <c r="X54">
        <f>IF(K54,M54/H54,"")</f>
        <v>0</v>
      </c>
      <c r="Y54">
        <f>IF(AND(OR(J54="OK",J54="OPEN"),ISNUMBER(Journal!$G54)),G54*(Journal!$G54-Journal!$E54)/H54,"")</f>
        <v>0</v>
      </c>
      <c r="Z54">
        <f>IF(AA54="","",IF(AND(ISNUMBER(Settings!$D$5),ISNUMBER(Settings!$E$5),IF(Settings!$D$5&lt;=Settings!$E$5,AND(AA54&gt;=Settings!$D$5,AA54&lt;Settings!$E$5),OR(AA54&gt;=Settings!$D$5,AA54&lt;Settings!$E$5))),Settings!$A$5,IF(AND(ISNUMBER(Settings!$D$6),ISNUMBER(Settings!$E$6),IF(Settings!$D$6&lt;=Settings!$E$6,AND(AA54&gt;=Settings!$D$6,AA54&lt;Settings!$E$6),OR(AA54&gt;=Settings!$D$6,AA54&lt;Settings!$E$6))),Settings!$A$6,IF(AND(ISNUMBER(Settings!$D$7),ISNUMBER(Settings!$E$7),IF(Settings!$D$7&lt;=Settings!$E$7,AND(AA54&gt;=Settings!$D$7,AA54&lt;Settings!$E$7),OR(AA54&gt;=Settings!$D$7,AA54&lt;Settings!$E$7))),Settings!$A$7,IF(AND(ISNUMBER(Settings!$D$8),ISNUMBER(Settings!$E$8),IF(Settings!$D$8&lt;=Settings!$E$8,AND(AA54&gt;=Settings!$D$8,AA54&lt;Settings!$E$8),OR(AA54&gt;=Settings!$D$8,AA54&lt;Settings!$E$8))),Settings!$A$8,IF(AND(ISNUMBER(Settings!$D$9),ISNUMBER(Settings!$E$9),IF(Settings!$D$9&lt;=Settings!$E$9,AND(AA54&gt;=Settings!$D$9,AA54&lt;Settings!$E$9),OR(AA54&gt;=Settings!$D$9,AA54&lt;Settings!$E$9))),Settings!$A$9,IF(AND(ISNUMBER(Settings!$D$10),ISNUMBER(Settings!$E$10),IF(Settings!$D$10&lt;=Settings!$E$10,AND(AA54&gt;=Settings!$D$10,AA54&lt;Settings!$E$10),OR(AA54&gt;=Settings!$D$10,AA54&lt;Settings!$E$10))),Settings!$A$10,"")))))))</f>
        <v>0</v>
      </c>
      <c r="AA54">
        <f>IF(AND(A54,ISNUMBER(Journal!$B54)),MOD(ROUND(MOD(Journal!$B54,1)*1440,0)-ROUND(Journal!$D$8*60,0),1440),"")</f>
        <v>0</v>
      </c>
      <c r="AB54">
        <f>IF(G54=1,"LONG",IF(G54=-1,"SHORT",""))</f>
        <v>0</v>
      </c>
      <c r="AC54">
        <f>AC53+IF(K54,1,0)</f>
        <v>0</v>
      </c>
      <c r="AD54">
        <f>IF(K54,AC54,"")</f>
        <v>0</v>
      </c>
      <c r="AE54">
        <f>J54="OPEN"</f>
        <v>0</v>
      </c>
      <c r="AF54">
        <f>AND(J54&lt;&gt;"",J54&lt;&gt;"OK",J54&lt;&gt;"OPEN")</f>
        <v>0</v>
      </c>
      <c r="AH54">
        <v>43</v>
      </c>
      <c r="AI54">
        <f>IF(AH54&gt;$AZ$11,"",IF(AH54=0,Journal!$D$3,INDEX($Q$11:$Q$1010,MATCH(AH54,$AD$11:$AD$1010,0))))</f>
        <v>0</v>
      </c>
      <c r="AJ54">
        <v>44</v>
      </c>
      <c r="AK54">
        <f>IF(AJ54&gt;$AZ$11,"",INDEX($P$11:$P$1010,MATCH(AJ54,$AD$11:$AD$1010,0)))</f>
        <v>0</v>
      </c>
      <c r="AM54">
        <f>IF(Markets!$A$48="","",Markets!$A$48)</f>
        <v>0</v>
      </c>
      <c r="AN54">
        <f>IF(AM54="",0,COUNTIFS(Journal!$C$11:$C$1010,AM54,$K$11:$K$1010,TRUE))</f>
        <v>0</v>
      </c>
      <c r="AO54">
        <f>IF(AN54=0,0,SUMIF(Journal!$C$11:$C$1010,AM54,$V$11:$V$1010))</f>
        <v>0</v>
      </c>
      <c r="AP54">
        <f>IF(AN54&gt;0,COUNTIF($AN$11:AN54,"&gt;0"),"")</f>
        <v>0</v>
      </c>
      <c r="AQ54">
        <v>44</v>
      </c>
      <c r="AR54">
        <f>IF(AQ54&gt;$AZ$36,"",INDEX($AM$11:$AM$160,MATCH(AQ54,$AP$11:$AP$160,0)))</f>
        <v>0</v>
      </c>
      <c r="AS54">
        <f>IF(AQ54&gt;$AZ$36,"",INDEX($AO$11:$AO$160,MATCH(AQ54,$AP$11:$AP$160,0)))</f>
        <v>0</v>
      </c>
    </row>
    <row r="55" spans="1:45">
      <c r="A55">
        <f>COUNTA(Journal!A55:M55)&gt;0</f>
        <v>0</v>
      </c>
      <c r="B55">
        <f>IF(Journal!$C55="",0,IFERROR(MATCH(Journal!$C55,Markets!$A$5:$A$154,0),0))</f>
        <v>0</v>
      </c>
      <c r="C55">
        <f>IF(B55&gt;0,INDEX(Markets!$C$5:$C$154,B55),"")</f>
        <v>0</v>
      </c>
      <c r="D55">
        <f>IF(B55&gt;0,INDEX(Markets!$F$5:$F$154,B55),"")</f>
        <v>0</v>
      </c>
      <c r="E55">
        <f>IF(B55&gt;0,IF(INDEX(Markets!$G$5:$G$154,B55)="",Journal!$D$4,INDEX(Markets!$G$5:$G$154,B55)),"")</f>
        <v>0</v>
      </c>
      <c r="F55">
        <f>IF(B55&gt;0,N(INDEX(Markets!$H$5:$H$154,B55)),0)</f>
        <v>0</v>
      </c>
      <c r="G55">
        <f>IF(Journal!$D55="LONG",1,IF(Journal!$D55="SHORT",-1,0))</f>
        <v>0</v>
      </c>
      <c r="H55">
        <f>IF(AND(ISNUMBER(Journal!$E55),ISNUMBER(Journal!$F55)),ABS(Journal!$E55-Journal!$F55),"")</f>
        <v>0</v>
      </c>
      <c r="I55">
        <f>IF(NOT(A55),"",IF(Journal!$C55="","INSTRUMENT MISSING",IF(B55=0,"UNKNOWN INSTRUMENT",IF(OR(NOT(ISNUMBER(C55)),NOT(ISNUMBER(D55))),"INSTRUMENT SPECS MISSING",IF(OR(C55&lt;=0,D55&lt;=0),"INSTRUMENT SPECS MISSING",IF(NOT(ISNUMBER(Journal!$E55)),"ENTRY MISSING",IF(NOT(ISNUMBER(Journal!$F55)),"SL MISSING",IF(Journal!$F55=Journal!$E55,"SL = ENTRY",IF(G55=0,"DIRECTION MISSING",IF(G55*(Journal!$E55-Journal!$F55)&lt;=0,"SL WRONG SIDE",IF(NOT(AND(ISNUMBER(Journal!$L55),Journal!$L55&gt;0)),IF(TRUE,"LOTS MISSING","RISK MISSING"),"")))))))))))</f>
        <v>0</v>
      </c>
      <c r="J55">
        <f>IF(NOT(A55),"",IF(I55&lt;&gt;"",I55,IF(AND(ISNUMBER(Journal!$G55),G55*(Journal!$G55-Journal!$E55)&lt;=0),"TP1 WRONG SIDE",IF(AND(ISNUMBER(Journal!$H55),G55*(Journal!$H55-Journal!$E55)&lt;=0),"TP2 WRONG SIDE",IF(AND(ISNUMBER(Journal!$I55),G55*(Journal!$I55-Journal!$E55)&lt;=0),"TP3 WRONG SIDE",IF(Journal!$K55="","OPEN",IF(AND(Journal!$M55&lt;&gt;"",OR(NOT(ISNUMBER(Journal!$M55)),Journal!$M55&lt;=0,Journal!$M55&gt;=1)),"TP1 % INVALID",IF(Journal!$K55="SL","OK",IF(Journal!$K55="TP",IF(ISNUMBER(Journal!$G55),"OK","TP1 MISSING"),IF(Journal!$K55="Manual exit",IF(ISNUMBER(Journal!$J55),"OK","MANUAL MISSING"),IF(Journal!$K55="TP1 + Breakeven",IF(ISNUMBER(Journal!$G55),"OK","TP1 MISSING"),IF(Journal!$K55="TP1 + Manual",IF(ISNUMBER(Journal!$G55),IF(ISNUMBER(Journal!$J55),"OK","MANUAL MISSING"),IF(ISNUMBER(Journal!$J55),"TP1 MISSING","TP1 &amp; MANUAL MISSING")),IF(Journal!$K55="Multiple TP",IF(ISNUMBER(Journal!$G55),IF(ISNUMBER(Journal!$H55),"OK","TP2 MISSING"),IF(ISNUMBER(Journal!$H55),"TP1 MISSING","TP1 &amp; TP2 MISSING")),"UNKNOWN OUTCOME")))))))))))))</f>
        <v>0</v>
      </c>
      <c r="K55">
        <f>J55="OK"</f>
        <v>0</v>
      </c>
      <c r="L55">
        <f>IF(ISNUMBER(Journal!$M55),Journal!$M55,0.5)</f>
        <v>0</v>
      </c>
      <c r="M55">
        <f>IF(NOT(K55),"",G55*IF(Journal!$K55="SL",Journal!$F55-Journal!$E55,IF(Journal!$K55="TP",Journal!$G55-Journal!$E55,IF(Journal!$K55="Manual exit",Journal!$J55-Journal!$E55,IF(Journal!$K55="TP1 + Breakeven",L55*(Journal!$G55-Journal!$E55),IF(Journal!$K55="TP1 + Manual",L55*(Journal!$G55-Journal!$E55)+(1-L55)*(Journal!$J55-Journal!$E55),(Journal!$G55+Journal!$H55+IF(ISNUMBER(Journal!$I55),Journal!$I55,0))/IF(ISNUMBER(Journal!$I55),3,2)-Journal!$E55))))))</f>
        <v>0</v>
      </c>
      <c r="N55">
        <f>IF(K55,Journal!$E55+G55*M55,"")</f>
        <v>0</v>
      </c>
      <c r="O55">
        <f>Q54</f>
        <v>0</v>
      </c>
      <c r="P55">
        <f>IF(OR(NOT(A55),I55&lt;&gt;""),"",Journal!$L55)</f>
        <v>0</v>
      </c>
      <c r="Q55">
        <f>O55+IF(K55,V55,0)</f>
        <v>0</v>
      </c>
      <c r="R55">
        <f>IF(P55="","",H55*P55*C55*D55)</f>
        <v>0</v>
      </c>
      <c r="S55">
        <f>IF(K55,M55*P55*C55*D55,"")</f>
        <v>0</v>
      </c>
      <c r="T55">
        <f>IF(K55,-IF(F55&gt;0,F55*Journal!$E55*P55*C55*D55,P55*E55),"")</f>
        <v>0</v>
      </c>
      <c r="U55">
        <f>IF(K55,IF(S55&gt;0,"W",IF(S55&lt;0,"L","B")),"")</f>
        <v>0</v>
      </c>
      <c r="V55">
        <f>IF(K55,S55+T55,"")</f>
        <v>0</v>
      </c>
      <c r="W55">
        <f>IF(K55,V55/O55,"")</f>
        <v>0</v>
      </c>
      <c r="X55">
        <f>IF(K55,M55/H55,"")</f>
        <v>0</v>
      </c>
      <c r="Y55">
        <f>IF(AND(OR(J55="OK",J55="OPEN"),ISNUMBER(Journal!$G55)),G55*(Journal!$G55-Journal!$E55)/H55,"")</f>
        <v>0</v>
      </c>
      <c r="Z55">
        <f>IF(AA55="","",IF(AND(ISNUMBER(Settings!$D$5),ISNUMBER(Settings!$E$5),IF(Settings!$D$5&lt;=Settings!$E$5,AND(AA55&gt;=Settings!$D$5,AA55&lt;Settings!$E$5),OR(AA55&gt;=Settings!$D$5,AA55&lt;Settings!$E$5))),Settings!$A$5,IF(AND(ISNUMBER(Settings!$D$6),ISNUMBER(Settings!$E$6),IF(Settings!$D$6&lt;=Settings!$E$6,AND(AA55&gt;=Settings!$D$6,AA55&lt;Settings!$E$6),OR(AA55&gt;=Settings!$D$6,AA55&lt;Settings!$E$6))),Settings!$A$6,IF(AND(ISNUMBER(Settings!$D$7),ISNUMBER(Settings!$E$7),IF(Settings!$D$7&lt;=Settings!$E$7,AND(AA55&gt;=Settings!$D$7,AA55&lt;Settings!$E$7),OR(AA55&gt;=Settings!$D$7,AA55&lt;Settings!$E$7))),Settings!$A$7,IF(AND(ISNUMBER(Settings!$D$8),ISNUMBER(Settings!$E$8),IF(Settings!$D$8&lt;=Settings!$E$8,AND(AA55&gt;=Settings!$D$8,AA55&lt;Settings!$E$8),OR(AA55&gt;=Settings!$D$8,AA55&lt;Settings!$E$8))),Settings!$A$8,IF(AND(ISNUMBER(Settings!$D$9),ISNUMBER(Settings!$E$9),IF(Settings!$D$9&lt;=Settings!$E$9,AND(AA55&gt;=Settings!$D$9,AA55&lt;Settings!$E$9),OR(AA55&gt;=Settings!$D$9,AA55&lt;Settings!$E$9))),Settings!$A$9,IF(AND(ISNUMBER(Settings!$D$10),ISNUMBER(Settings!$E$10),IF(Settings!$D$10&lt;=Settings!$E$10,AND(AA55&gt;=Settings!$D$10,AA55&lt;Settings!$E$10),OR(AA55&gt;=Settings!$D$10,AA55&lt;Settings!$E$10))),Settings!$A$10,"")))))))</f>
        <v>0</v>
      </c>
      <c r="AA55">
        <f>IF(AND(A55,ISNUMBER(Journal!$B55)),MOD(ROUND(MOD(Journal!$B55,1)*1440,0)-ROUND(Journal!$D$8*60,0),1440),"")</f>
        <v>0</v>
      </c>
      <c r="AB55">
        <f>IF(G55=1,"LONG",IF(G55=-1,"SHORT",""))</f>
        <v>0</v>
      </c>
      <c r="AC55">
        <f>AC54+IF(K55,1,0)</f>
        <v>0</v>
      </c>
      <c r="AD55">
        <f>IF(K55,AC55,"")</f>
        <v>0</v>
      </c>
      <c r="AE55">
        <f>J55="OPEN"</f>
        <v>0</v>
      </c>
      <c r="AF55">
        <f>AND(J55&lt;&gt;"",J55&lt;&gt;"OK",J55&lt;&gt;"OPEN")</f>
        <v>0</v>
      </c>
      <c r="AH55">
        <v>44</v>
      </c>
      <c r="AI55">
        <f>IF(AH55&gt;$AZ$11,"",IF(AH55=0,Journal!$D$3,INDEX($Q$11:$Q$1010,MATCH(AH55,$AD$11:$AD$1010,0))))</f>
        <v>0</v>
      </c>
      <c r="AJ55">
        <v>45</v>
      </c>
      <c r="AK55">
        <f>IF(AJ55&gt;$AZ$11,"",INDEX($P$11:$P$1010,MATCH(AJ55,$AD$11:$AD$1010,0)))</f>
        <v>0</v>
      </c>
      <c r="AM55">
        <f>IF(Markets!$A$49="","",Markets!$A$49)</f>
        <v>0</v>
      </c>
      <c r="AN55">
        <f>IF(AM55="",0,COUNTIFS(Journal!$C$11:$C$1010,AM55,$K$11:$K$1010,TRUE))</f>
        <v>0</v>
      </c>
      <c r="AO55">
        <f>IF(AN55=0,0,SUMIF(Journal!$C$11:$C$1010,AM55,$V$11:$V$1010))</f>
        <v>0</v>
      </c>
      <c r="AP55">
        <f>IF(AN55&gt;0,COUNTIF($AN$11:AN55,"&gt;0"),"")</f>
        <v>0</v>
      </c>
      <c r="AQ55">
        <v>45</v>
      </c>
      <c r="AR55">
        <f>IF(AQ55&gt;$AZ$36,"",INDEX($AM$11:$AM$160,MATCH(AQ55,$AP$11:$AP$160,0)))</f>
        <v>0</v>
      </c>
      <c r="AS55">
        <f>IF(AQ55&gt;$AZ$36,"",INDEX($AO$11:$AO$160,MATCH(AQ55,$AP$11:$AP$160,0)))</f>
        <v>0</v>
      </c>
    </row>
    <row r="56" spans="1:45">
      <c r="A56">
        <f>COUNTA(Journal!A56:M56)&gt;0</f>
        <v>0</v>
      </c>
      <c r="B56">
        <f>IF(Journal!$C56="",0,IFERROR(MATCH(Journal!$C56,Markets!$A$5:$A$154,0),0))</f>
        <v>0</v>
      </c>
      <c r="C56">
        <f>IF(B56&gt;0,INDEX(Markets!$C$5:$C$154,B56),"")</f>
        <v>0</v>
      </c>
      <c r="D56">
        <f>IF(B56&gt;0,INDEX(Markets!$F$5:$F$154,B56),"")</f>
        <v>0</v>
      </c>
      <c r="E56">
        <f>IF(B56&gt;0,IF(INDEX(Markets!$G$5:$G$154,B56)="",Journal!$D$4,INDEX(Markets!$G$5:$G$154,B56)),"")</f>
        <v>0</v>
      </c>
      <c r="F56">
        <f>IF(B56&gt;0,N(INDEX(Markets!$H$5:$H$154,B56)),0)</f>
        <v>0</v>
      </c>
      <c r="G56">
        <f>IF(Journal!$D56="LONG",1,IF(Journal!$D56="SHORT",-1,0))</f>
        <v>0</v>
      </c>
      <c r="H56">
        <f>IF(AND(ISNUMBER(Journal!$E56),ISNUMBER(Journal!$F56)),ABS(Journal!$E56-Journal!$F56),"")</f>
        <v>0</v>
      </c>
      <c r="I56">
        <f>IF(NOT(A56),"",IF(Journal!$C56="","INSTRUMENT MISSING",IF(B56=0,"UNKNOWN INSTRUMENT",IF(OR(NOT(ISNUMBER(C56)),NOT(ISNUMBER(D56))),"INSTRUMENT SPECS MISSING",IF(OR(C56&lt;=0,D56&lt;=0),"INSTRUMENT SPECS MISSING",IF(NOT(ISNUMBER(Journal!$E56)),"ENTRY MISSING",IF(NOT(ISNUMBER(Journal!$F56)),"SL MISSING",IF(Journal!$F56=Journal!$E56,"SL = ENTRY",IF(G56=0,"DIRECTION MISSING",IF(G56*(Journal!$E56-Journal!$F56)&lt;=0,"SL WRONG SIDE",IF(NOT(AND(ISNUMBER(Journal!$L56),Journal!$L56&gt;0)),IF(TRUE,"LOTS MISSING","RISK MISSING"),"")))))))))))</f>
        <v>0</v>
      </c>
      <c r="J56">
        <f>IF(NOT(A56),"",IF(I56&lt;&gt;"",I56,IF(AND(ISNUMBER(Journal!$G56),G56*(Journal!$G56-Journal!$E56)&lt;=0),"TP1 WRONG SIDE",IF(AND(ISNUMBER(Journal!$H56),G56*(Journal!$H56-Journal!$E56)&lt;=0),"TP2 WRONG SIDE",IF(AND(ISNUMBER(Journal!$I56),G56*(Journal!$I56-Journal!$E56)&lt;=0),"TP3 WRONG SIDE",IF(Journal!$K56="","OPEN",IF(AND(Journal!$M56&lt;&gt;"",OR(NOT(ISNUMBER(Journal!$M56)),Journal!$M56&lt;=0,Journal!$M56&gt;=1)),"TP1 % INVALID",IF(Journal!$K56="SL","OK",IF(Journal!$K56="TP",IF(ISNUMBER(Journal!$G56),"OK","TP1 MISSING"),IF(Journal!$K56="Manual exit",IF(ISNUMBER(Journal!$J56),"OK","MANUAL MISSING"),IF(Journal!$K56="TP1 + Breakeven",IF(ISNUMBER(Journal!$G56),"OK","TP1 MISSING"),IF(Journal!$K56="TP1 + Manual",IF(ISNUMBER(Journal!$G56),IF(ISNUMBER(Journal!$J56),"OK","MANUAL MISSING"),IF(ISNUMBER(Journal!$J56),"TP1 MISSING","TP1 &amp; MANUAL MISSING")),IF(Journal!$K56="Multiple TP",IF(ISNUMBER(Journal!$G56),IF(ISNUMBER(Journal!$H56),"OK","TP2 MISSING"),IF(ISNUMBER(Journal!$H56),"TP1 MISSING","TP1 &amp; TP2 MISSING")),"UNKNOWN OUTCOME")))))))))))))</f>
        <v>0</v>
      </c>
      <c r="K56">
        <f>J56="OK"</f>
        <v>0</v>
      </c>
      <c r="L56">
        <f>IF(ISNUMBER(Journal!$M56),Journal!$M56,0.5)</f>
        <v>0</v>
      </c>
      <c r="M56">
        <f>IF(NOT(K56),"",G56*IF(Journal!$K56="SL",Journal!$F56-Journal!$E56,IF(Journal!$K56="TP",Journal!$G56-Journal!$E56,IF(Journal!$K56="Manual exit",Journal!$J56-Journal!$E56,IF(Journal!$K56="TP1 + Breakeven",L56*(Journal!$G56-Journal!$E56),IF(Journal!$K56="TP1 + Manual",L56*(Journal!$G56-Journal!$E56)+(1-L56)*(Journal!$J56-Journal!$E56),(Journal!$G56+Journal!$H56+IF(ISNUMBER(Journal!$I56),Journal!$I56,0))/IF(ISNUMBER(Journal!$I56),3,2)-Journal!$E56))))))</f>
        <v>0</v>
      </c>
      <c r="N56">
        <f>IF(K56,Journal!$E56+G56*M56,"")</f>
        <v>0</v>
      </c>
      <c r="O56">
        <f>Q55</f>
        <v>0</v>
      </c>
      <c r="P56">
        <f>IF(OR(NOT(A56),I56&lt;&gt;""),"",Journal!$L56)</f>
        <v>0</v>
      </c>
      <c r="Q56">
        <f>O56+IF(K56,V56,0)</f>
        <v>0</v>
      </c>
      <c r="R56">
        <f>IF(P56="","",H56*P56*C56*D56)</f>
        <v>0</v>
      </c>
      <c r="S56">
        <f>IF(K56,M56*P56*C56*D56,"")</f>
        <v>0</v>
      </c>
      <c r="T56">
        <f>IF(K56,-IF(F56&gt;0,F56*Journal!$E56*P56*C56*D56,P56*E56),"")</f>
        <v>0</v>
      </c>
      <c r="U56">
        <f>IF(K56,IF(S56&gt;0,"W",IF(S56&lt;0,"L","B")),"")</f>
        <v>0</v>
      </c>
      <c r="V56">
        <f>IF(K56,S56+T56,"")</f>
        <v>0</v>
      </c>
      <c r="W56">
        <f>IF(K56,V56/O56,"")</f>
        <v>0</v>
      </c>
      <c r="X56">
        <f>IF(K56,M56/H56,"")</f>
        <v>0</v>
      </c>
      <c r="Y56">
        <f>IF(AND(OR(J56="OK",J56="OPEN"),ISNUMBER(Journal!$G56)),G56*(Journal!$G56-Journal!$E56)/H56,"")</f>
        <v>0</v>
      </c>
      <c r="Z56">
        <f>IF(AA56="","",IF(AND(ISNUMBER(Settings!$D$5),ISNUMBER(Settings!$E$5),IF(Settings!$D$5&lt;=Settings!$E$5,AND(AA56&gt;=Settings!$D$5,AA56&lt;Settings!$E$5),OR(AA56&gt;=Settings!$D$5,AA56&lt;Settings!$E$5))),Settings!$A$5,IF(AND(ISNUMBER(Settings!$D$6),ISNUMBER(Settings!$E$6),IF(Settings!$D$6&lt;=Settings!$E$6,AND(AA56&gt;=Settings!$D$6,AA56&lt;Settings!$E$6),OR(AA56&gt;=Settings!$D$6,AA56&lt;Settings!$E$6))),Settings!$A$6,IF(AND(ISNUMBER(Settings!$D$7),ISNUMBER(Settings!$E$7),IF(Settings!$D$7&lt;=Settings!$E$7,AND(AA56&gt;=Settings!$D$7,AA56&lt;Settings!$E$7),OR(AA56&gt;=Settings!$D$7,AA56&lt;Settings!$E$7))),Settings!$A$7,IF(AND(ISNUMBER(Settings!$D$8),ISNUMBER(Settings!$E$8),IF(Settings!$D$8&lt;=Settings!$E$8,AND(AA56&gt;=Settings!$D$8,AA56&lt;Settings!$E$8),OR(AA56&gt;=Settings!$D$8,AA56&lt;Settings!$E$8))),Settings!$A$8,IF(AND(ISNUMBER(Settings!$D$9),ISNUMBER(Settings!$E$9),IF(Settings!$D$9&lt;=Settings!$E$9,AND(AA56&gt;=Settings!$D$9,AA56&lt;Settings!$E$9),OR(AA56&gt;=Settings!$D$9,AA56&lt;Settings!$E$9))),Settings!$A$9,IF(AND(ISNUMBER(Settings!$D$10),ISNUMBER(Settings!$E$10),IF(Settings!$D$10&lt;=Settings!$E$10,AND(AA56&gt;=Settings!$D$10,AA56&lt;Settings!$E$10),OR(AA56&gt;=Settings!$D$10,AA56&lt;Settings!$E$10))),Settings!$A$10,"")))))))</f>
        <v>0</v>
      </c>
      <c r="AA56">
        <f>IF(AND(A56,ISNUMBER(Journal!$B56)),MOD(ROUND(MOD(Journal!$B56,1)*1440,0)-ROUND(Journal!$D$8*60,0),1440),"")</f>
        <v>0</v>
      </c>
      <c r="AB56">
        <f>IF(G56=1,"LONG",IF(G56=-1,"SHORT",""))</f>
        <v>0</v>
      </c>
      <c r="AC56">
        <f>AC55+IF(K56,1,0)</f>
        <v>0</v>
      </c>
      <c r="AD56">
        <f>IF(K56,AC56,"")</f>
        <v>0</v>
      </c>
      <c r="AE56">
        <f>J56="OPEN"</f>
        <v>0</v>
      </c>
      <c r="AF56">
        <f>AND(J56&lt;&gt;"",J56&lt;&gt;"OK",J56&lt;&gt;"OPEN")</f>
        <v>0</v>
      </c>
      <c r="AH56">
        <v>45</v>
      </c>
      <c r="AI56">
        <f>IF(AH56&gt;$AZ$11,"",IF(AH56=0,Journal!$D$3,INDEX($Q$11:$Q$1010,MATCH(AH56,$AD$11:$AD$1010,0))))</f>
        <v>0</v>
      </c>
      <c r="AJ56">
        <v>46</v>
      </c>
      <c r="AK56">
        <f>IF(AJ56&gt;$AZ$11,"",INDEX($P$11:$P$1010,MATCH(AJ56,$AD$11:$AD$1010,0)))</f>
        <v>0</v>
      </c>
      <c r="AM56">
        <f>IF(Markets!$A$50="","",Markets!$A$50)</f>
        <v>0</v>
      </c>
      <c r="AN56">
        <f>IF(AM56="",0,COUNTIFS(Journal!$C$11:$C$1010,AM56,$K$11:$K$1010,TRUE))</f>
        <v>0</v>
      </c>
      <c r="AO56">
        <f>IF(AN56=0,0,SUMIF(Journal!$C$11:$C$1010,AM56,$V$11:$V$1010))</f>
        <v>0</v>
      </c>
      <c r="AP56">
        <f>IF(AN56&gt;0,COUNTIF($AN$11:AN56,"&gt;0"),"")</f>
        <v>0</v>
      </c>
      <c r="AQ56">
        <v>46</v>
      </c>
      <c r="AR56">
        <f>IF(AQ56&gt;$AZ$36,"",INDEX($AM$11:$AM$160,MATCH(AQ56,$AP$11:$AP$160,0)))</f>
        <v>0</v>
      </c>
      <c r="AS56">
        <f>IF(AQ56&gt;$AZ$36,"",INDEX($AO$11:$AO$160,MATCH(AQ56,$AP$11:$AP$160,0)))</f>
        <v>0</v>
      </c>
    </row>
    <row r="57" spans="1:45">
      <c r="A57">
        <f>COUNTA(Journal!A57:M57)&gt;0</f>
        <v>0</v>
      </c>
      <c r="B57">
        <f>IF(Journal!$C57="",0,IFERROR(MATCH(Journal!$C57,Markets!$A$5:$A$154,0),0))</f>
        <v>0</v>
      </c>
      <c r="C57">
        <f>IF(B57&gt;0,INDEX(Markets!$C$5:$C$154,B57),"")</f>
        <v>0</v>
      </c>
      <c r="D57">
        <f>IF(B57&gt;0,INDEX(Markets!$F$5:$F$154,B57),"")</f>
        <v>0</v>
      </c>
      <c r="E57">
        <f>IF(B57&gt;0,IF(INDEX(Markets!$G$5:$G$154,B57)="",Journal!$D$4,INDEX(Markets!$G$5:$G$154,B57)),"")</f>
        <v>0</v>
      </c>
      <c r="F57">
        <f>IF(B57&gt;0,N(INDEX(Markets!$H$5:$H$154,B57)),0)</f>
        <v>0</v>
      </c>
      <c r="G57">
        <f>IF(Journal!$D57="LONG",1,IF(Journal!$D57="SHORT",-1,0))</f>
        <v>0</v>
      </c>
      <c r="H57">
        <f>IF(AND(ISNUMBER(Journal!$E57),ISNUMBER(Journal!$F57)),ABS(Journal!$E57-Journal!$F57),"")</f>
        <v>0</v>
      </c>
      <c r="I57">
        <f>IF(NOT(A57),"",IF(Journal!$C57="","INSTRUMENT MISSING",IF(B57=0,"UNKNOWN INSTRUMENT",IF(OR(NOT(ISNUMBER(C57)),NOT(ISNUMBER(D57))),"INSTRUMENT SPECS MISSING",IF(OR(C57&lt;=0,D57&lt;=0),"INSTRUMENT SPECS MISSING",IF(NOT(ISNUMBER(Journal!$E57)),"ENTRY MISSING",IF(NOT(ISNUMBER(Journal!$F57)),"SL MISSING",IF(Journal!$F57=Journal!$E57,"SL = ENTRY",IF(G57=0,"DIRECTION MISSING",IF(G57*(Journal!$E57-Journal!$F57)&lt;=0,"SL WRONG SIDE",IF(NOT(AND(ISNUMBER(Journal!$L57),Journal!$L57&gt;0)),IF(TRUE,"LOTS MISSING","RISK MISSING"),"")))))))))))</f>
        <v>0</v>
      </c>
      <c r="J57">
        <f>IF(NOT(A57),"",IF(I57&lt;&gt;"",I57,IF(AND(ISNUMBER(Journal!$G57),G57*(Journal!$G57-Journal!$E57)&lt;=0),"TP1 WRONG SIDE",IF(AND(ISNUMBER(Journal!$H57),G57*(Journal!$H57-Journal!$E57)&lt;=0),"TP2 WRONG SIDE",IF(AND(ISNUMBER(Journal!$I57),G57*(Journal!$I57-Journal!$E57)&lt;=0),"TP3 WRONG SIDE",IF(Journal!$K57="","OPEN",IF(AND(Journal!$M57&lt;&gt;"",OR(NOT(ISNUMBER(Journal!$M57)),Journal!$M57&lt;=0,Journal!$M57&gt;=1)),"TP1 % INVALID",IF(Journal!$K57="SL","OK",IF(Journal!$K57="TP",IF(ISNUMBER(Journal!$G57),"OK","TP1 MISSING"),IF(Journal!$K57="Manual exit",IF(ISNUMBER(Journal!$J57),"OK","MANUAL MISSING"),IF(Journal!$K57="TP1 + Breakeven",IF(ISNUMBER(Journal!$G57),"OK","TP1 MISSING"),IF(Journal!$K57="TP1 + Manual",IF(ISNUMBER(Journal!$G57),IF(ISNUMBER(Journal!$J57),"OK","MANUAL MISSING"),IF(ISNUMBER(Journal!$J57),"TP1 MISSING","TP1 &amp; MANUAL MISSING")),IF(Journal!$K57="Multiple TP",IF(ISNUMBER(Journal!$G57),IF(ISNUMBER(Journal!$H57),"OK","TP2 MISSING"),IF(ISNUMBER(Journal!$H57),"TP1 MISSING","TP1 &amp; TP2 MISSING")),"UNKNOWN OUTCOME")))))))))))))</f>
        <v>0</v>
      </c>
      <c r="K57">
        <f>J57="OK"</f>
        <v>0</v>
      </c>
      <c r="L57">
        <f>IF(ISNUMBER(Journal!$M57),Journal!$M57,0.5)</f>
        <v>0</v>
      </c>
      <c r="M57">
        <f>IF(NOT(K57),"",G57*IF(Journal!$K57="SL",Journal!$F57-Journal!$E57,IF(Journal!$K57="TP",Journal!$G57-Journal!$E57,IF(Journal!$K57="Manual exit",Journal!$J57-Journal!$E57,IF(Journal!$K57="TP1 + Breakeven",L57*(Journal!$G57-Journal!$E57),IF(Journal!$K57="TP1 + Manual",L57*(Journal!$G57-Journal!$E57)+(1-L57)*(Journal!$J57-Journal!$E57),(Journal!$G57+Journal!$H57+IF(ISNUMBER(Journal!$I57),Journal!$I57,0))/IF(ISNUMBER(Journal!$I57),3,2)-Journal!$E57))))))</f>
        <v>0</v>
      </c>
      <c r="N57">
        <f>IF(K57,Journal!$E57+G57*M57,"")</f>
        <v>0</v>
      </c>
      <c r="O57">
        <f>Q56</f>
        <v>0</v>
      </c>
      <c r="P57">
        <f>IF(OR(NOT(A57),I57&lt;&gt;""),"",Journal!$L57)</f>
        <v>0</v>
      </c>
      <c r="Q57">
        <f>O57+IF(K57,V57,0)</f>
        <v>0</v>
      </c>
      <c r="R57">
        <f>IF(P57="","",H57*P57*C57*D57)</f>
        <v>0</v>
      </c>
      <c r="S57">
        <f>IF(K57,M57*P57*C57*D57,"")</f>
        <v>0</v>
      </c>
      <c r="T57">
        <f>IF(K57,-IF(F57&gt;0,F57*Journal!$E57*P57*C57*D57,P57*E57),"")</f>
        <v>0</v>
      </c>
      <c r="U57">
        <f>IF(K57,IF(S57&gt;0,"W",IF(S57&lt;0,"L","B")),"")</f>
        <v>0</v>
      </c>
      <c r="V57">
        <f>IF(K57,S57+T57,"")</f>
        <v>0</v>
      </c>
      <c r="W57">
        <f>IF(K57,V57/O57,"")</f>
        <v>0</v>
      </c>
      <c r="X57">
        <f>IF(K57,M57/H57,"")</f>
        <v>0</v>
      </c>
      <c r="Y57">
        <f>IF(AND(OR(J57="OK",J57="OPEN"),ISNUMBER(Journal!$G57)),G57*(Journal!$G57-Journal!$E57)/H57,"")</f>
        <v>0</v>
      </c>
      <c r="Z57">
        <f>IF(AA57="","",IF(AND(ISNUMBER(Settings!$D$5),ISNUMBER(Settings!$E$5),IF(Settings!$D$5&lt;=Settings!$E$5,AND(AA57&gt;=Settings!$D$5,AA57&lt;Settings!$E$5),OR(AA57&gt;=Settings!$D$5,AA57&lt;Settings!$E$5))),Settings!$A$5,IF(AND(ISNUMBER(Settings!$D$6),ISNUMBER(Settings!$E$6),IF(Settings!$D$6&lt;=Settings!$E$6,AND(AA57&gt;=Settings!$D$6,AA57&lt;Settings!$E$6),OR(AA57&gt;=Settings!$D$6,AA57&lt;Settings!$E$6))),Settings!$A$6,IF(AND(ISNUMBER(Settings!$D$7),ISNUMBER(Settings!$E$7),IF(Settings!$D$7&lt;=Settings!$E$7,AND(AA57&gt;=Settings!$D$7,AA57&lt;Settings!$E$7),OR(AA57&gt;=Settings!$D$7,AA57&lt;Settings!$E$7))),Settings!$A$7,IF(AND(ISNUMBER(Settings!$D$8),ISNUMBER(Settings!$E$8),IF(Settings!$D$8&lt;=Settings!$E$8,AND(AA57&gt;=Settings!$D$8,AA57&lt;Settings!$E$8),OR(AA57&gt;=Settings!$D$8,AA57&lt;Settings!$E$8))),Settings!$A$8,IF(AND(ISNUMBER(Settings!$D$9),ISNUMBER(Settings!$E$9),IF(Settings!$D$9&lt;=Settings!$E$9,AND(AA57&gt;=Settings!$D$9,AA57&lt;Settings!$E$9),OR(AA57&gt;=Settings!$D$9,AA57&lt;Settings!$E$9))),Settings!$A$9,IF(AND(ISNUMBER(Settings!$D$10),ISNUMBER(Settings!$E$10),IF(Settings!$D$10&lt;=Settings!$E$10,AND(AA57&gt;=Settings!$D$10,AA57&lt;Settings!$E$10),OR(AA57&gt;=Settings!$D$10,AA57&lt;Settings!$E$10))),Settings!$A$10,"")))))))</f>
        <v>0</v>
      </c>
      <c r="AA57">
        <f>IF(AND(A57,ISNUMBER(Journal!$B57)),MOD(ROUND(MOD(Journal!$B57,1)*1440,0)-ROUND(Journal!$D$8*60,0),1440),"")</f>
        <v>0</v>
      </c>
      <c r="AB57">
        <f>IF(G57=1,"LONG",IF(G57=-1,"SHORT",""))</f>
        <v>0</v>
      </c>
      <c r="AC57">
        <f>AC56+IF(K57,1,0)</f>
        <v>0</v>
      </c>
      <c r="AD57">
        <f>IF(K57,AC57,"")</f>
        <v>0</v>
      </c>
      <c r="AE57">
        <f>J57="OPEN"</f>
        <v>0</v>
      </c>
      <c r="AF57">
        <f>AND(J57&lt;&gt;"",J57&lt;&gt;"OK",J57&lt;&gt;"OPEN")</f>
        <v>0</v>
      </c>
      <c r="AH57">
        <v>46</v>
      </c>
      <c r="AI57">
        <f>IF(AH57&gt;$AZ$11,"",IF(AH57=0,Journal!$D$3,INDEX($Q$11:$Q$1010,MATCH(AH57,$AD$11:$AD$1010,0))))</f>
        <v>0</v>
      </c>
      <c r="AJ57">
        <v>47</v>
      </c>
      <c r="AK57">
        <f>IF(AJ57&gt;$AZ$11,"",INDEX($P$11:$P$1010,MATCH(AJ57,$AD$11:$AD$1010,0)))</f>
        <v>0</v>
      </c>
      <c r="AM57">
        <f>IF(Markets!$A$51="","",Markets!$A$51)</f>
        <v>0</v>
      </c>
      <c r="AN57">
        <f>IF(AM57="",0,COUNTIFS(Journal!$C$11:$C$1010,AM57,$K$11:$K$1010,TRUE))</f>
        <v>0</v>
      </c>
      <c r="AO57">
        <f>IF(AN57=0,0,SUMIF(Journal!$C$11:$C$1010,AM57,$V$11:$V$1010))</f>
        <v>0</v>
      </c>
      <c r="AP57">
        <f>IF(AN57&gt;0,COUNTIF($AN$11:AN57,"&gt;0"),"")</f>
        <v>0</v>
      </c>
      <c r="AQ57">
        <v>47</v>
      </c>
      <c r="AR57">
        <f>IF(AQ57&gt;$AZ$36,"",INDEX($AM$11:$AM$160,MATCH(AQ57,$AP$11:$AP$160,0)))</f>
        <v>0</v>
      </c>
      <c r="AS57">
        <f>IF(AQ57&gt;$AZ$36,"",INDEX($AO$11:$AO$160,MATCH(AQ57,$AP$11:$AP$160,0)))</f>
        <v>0</v>
      </c>
    </row>
    <row r="58" spans="1:45">
      <c r="A58">
        <f>COUNTA(Journal!A58:M58)&gt;0</f>
        <v>0</v>
      </c>
      <c r="B58">
        <f>IF(Journal!$C58="",0,IFERROR(MATCH(Journal!$C58,Markets!$A$5:$A$154,0),0))</f>
        <v>0</v>
      </c>
      <c r="C58">
        <f>IF(B58&gt;0,INDEX(Markets!$C$5:$C$154,B58),"")</f>
        <v>0</v>
      </c>
      <c r="D58">
        <f>IF(B58&gt;0,INDEX(Markets!$F$5:$F$154,B58),"")</f>
        <v>0</v>
      </c>
      <c r="E58">
        <f>IF(B58&gt;0,IF(INDEX(Markets!$G$5:$G$154,B58)="",Journal!$D$4,INDEX(Markets!$G$5:$G$154,B58)),"")</f>
        <v>0</v>
      </c>
      <c r="F58">
        <f>IF(B58&gt;0,N(INDEX(Markets!$H$5:$H$154,B58)),0)</f>
        <v>0</v>
      </c>
      <c r="G58">
        <f>IF(Journal!$D58="LONG",1,IF(Journal!$D58="SHORT",-1,0))</f>
        <v>0</v>
      </c>
      <c r="H58">
        <f>IF(AND(ISNUMBER(Journal!$E58),ISNUMBER(Journal!$F58)),ABS(Journal!$E58-Journal!$F58),"")</f>
        <v>0</v>
      </c>
      <c r="I58">
        <f>IF(NOT(A58),"",IF(Journal!$C58="","INSTRUMENT MISSING",IF(B58=0,"UNKNOWN INSTRUMENT",IF(OR(NOT(ISNUMBER(C58)),NOT(ISNUMBER(D58))),"INSTRUMENT SPECS MISSING",IF(OR(C58&lt;=0,D58&lt;=0),"INSTRUMENT SPECS MISSING",IF(NOT(ISNUMBER(Journal!$E58)),"ENTRY MISSING",IF(NOT(ISNUMBER(Journal!$F58)),"SL MISSING",IF(Journal!$F58=Journal!$E58,"SL = ENTRY",IF(G58=0,"DIRECTION MISSING",IF(G58*(Journal!$E58-Journal!$F58)&lt;=0,"SL WRONG SIDE",IF(NOT(AND(ISNUMBER(Journal!$L58),Journal!$L58&gt;0)),IF(TRUE,"LOTS MISSING","RISK MISSING"),"")))))))))))</f>
        <v>0</v>
      </c>
      <c r="J58">
        <f>IF(NOT(A58),"",IF(I58&lt;&gt;"",I58,IF(AND(ISNUMBER(Journal!$G58),G58*(Journal!$G58-Journal!$E58)&lt;=0),"TP1 WRONG SIDE",IF(AND(ISNUMBER(Journal!$H58),G58*(Journal!$H58-Journal!$E58)&lt;=0),"TP2 WRONG SIDE",IF(AND(ISNUMBER(Journal!$I58),G58*(Journal!$I58-Journal!$E58)&lt;=0),"TP3 WRONG SIDE",IF(Journal!$K58="","OPEN",IF(AND(Journal!$M58&lt;&gt;"",OR(NOT(ISNUMBER(Journal!$M58)),Journal!$M58&lt;=0,Journal!$M58&gt;=1)),"TP1 % INVALID",IF(Journal!$K58="SL","OK",IF(Journal!$K58="TP",IF(ISNUMBER(Journal!$G58),"OK","TP1 MISSING"),IF(Journal!$K58="Manual exit",IF(ISNUMBER(Journal!$J58),"OK","MANUAL MISSING"),IF(Journal!$K58="TP1 + Breakeven",IF(ISNUMBER(Journal!$G58),"OK","TP1 MISSING"),IF(Journal!$K58="TP1 + Manual",IF(ISNUMBER(Journal!$G58),IF(ISNUMBER(Journal!$J58),"OK","MANUAL MISSING"),IF(ISNUMBER(Journal!$J58),"TP1 MISSING","TP1 &amp; MANUAL MISSING")),IF(Journal!$K58="Multiple TP",IF(ISNUMBER(Journal!$G58),IF(ISNUMBER(Journal!$H58),"OK","TP2 MISSING"),IF(ISNUMBER(Journal!$H58),"TP1 MISSING","TP1 &amp; TP2 MISSING")),"UNKNOWN OUTCOME")))))))))))))</f>
        <v>0</v>
      </c>
      <c r="K58">
        <f>J58="OK"</f>
        <v>0</v>
      </c>
      <c r="L58">
        <f>IF(ISNUMBER(Journal!$M58),Journal!$M58,0.5)</f>
        <v>0</v>
      </c>
      <c r="M58">
        <f>IF(NOT(K58),"",G58*IF(Journal!$K58="SL",Journal!$F58-Journal!$E58,IF(Journal!$K58="TP",Journal!$G58-Journal!$E58,IF(Journal!$K58="Manual exit",Journal!$J58-Journal!$E58,IF(Journal!$K58="TP1 + Breakeven",L58*(Journal!$G58-Journal!$E58),IF(Journal!$K58="TP1 + Manual",L58*(Journal!$G58-Journal!$E58)+(1-L58)*(Journal!$J58-Journal!$E58),(Journal!$G58+Journal!$H58+IF(ISNUMBER(Journal!$I58),Journal!$I58,0))/IF(ISNUMBER(Journal!$I58),3,2)-Journal!$E58))))))</f>
        <v>0</v>
      </c>
      <c r="N58">
        <f>IF(K58,Journal!$E58+G58*M58,"")</f>
        <v>0</v>
      </c>
      <c r="O58">
        <f>Q57</f>
        <v>0</v>
      </c>
      <c r="P58">
        <f>IF(OR(NOT(A58),I58&lt;&gt;""),"",Journal!$L58)</f>
        <v>0</v>
      </c>
      <c r="Q58">
        <f>O58+IF(K58,V58,0)</f>
        <v>0</v>
      </c>
      <c r="R58">
        <f>IF(P58="","",H58*P58*C58*D58)</f>
        <v>0</v>
      </c>
      <c r="S58">
        <f>IF(K58,M58*P58*C58*D58,"")</f>
        <v>0</v>
      </c>
      <c r="T58">
        <f>IF(K58,-IF(F58&gt;0,F58*Journal!$E58*P58*C58*D58,P58*E58),"")</f>
        <v>0</v>
      </c>
      <c r="U58">
        <f>IF(K58,IF(S58&gt;0,"W",IF(S58&lt;0,"L","B")),"")</f>
        <v>0</v>
      </c>
      <c r="V58">
        <f>IF(K58,S58+T58,"")</f>
        <v>0</v>
      </c>
      <c r="W58">
        <f>IF(K58,V58/O58,"")</f>
        <v>0</v>
      </c>
      <c r="X58">
        <f>IF(K58,M58/H58,"")</f>
        <v>0</v>
      </c>
      <c r="Y58">
        <f>IF(AND(OR(J58="OK",J58="OPEN"),ISNUMBER(Journal!$G58)),G58*(Journal!$G58-Journal!$E58)/H58,"")</f>
        <v>0</v>
      </c>
      <c r="Z58">
        <f>IF(AA58="","",IF(AND(ISNUMBER(Settings!$D$5),ISNUMBER(Settings!$E$5),IF(Settings!$D$5&lt;=Settings!$E$5,AND(AA58&gt;=Settings!$D$5,AA58&lt;Settings!$E$5),OR(AA58&gt;=Settings!$D$5,AA58&lt;Settings!$E$5))),Settings!$A$5,IF(AND(ISNUMBER(Settings!$D$6),ISNUMBER(Settings!$E$6),IF(Settings!$D$6&lt;=Settings!$E$6,AND(AA58&gt;=Settings!$D$6,AA58&lt;Settings!$E$6),OR(AA58&gt;=Settings!$D$6,AA58&lt;Settings!$E$6))),Settings!$A$6,IF(AND(ISNUMBER(Settings!$D$7),ISNUMBER(Settings!$E$7),IF(Settings!$D$7&lt;=Settings!$E$7,AND(AA58&gt;=Settings!$D$7,AA58&lt;Settings!$E$7),OR(AA58&gt;=Settings!$D$7,AA58&lt;Settings!$E$7))),Settings!$A$7,IF(AND(ISNUMBER(Settings!$D$8),ISNUMBER(Settings!$E$8),IF(Settings!$D$8&lt;=Settings!$E$8,AND(AA58&gt;=Settings!$D$8,AA58&lt;Settings!$E$8),OR(AA58&gt;=Settings!$D$8,AA58&lt;Settings!$E$8))),Settings!$A$8,IF(AND(ISNUMBER(Settings!$D$9),ISNUMBER(Settings!$E$9),IF(Settings!$D$9&lt;=Settings!$E$9,AND(AA58&gt;=Settings!$D$9,AA58&lt;Settings!$E$9),OR(AA58&gt;=Settings!$D$9,AA58&lt;Settings!$E$9))),Settings!$A$9,IF(AND(ISNUMBER(Settings!$D$10),ISNUMBER(Settings!$E$10),IF(Settings!$D$10&lt;=Settings!$E$10,AND(AA58&gt;=Settings!$D$10,AA58&lt;Settings!$E$10),OR(AA58&gt;=Settings!$D$10,AA58&lt;Settings!$E$10))),Settings!$A$10,"")))))))</f>
        <v>0</v>
      </c>
      <c r="AA58">
        <f>IF(AND(A58,ISNUMBER(Journal!$B58)),MOD(ROUND(MOD(Journal!$B58,1)*1440,0)-ROUND(Journal!$D$8*60,0),1440),"")</f>
        <v>0</v>
      </c>
      <c r="AB58">
        <f>IF(G58=1,"LONG",IF(G58=-1,"SHORT",""))</f>
        <v>0</v>
      </c>
      <c r="AC58">
        <f>AC57+IF(K58,1,0)</f>
        <v>0</v>
      </c>
      <c r="AD58">
        <f>IF(K58,AC58,"")</f>
        <v>0</v>
      </c>
      <c r="AE58">
        <f>J58="OPEN"</f>
        <v>0</v>
      </c>
      <c r="AF58">
        <f>AND(J58&lt;&gt;"",J58&lt;&gt;"OK",J58&lt;&gt;"OPEN")</f>
        <v>0</v>
      </c>
      <c r="AH58">
        <v>47</v>
      </c>
      <c r="AI58">
        <f>IF(AH58&gt;$AZ$11,"",IF(AH58=0,Journal!$D$3,INDEX($Q$11:$Q$1010,MATCH(AH58,$AD$11:$AD$1010,0))))</f>
        <v>0</v>
      </c>
      <c r="AJ58">
        <v>48</v>
      </c>
      <c r="AK58">
        <f>IF(AJ58&gt;$AZ$11,"",INDEX($P$11:$P$1010,MATCH(AJ58,$AD$11:$AD$1010,0)))</f>
        <v>0</v>
      </c>
      <c r="AM58">
        <f>IF(Markets!$A$52="","",Markets!$A$52)</f>
        <v>0</v>
      </c>
      <c r="AN58">
        <f>IF(AM58="",0,COUNTIFS(Journal!$C$11:$C$1010,AM58,$K$11:$K$1010,TRUE))</f>
        <v>0</v>
      </c>
      <c r="AO58">
        <f>IF(AN58=0,0,SUMIF(Journal!$C$11:$C$1010,AM58,$V$11:$V$1010))</f>
        <v>0</v>
      </c>
      <c r="AP58">
        <f>IF(AN58&gt;0,COUNTIF($AN$11:AN58,"&gt;0"),"")</f>
        <v>0</v>
      </c>
      <c r="AQ58">
        <v>48</v>
      </c>
      <c r="AR58">
        <f>IF(AQ58&gt;$AZ$36,"",INDEX($AM$11:$AM$160,MATCH(AQ58,$AP$11:$AP$160,0)))</f>
        <v>0</v>
      </c>
      <c r="AS58">
        <f>IF(AQ58&gt;$AZ$36,"",INDEX($AO$11:$AO$160,MATCH(AQ58,$AP$11:$AP$160,0)))</f>
        <v>0</v>
      </c>
    </row>
    <row r="59" spans="1:45">
      <c r="A59">
        <f>COUNTA(Journal!A59:M59)&gt;0</f>
        <v>0</v>
      </c>
      <c r="B59">
        <f>IF(Journal!$C59="",0,IFERROR(MATCH(Journal!$C59,Markets!$A$5:$A$154,0),0))</f>
        <v>0</v>
      </c>
      <c r="C59">
        <f>IF(B59&gt;0,INDEX(Markets!$C$5:$C$154,B59),"")</f>
        <v>0</v>
      </c>
      <c r="D59">
        <f>IF(B59&gt;0,INDEX(Markets!$F$5:$F$154,B59),"")</f>
        <v>0</v>
      </c>
      <c r="E59">
        <f>IF(B59&gt;0,IF(INDEX(Markets!$G$5:$G$154,B59)="",Journal!$D$4,INDEX(Markets!$G$5:$G$154,B59)),"")</f>
        <v>0</v>
      </c>
      <c r="F59">
        <f>IF(B59&gt;0,N(INDEX(Markets!$H$5:$H$154,B59)),0)</f>
        <v>0</v>
      </c>
      <c r="G59">
        <f>IF(Journal!$D59="LONG",1,IF(Journal!$D59="SHORT",-1,0))</f>
        <v>0</v>
      </c>
      <c r="H59">
        <f>IF(AND(ISNUMBER(Journal!$E59),ISNUMBER(Journal!$F59)),ABS(Journal!$E59-Journal!$F59),"")</f>
        <v>0</v>
      </c>
      <c r="I59">
        <f>IF(NOT(A59),"",IF(Journal!$C59="","INSTRUMENT MISSING",IF(B59=0,"UNKNOWN INSTRUMENT",IF(OR(NOT(ISNUMBER(C59)),NOT(ISNUMBER(D59))),"INSTRUMENT SPECS MISSING",IF(OR(C59&lt;=0,D59&lt;=0),"INSTRUMENT SPECS MISSING",IF(NOT(ISNUMBER(Journal!$E59)),"ENTRY MISSING",IF(NOT(ISNUMBER(Journal!$F59)),"SL MISSING",IF(Journal!$F59=Journal!$E59,"SL = ENTRY",IF(G59=0,"DIRECTION MISSING",IF(G59*(Journal!$E59-Journal!$F59)&lt;=0,"SL WRONG SIDE",IF(NOT(AND(ISNUMBER(Journal!$L59),Journal!$L59&gt;0)),IF(TRUE,"LOTS MISSING","RISK MISSING"),"")))))))))))</f>
        <v>0</v>
      </c>
      <c r="J59">
        <f>IF(NOT(A59),"",IF(I59&lt;&gt;"",I59,IF(AND(ISNUMBER(Journal!$G59),G59*(Journal!$G59-Journal!$E59)&lt;=0),"TP1 WRONG SIDE",IF(AND(ISNUMBER(Journal!$H59),G59*(Journal!$H59-Journal!$E59)&lt;=0),"TP2 WRONG SIDE",IF(AND(ISNUMBER(Journal!$I59),G59*(Journal!$I59-Journal!$E59)&lt;=0),"TP3 WRONG SIDE",IF(Journal!$K59="","OPEN",IF(AND(Journal!$M59&lt;&gt;"",OR(NOT(ISNUMBER(Journal!$M59)),Journal!$M59&lt;=0,Journal!$M59&gt;=1)),"TP1 % INVALID",IF(Journal!$K59="SL","OK",IF(Journal!$K59="TP",IF(ISNUMBER(Journal!$G59),"OK","TP1 MISSING"),IF(Journal!$K59="Manual exit",IF(ISNUMBER(Journal!$J59),"OK","MANUAL MISSING"),IF(Journal!$K59="TP1 + Breakeven",IF(ISNUMBER(Journal!$G59),"OK","TP1 MISSING"),IF(Journal!$K59="TP1 + Manual",IF(ISNUMBER(Journal!$G59),IF(ISNUMBER(Journal!$J59),"OK","MANUAL MISSING"),IF(ISNUMBER(Journal!$J59),"TP1 MISSING","TP1 &amp; MANUAL MISSING")),IF(Journal!$K59="Multiple TP",IF(ISNUMBER(Journal!$G59),IF(ISNUMBER(Journal!$H59),"OK","TP2 MISSING"),IF(ISNUMBER(Journal!$H59),"TP1 MISSING","TP1 &amp; TP2 MISSING")),"UNKNOWN OUTCOME")))))))))))))</f>
        <v>0</v>
      </c>
      <c r="K59">
        <f>J59="OK"</f>
        <v>0</v>
      </c>
      <c r="L59">
        <f>IF(ISNUMBER(Journal!$M59),Journal!$M59,0.5)</f>
        <v>0</v>
      </c>
      <c r="M59">
        <f>IF(NOT(K59),"",G59*IF(Journal!$K59="SL",Journal!$F59-Journal!$E59,IF(Journal!$K59="TP",Journal!$G59-Journal!$E59,IF(Journal!$K59="Manual exit",Journal!$J59-Journal!$E59,IF(Journal!$K59="TP1 + Breakeven",L59*(Journal!$G59-Journal!$E59),IF(Journal!$K59="TP1 + Manual",L59*(Journal!$G59-Journal!$E59)+(1-L59)*(Journal!$J59-Journal!$E59),(Journal!$G59+Journal!$H59+IF(ISNUMBER(Journal!$I59),Journal!$I59,0))/IF(ISNUMBER(Journal!$I59),3,2)-Journal!$E59))))))</f>
        <v>0</v>
      </c>
      <c r="N59">
        <f>IF(K59,Journal!$E59+G59*M59,"")</f>
        <v>0</v>
      </c>
      <c r="O59">
        <f>Q58</f>
        <v>0</v>
      </c>
      <c r="P59">
        <f>IF(OR(NOT(A59),I59&lt;&gt;""),"",Journal!$L59)</f>
        <v>0</v>
      </c>
      <c r="Q59">
        <f>O59+IF(K59,V59,0)</f>
        <v>0</v>
      </c>
      <c r="R59">
        <f>IF(P59="","",H59*P59*C59*D59)</f>
        <v>0</v>
      </c>
      <c r="S59">
        <f>IF(K59,M59*P59*C59*D59,"")</f>
        <v>0</v>
      </c>
      <c r="T59">
        <f>IF(K59,-IF(F59&gt;0,F59*Journal!$E59*P59*C59*D59,P59*E59),"")</f>
        <v>0</v>
      </c>
      <c r="U59">
        <f>IF(K59,IF(S59&gt;0,"W",IF(S59&lt;0,"L","B")),"")</f>
        <v>0</v>
      </c>
      <c r="V59">
        <f>IF(K59,S59+T59,"")</f>
        <v>0</v>
      </c>
      <c r="W59">
        <f>IF(K59,V59/O59,"")</f>
        <v>0</v>
      </c>
      <c r="X59">
        <f>IF(K59,M59/H59,"")</f>
        <v>0</v>
      </c>
      <c r="Y59">
        <f>IF(AND(OR(J59="OK",J59="OPEN"),ISNUMBER(Journal!$G59)),G59*(Journal!$G59-Journal!$E59)/H59,"")</f>
        <v>0</v>
      </c>
      <c r="Z59">
        <f>IF(AA59="","",IF(AND(ISNUMBER(Settings!$D$5),ISNUMBER(Settings!$E$5),IF(Settings!$D$5&lt;=Settings!$E$5,AND(AA59&gt;=Settings!$D$5,AA59&lt;Settings!$E$5),OR(AA59&gt;=Settings!$D$5,AA59&lt;Settings!$E$5))),Settings!$A$5,IF(AND(ISNUMBER(Settings!$D$6),ISNUMBER(Settings!$E$6),IF(Settings!$D$6&lt;=Settings!$E$6,AND(AA59&gt;=Settings!$D$6,AA59&lt;Settings!$E$6),OR(AA59&gt;=Settings!$D$6,AA59&lt;Settings!$E$6))),Settings!$A$6,IF(AND(ISNUMBER(Settings!$D$7),ISNUMBER(Settings!$E$7),IF(Settings!$D$7&lt;=Settings!$E$7,AND(AA59&gt;=Settings!$D$7,AA59&lt;Settings!$E$7),OR(AA59&gt;=Settings!$D$7,AA59&lt;Settings!$E$7))),Settings!$A$7,IF(AND(ISNUMBER(Settings!$D$8),ISNUMBER(Settings!$E$8),IF(Settings!$D$8&lt;=Settings!$E$8,AND(AA59&gt;=Settings!$D$8,AA59&lt;Settings!$E$8),OR(AA59&gt;=Settings!$D$8,AA59&lt;Settings!$E$8))),Settings!$A$8,IF(AND(ISNUMBER(Settings!$D$9),ISNUMBER(Settings!$E$9),IF(Settings!$D$9&lt;=Settings!$E$9,AND(AA59&gt;=Settings!$D$9,AA59&lt;Settings!$E$9),OR(AA59&gt;=Settings!$D$9,AA59&lt;Settings!$E$9))),Settings!$A$9,IF(AND(ISNUMBER(Settings!$D$10),ISNUMBER(Settings!$E$10),IF(Settings!$D$10&lt;=Settings!$E$10,AND(AA59&gt;=Settings!$D$10,AA59&lt;Settings!$E$10),OR(AA59&gt;=Settings!$D$10,AA59&lt;Settings!$E$10))),Settings!$A$10,"")))))))</f>
        <v>0</v>
      </c>
      <c r="AA59">
        <f>IF(AND(A59,ISNUMBER(Journal!$B59)),MOD(ROUND(MOD(Journal!$B59,1)*1440,0)-ROUND(Journal!$D$8*60,0),1440),"")</f>
        <v>0</v>
      </c>
      <c r="AB59">
        <f>IF(G59=1,"LONG",IF(G59=-1,"SHORT",""))</f>
        <v>0</v>
      </c>
      <c r="AC59">
        <f>AC58+IF(K59,1,0)</f>
        <v>0</v>
      </c>
      <c r="AD59">
        <f>IF(K59,AC59,"")</f>
        <v>0</v>
      </c>
      <c r="AE59">
        <f>J59="OPEN"</f>
        <v>0</v>
      </c>
      <c r="AF59">
        <f>AND(J59&lt;&gt;"",J59&lt;&gt;"OK",J59&lt;&gt;"OPEN")</f>
        <v>0</v>
      </c>
      <c r="AH59">
        <v>48</v>
      </c>
      <c r="AI59">
        <f>IF(AH59&gt;$AZ$11,"",IF(AH59=0,Journal!$D$3,INDEX($Q$11:$Q$1010,MATCH(AH59,$AD$11:$AD$1010,0))))</f>
        <v>0</v>
      </c>
      <c r="AJ59">
        <v>49</v>
      </c>
      <c r="AK59">
        <f>IF(AJ59&gt;$AZ$11,"",INDEX($P$11:$P$1010,MATCH(AJ59,$AD$11:$AD$1010,0)))</f>
        <v>0</v>
      </c>
      <c r="AM59">
        <f>IF(Markets!$A$53="","",Markets!$A$53)</f>
        <v>0</v>
      </c>
      <c r="AN59">
        <f>IF(AM59="",0,COUNTIFS(Journal!$C$11:$C$1010,AM59,$K$11:$K$1010,TRUE))</f>
        <v>0</v>
      </c>
      <c r="AO59">
        <f>IF(AN59=0,0,SUMIF(Journal!$C$11:$C$1010,AM59,$V$11:$V$1010))</f>
        <v>0</v>
      </c>
      <c r="AP59">
        <f>IF(AN59&gt;0,COUNTIF($AN$11:AN59,"&gt;0"),"")</f>
        <v>0</v>
      </c>
      <c r="AQ59">
        <v>49</v>
      </c>
      <c r="AR59">
        <f>IF(AQ59&gt;$AZ$36,"",INDEX($AM$11:$AM$160,MATCH(AQ59,$AP$11:$AP$160,0)))</f>
        <v>0</v>
      </c>
      <c r="AS59">
        <f>IF(AQ59&gt;$AZ$36,"",INDEX($AO$11:$AO$160,MATCH(AQ59,$AP$11:$AP$160,0)))</f>
        <v>0</v>
      </c>
    </row>
    <row r="60" spans="1:45">
      <c r="A60">
        <f>COUNTA(Journal!A60:M60)&gt;0</f>
        <v>0</v>
      </c>
      <c r="B60">
        <f>IF(Journal!$C60="",0,IFERROR(MATCH(Journal!$C60,Markets!$A$5:$A$154,0),0))</f>
        <v>0</v>
      </c>
      <c r="C60">
        <f>IF(B60&gt;0,INDEX(Markets!$C$5:$C$154,B60),"")</f>
        <v>0</v>
      </c>
      <c r="D60">
        <f>IF(B60&gt;0,INDEX(Markets!$F$5:$F$154,B60),"")</f>
        <v>0</v>
      </c>
      <c r="E60">
        <f>IF(B60&gt;0,IF(INDEX(Markets!$G$5:$G$154,B60)="",Journal!$D$4,INDEX(Markets!$G$5:$G$154,B60)),"")</f>
        <v>0</v>
      </c>
      <c r="F60">
        <f>IF(B60&gt;0,N(INDEX(Markets!$H$5:$H$154,B60)),0)</f>
        <v>0</v>
      </c>
      <c r="G60">
        <f>IF(Journal!$D60="LONG",1,IF(Journal!$D60="SHORT",-1,0))</f>
        <v>0</v>
      </c>
      <c r="H60">
        <f>IF(AND(ISNUMBER(Journal!$E60),ISNUMBER(Journal!$F60)),ABS(Journal!$E60-Journal!$F60),"")</f>
        <v>0</v>
      </c>
      <c r="I60">
        <f>IF(NOT(A60),"",IF(Journal!$C60="","INSTRUMENT MISSING",IF(B60=0,"UNKNOWN INSTRUMENT",IF(OR(NOT(ISNUMBER(C60)),NOT(ISNUMBER(D60))),"INSTRUMENT SPECS MISSING",IF(OR(C60&lt;=0,D60&lt;=0),"INSTRUMENT SPECS MISSING",IF(NOT(ISNUMBER(Journal!$E60)),"ENTRY MISSING",IF(NOT(ISNUMBER(Journal!$F60)),"SL MISSING",IF(Journal!$F60=Journal!$E60,"SL = ENTRY",IF(G60=0,"DIRECTION MISSING",IF(G60*(Journal!$E60-Journal!$F60)&lt;=0,"SL WRONG SIDE",IF(NOT(AND(ISNUMBER(Journal!$L60),Journal!$L60&gt;0)),IF(TRUE,"LOTS MISSING","RISK MISSING"),"")))))))))))</f>
        <v>0</v>
      </c>
      <c r="J60">
        <f>IF(NOT(A60),"",IF(I60&lt;&gt;"",I60,IF(AND(ISNUMBER(Journal!$G60),G60*(Journal!$G60-Journal!$E60)&lt;=0),"TP1 WRONG SIDE",IF(AND(ISNUMBER(Journal!$H60),G60*(Journal!$H60-Journal!$E60)&lt;=0),"TP2 WRONG SIDE",IF(AND(ISNUMBER(Journal!$I60),G60*(Journal!$I60-Journal!$E60)&lt;=0),"TP3 WRONG SIDE",IF(Journal!$K60="","OPEN",IF(AND(Journal!$M60&lt;&gt;"",OR(NOT(ISNUMBER(Journal!$M60)),Journal!$M60&lt;=0,Journal!$M60&gt;=1)),"TP1 % INVALID",IF(Journal!$K60="SL","OK",IF(Journal!$K60="TP",IF(ISNUMBER(Journal!$G60),"OK","TP1 MISSING"),IF(Journal!$K60="Manual exit",IF(ISNUMBER(Journal!$J60),"OK","MANUAL MISSING"),IF(Journal!$K60="TP1 + Breakeven",IF(ISNUMBER(Journal!$G60),"OK","TP1 MISSING"),IF(Journal!$K60="TP1 + Manual",IF(ISNUMBER(Journal!$G60),IF(ISNUMBER(Journal!$J60),"OK","MANUAL MISSING"),IF(ISNUMBER(Journal!$J60),"TP1 MISSING","TP1 &amp; MANUAL MISSING")),IF(Journal!$K60="Multiple TP",IF(ISNUMBER(Journal!$G60),IF(ISNUMBER(Journal!$H60),"OK","TP2 MISSING"),IF(ISNUMBER(Journal!$H60),"TP1 MISSING","TP1 &amp; TP2 MISSING")),"UNKNOWN OUTCOME")))))))))))))</f>
        <v>0</v>
      </c>
      <c r="K60">
        <f>J60="OK"</f>
        <v>0</v>
      </c>
      <c r="L60">
        <f>IF(ISNUMBER(Journal!$M60),Journal!$M60,0.5)</f>
        <v>0</v>
      </c>
      <c r="M60">
        <f>IF(NOT(K60),"",G60*IF(Journal!$K60="SL",Journal!$F60-Journal!$E60,IF(Journal!$K60="TP",Journal!$G60-Journal!$E60,IF(Journal!$K60="Manual exit",Journal!$J60-Journal!$E60,IF(Journal!$K60="TP1 + Breakeven",L60*(Journal!$G60-Journal!$E60),IF(Journal!$K60="TP1 + Manual",L60*(Journal!$G60-Journal!$E60)+(1-L60)*(Journal!$J60-Journal!$E60),(Journal!$G60+Journal!$H60+IF(ISNUMBER(Journal!$I60),Journal!$I60,0))/IF(ISNUMBER(Journal!$I60),3,2)-Journal!$E60))))))</f>
        <v>0</v>
      </c>
      <c r="N60">
        <f>IF(K60,Journal!$E60+G60*M60,"")</f>
        <v>0</v>
      </c>
      <c r="O60">
        <f>Q59</f>
        <v>0</v>
      </c>
      <c r="P60">
        <f>IF(OR(NOT(A60),I60&lt;&gt;""),"",Journal!$L60)</f>
        <v>0</v>
      </c>
      <c r="Q60">
        <f>O60+IF(K60,V60,0)</f>
        <v>0</v>
      </c>
      <c r="R60">
        <f>IF(P60="","",H60*P60*C60*D60)</f>
        <v>0</v>
      </c>
      <c r="S60">
        <f>IF(K60,M60*P60*C60*D60,"")</f>
        <v>0</v>
      </c>
      <c r="T60">
        <f>IF(K60,-IF(F60&gt;0,F60*Journal!$E60*P60*C60*D60,P60*E60),"")</f>
        <v>0</v>
      </c>
      <c r="U60">
        <f>IF(K60,IF(S60&gt;0,"W",IF(S60&lt;0,"L","B")),"")</f>
        <v>0</v>
      </c>
      <c r="V60">
        <f>IF(K60,S60+T60,"")</f>
        <v>0</v>
      </c>
      <c r="W60">
        <f>IF(K60,V60/O60,"")</f>
        <v>0</v>
      </c>
      <c r="X60">
        <f>IF(K60,M60/H60,"")</f>
        <v>0</v>
      </c>
      <c r="Y60">
        <f>IF(AND(OR(J60="OK",J60="OPEN"),ISNUMBER(Journal!$G60)),G60*(Journal!$G60-Journal!$E60)/H60,"")</f>
        <v>0</v>
      </c>
      <c r="Z60">
        <f>IF(AA60="","",IF(AND(ISNUMBER(Settings!$D$5),ISNUMBER(Settings!$E$5),IF(Settings!$D$5&lt;=Settings!$E$5,AND(AA60&gt;=Settings!$D$5,AA60&lt;Settings!$E$5),OR(AA60&gt;=Settings!$D$5,AA60&lt;Settings!$E$5))),Settings!$A$5,IF(AND(ISNUMBER(Settings!$D$6),ISNUMBER(Settings!$E$6),IF(Settings!$D$6&lt;=Settings!$E$6,AND(AA60&gt;=Settings!$D$6,AA60&lt;Settings!$E$6),OR(AA60&gt;=Settings!$D$6,AA60&lt;Settings!$E$6))),Settings!$A$6,IF(AND(ISNUMBER(Settings!$D$7),ISNUMBER(Settings!$E$7),IF(Settings!$D$7&lt;=Settings!$E$7,AND(AA60&gt;=Settings!$D$7,AA60&lt;Settings!$E$7),OR(AA60&gt;=Settings!$D$7,AA60&lt;Settings!$E$7))),Settings!$A$7,IF(AND(ISNUMBER(Settings!$D$8),ISNUMBER(Settings!$E$8),IF(Settings!$D$8&lt;=Settings!$E$8,AND(AA60&gt;=Settings!$D$8,AA60&lt;Settings!$E$8),OR(AA60&gt;=Settings!$D$8,AA60&lt;Settings!$E$8))),Settings!$A$8,IF(AND(ISNUMBER(Settings!$D$9),ISNUMBER(Settings!$E$9),IF(Settings!$D$9&lt;=Settings!$E$9,AND(AA60&gt;=Settings!$D$9,AA60&lt;Settings!$E$9),OR(AA60&gt;=Settings!$D$9,AA60&lt;Settings!$E$9))),Settings!$A$9,IF(AND(ISNUMBER(Settings!$D$10),ISNUMBER(Settings!$E$10),IF(Settings!$D$10&lt;=Settings!$E$10,AND(AA60&gt;=Settings!$D$10,AA60&lt;Settings!$E$10),OR(AA60&gt;=Settings!$D$10,AA60&lt;Settings!$E$10))),Settings!$A$10,"")))))))</f>
        <v>0</v>
      </c>
      <c r="AA60">
        <f>IF(AND(A60,ISNUMBER(Journal!$B60)),MOD(ROUND(MOD(Journal!$B60,1)*1440,0)-ROUND(Journal!$D$8*60,0),1440),"")</f>
        <v>0</v>
      </c>
      <c r="AB60">
        <f>IF(G60=1,"LONG",IF(G60=-1,"SHORT",""))</f>
        <v>0</v>
      </c>
      <c r="AC60">
        <f>AC59+IF(K60,1,0)</f>
        <v>0</v>
      </c>
      <c r="AD60">
        <f>IF(K60,AC60,"")</f>
        <v>0</v>
      </c>
      <c r="AE60">
        <f>J60="OPEN"</f>
        <v>0</v>
      </c>
      <c r="AF60">
        <f>AND(J60&lt;&gt;"",J60&lt;&gt;"OK",J60&lt;&gt;"OPEN")</f>
        <v>0</v>
      </c>
      <c r="AH60">
        <v>49</v>
      </c>
      <c r="AI60">
        <f>IF(AH60&gt;$AZ$11,"",IF(AH60=0,Journal!$D$3,INDEX($Q$11:$Q$1010,MATCH(AH60,$AD$11:$AD$1010,0))))</f>
        <v>0</v>
      </c>
      <c r="AJ60">
        <v>50</v>
      </c>
      <c r="AK60">
        <f>IF(AJ60&gt;$AZ$11,"",INDEX($P$11:$P$1010,MATCH(AJ60,$AD$11:$AD$1010,0)))</f>
        <v>0</v>
      </c>
      <c r="AM60">
        <f>IF(Markets!$A$54="","",Markets!$A$54)</f>
        <v>0</v>
      </c>
      <c r="AN60">
        <f>IF(AM60="",0,COUNTIFS(Journal!$C$11:$C$1010,AM60,$K$11:$K$1010,TRUE))</f>
        <v>0</v>
      </c>
      <c r="AO60">
        <f>IF(AN60=0,0,SUMIF(Journal!$C$11:$C$1010,AM60,$V$11:$V$1010))</f>
        <v>0</v>
      </c>
      <c r="AP60">
        <f>IF(AN60&gt;0,COUNTIF($AN$11:AN60,"&gt;0"),"")</f>
        <v>0</v>
      </c>
      <c r="AQ60">
        <v>50</v>
      </c>
      <c r="AR60">
        <f>IF(AQ60&gt;$AZ$36,"",INDEX($AM$11:$AM$160,MATCH(AQ60,$AP$11:$AP$160,0)))</f>
        <v>0</v>
      </c>
      <c r="AS60">
        <f>IF(AQ60&gt;$AZ$36,"",INDEX($AO$11:$AO$160,MATCH(AQ60,$AP$11:$AP$160,0)))</f>
        <v>0</v>
      </c>
    </row>
    <row r="61" spans="1:45">
      <c r="A61">
        <f>COUNTA(Journal!A61:M61)&gt;0</f>
        <v>0</v>
      </c>
      <c r="B61">
        <f>IF(Journal!$C61="",0,IFERROR(MATCH(Journal!$C61,Markets!$A$5:$A$154,0),0))</f>
        <v>0</v>
      </c>
      <c r="C61">
        <f>IF(B61&gt;0,INDEX(Markets!$C$5:$C$154,B61),"")</f>
        <v>0</v>
      </c>
      <c r="D61">
        <f>IF(B61&gt;0,INDEX(Markets!$F$5:$F$154,B61),"")</f>
        <v>0</v>
      </c>
      <c r="E61">
        <f>IF(B61&gt;0,IF(INDEX(Markets!$G$5:$G$154,B61)="",Journal!$D$4,INDEX(Markets!$G$5:$G$154,B61)),"")</f>
        <v>0</v>
      </c>
      <c r="F61">
        <f>IF(B61&gt;0,N(INDEX(Markets!$H$5:$H$154,B61)),0)</f>
        <v>0</v>
      </c>
      <c r="G61">
        <f>IF(Journal!$D61="LONG",1,IF(Journal!$D61="SHORT",-1,0))</f>
        <v>0</v>
      </c>
      <c r="H61">
        <f>IF(AND(ISNUMBER(Journal!$E61),ISNUMBER(Journal!$F61)),ABS(Journal!$E61-Journal!$F61),"")</f>
        <v>0</v>
      </c>
      <c r="I61">
        <f>IF(NOT(A61),"",IF(Journal!$C61="","INSTRUMENT MISSING",IF(B61=0,"UNKNOWN INSTRUMENT",IF(OR(NOT(ISNUMBER(C61)),NOT(ISNUMBER(D61))),"INSTRUMENT SPECS MISSING",IF(OR(C61&lt;=0,D61&lt;=0),"INSTRUMENT SPECS MISSING",IF(NOT(ISNUMBER(Journal!$E61)),"ENTRY MISSING",IF(NOT(ISNUMBER(Journal!$F61)),"SL MISSING",IF(Journal!$F61=Journal!$E61,"SL = ENTRY",IF(G61=0,"DIRECTION MISSING",IF(G61*(Journal!$E61-Journal!$F61)&lt;=0,"SL WRONG SIDE",IF(NOT(AND(ISNUMBER(Journal!$L61),Journal!$L61&gt;0)),IF(TRUE,"LOTS MISSING","RISK MISSING"),"")))))))))))</f>
        <v>0</v>
      </c>
      <c r="J61">
        <f>IF(NOT(A61),"",IF(I61&lt;&gt;"",I61,IF(AND(ISNUMBER(Journal!$G61),G61*(Journal!$G61-Journal!$E61)&lt;=0),"TP1 WRONG SIDE",IF(AND(ISNUMBER(Journal!$H61),G61*(Journal!$H61-Journal!$E61)&lt;=0),"TP2 WRONG SIDE",IF(AND(ISNUMBER(Journal!$I61),G61*(Journal!$I61-Journal!$E61)&lt;=0),"TP3 WRONG SIDE",IF(Journal!$K61="","OPEN",IF(AND(Journal!$M61&lt;&gt;"",OR(NOT(ISNUMBER(Journal!$M61)),Journal!$M61&lt;=0,Journal!$M61&gt;=1)),"TP1 % INVALID",IF(Journal!$K61="SL","OK",IF(Journal!$K61="TP",IF(ISNUMBER(Journal!$G61),"OK","TP1 MISSING"),IF(Journal!$K61="Manual exit",IF(ISNUMBER(Journal!$J61),"OK","MANUAL MISSING"),IF(Journal!$K61="TP1 + Breakeven",IF(ISNUMBER(Journal!$G61),"OK","TP1 MISSING"),IF(Journal!$K61="TP1 + Manual",IF(ISNUMBER(Journal!$G61),IF(ISNUMBER(Journal!$J61),"OK","MANUAL MISSING"),IF(ISNUMBER(Journal!$J61),"TP1 MISSING","TP1 &amp; MANUAL MISSING")),IF(Journal!$K61="Multiple TP",IF(ISNUMBER(Journal!$G61),IF(ISNUMBER(Journal!$H61),"OK","TP2 MISSING"),IF(ISNUMBER(Journal!$H61),"TP1 MISSING","TP1 &amp; TP2 MISSING")),"UNKNOWN OUTCOME")))))))))))))</f>
        <v>0</v>
      </c>
      <c r="K61">
        <f>J61="OK"</f>
        <v>0</v>
      </c>
      <c r="L61">
        <f>IF(ISNUMBER(Journal!$M61),Journal!$M61,0.5)</f>
        <v>0</v>
      </c>
      <c r="M61">
        <f>IF(NOT(K61),"",G61*IF(Journal!$K61="SL",Journal!$F61-Journal!$E61,IF(Journal!$K61="TP",Journal!$G61-Journal!$E61,IF(Journal!$K61="Manual exit",Journal!$J61-Journal!$E61,IF(Journal!$K61="TP1 + Breakeven",L61*(Journal!$G61-Journal!$E61),IF(Journal!$K61="TP1 + Manual",L61*(Journal!$G61-Journal!$E61)+(1-L61)*(Journal!$J61-Journal!$E61),(Journal!$G61+Journal!$H61+IF(ISNUMBER(Journal!$I61),Journal!$I61,0))/IF(ISNUMBER(Journal!$I61),3,2)-Journal!$E61))))))</f>
        <v>0</v>
      </c>
      <c r="N61">
        <f>IF(K61,Journal!$E61+G61*M61,"")</f>
        <v>0</v>
      </c>
      <c r="O61">
        <f>Q60</f>
        <v>0</v>
      </c>
      <c r="P61">
        <f>IF(OR(NOT(A61),I61&lt;&gt;""),"",Journal!$L61)</f>
        <v>0</v>
      </c>
      <c r="Q61">
        <f>O61+IF(K61,V61,0)</f>
        <v>0</v>
      </c>
      <c r="R61">
        <f>IF(P61="","",H61*P61*C61*D61)</f>
        <v>0</v>
      </c>
      <c r="S61">
        <f>IF(K61,M61*P61*C61*D61,"")</f>
        <v>0</v>
      </c>
      <c r="T61">
        <f>IF(K61,-IF(F61&gt;0,F61*Journal!$E61*P61*C61*D61,P61*E61),"")</f>
        <v>0</v>
      </c>
      <c r="U61">
        <f>IF(K61,IF(S61&gt;0,"W",IF(S61&lt;0,"L","B")),"")</f>
        <v>0</v>
      </c>
      <c r="V61">
        <f>IF(K61,S61+T61,"")</f>
        <v>0</v>
      </c>
      <c r="W61">
        <f>IF(K61,V61/O61,"")</f>
        <v>0</v>
      </c>
      <c r="X61">
        <f>IF(K61,M61/H61,"")</f>
        <v>0</v>
      </c>
      <c r="Y61">
        <f>IF(AND(OR(J61="OK",J61="OPEN"),ISNUMBER(Journal!$G61)),G61*(Journal!$G61-Journal!$E61)/H61,"")</f>
        <v>0</v>
      </c>
      <c r="Z61">
        <f>IF(AA61="","",IF(AND(ISNUMBER(Settings!$D$5),ISNUMBER(Settings!$E$5),IF(Settings!$D$5&lt;=Settings!$E$5,AND(AA61&gt;=Settings!$D$5,AA61&lt;Settings!$E$5),OR(AA61&gt;=Settings!$D$5,AA61&lt;Settings!$E$5))),Settings!$A$5,IF(AND(ISNUMBER(Settings!$D$6),ISNUMBER(Settings!$E$6),IF(Settings!$D$6&lt;=Settings!$E$6,AND(AA61&gt;=Settings!$D$6,AA61&lt;Settings!$E$6),OR(AA61&gt;=Settings!$D$6,AA61&lt;Settings!$E$6))),Settings!$A$6,IF(AND(ISNUMBER(Settings!$D$7),ISNUMBER(Settings!$E$7),IF(Settings!$D$7&lt;=Settings!$E$7,AND(AA61&gt;=Settings!$D$7,AA61&lt;Settings!$E$7),OR(AA61&gt;=Settings!$D$7,AA61&lt;Settings!$E$7))),Settings!$A$7,IF(AND(ISNUMBER(Settings!$D$8),ISNUMBER(Settings!$E$8),IF(Settings!$D$8&lt;=Settings!$E$8,AND(AA61&gt;=Settings!$D$8,AA61&lt;Settings!$E$8),OR(AA61&gt;=Settings!$D$8,AA61&lt;Settings!$E$8))),Settings!$A$8,IF(AND(ISNUMBER(Settings!$D$9),ISNUMBER(Settings!$E$9),IF(Settings!$D$9&lt;=Settings!$E$9,AND(AA61&gt;=Settings!$D$9,AA61&lt;Settings!$E$9),OR(AA61&gt;=Settings!$D$9,AA61&lt;Settings!$E$9))),Settings!$A$9,IF(AND(ISNUMBER(Settings!$D$10),ISNUMBER(Settings!$E$10),IF(Settings!$D$10&lt;=Settings!$E$10,AND(AA61&gt;=Settings!$D$10,AA61&lt;Settings!$E$10),OR(AA61&gt;=Settings!$D$10,AA61&lt;Settings!$E$10))),Settings!$A$10,"")))))))</f>
        <v>0</v>
      </c>
      <c r="AA61">
        <f>IF(AND(A61,ISNUMBER(Journal!$B61)),MOD(ROUND(MOD(Journal!$B61,1)*1440,0)-ROUND(Journal!$D$8*60,0),1440),"")</f>
        <v>0</v>
      </c>
      <c r="AB61">
        <f>IF(G61=1,"LONG",IF(G61=-1,"SHORT",""))</f>
        <v>0</v>
      </c>
      <c r="AC61">
        <f>AC60+IF(K61,1,0)</f>
        <v>0</v>
      </c>
      <c r="AD61">
        <f>IF(K61,AC61,"")</f>
        <v>0</v>
      </c>
      <c r="AE61">
        <f>J61="OPEN"</f>
        <v>0</v>
      </c>
      <c r="AF61">
        <f>AND(J61&lt;&gt;"",J61&lt;&gt;"OK",J61&lt;&gt;"OPEN")</f>
        <v>0</v>
      </c>
      <c r="AH61">
        <v>50</v>
      </c>
      <c r="AI61">
        <f>IF(AH61&gt;$AZ$11,"",IF(AH61=0,Journal!$D$3,INDEX($Q$11:$Q$1010,MATCH(AH61,$AD$11:$AD$1010,0))))</f>
        <v>0</v>
      </c>
      <c r="AJ61">
        <v>51</v>
      </c>
      <c r="AK61">
        <f>IF(AJ61&gt;$AZ$11,"",INDEX($P$11:$P$1010,MATCH(AJ61,$AD$11:$AD$1010,0)))</f>
        <v>0</v>
      </c>
      <c r="AM61">
        <f>IF(Markets!$A$55="","",Markets!$A$55)</f>
        <v>0</v>
      </c>
      <c r="AN61">
        <f>IF(AM61="",0,COUNTIFS(Journal!$C$11:$C$1010,AM61,$K$11:$K$1010,TRUE))</f>
        <v>0</v>
      </c>
      <c r="AO61">
        <f>IF(AN61=0,0,SUMIF(Journal!$C$11:$C$1010,AM61,$V$11:$V$1010))</f>
        <v>0</v>
      </c>
      <c r="AP61">
        <f>IF(AN61&gt;0,COUNTIF($AN$11:AN61,"&gt;0"),"")</f>
        <v>0</v>
      </c>
      <c r="AQ61">
        <v>51</v>
      </c>
      <c r="AR61">
        <f>IF(AQ61&gt;$AZ$36,"",INDEX($AM$11:$AM$160,MATCH(AQ61,$AP$11:$AP$160,0)))</f>
        <v>0</v>
      </c>
      <c r="AS61">
        <f>IF(AQ61&gt;$AZ$36,"",INDEX($AO$11:$AO$160,MATCH(AQ61,$AP$11:$AP$160,0)))</f>
        <v>0</v>
      </c>
    </row>
    <row r="62" spans="1:45">
      <c r="A62">
        <f>COUNTA(Journal!A62:M62)&gt;0</f>
        <v>0</v>
      </c>
      <c r="B62">
        <f>IF(Journal!$C62="",0,IFERROR(MATCH(Journal!$C62,Markets!$A$5:$A$154,0),0))</f>
        <v>0</v>
      </c>
      <c r="C62">
        <f>IF(B62&gt;0,INDEX(Markets!$C$5:$C$154,B62),"")</f>
        <v>0</v>
      </c>
      <c r="D62">
        <f>IF(B62&gt;0,INDEX(Markets!$F$5:$F$154,B62),"")</f>
        <v>0</v>
      </c>
      <c r="E62">
        <f>IF(B62&gt;0,IF(INDEX(Markets!$G$5:$G$154,B62)="",Journal!$D$4,INDEX(Markets!$G$5:$G$154,B62)),"")</f>
        <v>0</v>
      </c>
      <c r="F62">
        <f>IF(B62&gt;0,N(INDEX(Markets!$H$5:$H$154,B62)),0)</f>
        <v>0</v>
      </c>
      <c r="G62">
        <f>IF(Journal!$D62="LONG",1,IF(Journal!$D62="SHORT",-1,0))</f>
        <v>0</v>
      </c>
      <c r="H62">
        <f>IF(AND(ISNUMBER(Journal!$E62),ISNUMBER(Journal!$F62)),ABS(Journal!$E62-Journal!$F62),"")</f>
        <v>0</v>
      </c>
      <c r="I62">
        <f>IF(NOT(A62),"",IF(Journal!$C62="","INSTRUMENT MISSING",IF(B62=0,"UNKNOWN INSTRUMENT",IF(OR(NOT(ISNUMBER(C62)),NOT(ISNUMBER(D62))),"INSTRUMENT SPECS MISSING",IF(OR(C62&lt;=0,D62&lt;=0),"INSTRUMENT SPECS MISSING",IF(NOT(ISNUMBER(Journal!$E62)),"ENTRY MISSING",IF(NOT(ISNUMBER(Journal!$F62)),"SL MISSING",IF(Journal!$F62=Journal!$E62,"SL = ENTRY",IF(G62=0,"DIRECTION MISSING",IF(G62*(Journal!$E62-Journal!$F62)&lt;=0,"SL WRONG SIDE",IF(NOT(AND(ISNUMBER(Journal!$L62),Journal!$L62&gt;0)),IF(TRUE,"LOTS MISSING","RISK MISSING"),"")))))))))))</f>
        <v>0</v>
      </c>
      <c r="J62">
        <f>IF(NOT(A62),"",IF(I62&lt;&gt;"",I62,IF(AND(ISNUMBER(Journal!$G62),G62*(Journal!$G62-Journal!$E62)&lt;=0),"TP1 WRONG SIDE",IF(AND(ISNUMBER(Journal!$H62),G62*(Journal!$H62-Journal!$E62)&lt;=0),"TP2 WRONG SIDE",IF(AND(ISNUMBER(Journal!$I62),G62*(Journal!$I62-Journal!$E62)&lt;=0),"TP3 WRONG SIDE",IF(Journal!$K62="","OPEN",IF(AND(Journal!$M62&lt;&gt;"",OR(NOT(ISNUMBER(Journal!$M62)),Journal!$M62&lt;=0,Journal!$M62&gt;=1)),"TP1 % INVALID",IF(Journal!$K62="SL","OK",IF(Journal!$K62="TP",IF(ISNUMBER(Journal!$G62),"OK","TP1 MISSING"),IF(Journal!$K62="Manual exit",IF(ISNUMBER(Journal!$J62),"OK","MANUAL MISSING"),IF(Journal!$K62="TP1 + Breakeven",IF(ISNUMBER(Journal!$G62),"OK","TP1 MISSING"),IF(Journal!$K62="TP1 + Manual",IF(ISNUMBER(Journal!$G62),IF(ISNUMBER(Journal!$J62),"OK","MANUAL MISSING"),IF(ISNUMBER(Journal!$J62),"TP1 MISSING","TP1 &amp; MANUAL MISSING")),IF(Journal!$K62="Multiple TP",IF(ISNUMBER(Journal!$G62),IF(ISNUMBER(Journal!$H62),"OK","TP2 MISSING"),IF(ISNUMBER(Journal!$H62),"TP1 MISSING","TP1 &amp; TP2 MISSING")),"UNKNOWN OUTCOME")))))))))))))</f>
        <v>0</v>
      </c>
      <c r="K62">
        <f>J62="OK"</f>
        <v>0</v>
      </c>
      <c r="L62">
        <f>IF(ISNUMBER(Journal!$M62),Journal!$M62,0.5)</f>
        <v>0</v>
      </c>
      <c r="M62">
        <f>IF(NOT(K62),"",G62*IF(Journal!$K62="SL",Journal!$F62-Journal!$E62,IF(Journal!$K62="TP",Journal!$G62-Journal!$E62,IF(Journal!$K62="Manual exit",Journal!$J62-Journal!$E62,IF(Journal!$K62="TP1 + Breakeven",L62*(Journal!$G62-Journal!$E62),IF(Journal!$K62="TP1 + Manual",L62*(Journal!$G62-Journal!$E62)+(1-L62)*(Journal!$J62-Journal!$E62),(Journal!$G62+Journal!$H62+IF(ISNUMBER(Journal!$I62),Journal!$I62,0))/IF(ISNUMBER(Journal!$I62),3,2)-Journal!$E62))))))</f>
        <v>0</v>
      </c>
      <c r="N62">
        <f>IF(K62,Journal!$E62+G62*M62,"")</f>
        <v>0</v>
      </c>
      <c r="O62">
        <f>Q61</f>
        <v>0</v>
      </c>
      <c r="P62">
        <f>IF(OR(NOT(A62),I62&lt;&gt;""),"",Journal!$L62)</f>
        <v>0</v>
      </c>
      <c r="Q62">
        <f>O62+IF(K62,V62,0)</f>
        <v>0</v>
      </c>
      <c r="R62">
        <f>IF(P62="","",H62*P62*C62*D62)</f>
        <v>0</v>
      </c>
      <c r="S62">
        <f>IF(K62,M62*P62*C62*D62,"")</f>
        <v>0</v>
      </c>
      <c r="T62">
        <f>IF(K62,-IF(F62&gt;0,F62*Journal!$E62*P62*C62*D62,P62*E62),"")</f>
        <v>0</v>
      </c>
      <c r="U62">
        <f>IF(K62,IF(S62&gt;0,"W",IF(S62&lt;0,"L","B")),"")</f>
        <v>0</v>
      </c>
      <c r="V62">
        <f>IF(K62,S62+T62,"")</f>
        <v>0</v>
      </c>
      <c r="W62">
        <f>IF(K62,V62/O62,"")</f>
        <v>0</v>
      </c>
      <c r="X62">
        <f>IF(K62,M62/H62,"")</f>
        <v>0</v>
      </c>
      <c r="Y62">
        <f>IF(AND(OR(J62="OK",J62="OPEN"),ISNUMBER(Journal!$G62)),G62*(Journal!$G62-Journal!$E62)/H62,"")</f>
        <v>0</v>
      </c>
      <c r="Z62">
        <f>IF(AA62="","",IF(AND(ISNUMBER(Settings!$D$5),ISNUMBER(Settings!$E$5),IF(Settings!$D$5&lt;=Settings!$E$5,AND(AA62&gt;=Settings!$D$5,AA62&lt;Settings!$E$5),OR(AA62&gt;=Settings!$D$5,AA62&lt;Settings!$E$5))),Settings!$A$5,IF(AND(ISNUMBER(Settings!$D$6),ISNUMBER(Settings!$E$6),IF(Settings!$D$6&lt;=Settings!$E$6,AND(AA62&gt;=Settings!$D$6,AA62&lt;Settings!$E$6),OR(AA62&gt;=Settings!$D$6,AA62&lt;Settings!$E$6))),Settings!$A$6,IF(AND(ISNUMBER(Settings!$D$7),ISNUMBER(Settings!$E$7),IF(Settings!$D$7&lt;=Settings!$E$7,AND(AA62&gt;=Settings!$D$7,AA62&lt;Settings!$E$7),OR(AA62&gt;=Settings!$D$7,AA62&lt;Settings!$E$7))),Settings!$A$7,IF(AND(ISNUMBER(Settings!$D$8),ISNUMBER(Settings!$E$8),IF(Settings!$D$8&lt;=Settings!$E$8,AND(AA62&gt;=Settings!$D$8,AA62&lt;Settings!$E$8),OR(AA62&gt;=Settings!$D$8,AA62&lt;Settings!$E$8))),Settings!$A$8,IF(AND(ISNUMBER(Settings!$D$9),ISNUMBER(Settings!$E$9),IF(Settings!$D$9&lt;=Settings!$E$9,AND(AA62&gt;=Settings!$D$9,AA62&lt;Settings!$E$9),OR(AA62&gt;=Settings!$D$9,AA62&lt;Settings!$E$9))),Settings!$A$9,IF(AND(ISNUMBER(Settings!$D$10),ISNUMBER(Settings!$E$10),IF(Settings!$D$10&lt;=Settings!$E$10,AND(AA62&gt;=Settings!$D$10,AA62&lt;Settings!$E$10),OR(AA62&gt;=Settings!$D$10,AA62&lt;Settings!$E$10))),Settings!$A$10,"")))))))</f>
        <v>0</v>
      </c>
      <c r="AA62">
        <f>IF(AND(A62,ISNUMBER(Journal!$B62)),MOD(ROUND(MOD(Journal!$B62,1)*1440,0)-ROUND(Journal!$D$8*60,0),1440),"")</f>
        <v>0</v>
      </c>
      <c r="AB62">
        <f>IF(G62=1,"LONG",IF(G62=-1,"SHORT",""))</f>
        <v>0</v>
      </c>
      <c r="AC62">
        <f>AC61+IF(K62,1,0)</f>
        <v>0</v>
      </c>
      <c r="AD62">
        <f>IF(K62,AC62,"")</f>
        <v>0</v>
      </c>
      <c r="AE62">
        <f>J62="OPEN"</f>
        <v>0</v>
      </c>
      <c r="AF62">
        <f>AND(J62&lt;&gt;"",J62&lt;&gt;"OK",J62&lt;&gt;"OPEN")</f>
        <v>0</v>
      </c>
      <c r="AH62">
        <v>51</v>
      </c>
      <c r="AI62">
        <f>IF(AH62&gt;$AZ$11,"",IF(AH62=0,Journal!$D$3,INDEX($Q$11:$Q$1010,MATCH(AH62,$AD$11:$AD$1010,0))))</f>
        <v>0</v>
      </c>
      <c r="AJ62">
        <v>52</v>
      </c>
      <c r="AK62">
        <f>IF(AJ62&gt;$AZ$11,"",INDEX($P$11:$P$1010,MATCH(AJ62,$AD$11:$AD$1010,0)))</f>
        <v>0</v>
      </c>
      <c r="AM62">
        <f>IF(Markets!$A$56="","",Markets!$A$56)</f>
        <v>0</v>
      </c>
      <c r="AN62">
        <f>IF(AM62="",0,COUNTIFS(Journal!$C$11:$C$1010,AM62,$K$11:$K$1010,TRUE))</f>
        <v>0</v>
      </c>
      <c r="AO62">
        <f>IF(AN62=0,0,SUMIF(Journal!$C$11:$C$1010,AM62,$V$11:$V$1010))</f>
        <v>0</v>
      </c>
      <c r="AP62">
        <f>IF(AN62&gt;0,COUNTIF($AN$11:AN62,"&gt;0"),"")</f>
        <v>0</v>
      </c>
      <c r="AQ62">
        <v>52</v>
      </c>
      <c r="AR62">
        <f>IF(AQ62&gt;$AZ$36,"",INDEX($AM$11:$AM$160,MATCH(AQ62,$AP$11:$AP$160,0)))</f>
        <v>0</v>
      </c>
      <c r="AS62">
        <f>IF(AQ62&gt;$AZ$36,"",INDEX($AO$11:$AO$160,MATCH(AQ62,$AP$11:$AP$160,0)))</f>
        <v>0</v>
      </c>
    </row>
    <row r="63" spans="1:45">
      <c r="A63">
        <f>COUNTA(Journal!A63:M63)&gt;0</f>
        <v>0</v>
      </c>
      <c r="B63">
        <f>IF(Journal!$C63="",0,IFERROR(MATCH(Journal!$C63,Markets!$A$5:$A$154,0),0))</f>
        <v>0</v>
      </c>
      <c r="C63">
        <f>IF(B63&gt;0,INDEX(Markets!$C$5:$C$154,B63),"")</f>
        <v>0</v>
      </c>
      <c r="D63">
        <f>IF(B63&gt;0,INDEX(Markets!$F$5:$F$154,B63),"")</f>
        <v>0</v>
      </c>
      <c r="E63">
        <f>IF(B63&gt;0,IF(INDEX(Markets!$G$5:$G$154,B63)="",Journal!$D$4,INDEX(Markets!$G$5:$G$154,B63)),"")</f>
        <v>0</v>
      </c>
      <c r="F63">
        <f>IF(B63&gt;0,N(INDEX(Markets!$H$5:$H$154,B63)),0)</f>
        <v>0</v>
      </c>
      <c r="G63">
        <f>IF(Journal!$D63="LONG",1,IF(Journal!$D63="SHORT",-1,0))</f>
        <v>0</v>
      </c>
      <c r="H63">
        <f>IF(AND(ISNUMBER(Journal!$E63),ISNUMBER(Journal!$F63)),ABS(Journal!$E63-Journal!$F63),"")</f>
        <v>0</v>
      </c>
      <c r="I63">
        <f>IF(NOT(A63),"",IF(Journal!$C63="","INSTRUMENT MISSING",IF(B63=0,"UNKNOWN INSTRUMENT",IF(OR(NOT(ISNUMBER(C63)),NOT(ISNUMBER(D63))),"INSTRUMENT SPECS MISSING",IF(OR(C63&lt;=0,D63&lt;=0),"INSTRUMENT SPECS MISSING",IF(NOT(ISNUMBER(Journal!$E63)),"ENTRY MISSING",IF(NOT(ISNUMBER(Journal!$F63)),"SL MISSING",IF(Journal!$F63=Journal!$E63,"SL = ENTRY",IF(G63=0,"DIRECTION MISSING",IF(G63*(Journal!$E63-Journal!$F63)&lt;=0,"SL WRONG SIDE",IF(NOT(AND(ISNUMBER(Journal!$L63),Journal!$L63&gt;0)),IF(TRUE,"LOTS MISSING","RISK MISSING"),"")))))))))))</f>
        <v>0</v>
      </c>
      <c r="J63">
        <f>IF(NOT(A63),"",IF(I63&lt;&gt;"",I63,IF(AND(ISNUMBER(Journal!$G63),G63*(Journal!$G63-Journal!$E63)&lt;=0),"TP1 WRONG SIDE",IF(AND(ISNUMBER(Journal!$H63),G63*(Journal!$H63-Journal!$E63)&lt;=0),"TP2 WRONG SIDE",IF(AND(ISNUMBER(Journal!$I63),G63*(Journal!$I63-Journal!$E63)&lt;=0),"TP3 WRONG SIDE",IF(Journal!$K63="","OPEN",IF(AND(Journal!$M63&lt;&gt;"",OR(NOT(ISNUMBER(Journal!$M63)),Journal!$M63&lt;=0,Journal!$M63&gt;=1)),"TP1 % INVALID",IF(Journal!$K63="SL","OK",IF(Journal!$K63="TP",IF(ISNUMBER(Journal!$G63),"OK","TP1 MISSING"),IF(Journal!$K63="Manual exit",IF(ISNUMBER(Journal!$J63),"OK","MANUAL MISSING"),IF(Journal!$K63="TP1 + Breakeven",IF(ISNUMBER(Journal!$G63),"OK","TP1 MISSING"),IF(Journal!$K63="TP1 + Manual",IF(ISNUMBER(Journal!$G63),IF(ISNUMBER(Journal!$J63),"OK","MANUAL MISSING"),IF(ISNUMBER(Journal!$J63),"TP1 MISSING","TP1 &amp; MANUAL MISSING")),IF(Journal!$K63="Multiple TP",IF(ISNUMBER(Journal!$G63),IF(ISNUMBER(Journal!$H63),"OK","TP2 MISSING"),IF(ISNUMBER(Journal!$H63),"TP1 MISSING","TP1 &amp; TP2 MISSING")),"UNKNOWN OUTCOME")))))))))))))</f>
        <v>0</v>
      </c>
      <c r="K63">
        <f>J63="OK"</f>
        <v>0</v>
      </c>
      <c r="L63">
        <f>IF(ISNUMBER(Journal!$M63),Journal!$M63,0.5)</f>
        <v>0</v>
      </c>
      <c r="M63">
        <f>IF(NOT(K63),"",G63*IF(Journal!$K63="SL",Journal!$F63-Journal!$E63,IF(Journal!$K63="TP",Journal!$G63-Journal!$E63,IF(Journal!$K63="Manual exit",Journal!$J63-Journal!$E63,IF(Journal!$K63="TP1 + Breakeven",L63*(Journal!$G63-Journal!$E63),IF(Journal!$K63="TP1 + Manual",L63*(Journal!$G63-Journal!$E63)+(1-L63)*(Journal!$J63-Journal!$E63),(Journal!$G63+Journal!$H63+IF(ISNUMBER(Journal!$I63),Journal!$I63,0))/IF(ISNUMBER(Journal!$I63),3,2)-Journal!$E63))))))</f>
        <v>0</v>
      </c>
      <c r="N63">
        <f>IF(K63,Journal!$E63+G63*M63,"")</f>
        <v>0</v>
      </c>
      <c r="O63">
        <f>Q62</f>
        <v>0</v>
      </c>
      <c r="P63">
        <f>IF(OR(NOT(A63),I63&lt;&gt;""),"",Journal!$L63)</f>
        <v>0</v>
      </c>
      <c r="Q63">
        <f>O63+IF(K63,V63,0)</f>
        <v>0</v>
      </c>
      <c r="R63">
        <f>IF(P63="","",H63*P63*C63*D63)</f>
        <v>0</v>
      </c>
      <c r="S63">
        <f>IF(K63,M63*P63*C63*D63,"")</f>
        <v>0</v>
      </c>
      <c r="T63">
        <f>IF(K63,-IF(F63&gt;0,F63*Journal!$E63*P63*C63*D63,P63*E63),"")</f>
        <v>0</v>
      </c>
      <c r="U63">
        <f>IF(K63,IF(S63&gt;0,"W",IF(S63&lt;0,"L","B")),"")</f>
        <v>0</v>
      </c>
      <c r="V63">
        <f>IF(K63,S63+T63,"")</f>
        <v>0</v>
      </c>
      <c r="W63">
        <f>IF(K63,V63/O63,"")</f>
        <v>0</v>
      </c>
      <c r="X63">
        <f>IF(K63,M63/H63,"")</f>
        <v>0</v>
      </c>
      <c r="Y63">
        <f>IF(AND(OR(J63="OK",J63="OPEN"),ISNUMBER(Journal!$G63)),G63*(Journal!$G63-Journal!$E63)/H63,"")</f>
        <v>0</v>
      </c>
      <c r="Z63">
        <f>IF(AA63="","",IF(AND(ISNUMBER(Settings!$D$5),ISNUMBER(Settings!$E$5),IF(Settings!$D$5&lt;=Settings!$E$5,AND(AA63&gt;=Settings!$D$5,AA63&lt;Settings!$E$5),OR(AA63&gt;=Settings!$D$5,AA63&lt;Settings!$E$5))),Settings!$A$5,IF(AND(ISNUMBER(Settings!$D$6),ISNUMBER(Settings!$E$6),IF(Settings!$D$6&lt;=Settings!$E$6,AND(AA63&gt;=Settings!$D$6,AA63&lt;Settings!$E$6),OR(AA63&gt;=Settings!$D$6,AA63&lt;Settings!$E$6))),Settings!$A$6,IF(AND(ISNUMBER(Settings!$D$7),ISNUMBER(Settings!$E$7),IF(Settings!$D$7&lt;=Settings!$E$7,AND(AA63&gt;=Settings!$D$7,AA63&lt;Settings!$E$7),OR(AA63&gt;=Settings!$D$7,AA63&lt;Settings!$E$7))),Settings!$A$7,IF(AND(ISNUMBER(Settings!$D$8),ISNUMBER(Settings!$E$8),IF(Settings!$D$8&lt;=Settings!$E$8,AND(AA63&gt;=Settings!$D$8,AA63&lt;Settings!$E$8),OR(AA63&gt;=Settings!$D$8,AA63&lt;Settings!$E$8))),Settings!$A$8,IF(AND(ISNUMBER(Settings!$D$9),ISNUMBER(Settings!$E$9),IF(Settings!$D$9&lt;=Settings!$E$9,AND(AA63&gt;=Settings!$D$9,AA63&lt;Settings!$E$9),OR(AA63&gt;=Settings!$D$9,AA63&lt;Settings!$E$9))),Settings!$A$9,IF(AND(ISNUMBER(Settings!$D$10),ISNUMBER(Settings!$E$10),IF(Settings!$D$10&lt;=Settings!$E$10,AND(AA63&gt;=Settings!$D$10,AA63&lt;Settings!$E$10),OR(AA63&gt;=Settings!$D$10,AA63&lt;Settings!$E$10))),Settings!$A$10,"")))))))</f>
        <v>0</v>
      </c>
      <c r="AA63">
        <f>IF(AND(A63,ISNUMBER(Journal!$B63)),MOD(ROUND(MOD(Journal!$B63,1)*1440,0)-ROUND(Journal!$D$8*60,0),1440),"")</f>
        <v>0</v>
      </c>
      <c r="AB63">
        <f>IF(G63=1,"LONG",IF(G63=-1,"SHORT",""))</f>
        <v>0</v>
      </c>
      <c r="AC63">
        <f>AC62+IF(K63,1,0)</f>
        <v>0</v>
      </c>
      <c r="AD63">
        <f>IF(K63,AC63,"")</f>
        <v>0</v>
      </c>
      <c r="AE63">
        <f>J63="OPEN"</f>
        <v>0</v>
      </c>
      <c r="AF63">
        <f>AND(J63&lt;&gt;"",J63&lt;&gt;"OK",J63&lt;&gt;"OPEN")</f>
        <v>0</v>
      </c>
      <c r="AH63">
        <v>52</v>
      </c>
      <c r="AI63">
        <f>IF(AH63&gt;$AZ$11,"",IF(AH63=0,Journal!$D$3,INDEX($Q$11:$Q$1010,MATCH(AH63,$AD$11:$AD$1010,0))))</f>
        <v>0</v>
      </c>
      <c r="AJ63">
        <v>53</v>
      </c>
      <c r="AK63">
        <f>IF(AJ63&gt;$AZ$11,"",INDEX($P$11:$P$1010,MATCH(AJ63,$AD$11:$AD$1010,0)))</f>
        <v>0</v>
      </c>
      <c r="AM63">
        <f>IF(Markets!$A$57="","",Markets!$A$57)</f>
        <v>0</v>
      </c>
      <c r="AN63">
        <f>IF(AM63="",0,COUNTIFS(Journal!$C$11:$C$1010,AM63,$K$11:$K$1010,TRUE))</f>
        <v>0</v>
      </c>
      <c r="AO63">
        <f>IF(AN63=0,0,SUMIF(Journal!$C$11:$C$1010,AM63,$V$11:$V$1010))</f>
        <v>0</v>
      </c>
      <c r="AP63">
        <f>IF(AN63&gt;0,COUNTIF($AN$11:AN63,"&gt;0"),"")</f>
        <v>0</v>
      </c>
      <c r="AQ63">
        <v>53</v>
      </c>
      <c r="AR63">
        <f>IF(AQ63&gt;$AZ$36,"",INDEX($AM$11:$AM$160,MATCH(AQ63,$AP$11:$AP$160,0)))</f>
        <v>0</v>
      </c>
      <c r="AS63">
        <f>IF(AQ63&gt;$AZ$36,"",INDEX($AO$11:$AO$160,MATCH(AQ63,$AP$11:$AP$160,0)))</f>
        <v>0</v>
      </c>
    </row>
    <row r="64" spans="1:45">
      <c r="A64">
        <f>COUNTA(Journal!A64:M64)&gt;0</f>
        <v>0</v>
      </c>
      <c r="B64">
        <f>IF(Journal!$C64="",0,IFERROR(MATCH(Journal!$C64,Markets!$A$5:$A$154,0),0))</f>
        <v>0</v>
      </c>
      <c r="C64">
        <f>IF(B64&gt;0,INDEX(Markets!$C$5:$C$154,B64),"")</f>
        <v>0</v>
      </c>
      <c r="D64">
        <f>IF(B64&gt;0,INDEX(Markets!$F$5:$F$154,B64),"")</f>
        <v>0</v>
      </c>
      <c r="E64">
        <f>IF(B64&gt;0,IF(INDEX(Markets!$G$5:$G$154,B64)="",Journal!$D$4,INDEX(Markets!$G$5:$G$154,B64)),"")</f>
        <v>0</v>
      </c>
      <c r="F64">
        <f>IF(B64&gt;0,N(INDEX(Markets!$H$5:$H$154,B64)),0)</f>
        <v>0</v>
      </c>
      <c r="G64">
        <f>IF(Journal!$D64="LONG",1,IF(Journal!$D64="SHORT",-1,0))</f>
        <v>0</v>
      </c>
      <c r="H64">
        <f>IF(AND(ISNUMBER(Journal!$E64),ISNUMBER(Journal!$F64)),ABS(Journal!$E64-Journal!$F64),"")</f>
        <v>0</v>
      </c>
      <c r="I64">
        <f>IF(NOT(A64),"",IF(Journal!$C64="","INSTRUMENT MISSING",IF(B64=0,"UNKNOWN INSTRUMENT",IF(OR(NOT(ISNUMBER(C64)),NOT(ISNUMBER(D64))),"INSTRUMENT SPECS MISSING",IF(OR(C64&lt;=0,D64&lt;=0),"INSTRUMENT SPECS MISSING",IF(NOT(ISNUMBER(Journal!$E64)),"ENTRY MISSING",IF(NOT(ISNUMBER(Journal!$F64)),"SL MISSING",IF(Journal!$F64=Journal!$E64,"SL = ENTRY",IF(G64=0,"DIRECTION MISSING",IF(G64*(Journal!$E64-Journal!$F64)&lt;=0,"SL WRONG SIDE",IF(NOT(AND(ISNUMBER(Journal!$L64),Journal!$L64&gt;0)),IF(TRUE,"LOTS MISSING","RISK MISSING"),"")))))))))))</f>
        <v>0</v>
      </c>
      <c r="J64">
        <f>IF(NOT(A64),"",IF(I64&lt;&gt;"",I64,IF(AND(ISNUMBER(Journal!$G64),G64*(Journal!$G64-Journal!$E64)&lt;=0),"TP1 WRONG SIDE",IF(AND(ISNUMBER(Journal!$H64),G64*(Journal!$H64-Journal!$E64)&lt;=0),"TP2 WRONG SIDE",IF(AND(ISNUMBER(Journal!$I64),G64*(Journal!$I64-Journal!$E64)&lt;=0),"TP3 WRONG SIDE",IF(Journal!$K64="","OPEN",IF(AND(Journal!$M64&lt;&gt;"",OR(NOT(ISNUMBER(Journal!$M64)),Journal!$M64&lt;=0,Journal!$M64&gt;=1)),"TP1 % INVALID",IF(Journal!$K64="SL","OK",IF(Journal!$K64="TP",IF(ISNUMBER(Journal!$G64),"OK","TP1 MISSING"),IF(Journal!$K64="Manual exit",IF(ISNUMBER(Journal!$J64),"OK","MANUAL MISSING"),IF(Journal!$K64="TP1 + Breakeven",IF(ISNUMBER(Journal!$G64),"OK","TP1 MISSING"),IF(Journal!$K64="TP1 + Manual",IF(ISNUMBER(Journal!$G64),IF(ISNUMBER(Journal!$J64),"OK","MANUAL MISSING"),IF(ISNUMBER(Journal!$J64),"TP1 MISSING","TP1 &amp; MANUAL MISSING")),IF(Journal!$K64="Multiple TP",IF(ISNUMBER(Journal!$G64),IF(ISNUMBER(Journal!$H64),"OK","TP2 MISSING"),IF(ISNUMBER(Journal!$H64),"TP1 MISSING","TP1 &amp; TP2 MISSING")),"UNKNOWN OUTCOME")))))))))))))</f>
        <v>0</v>
      </c>
      <c r="K64">
        <f>J64="OK"</f>
        <v>0</v>
      </c>
      <c r="L64">
        <f>IF(ISNUMBER(Journal!$M64),Journal!$M64,0.5)</f>
        <v>0</v>
      </c>
      <c r="M64">
        <f>IF(NOT(K64),"",G64*IF(Journal!$K64="SL",Journal!$F64-Journal!$E64,IF(Journal!$K64="TP",Journal!$G64-Journal!$E64,IF(Journal!$K64="Manual exit",Journal!$J64-Journal!$E64,IF(Journal!$K64="TP1 + Breakeven",L64*(Journal!$G64-Journal!$E64),IF(Journal!$K64="TP1 + Manual",L64*(Journal!$G64-Journal!$E64)+(1-L64)*(Journal!$J64-Journal!$E64),(Journal!$G64+Journal!$H64+IF(ISNUMBER(Journal!$I64),Journal!$I64,0))/IF(ISNUMBER(Journal!$I64),3,2)-Journal!$E64))))))</f>
        <v>0</v>
      </c>
      <c r="N64">
        <f>IF(K64,Journal!$E64+G64*M64,"")</f>
        <v>0</v>
      </c>
      <c r="O64">
        <f>Q63</f>
        <v>0</v>
      </c>
      <c r="P64">
        <f>IF(OR(NOT(A64),I64&lt;&gt;""),"",Journal!$L64)</f>
        <v>0</v>
      </c>
      <c r="Q64">
        <f>O64+IF(K64,V64,0)</f>
        <v>0</v>
      </c>
      <c r="R64">
        <f>IF(P64="","",H64*P64*C64*D64)</f>
        <v>0</v>
      </c>
      <c r="S64">
        <f>IF(K64,M64*P64*C64*D64,"")</f>
        <v>0</v>
      </c>
      <c r="T64">
        <f>IF(K64,-IF(F64&gt;0,F64*Journal!$E64*P64*C64*D64,P64*E64),"")</f>
        <v>0</v>
      </c>
      <c r="U64">
        <f>IF(K64,IF(S64&gt;0,"W",IF(S64&lt;0,"L","B")),"")</f>
        <v>0</v>
      </c>
      <c r="V64">
        <f>IF(K64,S64+T64,"")</f>
        <v>0</v>
      </c>
      <c r="W64">
        <f>IF(K64,V64/O64,"")</f>
        <v>0</v>
      </c>
      <c r="X64">
        <f>IF(K64,M64/H64,"")</f>
        <v>0</v>
      </c>
      <c r="Y64">
        <f>IF(AND(OR(J64="OK",J64="OPEN"),ISNUMBER(Journal!$G64)),G64*(Journal!$G64-Journal!$E64)/H64,"")</f>
        <v>0</v>
      </c>
      <c r="Z64">
        <f>IF(AA64="","",IF(AND(ISNUMBER(Settings!$D$5),ISNUMBER(Settings!$E$5),IF(Settings!$D$5&lt;=Settings!$E$5,AND(AA64&gt;=Settings!$D$5,AA64&lt;Settings!$E$5),OR(AA64&gt;=Settings!$D$5,AA64&lt;Settings!$E$5))),Settings!$A$5,IF(AND(ISNUMBER(Settings!$D$6),ISNUMBER(Settings!$E$6),IF(Settings!$D$6&lt;=Settings!$E$6,AND(AA64&gt;=Settings!$D$6,AA64&lt;Settings!$E$6),OR(AA64&gt;=Settings!$D$6,AA64&lt;Settings!$E$6))),Settings!$A$6,IF(AND(ISNUMBER(Settings!$D$7),ISNUMBER(Settings!$E$7),IF(Settings!$D$7&lt;=Settings!$E$7,AND(AA64&gt;=Settings!$D$7,AA64&lt;Settings!$E$7),OR(AA64&gt;=Settings!$D$7,AA64&lt;Settings!$E$7))),Settings!$A$7,IF(AND(ISNUMBER(Settings!$D$8),ISNUMBER(Settings!$E$8),IF(Settings!$D$8&lt;=Settings!$E$8,AND(AA64&gt;=Settings!$D$8,AA64&lt;Settings!$E$8),OR(AA64&gt;=Settings!$D$8,AA64&lt;Settings!$E$8))),Settings!$A$8,IF(AND(ISNUMBER(Settings!$D$9),ISNUMBER(Settings!$E$9),IF(Settings!$D$9&lt;=Settings!$E$9,AND(AA64&gt;=Settings!$D$9,AA64&lt;Settings!$E$9),OR(AA64&gt;=Settings!$D$9,AA64&lt;Settings!$E$9))),Settings!$A$9,IF(AND(ISNUMBER(Settings!$D$10),ISNUMBER(Settings!$E$10),IF(Settings!$D$10&lt;=Settings!$E$10,AND(AA64&gt;=Settings!$D$10,AA64&lt;Settings!$E$10),OR(AA64&gt;=Settings!$D$10,AA64&lt;Settings!$E$10))),Settings!$A$10,"")))))))</f>
        <v>0</v>
      </c>
      <c r="AA64">
        <f>IF(AND(A64,ISNUMBER(Journal!$B64)),MOD(ROUND(MOD(Journal!$B64,1)*1440,0)-ROUND(Journal!$D$8*60,0),1440),"")</f>
        <v>0</v>
      </c>
      <c r="AB64">
        <f>IF(G64=1,"LONG",IF(G64=-1,"SHORT",""))</f>
        <v>0</v>
      </c>
      <c r="AC64">
        <f>AC63+IF(K64,1,0)</f>
        <v>0</v>
      </c>
      <c r="AD64">
        <f>IF(K64,AC64,"")</f>
        <v>0</v>
      </c>
      <c r="AE64">
        <f>J64="OPEN"</f>
        <v>0</v>
      </c>
      <c r="AF64">
        <f>AND(J64&lt;&gt;"",J64&lt;&gt;"OK",J64&lt;&gt;"OPEN")</f>
        <v>0</v>
      </c>
      <c r="AH64">
        <v>53</v>
      </c>
      <c r="AI64">
        <f>IF(AH64&gt;$AZ$11,"",IF(AH64=0,Journal!$D$3,INDEX($Q$11:$Q$1010,MATCH(AH64,$AD$11:$AD$1010,0))))</f>
        <v>0</v>
      </c>
      <c r="AJ64">
        <v>54</v>
      </c>
      <c r="AK64">
        <f>IF(AJ64&gt;$AZ$11,"",INDEX($P$11:$P$1010,MATCH(AJ64,$AD$11:$AD$1010,0)))</f>
        <v>0</v>
      </c>
      <c r="AM64">
        <f>IF(Markets!$A$58="","",Markets!$A$58)</f>
        <v>0</v>
      </c>
      <c r="AN64">
        <f>IF(AM64="",0,COUNTIFS(Journal!$C$11:$C$1010,AM64,$K$11:$K$1010,TRUE))</f>
        <v>0</v>
      </c>
      <c r="AO64">
        <f>IF(AN64=0,0,SUMIF(Journal!$C$11:$C$1010,AM64,$V$11:$V$1010))</f>
        <v>0</v>
      </c>
      <c r="AP64">
        <f>IF(AN64&gt;0,COUNTIF($AN$11:AN64,"&gt;0"),"")</f>
        <v>0</v>
      </c>
      <c r="AQ64">
        <v>54</v>
      </c>
      <c r="AR64">
        <f>IF(AQ64&gt;$AZ$36,"",INDEX($AM$11:$AM$160,MATCH(AQ64,$AP$11:$AP$160,0)))</f>
        <v>0</v>
      </c>
      <c r="AS64">
        <f>IF(AQ64&gt;$AZ$36,"",INDEX($AO$11:$AO$160,MATCH(AQ64,$AP$11:$AP$160,0)))</f>
        <v>0</v>
      </c>
    </row>
    <row r="65" spans="1:45">
      <c r="A65">
        <f>COUNTA(Journal!A65:M65)&gt;0</f>
        <v>0</v>
      </c>
      <c r="B65">
        <f>IF(Journal!$C65="",0,IFERROR(MATCH(Journal!$C65,Markets!$A$5:$A$154,0),0))</f>
        <v>0</v>
      </c>
      <c r="C65">
        <f>IF(B65&gt;0,INDEX(Markets!$C$5:$C$154,B65),"")</f>
        <v>0</v>
      </c>
      <c r="D65">
        <f>IF(B65&gt;0,INDEX(Markets!$F$5:$F$154,B65),"")</f>
        <v>0</v>
      </c>
      <c r="E65">
        <f>IF(B65&gt;0,IF(INDEX(Markets!$G$5:$G$154,B65)="",Journal!$D$4,INDEX(Markets!$G$5:$G$154,B65)),"")</f>
        <v>0</v>
      </c>
      <c r="F65">
        <f>IF(B65&gt;0,N(INDEX(Markets!$H$5:$H$154,B65)),0)</f>
        <v>0</v>
      </c>
      <c r="G65">
        <f>IF(Journal!$D65="LONG",1,IF(Journal!$D65="SHORT",-1,0))</f>
        <v>0</v>
      </c>
      <c r="H65">
        <f>IF(AND(ISNUMBER(Journal!$E65),ISNUMBER(Journal!$F65)),ABS(Journal!$E65-Journal!$F65),"")</f>
        <v>0</v>
      </c>
      <c r="I65">
        <f>IF(NOT(A65),"",IF(Journal!$C65="","INSTRUMENT MISSING",IF(B65=0,"UNKNOWN INSTRUMENT",IF(OR(NOT(ISNUMBER(C65)),NOT(ISNUMBER(D65))),"INSTRUMENT SPECS MISSING",IF(OR(C65&lt;=0,D65&lt;=0),"INSTRUMENT SPECS MISSING",IF(NOT(ISNUMBER(Journal!$E65)),"ENTRY MISSING",IF(NOT(ISNUMBER(Journal!$F65)),"SL MISSING",IF(Journal!$F65=Journal!$E65,"SL = ENTRY",IF(G65=0,"DIRECTION MISSING",IF(G65*(Journal!$E65-Journal!$F65)&lt;=0,"SL WRONG SIDE",IF(NOT(AND(ISNUMBER(Journal!$L65),Journal!$L65&gt;0)),IF(TRUE,"LOTS MISSING","RISK MISSING"),"")))))))))))</f>
        <v>0</v>
      </c>
      <c r="J65">
        <f>IF(NOT(A65),"",IF(I65&lt;&gt;"",I65,IF(AND(ISNUMBER(Journal!$G65),G65*(Journal!$G65-Journal!$E65)&lt;=0),"TP1 WRONG SIDE",IF(AND(ISNUMBER(Journal!$H65),G65*(Journal!$H65-Journal!$E65)&lt;=0),"TP2 WRONG SIDE",IF(AND(ISNUMBER(Journal!$I65),G65*(Journal!$I65-Journal!$E65)&lt;=0),"TP3 WRONG SIDE",IF(Journal!$K65="","OPEN",IF(AND(Journal!$M65&lt;&gt;"",OR(NOT(ISNUMBER(Journal!$M65)),Journal!$M65&lt;=0,Journal!$M65&gt;=1)),"TP1 % INVALID",IF(Journal!$K65="SL","OK",IF(Journal!$K65="TP",IF(ISNUMBER(Journal!$G65),"OK","TP1 MISSING"),IF(Journal!$K65="Manual exit",IF(ISNUMBER(Journal!$J65),"OK","MANUAL MISSING"),IF(Journal!$K65="TP1 + Breakeven",IF(ISNUMBER(Journal!$G65),"OK","TP1 MISSING"),IF(Journal!$K65="TP1 + Manual",IF(ISNUMBER(Journal!$G65),IF(ISNUMBER(Journal!$J65),"OK","MANUAL MISSING"),IF(ISNUMBER(Journal!$J65),"TP1 MISSING","TP1 &amp; MANUAL MISSING")),IF(Journal!$K65="Multiple TP",IF(ISNUMBER(Journal!$G65),IF(ISNUMBER(Journal!$H65),"OK","TP2 MISSING"),IF(ISNUMBER(Journal!$H65),"TP1 MISSING","TP1 &amp; TP2 MISSING")),"UNKNOWN OUTCOME")))))))))))))</f>
        <v>0</v>
      </c>
      <c r="K65">
        <f>J65="OK"</f>
        <v>0</v>
      </c>
      <c r="L65">
        <f>IF(ISNUMBER(Journal!$M65),Journal!$M65,0.5)</f>
        <v>0</v>
      </c>
      <c r="M65">
        <f>IF(NOT(K65),"",G65*IF(Journal!$K65="SL",Journal!$F65-Journal!$E65,IF(Journal!$K65="TP",Journal!$G65-Journal!$E65,IF(Journal!$K65="Manual exit",Journal!$J65-Journal!$E65,IF(Journal!$K65="TP1 + Breakeven",L65*(Journal!$G65-Journal!$E65),IF(Journal!$K65="TP1 + Manual",L65*(Journal!$G65-Journal!$E65)+(1-L65)*(Journal!$J65-Journal!$E65),(Journal!$G65+Journal!$H65+IF(ISNUMBER(Journal!$I65),Journal!$I65,0))/IF(ISNUMBER(Journal!$I65),3,2)-Journal!$E65))))))</f>
        <v>0</v>
      </c>
      <c r="N65">
        <f>IF(K65,Journal!$E65+G65*M65,"")</f>
        <v>0</v>
      </c>
      <c r="O65">
        <f>Q64</f>
        <v>0</v>
      </c>
      <c r="P65">
        <f>IF(OR(NOT(A65),I65&lt;&gt;""),"",Journal!$L65)</f>
        <v>0</v>
      </c>
      <c r="Q65">
        <f>O65+IF(K65,V65,0)</f>
        <v>0</v>
      </c>
      <c r="R65">
        <f>IF(P65="","",H65*P65*C65*D65)</f>
        <v>0</v>
      </c>
      <c r="S65">
        <f>IF(K65,M65*P65*C65*D65,"")</f>
        <v>0</v>
      </c>
      <c r="T65">
        <f>IF(K65,-IF(F65&gt;0,F65*Journal!$E65*P65*C65*D65,P65*E65),"")</f>
        <v>0</v>
      </c>
      <c r="U65">
        <f>IF(K65,IF(S65&gt;0,"W",IF(S65&lt;0,"L","B")),"")</f>
        <v>0</v>
      </c>
      <c r="V65">
        <f>IF(K65,S65+T65,"")</f>
        <v>0</v>
      </c>
      <c r="W65">
        <f>IF(K65,V65/O65,"")</f>
        <v>0</v>
      </c>
      <c r="X65">
        <f>IF(K65,M65/H65,"")</f>
        <v>0</v>
      </c>
      <c r="Y65">
        <f>IF(AND(OR(J65="OK",J65="OPEN"),ISNUMBER(Journal!$G65)),G65*(Journal!$G65-Journal!$E65)/H65,"")</f>
        <v>0</v>
      </c>
      <c r="Z65">
        <f>IF(AA65="","",IF(AND(ISNUMBER(Settings!$D$5),ISNUMBER(Settings!$E$5),IF(Settings!$D$5&lt;=Settings!$E$5,AND(AA65&gt;=Settings!$D$5,AA65&lt;Settings!$E$5),OR(AA65&gt;=Settings!$D$5,AA65&lt;Settings!$E$5))),Settings!$A$5,IF(AND(ISNUMBER(Settings!$D$6),ISNUMBER(Settings!$E$6),IF(Settings!$D$6&lt;=Settings!$E$6,AND(AA65&gt;=Settings!$D$6,AA65&lt;Settings!$E$6),OR(AA65&gt;=Settings!$D$6,AA65&lt;Settings!$E$6))),Settings!$A$6,IF(AND(ISNUMBER(Settings!$D$7),ISNUMBER(Settings!$E$7),IF(Settings!$D$7&lt;=Settings!$E$7,AND(AA65&gt;=Settings!$D$7,AA65&lt;Settings!$E$7),OR(AA65&gt;=Settings!$D$7,AA65&lt;Settings!$E$7))),Settings!$A$7,IF(AND(ISNUMBER(Settings!$D$8),ISNUMBER(Settings!$E$8),IF(Settings!$D$8&lt;=Settings!$E$8,AND(AA65&gt;=Settings!$D$8,AA65&lt;Settings!$E$8),OR(AA65&gt;=Settings!$D$8,AA65&lt;Settings!$E$8))),Settings!$A$8,IF(AND(ISNUMBER(Settings!$D$9),ISNUMBER(Settings!$E$9),IF(Settings!$D$9&lt;=Settings!$E$9,AND(AA65&gt;=Settings!$D$9,AA65&lt;Settings!$E$9),OR(AA65&gt;=Settings!$D$9,AA65&lt;Settings!$E$9))),Settings!$A$9,IF(AND(ISNUMBER(Settings!$D$10),ISNUMBER(Settings!$E$10),IF(Settings!$D$10&lt;=Settings!$E$10,AND(AA65&gt;=Settings!$D$10,AA65&lt;Settings!$E$10),OR(AA65&gt;=Settings!$D$10,AA65&lt;Settings!$E$10))),Settings!$A$10,"")))))))</f>
        <v>0</v>
      </c>
      <c r="AA65">
        <f>IF(AND(A65,ISNUMBER(Journal!$B65)),MOD(ROUND(MOD(Journal!$B65,1)*1440,0)-ROUND(Journal!$D$8*60,0),1440),"")</f>
        <v>0</v>
      </c>
      <c r="AB65">
        <f>IF(G65=1,"LONG",IF(G65=-1,"SHORT",""))</f>
        <v>0</v>
      </c>
      <c r="AC65">
        <f>AC64+IF(K65,1,0)</f>
        <v>0</v>
      </c>
      <c r="AD65">
        <f>IF(K65,AC65,"")</f>
        <v>0</v>
      </c>
      <c r="AE65">
        <f>J65="OPEN"</f>
        <v>0</v>
      </c>
      <c r="AF65">
        <f>AND(J65&lt;&gt;"",J65&lt;&gt;"OK",J65&lt;&gt;"OPEN")</f>
        <v>0</v>
      </c>
      <c r="AH65">
        <v>54</v>
      </c>
      <c r="AI65">
        <f>IF(AH65&gt;$AZ$11,"",IF(AH65=0,Journal!$D$3,INDEX($Q$11:$Q$1010,MATCH(AH65,$AD$11:$AD$1010,0))))</f>
        <v>0</v>
      </c>
      <c r="AJ65">
        <v>55</v>
      </c>
      <c r="AK65">
        <f>IF(AJ65&gt;$AZ$11,"",INDEX($P$11:$P$1010,MATCH(AJ65,$AD$11:$AD$1010,0)))</f>
        <v>0</v>
      </c>
      <c r="AM65">
        <f>IF(Markets!$A$59="","",Markets!$A$59)</f>
        <v>0</v>
      </c>
      <c r="AN65">
        <f>IF(AM65="",0,COUNTIFS(Journal!$C$11:$C$1010,AM65,$K$11:$K$1010,TRUE))</f>
        <v>0</v>
      </c>
      <c r="AO65">
        <f>IF(AN65=0,0,SUMIF(Journal!$C$11:$C$1010,AM65,$V$11:$V$1010))</f>
        <v>0</v>
      </c>
      <c r="AP65">
        <f>IF(AN65&gt;0,COUNTIF($AN$11:AN65,"&gt;0"),"")</f>
        <v>0</v>
      </c>
      <c r="AQ65">
        <v>55</v>
      </c>
      <c r="AR65">
        <f>IF(AQ65&gt;$AZ$36,"",INDEX($AM$11:$AM$160,MATCH(AQ65,$AP$11:$AP$160,0)))</f>
        <v>0</v>
      </c>
      <c r="AS65">
        <f>IF(AQ65&gt;$AZ$36,"",INDEX($AO$11:$AO$160,MATCH(AQ65,$AP$11:$AP$160,0)))</f>
        <v>0</v>
      </c>
    </row>
    <row r="66" spans="1:45">
      <c r="A66">
        <f>COUNTA(Journal!A66:M66)&gt;0</f>
        <v>0</v>
      </c>
      <c r="B66">
        <f>IF(Journal!$C66="",0,IFERROR(MATCH(Journal!$C66,Markets!$A$5:$A$154,0),0))</f>
        <v>0</v>
      </c>
      <c r="C66">
        <f>IF(B66&gt;0,INDEX(Markets!$C$5:$C$154,B66),"")</f>
        <v>0</v>
      </c>
      <c r="D66">
        <f>IF(B66&gt;0,INDEX(Markets!$F$5:$F$154,B66),"")</f>
        <v>0</v>
      </c>
      <c r="E66">
        <f>IF(B66&gt;0,IF(INDEX(Markets!$G$5:$G$154,B66)="",Journal!$D$4,INDEX(Markets!$G$5:$G$154,B66)),"")</f>
        <v>0</v>
      </c>
      <c r="F66">
        <f>IF(B66&gt;0,N(INDEX(Markets!$H$5:$H$154,B66)),0)</f>
        <v>0</v>
      </c>
      <c r="G66">
        <f>IF(Journal!$D66="LONG",1,IF(Journal!$D66="SHORT",-1,0))</f>
        <v>0</v>
      </c>
      <c r="H66">
        <f>IF(AND(ISNUMBER(Journal!$E66),ISNUMBER(Journal!$F66)),ABS(Journal!$E66-Journal!$F66),"")</f>
        <v>0</v>
      </c>
      <c r="I66">
        <f>IF(NOT(A66),"",IF(Journal!$C66="","INSTRUMENT MISSING",IF(B66=0,"UNKNOWN INSTRUMENT",IF(OR(NOT(ISNUMBER(C66)),NOT(ISNUMBER(D66))),"INSTRUMENT SPECS MISSING",IF(OR(C66&lt;=0,D66&lt;=0),"INSTRUMENT SPECS MISSING",IF(NOT(ISNUMBER(Journal!$E66)),"ENTRY MISSING",IF(NOT(ISNUMBER(Journal!$F66)),"SL MISSING",IF(Journal!$F66=Journal!$E66,"SL = ENTRY",IF(G66=0,"DIRECTION MISSING",IF(G66*(Journal!$E66-Journal!$F66)&lt;=0,"SL WRONG SIDE",IF(NOT(AND(ISNUMBER(Journal!$L66),Journal!$L66&gt;0)),IF(TRUE,"LOTS MISSING","RISK MISSING"),"")))))))))))</f>
        <v>0</v>
      </c>
      <c r="J66">
        <f>IF(NOT(A66),"",IF(I66&lt;&gt;"",I66,IF(AND(ISNUMBER(Journal!$G66),G66*(Journal!$G66-Journal!$E66)&lt;=0),"TP1 WRONG SIDE",IF(AND(ISNUMBER(Journal!$H66),G66*(Journal!$H66-Journal!$E66)&lt;=0),"TP2 WRONG SIDE",IF(AND(ISNUMBER(Journal!$I66),G66*(Journal!$I66-Journal!$E66)&lt;=0),"TP3 WRONG SIDE",IF(Journal!$K66="","OPEN",IF(AND(Journal!$M66&lt;&gt;"",OR(NOT(ISNUMBER(Journal!$M66)),Journal!$M66&lt;=0,Journal!$M66&gt;=1)),"TP1 % INVALID",IF(Journal!$K66="SL","OK",IF(Journal!$K66="TP",IF(ISNUMBER(Journal!$G66),"OK","TP1 MISSING"),IF(Journal!$K66="Manual exit",IF(ISNUMBER(Journal!$J66),"OK","MANUAL MISSING"),IF(Journal!$K66="TP1 + Breakeven",IF(ISNUMBER(Journal!$G66),"OK","TP1 MISSING"),IF(Journal!$K66="TP1 + Manual",IF(ISNUMBER(Journal!$G66),IF(ISNUMBER(Journal!$J66),"OK","MANUAL MISSING"),IF(ISNUMBER(Journal!$J66),"TP1 MISSING","TP1 &amp; MANUAL MISSING")),IF(Journal!$K66="Multiple TP",IF(ISNUMBER(Journal!$G66),IF(ISNUMBER(Journal!$H66),"OK","TP2 MISSING"),IF(ISNUMBER(Journal!$H66),"TP1 MISSING","TP1 &amp; TP2 MISSING")),"UNKNOWN OUTCOME")))))))))))))</f>
        <v>0</v>
      </c>
      <c r="K66">
        <f>J66="OK"</f>
        <v>0</v>
      </c>
      <c r="L66">
        <f>IF(ISNUMBER(Journal!$M66),Journal!$M66,0.5)</f>
        <v>0</v>
      </c>
      <c r="M66">
        <f>IF(NOT(K66),"",G66*IF(Journal!$K66="SL",Journal!$F66-Journal!$E66,IF(Journal!$K66="TP",Journal!$G66-Journal!$E66,IF(Journal!$K66="Manual exit",Journal!$J66-Journal!$E66,IF(Journal!$K66="TP1 + Breakeven",L66*(Journal!$G66-Journal!$E66),IF(Journal!$K66="TP1 + Manual",L66*(Journal!$G66-Journal!$E66)+(1-L66)*(Journal!$J66-Journal!$E66),(Journal!$G66+Journal!$H66+IF(ISNUMBER(Journal!$I66),Journal!$I66,0))/IF(ISNUMBER(Journal!$I66),3,2)-Journal!$E66))))))</f>
        <v>0</v>
      </c>
      <c r="N66">
        <f>IF(K66,Journal!$E66+G66*M66,"")</f>
        <v>0</v>
      </c>
      <c r="O66">
        <f>Q65</f>
        <v>0</v>
      </c>
      <c r="P66">
        <f>IF(OR(NOT(A66),I66&lt;&gt;""),"",Journal!$L66)</f>
        <v>0</v>
      </c>
      <c r="Q66">
        <f>O66+IF(K66,V66,0)</f>
        <v>0</v>
      </c>
      <c r="R66">
        <f>IF(P66="","",H66*P66*C66*D66)</f>
        <v>0</v>
      </c>
      <c r="S66">
        <f>IF(K66,M66*P66*C66*D66,"")</f>
        <v>0</v>
      </c>
      <c r="T66">
        <f>IF(K66,-IF(F66&gt;0,F66*Journal!$E66*P66*C66*D66,P66*E66),"")</f>
        <v>0</v>
      </c>
      <c r="U66">
        <f>IF(K66,IF(S66&gt;0,"W",IF(S66&lt;0,"L","B")),"")</f>
        <v>0</v>
      </c>
      <c r="V66">
        <f>IF(K66,S66+T66,"")</f>
        <v>0</v>
      </c>
      <c r="W66">
        <f>IF(K66,V66/O66,"")</f>
        <v>0</v>
      </c>
      <c r="X66">
        <f>IF(K66,M66/H66,"")</f>
        <v>0</v>
      </c>
      <c r="Y66">
        <f>IF(AND(OR(J66="OK",J66="OPEN"),ISNUMBER(Journal!$G66)),G66*(Journal!$G66-Journal!$E66)/H66,"")</f>
        <v>0</v>
      </c>
      <c r="Z66">
        <f>IF(AA66="","",IF(AND(ISNUMBER(Settings!$D$5),ISNUMBER(Settings!$E$5),IF(Settings!$D$5&lt;=Settings!$E$5,AND(AA66&gt;=Settings!$D$5,AA66&lt;Settings!$E$5),OR(AA66&gt;=Settings!$D$5,AA66&lt;Settings!$E$5))),Settings!$A$5,IF(AND(ISNUMBER(Settings!$D$6),ISNUMBER(Settings!$E$6),IF(Settings!$D$6&lt;=Settings!$E$6,AND(AA66&gt;=Settings!$D$6,AA66&lt;Settings!$E$6),OR(AA66&gt;=Settings!$D$6,AA66&lt;Settings!$E$6))),Settings!$A$6,IF(AND(ISNUMBER(Settings!$D$7),ISNUMBER(Settings!$E$7),IF(Settings!$D$7&lt;=Settings!$E$7,AND(AA66&gt;=Settings!$D$7,AA66&lt;Settings!$E$7),OR(AA66&gt;=Settings!$D$7,AA66&lt;Settings!$E$7))),Settings!$A$7,IF(AND(ISNUMBER(Settings!$D$8),ISNUMBER(Settings!$E$8),IF(Settings!$D$8&lt;=Settings!$E$8,AND(AA66&gt;=Settings!$D$8,AA66&lt;Settings!$E$8),OR(AA66&gt;=Settings!$D$8,AA66&lt;Settings!$E$8))),Settings!$A$8,IF(AND(ISNUMBER(Settings!$D$9),ISNUMBER(Settings!$E$9),IF(Settings!$D$9&lt;=Settings!$E$9,AND(AA66&gt;=Settings!$D$9,AA66&lt;Settings!$E$9),OR(AA66&gt;=Settings!$D$9,AA66&lt;Settings!$E$9))),Settings!$A$9,IF(AND(ISNUMBER(Settings!$D$10),ISNUMBER(Settings!$E$10),IF(Settings!$D$10&lt;=Settings!$E$10,AND(AA66&gt;=Settings!$D$10,AA66&lt;Settings!$E$10),OR(AA66&gt;=Settings!$D$10,AA66&lt;Settings!$E$10))),Settings!$A$10,"")))))))</f>
        <v>0</v>
      </c>
      <c r="AA66">
        <f>IF(AND(A66,ISNUMBER(Journal!$B66)),MOD(ROUND(MOD(Journal!$B66,1)*1440,0)-ROUND(Journal!$D$8*60,0),1440),"")</f>
        <v>0</v>
      </c>
      <c r="AB66">
        <f>IF(G66=1,"LONG",IF(G66=-1,"SHORT",""))</f>
        <v>0</v>
      </c>
      <c r="AC66">
        <f>AC65+IF(K66,1,0)</f>
        <v>0</v>
      </c>
      <c r="AD66">
        <f>IF(K66,AC66,"")</f>
        <v>0</v>
      </c>
      <c r="AE66">
        <f>J66="OPEN"</f>
        <v>0</v>
      </c>
      <c r="AF66">
        <f>AND(J66&lt;&gt;"",J66&lt;&gt;"OK",J66&lt;&gt;"OPEN")</f>
        <v>0</v>
      </c>
      <c r="AH66">
        <v>55</v>
      </c>
      <c r="AI66">
        <f>IF(AH66&gt;$AZ$11,"",IF(AH66=0,Journal!$D$3,INDEX($Q$11:$Q$1010,MATCH(AH66,$AD$11:$AD$1010,0))))</f>
        <v>0</v>
      </c>
      <c r="AJ66">
        <v>56</v>
      </c>
      <c r="AK66">
        <f>IF(AJ66&gt;$AZ$11,"",INDEX($P$11:$P$1010,MATCH(AJ66,$AD$11:$AD$1010,0)))</f>
        <v>0</v>
      </c>
      <c r="AM66">
        <f>IF(Markets!$A$60="","",Markets!$A$60)</f>
        <v>0</v>
      </c>
      <c r="AN66">
        <f>IF(AM66="",0,COUNTIFS(Journal!$C$11:$C$1010,AM66,$K$11:$K$1010,TRUE))</f>
        <v>0</v>
      </c>
      <c r="AO66">
        <f>IF(AN66=0,0,SUMIF(Journal!$C$11:$C$1010,AM66,$V$11:$V$1010))</f>
        <v>0</v>
      </c>
      <c r="AP66">
        <f>IF(AN66&gt;0,COUNTIF($AN$11:AN66,"&gt;0"),"")</f>
        <v>0</v>
      </c>
      <c r="AQ66">
        <v>56</v>
      </c>
      <c r="AR66">
        <f>IF(AQ66&gt;$AZ$36,"",INDEX($AM$11:$AM$160,MATCH(AQ66,$AP$11:$AP$160,0)))</f>
        <v>0</v>
      </c>
      <c r="AS66">
        <f>IF(AQ66&gt;$AZ$36,"",INDEX($AO$11:$AO$160,MATCH(AQ66,$AP$11:$AP$160,0)))</f>
        <v>0</v>
      </c>
    </row>
    <row r="67" spans="1:45">
      <c r="A67">
        <f>COUNTA(Journal!A67:M67)&gt;0</f>
        <v>0</v>
      </c>
      <c r="B67">
        <f>IF(Journal!$C67="",0,IFERROR(MATCH(Journal!$C67,Markets!$A$5:$A$154,0),0))</f>
        <v>0</v>
      </c>
      <c r="C67">
        <f>IF(B67&gt;0,INDEX(Markets!$C$5:$C$154,B67),"")</f>
        <v>0</v>
      </c>
      <c r="D67">
        <f>IF(B67&gt;0,INDEX(Markets!$F$5:$F$154,B67),"")</f>
        <v>0</v>
      </c>
      <c r="E67">
        <f>IF(B67&gt;0,IF(INDEX(Markets!$G$5:$G$154,B67)="",Journal!$D$4,INDEX(Markets!$G$5:$G$154,B67)),"")</f>
        <v>0</v>
      </c>
      <c r="F67">
        <f>IF(B67&gt;0,N(INDEX(Markets!$H$5:$H$154,B67)),0)</f>
        <v>0</v>
      </c>
      <c r="G67">
        <f>IF(Journal!$D67="LONG",1,IF(Journal!$D67="SHORT",-1,0))</f>
        <v>0</v>
      </c>
      <c r="H67">
        <f>IF(AND(ISNUMBER(Journal!$E67),ISNUMBER(Journal!$F67)),ABS(Journal!$E67-Journal!$F67),"")</f>
        <v>0</v>
      </c>
      <c r="I67">
        <f>IF(NOT(A67),"",IF(Journal!$C67="","INSTRUMENT MISSING",IF(B67=0,"UNKNOWN INSTRUMENT",IF(OR(NOT(ISNUMBER(C67)),NOT(ISNUMBER(D67))),"INSTRUMENT SPECS MISSING",IF(OR(C67&lt;=0,D67&lt;=0),"INSTRUMENT SPECS MISSING",IF(NOT(ISNUMBER(Journal!$E67)),"ENTRY MISSING",IF(NOT(ISNUMBER(Journal!$F67)),"SL MISSING",IF(Journal!$F67=Journal!$E67,"SL = ENTRY",IF(G67=0,"DIRECTION MISSING",IF(G67*(Journal!$E67-Journal!$F67)&lt;=0,"SL WRONG SIDE",IF(NOT(AND(ISNUMBER(Journal!$L67),Journal!$L67&gt;0)),IF(TRUE,"LOTS MISSING","RISK MISSING"),"")))))))))))</f>
        <v>0</v>
      </c>
      <c r="J67">
        <f>IF(NOT(A67),"",IF(I67&lt;&gt;"",I67,IF(AND(ISNUMBER(Journal!$G67),G67*(Journal!$G67-Journal!$E67)&lt;=0),"TP1 WRONG SIDE",IF(AND(ISNUMBER(Journal!$H67),G67*(Journal!$H67-Journal!$E67)&lt;=0),"TP2 WRONG SIDE",IF(AND(ISNUMBER(Journal!$I67),G67*(Journal!$I67-Journal!$E67)&lt;=0),"TP3 WRONG SIDE",IF(Journal!$K67="","OPEN",IF(AND(Journal!$M67&lt;&gt;"",OR(NOT(ISNUMBER(Journal!$M67)),Journal!$M67&lt;=0,Journal!$M67&gt;=1)),"TP1 % INVALID",IF(Journal!$K67="SL","OK",IF(Journal!$K67="TP",IF(ISNUMBER(Journal!$G67),"OK","TP1 MISSING"),IF(Journal!$K67="Manual exit",IF(ISNUMBER(Journal!$J67),"OK","MANUAL MISSING"),IF(Journal!$K67="TP1 + Breakeven",IF(ISNUMBER(Journal!$G67),"OK","TP1 MISSING"),IF(Journal!$K67="TP1 + Manual",IF(ISNUMBER(Journal!$G67),IF(ISNUMBER(Journal!$J67),"OK","MANUAL MISSING"),IF(ISNUMBER(Journal!$J67),"TP1 MISSING","TP1 &amp; MANUAL MISSING")),IF(Journal!$K67="Multiple TP",IF(ISNUMBER(Journal!$G67),IF(ISNUMBER(Journal!$H67),"OK","TP2 MISSING"),IF(ISNUMBER(Journal!$H67),"TP1 MISSING","TP1 &amp; TP2 MISSING")),"UNKNOWN OUTCOME")))))))))))))</f>
        <v>0</v>
      </c>
      <c r="K67">
        <f>J67="OK"</f>
        <v>0</v>
      </c>
      <c r="L67">
        <f>IF(ISNUMBER(Journal!$M67),Journal!$M67,0.5)</f>
        <v>0</v>
      </c>
      <c r="M67">
        <f>IF(NOT(K67),"",G67*IF(Journal!$K67="SL",Journal!$F67-Journal!$E67,IF(Journal!$K67="TP",Journal!$G67-Journal!$E67,IF(Journal!$K67="Manual exit",Journal!$J67-Journal!$E67,IF(Journal!$K67="TP1 + Breakeven",L67*(Journal!$G67-Journal!$E67),IF(Journal!$K67="TP1 + Manual",L67*(Journal!$G67-Journal!$E67)+(1-L67)*(Journal!$J67-Journal!$E67),(Journal!$G67+Journal!$H67+IF(ISNUMBER(Journal!$I67),Journal!$I67,0))/IF(ISNUMBER(Journal!$I67),3,2)-Journal!$E67))))))</f>
        <v>0</v>
      </c>
      <c r="N67">
        <f>IF(K67,Journal!$E67+G67*M67,"")</f>
        <v>0</v>
      </c>
      <c r="O67">
        <f>Q66</f>
        <v>0</v>
      </c>
      <c r="P67">
        <f>IF(OR(NOT(A67),I67&lt;&gt;""),"",Journal!$L67)</f>
        <v>0</v>
      </c>
      <c r="Q67">
        <f>O67+IF(K67,V67,0)</f>
        <v>0</v>
      </c>
      <c r="R67">
        <f>IF(P67="","",H67*P67*C67*D67)</f>
        <v>0</v>
      </c>
      <c r="S67">
        <f>IF(K67,M67*P67*C67*D67,"")</f>
        <v>0</v>
      </c>
      <c r="T67">
        <f>IF(K67,-IF(F67&gt;0,F67*Journal!$E67*P67*C67*D67,P67*E67),"")</f>
        <v>0</v>
      </c>
      <c r="U67">
        <f>IF(K67,IF(S67&gt;0,"W",IF(S67&lt;0,"L","B")),"")</f>
        <v>0</v>
      </c>
      <c r="V67">
        <f>IF(K67,S67+T67,"")</f>
        <v>0</v>
      </c>
      <c r="W67">
        <f>IF(K67,V67/O67,"")</f>
        <v>0</v>
      </c>
      <c r="X67">
        <f>IF(K67,M67/H67,"")</f>
        <v>0</v>
      </c>
      <c r="Y67">
        <f>IF(AND(OR(J67="OK",J67="OPEN"),ISNUMBER(Journal!$G67)),G67*(Journal!$G67-Journal!$E67)/H67,"")</f>
        <v>0</v>
      </c>
      <c r="Z67">
        <f>IF(AA67="","",IF(AND(ISNUMBER(Settings!$D$5),ISNUMBER(Settings!$E$5),IF(Settings!$D$5&lt;=Settings!$E$5,AND(AA67&gt;=Settings!$D$5,AA67&lt;Settings!$E$5),OR(AA67&gt;=Settings!$D$5,AA67&lt;Settings!$E$5))),Settings!$A$5,IF(AND(ISNUMBER(Settings!$D$6),ISNUMBER(Settings!$E$6),IF(Settings!$D$6&lt;=Settings!$E$6,AND(AA67&gt;=Settings!$D$6,AA67&lt;Settings!$E$6),OR(AA67&gt;=Settings!$D$6,AA67&lt;Settings!$E$6))),Settings!$A$6,IF(AND(ISNUMBER(Settings!$D$7),ISNUMBER(Settings!$E$7),IF(Settings!$D$7&lt;=Settings!$E$7,AND(AA67&gt;=Settings!$D$7,AA67&lt;Settings!$E$7),OR(AA67&gt;=Settings!$D$7,AA67&lt;Settings!$E$7))),Settings!$A$7,IF(AND(ISNUMBER(Settings!$D$8),ISNUMBER(Settings!$E$8),IF(Settings!$D$8&lt;=Settings!$E$8,AND(AA67&gt;=Settings!$D$8,AA67&lt;Settings!$E$8),OR(AA67&gt;=Settings!$D$8,AA67&lt;Settings!$E$8))),Settings!$A$8,IF(AND(ISNUMBER(Settings!$D$9),ISNUMBER(Settings!$E$9),IF(Settings!$D$9&lt;=Settings!$E$9,AND(AA67&gt;=Settings!$D$9,AA67&lt;Settings!$E$9),OR(AA67&gt;=Settings!$D$9,AA67&lt;Settings!$E$9))),Settings!$A$9,IF(AND(ISNUMBER(Settings!$D$10),ISNUMBER(Settings!$E$10),IF(Settings!$D$10&lt;=Settings!$E$10,AND(AA67&gt;=Settings!$D$10,AA67&lt;Settings!$E$10),OR(AA67&gt;=Settings!$D$10,AA67&lt;Settings!$E$10))),Settings!$A$10,"")))))))</f>
        <v>0</v>
      </c>
      <c r="AA67">
        <f>IF(AND(A67,ISNUMBER(Journal!$B67)),MOD(ROUND(MOD(Journal!$B67,1)*1440,0)-ROUND(Journal!$D$8*60,0),1440),"")</f>
        <v>0</v>
      </c>
      <c r="AB67">
        <f>IF(G67=1,"LONG",IF(G67=-1,"SHORT",""))</f>
        <v>0</v>
      </c>
      <c r="AC67">
        <f>AC66+IF(K67,1,0)</f>
        <v>0</v>
      </c>
      <c r="AD67">
        <f>IF(K67,AC67,"")</f>
        <v>0</v>
      </c>
      <c r="AE67">
        <f>J67="OPEN"</f>
        <v>0</v>
      </c>
      <c r="AF67">
        <f>AND(J67&lt;&gt;"",J67&lt;&gt;"OK",J67&lt;&gt;"OPEN")</f>
        <v>0</v>
      </c>
      <c r="AH67">
        <v>56</v>
      </c>
      <c r="AI67">
        <f>IF(AH67&gt;$AZ$11,"",IF(AH67=0,Journal!$D$3,INDEX($Q$11:$Q$1010,MATCH(AH67,$AD$11:$AD$1010,0))))</f>
        <v>0</v>
      </c>
      <c r="AJ67">
        <v>57</v>
      </c>
      <c r="AK67">
        <f>IF(AJ67&gt;$AZ$11,"",INDEX($P$11:$P$1010,MATCH(AJ67,$AD$11:$AD$1010,0)))</f>
        <v>0</v>
      </c>
      <c r="AM67">
        <f>IF(Markets!$A$61="","",Markets!$A$61)</f>
        <v>0</v>
      </c>
      <c r="AN67">
        <f>IF(AM67="",0,COUNTIFS(Journal!$C$11:$C$1010,AM67,$K$11:$K$1010,TRUE))</f>
        <v>0</v>
      </c>
      <c r="AO67">
        <f>IF(AN67=0,0,SUMIF(Journal!$C$11:$C$1010,AM67,$V$11:$V$1010))</f>
        <v>0</v>
      </c>
      <c r="AP67">
        <f>IF(AN67&gt;0,COUNTIF($AN$11:AN67,"&gt;0"),"")</f>
        <v>0</v>
      </c>
      <c r="AQ67">
        <v>57</v>
      </c>
      <c r="AR67">
        <f>IF(AQ67&gt;$AZ$36,"",INDEX($AM$11:$AM$160,MATCH(AQ67,$AP$11:$AP$160,0)))</f>
        <v>0</v>
      </c>
      <c r="AS67">
        <f>IF(AQ67&gt;$AZ$36,"",INDEX($AO$11:$AO$160,MATCH(AQ67,$AP$11:$AP$160,0)))</f>
        <v>0</v>
      </c>
    </row>
    <row r="68" spans="1:45">
      <c r="A68">
        <f>COUNTA(Journal!A68:M68)&gt;0</f>
        <v>0</v>
      </c>
      <c r="B68">
        <f>IF(Journal!$C68="",0,IFERROR(MATCH(Journal!$C68,Markets!$A$5:$A$154,0),0))</f>
        <v>0</v>
      </c>
      <c r="C68">
        <f>IF(B68&gt;0,INDEX(Markets!$C$5:$C$154,B68),"")</f>
        <v>0</v>
      </c>
      <c r="D68">
        <f>IF(B68&gt;0,INDEX(Markets!$F$5:$F$154,B68),"")</f>
        <v>0</v>
      </c>
      <c r="E68">
        <f>IF(B68&gt;0,IF(INDEX(Markets!$G$5:$G$154,B68)="",Journal!$D$4,INDEX(Markets!$G$5:$G$154,B68)),"")</f>
        <v>0</v>
      </c>
      <c r="F68">
        <f>IF(B68&gt;0,N(INDEX(Markets!$H$5:$H$154,B68)),0)</f>
        <v>0</v>
      </c>
      <c r="G68">
        <f>IF(Journal!$D68="LONG",1,IF(Journal!$D68="SHORT",-1,0))</f>
        <v>0</v>
      </c>
      <c r="H68">
        <f>IF(AND(ISNUMBER(Journal!$E68),ISNUMBER(Journal!$F68)),ABS(Journal!$E68-Journal!$F68),"")</f>
        <v>0</v>
      </c>
      <c r="I68">
        <f>IF(NOT(A68),"",IF(Journal!$C68="","INSTRUMENT MISSING",IF(B68=0,"UNKNOWN INSTRUMENT",IF(OR(NOT(ISNUMBER(C68)),NOT(ISNUMBER(D68))),"INSTRUMENT SPECS MISSING",IF(OR(C68&lt;=0,D68&lt;=0),"INSTRUMENT SPECS MISSING",IF(NOT(ISNUMBER(Journal!$E68)),"ENTRY MISSING",IF(NOT(ISNUMBER(Journal!$F68)),"SL MISSING",IF(Journal!$F68=Journal!$E68,"SL = ENTRY",IF(G68=0,"DIRECTION MISSING",IF(G68*(Journal!$E68-Journal!$F68)&lt;=0,"SL WRONG SIDE",IF(NOT(AND(ISNUMBER(Journal!$L68),Journal!$L68&gt;0)),IF(TRUE,"LOTS MISSING","RISK MISSING"),"")))))))))))</f>
        <v>0</v>
      </c>
      <c r="J68">
        <f>IF(NOT(A68),"",IF(I68&lt;&gt;"",I68,IF(AND(ISNUMBER(Journal!$G68),G68*(Journal!$G68-Journal!$E68)&lt;=0),"TP1 WRONG SIDE",IF(AND(ISNUMBER(Journal!$H68),G68*(Journal!$H68-Journal!$E68)&lt;=0),"TP2 WRONG SIDE",IF(AND(ISNUMBER(Journal!$I68),G68*(Journal!$I68-Journal!$E68)&lt;=0),"TP3 WRONG SIDE",IF(Journal!$K68="","OPEN",IF(AND(Journal!$M68&lt;&gt;"",OR(NOT(ISNUMBER(Journal!$M68)),Journal!$M68&lt;=0,Journal!$M68&gt;=1)),"TP1 % INVALID",IF(Journal!$K68="SL","OK",IF(Journal!$K68="TP",IF(ISNUMBER(Journal!$G68),"OK","TP1 MISSING"),IF(Journal!$K68="Manual exit",IF(ISNUMBER(Journal!$J68),"OK","MANUAL MISSING"),IF(Journal!$K68="TP1 + Breakeven",IF(ISNUMBER(Journal!$G68),"OK","TP1 MISSING"),IF(Journal!$K68="TP1 + Manual",IF(ISNUMBER(Journal!$G68),IF(ISNUMBER(Journal!$J68),"OK","MANUAL MISSING"),IF(ISNUMBER(Journal!$J68),"TP1 MISSING","TP1 &amp; MANUAL MISSING")),IF(Journal!$K68="Multiple TP",IF(ISNUMBER(Journal!$G68),IF(ISNUMBER(Journal!$H68),"OK","TP2 MISSING"),IF(ISNUMBER(Journal!$H68),"TP1 MISSING","TP1 &amp; TP2 MISSING")),"UNKNOWN OUTCOME")))))))))))))</f>
        <v>0</v>
      </c>
      <c r="K68">
        <f>J68="OK"</f>
        <v>0</v>
      </c>
      <c r="L68">
        <f>IF(ISNUMBER(Journal!$M68),Journal!$M68,0.5)</f>
        <v>0</v>
      </c>
      <c r="M68">
        <f>IF(NOT(K68),"",G68*IF(Journal!$K68="SL",Journal!$F68-Journal!$E68,IF(Journal!$K68="TP",Journal!$G68-Journal!$E68,IF(Journal!$K68="Manual exit",Journal!$J68-Journal!$E68,IF(Journal!$K68="TP1 + Breakeven",L68*(Journal!$G68-Journal!$E68),IF(Journal!$K68="TP1 + Manual",L68*(Journal!$G68-Journal!$E68)+(1-L68)*(Journal!$J68-Journal!$E68),(Journal!$G68+Journal!$H68+IF(ISNUMBER(Journal!$I68),Journal!$I68,0))/IF(ISNUMBER(Journal!$I68),3,2)-Journal!$E68))))))</f>
        <v>0</v>
      </c>
      <c r="N68">
        <f>IF(K68,Journal!$E68+G68*M68,"")</f>
        <v>0</v>
      </c>
      <c r="O68">
        <f>Q67</f>
        <v>0</v>
      </c>
      <c r="P68">
        <f>IF(OR(NOT(A68),I68&lt;&gt;""),"",Journal!$L68)</f>
        <v>0</v>
      </c>
      <c r="Q68">
        <f>O68+IF(K68,V68,0)</f>
        <v>0</v>
      </c>
      <c r="R68">
        <f>IF(P68="","",H68*P68*C68*D68)</f>
        <v>0</v>
      </c>
      <c r="S68">
        <f>IF(K68,M68*P68*C68*D68,"")</f>
        <v>0</v>
      </c>
      <c r="T68">
        <f>IF(K68,-IF(F68&gt;0,F68*Journal!$E68*P68*C68*D68,P68*E68),"")</f>
        <v>0</v>
      </c>
      <c r="U68">
        <f>IF(K68,IF(S68&gt;0,"W",IF(S68&lt;0,"L","B")),"")</f>
        <v>0</v>
      </c>
      <c r="V68">
        <f>IF(K68,S68+T68,"")</f>
        <v>0</v>
      </c>
      <c r="W68">
        <f>IF(K68,V68/O68,"")</f>
        <v>0</v>
      </c>
      <c r="X68">
        <f>IF(K68,M68/H68,"")</f>
        <v>0</v>
      </c>
      <c r="Y68">
        <f>IF(AND(OR(J68="OK",J68="OPEN"),ISNUMBER(Journal!$G68)),G68*(Journal!$G68-Journal!$E68)/H68,"")</f>
        <v>0</v>
      </c>
      <c r="Z68">
        <f>IF(AA68="","",IF(AND(ISNUMBER(Settings!$D$5),ISNUMBER(Settings!$E$5),IF(Settings!$D$5&lt;=Settings!$E$5,AND(AA68&gt;=Settings!$D$5,AA68&lt;Settings!$E$5),OR(AA68&gt;=Settings!$D$5,AA68&lt;Settings!$E$5))),Settings!$A$5,IF(AND(ISNUMBER(Settings!$D$6),ISNUMBER(Settings!$E$6),IF(Settings!$D$6&lt;=Settings!$E$6,AND(AA68&gt;=Settings!$D$6,AA68&lt;Settings!$E$6),OR(AA68&gt;=Settings!$D$6,AA68&lt;Settings!$E$6))),Settings!$A$6,IF(AND(ISNUMBER(Settings!$D$7),ISNUMBER(Settings!$E$7),IF(Settings!$D$7&lt;=Settings!$E$7,AND(AA68&gt;=Settings!$D$7,AA68&lt;Settings!$E$7),OR(AA68&gt;=Settings!$D$7,AA68&lt;Settings!$E$7))),Settings!$A$7,IF(AND(ISNUMBER(Settings!$D$8),ISNUMBER(Settings!$E$8),IF(Settings!$D$8&lt;=Settings!$E$8,AND(AA68&gt;=Settings!$D$8,AA68&lt;Settings!$E$8),OR(AA68&gt;=Settings!$D$8,AA68&lt;Settings!$E$8))),Settings!$A$8,IF(AND(ISNUMBER(Settings!$D$9),ISNUMBER(Settings!$E$9),IF(Settings!$D$9&lt;=Settings!$E$9,AND(AA68&gt;=Settings!$D$9,AA68&lt;Settings!$E$9),OR(AA68&gt;=Settings!$D$9,AA68&lt;Settings!$E$9))),Settings!$A$9,IF(AND(ISNUMBER(Settings!$D$10),ISNUMBER(Settings!$E$10),IF(Settings!$D$10&lt;=Settings!$E$10,AND(AA68&gt;=Settings!$D$10,AA68&lt;Settings!$E$10),OR(AA68&gt;=Settings!$D$10,AA68&lt;Settings!$E$10))),Settings!$A$10,"")))))))</f>
        <v>0</v>
      </c>
      <c r="AA68">
        <f>IF(AND(A68,ISNUMBER(Journal!$B68)),MOD(ROUND(MOD(Journal!$B68,1)*1440,0)-ROUND(Journal!$D$8*60,0),1440),"")</f>
        <v>0</v>
      </c>
      <c r="AB68">
        <f>IF(G68=1,"LONG",IF(G68=-1,"SHORT",""))</f>
        <v>0</v>
      </c>
      <c r="AC68">
        <f>AC67+IF(K68,1,0)</f>
        <v>0</v>
      </c>
      <c r="AD68">
        <f>IF(K68,AC68,"")</f>
        <v>0</v>
      </c>
      <c r="AE68">
        <f>J68="OPEN"</f>
        <v>0</v>
      </c>
      <c r="AF68">
        <f>AND(J68&lt;&gt;"",J68&lt;&gt;"OK",J68&lt;&gt;"OPEN")</f>
        <v>0</v>
      </c>
      <c r="AH68">
        <v>57</v>
      </c>
      <c r="AI68">
        <f>IF(AH68&gt;$AZ$11,"",IF(AH68=0,Journal!$D$3,INDEX($Q$11:$Q$1010,MATCH(AH68,$AD$11:$AD$1010,0))))</f>
        <v>0</v>
      </c>
      <c r="AJ68">
        <v>58</v>
      </c>
      <c r="AK68">
        <f>IF(AJ68&gt;$AZ$11,"",INDEX($P$11:$P$1010,MATCH(AJ68,$AD$11:$AD$1010,0)))</f>
        <v>0</v>
      </c>
      <c r="AM68">
        <f>IF(Markets!$A$62="","",Markets!$A$62)</f>
        <v>0</v>
      </c>
      <c r="AN68">
        <f>IF(AM68="",0,COUNTIFS(Journal!$C$11:$C$1010,AM68,$K$11:$K$1010,TRUE))</f>
        <v>0</v>
      </c>
      <c r="AO68">
        <f>IF(AN68=0,0,SUMIF(Journal!$C$11:$C$1010,AM68,$V$11:$V$1010))</f>
        <v>0</v>
      </c>
      <c r="AP68">
        <f>IF(AN68&gt;0,COUNTIF($AN$11:AN68,"&gt;0"),"")</f>
        <v>0</v>
      </c>
      <c r="AQ68">
        <v>58</v>
      </c>
      <c r="AR68">
        <f>IF(AQ68&gt;$AZ$36,"",INDEX($AM$11:$AM$160,MATCH(AQ68,$AP$11:$AP$160,0)))</f>
        <v>0</v>
      </c>
      <c r="AS68">
        <f>IF(AQ68&gt;$AZ$36,"",INDEX($AO$11:$AO$160,MATCH(AQ68,$AP$11:$AP$160,0)))</f>
        <v>0</v>
      </c>
    </row>
    <row r="69" spans="1:45">
      <c r="A69">
        <f>COUNTA(Journal!A69:M69)&gt;0</f>
        <v>0</v>
      </c>
      <c r="B69">
        <f>IF(Journal!$C69="",0,IFERROR(MATCH(Journal!$C69,Markets!$A$5:$A$154,0),0))</f>
        <v>0</v>
      </c>
      <c r="C69">
        <f>IF(B69&gt;0,INDEX(Markets!$C$5:$C$154,B69),"")</f>
        <v>0</v>
      </c>
      <c r="D69">
        <f>IF(B69&gt;0,INDEX(Markets!$F$5:$F$154,B69),"")</f>
        <v>0</v>
      </c>
      <c r="E69">
        <f>IF(B69&gt;0,IF(INDEX(Markets!$G$5:$G$154,B69)="",Journal!$D$4,INDEX(Markets!$G$5:$G$154,B69)),"")</f>
        <v>0</v>
      </c>
      <c r="F69">
        <f>IF(B69&gt;0,N(INDEX(Markets!$H$5:$H$154,B69)),0)</f>
        <v>0</v>
      </c>
      <c r="G69">
        <f>IF(Journal!$D69="LONG",1,IF(Journal!$D69="SHORT",-1,0))</f>
        <v>0</v>
      </c>
      <c r="H69">
        <f>IF(AND(ISNUMBER(Journal!$E69),ISNUMBER(Journal!$F69)),ABS(Journal!$E69-Journal!$F69),"")</f>
        <v>0</v>
      </c>
      <c r="I69">
        <f>IF(NOT(A69),"",IF(Journal!$C69="","INSTRUMENT MISSING",IF(B69=0,"UNKNOWN INSTRUMENT",IF(OR(NOT(ISNUMBER(C69)),NOT(ISNUMBER(D69))),"INSTRUMENT SPECS MISSING",IF(OR(C69&lt;=0,D69&lt;=0),"INSTRUMENT SPECS MISSING",IF(NOT(ISNUMBER(Journal!$E69)),"ENTRY MISSING",IF(NOT(ISNUMBER(Journal!$F69)),"SL MISSING",IF(Journal!$F69=Journal!$E69,"SL = ENTRY",IF(G69=0,"DIRECTION MISSING",IF(G69*(Journal!$E69-Journal!$F69)&lt;=0,"SL WRONG SIDE",IF(NOT(AND(ISNUMBER(Journal!$L69),Journal!$L69&gt;0)),IF(TRUE,"LOTS MISSING","RISK MISSING"),"")))))))))))</f>
        <v>0</v>
      </c>
      <c r="J69">
        <f>IF(NOT(A69),"",IF(I69&lt;&gt;"",I69,IF(AND(ISNUMBER(Journal!$G69),G69*(Journal!$G69-Journal!$E69)&lt;=0),"TP1 WRONG SIDE",IF(AND(ISNUMBER(Journal!$H69),G69*(Journal!$H69-Journal!$E69)&lt;=0),"TP2 WRONG SIDE",IF(AND(ISNUMBER(Journal!$I69),G69*(Journal!$I69-Journal!$E69)&lt;=0),"TP3 WRONG SIDE",IF(Journal!$K69="","OPEN",IF(AND(Journal!$M69&lt;&gt;"",OR(NOT(ISNUMBER(Journal!$M69)),Journal!$M69&lt;=0,Journal!$M69&gt;=1)),"TP1 % INVALID",IF(Journal!$K69="SL","OK",IF(Journal!$K69="TP",IF(ISNUMBER(Journal!$G69),"OK","TP1 MISSING"),IF(Journal!$K69="Manual exit",IF(ISNUMBER(Journal!$J69),"OK","MANUAL MISSING"),IF(Journal!$K69="TP1 + Breakeven",IF(ISNUMBER(Journal!$G69),"OK","TP1 MISSING"),IF(Journal!$K69="TP1 + Manual",IF(ISNUMBER(Journal!$G69),IF(ISNUMBER(Journal!$J69),"OK","MANUAL MISSING"),IF(ISNUMBER(Journal!$J69),"TP1 MISSING","TP1 &amp; MANUAL MISSING")),IF(Journal!$K69="Multiple TP",IF(ISNUMBER(Journal!$G69),IF(ISNUMBER(Journal!$H69),"OK","TP2 MISSING"),IF(ISNUMBER(Journal!$H69),"TP1 MISSING","TP1 &amp; TP2 MISSING")),"UNKNOWN OUTCOME")))))))))))))</f>
        <v>0</v>
      </c>
      <c r="K69">
        <f>J69="OK"</f>
        <v>0</v>
      </c>
      <c r="L69">
        <f>IF(ISNUMBER(Journal!$M69),Journal!$M69,0.5)</f>
        <v>0</v>
      </c>
      <c r="M69">
        <f>IF(NOT(K69),"",G69*IF(Journal!$K69="SL",Journal!$F69-Journal!$E69,IF(Journal!$K69="TP",Journal!$G69-Journal!$E69,IF(Journal!$K69="Manual exit",Journal!$J69-Journal!$E69,IF(Journal!$K69="TP1 + Breakeven",L69*(Journal!$G69-Journal!$E69),IF(Journal!$K69="TP1 + Manual",L69*(Journal!$G69-Journal!$E69)+(1-L69)*(Journal!$J69-Journal!$E69),(Journal!$G69+Journal!$H69+IF(ISNUMBER(Journal!$I69),Journal!$I69,0))/IF(ISNUMBER(Journal!$I69),3,2)-Journal!$E69))))))</f>
        <v>0</v>
      </c>
      <c r="N69">
        <f>IF(K69,Journal!$E69+G69*M69,"")</f>
        <v>0</v>
      </c>
      <c r="O69">
        <f>Q68</f>
        <v>0</v>
      </c>
      <c r="P69">
        <f>IF(OR(NOT(A69),I69&lt;&gt;""),"",Journal!$L69)</f>
        <v>0</v>
      </c>
      <c r="Q69">
        <f>O69+IF(K69,V69,0)</f>
        <v>0</v>
      </c>
      <c r="R69">
        <f>IF(P69="","",H69*P69*C69*D69)</f>
        <v>0</v>
      </c>
      <c r="S69">
        <f>IF(K69,M69*P69*C69*D69,"")</f>
        <v>0</v>
      </c>
      <c r="T69">
        <f>IF(K69,-IF(F69&gt;0,F69*Journal!$E69*P69*C69*D69,P69*E69),"")</f>
        <v>0</v>
      </c>
      <c r="U69">
        <f>IF(K69,IF(S69&gt;0,"W",IF(S69&lt;0,"L","B")),"")</f>
        <v>0</v>
      </c>
      <c r="V69">
        <f>IF(K69,S69+T69,"")</f>
        <v>0</v>
      </c>
      <c r="W69">
        <f>IF(K69,V69/O69,"")</f>
        <v>0</v>
      </c>
      <c r="X69">
        <f>IF(K69,M69/H69,"")</f>
        <v>0</v>
      </c>
      <c r="Y69">
        <f>IF(AND(OR(J69="OK",J69="OPEN"),ISNUMBER(Journal!$G69)),G69*(Journal!$G69-Journal!$E69)/H69,"")</f>
        <v>0</v>
      </c>
      <c r="Z69">
        <f>IF(AA69="","",IF(AND(ISNUMBER(Settings!$D$5),ISNUMBER(Settings!$E$5),IF(Settings!$D$5&lt;=Settings!$E$5,AND(AA69&gt;=Settings!$D$5,AA69&lt;Settings!$E$5),OR(AA69&gt;=Settings!$D$5,AA69&lt;Settings!$E$5))),Settings!$A$5,IF(AND(ISNUMBER(Settings!$D$6),ISNUMBER(Settings!$E$6),IF(Settings!$D$6&lt;=Settings!$E$6,AND(AA69&gt;=Settings!$D$6,AA69&lt;Settings!$E$6),OR(AA69&gt;=Settings!$D$6,AA69&lt;Settings!$E$6))),Settings!$A$6,IF(AND(ISNUMBER(Settings!$D$7),ISNUMBER(Settings!$E$7),IF(Settings!$D$7&lt;=Settings!$E$7,AND(AA69&gt;=Settings!$D$7,AA69&lt;Settings!$E$7),OR(AA69&gt;=Settings!$D$7,AA69&lt;Settings!$E$7))),Settings!$A$7,IF(AND(ISNUMBER(Settings!$D$8),ISNUMBER(Settings!$E$8),IF(Settings!$D$8&lt;=Settings!$E$8,AND(AA69&gt;=Settings!$D$8,AA69&lt;Settings!$E$8),OR(AA69&gt;=Settings!$D$8,AA69&lt;Settings!$E$8))),Settings!$A$8,IF(AND(ISNUMBER(Settings!$D$9),ISNUMBER(Settings!$E$9),IF(Settings!$D$9&lt;=Settings!$E$9,AND(AA69&gt;=Settings!$D$9,AA69&lt;Settings!$E$9),OR(AA69&gt;=Settings!$D$9,AA69&lt;Settings!$E$9))),Settings!$A$9,IF(AND(ISNUMBER(Settings!$D$10),ISNUMBER(Settings!$E$10),IF(Settings!$D$10&lt;=Settings!$E$10,AND(AA69&gt;=Settings!$D$10,AA69&lt;Settings!$E$10),OR(AA69&gt;=Settings!$D$10,AA69&lt;Settings!$E$10))),Settings!$A$10,"")))))))</f>
        <v>0</v>
      </c>
      <c r="AA69">
        <f>IF(AND(A69,ISNUMBER(Journal!$B69)),MOD(ROUND(MOD(Journal!$B69,1)*1440,0)-ROUND(Journal!$D$8*60,0),1440),"")</f>
        <v>0</v>
      </c>
      <c r="AB69">
        <f>IF(G69=1,"LONG",IF(G69=-1,"SHORT",""))</f>
        <v>0</v>
      </c>
      <c r="AC69">
        <f>AC68+IF(K69,1,0)</f>
        <v>0</v>
      </c>
      <c r="AD69">
        <f>IF(K69,AC69,"")</f>
        <v>0</v>
      </c>
      <c r="AE69">
        <f>J69="OPEN"</f>
        <v>0</v>
      </c>
      <c r="AF69">
        <f>AND(J69&lt;&gt;"",J69&lt;&gt;"OK",J69&lt;&gt;"OPEN")</f>
        <v>0</v>
      </c>
      <c r="AH69">
        <v>58</v>
      </c>
      <c r="AI69">
        <f>IF(AH69&gt;$AZ$11,"",IF(AH69=0,Journal!$D$3,INDEX($Q$11:$Q$1010,MATCH(AH69,$AD$11:$AD$1010,0))))</f>
        <v>0</v>
      </c>
      <c r="AJ69">
        <v>59</v>
      </c>
      <c r="AK69">
        <f>IF(AJ69&gt;$AZ$11,"",INDEX($P$11:$P$1010,MATCH(AJ69,$AD$11:$AD$1010,0)))</f>
        <v>0</v>
      </c>
      <c r="AM69">
        <f>IF(Markets!$A$63="","",Markets!$A$63)</f>
        <v>0</v>
      </c>
      <c r="AN69">
        <f>IF(AM69="",0,COUNTIFS(Journal!$C$11:$C$1010,AM69,$K$11:$K$1010,TRUE))</f>
        <v>0</v>
      </c>
      <c r="AO69">
        <f>IF(AN69=0,0,SUMIF(Journal!$C$11:$C$1010,AM69,$V$11:$V$1010))</f>
        <v>0</v>
      </c>
      <c r="AP69">
        <f>IF(AN69&gt;0,COUNTIF($AN$11:AN69,"&gt;0"),"")</f>
        <v>0</v>
      </c>
      <c r="AQ69">
        <v>59</v>
      </c>
      <c r="AR69">
        <f>IF(AQ69&gt;$AZ$36,"",INDEX($AM$11:$AM$160,MATCH(AQ69,$AP$11:$AP$160,0)))</f>
        <v>0</v>
      </c>
      <c r="AS69">
        <f>IF(AQ69&gt;$AZ$36,"",INDEX($AO$11:$AO$160,MATCH(AQ69,$AP$11:$AP$160,0)))</f>
        <v>0</v>
      </c>
    </row>
    <row r="70" spans="1:45">
      <c r="A70">
        <f>COUNTA(Journal!A70:M70)&gt;0</f>
        <v>0</v>
      </c>
      <c r="B70">
        <f>IF(Journal!$C70="",0,IFERROR(MATCH(Journal!$C70,Markets!$A$5:$A$154,0),0))</f>
        <v>0</v>
      </c>
      <c r="C70">
        <f>IF(B70&gt;0,INDEX(Markets!$C$5:$C$154,B70),"")</f>
        <v>0</v>
      </c>
      <c r="D70">
        <f>IF(B70&gt;0,INDEX(Markets!$F$5:$F$154,B70),"")</f>
        <v>0</v>
      </c>
      <c r="E70">
        <f>IF(B70&gt;0,IF(INDEX(Markets!$G$5:$G$154,B70)="",Journal!$D$4,INDEX(Markets!$G$5:$G$154,B70)),"")</f>
        <v>0</v>
      </c>
      <c r="F70">
        <f>IF(B70&gt;0,N(INDEX(Markets!$H$5:$H$154,B70)),0)</f>
        <v>0</v>
      </c>
      <c r="G70">
        <f>IF(Journal!$D70="LONG",1,IF(Journal!$D70="SHORT",-1,0))</f>
        <v>0</v>
      </c>
      <c r="H70">
        <f>IF(AND(ISNUMBER(Journal!$E70),ISNUMBER(Journal!$F70)),ABS(Journal!$E70-Journal!$F70),"")</f>
        <v>0</v>
      </c>
      <c r="I70">
        <f>IF(NOT(A70),"",IF(Journal!$C70="","INSTRUMENT MISSING",IF(B70=0,"UNKNOWN INSTRUMENT",IF(OR(NOT(ISNUMBER(C70)),NOT(ISNUMBER(D70))),"INSTRUMENT SPECS MISSING",IF(OR(C70&lt;=0,D70&lt;=0),"INSTRUMENT SPECS MISSING",IF(NOT(ISNUMBER(Journal!$E70)),"ENTRY MISSING",IF(NOT(ISNUMBER(Journal!$F70)),"SL MISSING",IF(Journal!$F70=Journal!$E70,"SL = ENTRY",IF(G70=0,"DIRECTION MISSING",IF(G70*(Journal!$E70-Journal!$F70)&lt;=0,"SL WRONG SIDE",IF(NOT(AND(ISNUMBER(Journal!$L70),Journal!$L70&gt;0)),IF(TRUE,"LOTS MISSING","RISK MISSING"),"")))))))))))</f>
        <v>0</v>
      </c>
      <c r="J70">
        <f>IF(NOT(A70),"",IF(I70&lt;&gt;"",I70,IF(AND(ISNUMBER(Journal!$G70),G70*(Journal!$G70-Journal!$E70)&lt;=0),"TP1 WRONG SIDE",IF(AND(ISNUMBER(Journal!$H70),G70*(Journal!$H70-Journal!$E70)&lt;=0),"TP2 WRONG SIDE",IF(AND(ISNUMBER(Journal!$I70),G70*(Journal!$I70-Journal!$E70)&lt;=0),"TP3 WRONG SIDE",IF(Journal!$K70="","OPEN",IF(AND(Journal!$M70&lt;&gt;"",OR(NOT(ISNUMBER(Journal!$M70)),Journal!$M70&lt;=0,Journal!$M70&gt;=1)),"TP1 % INVALID",IF(Journal!$K70="SL","OK",IF(Journal!$K70="TP",IF(ISNUMBER(Journal!$G70),"OK","TP1 MISSING"),IF(Journal!$K70="Manual exit",IF(ISNUMBER(Journal!$J70),"OK","MANUAL MISSING"),IF(Journal!$K70="TP1 + Breakeven",IF(ISNUMBER(Journal!$G70),"OK","TP1 MISSING"),IF(Journal!$K70="TP1 + Manual",IF(ISNUMBER(Journal!$G70),IF(ISNUMBER(Journal!$J70),"OK","MANUAL MISSING"),IF(ISNUMBER(Journal!$J70),"TP1 MISSING","TP1 &amp; MANUAL MISSING")),IF(Journal!$K70="Multiple TP",IF(ISNUMBER(Journal!$G70),IF(ISNUMBER(Journal!$H70),"OK","TP2 MISSING"),IF(ISNUMBER(Journal!$H70),"TP1 MISSING","TP1 &amp; TP2 MISSING")),"UNKNOWN OUTCOME")))))))))))))</f>
        <v>0</v>
      </c>
      <c r="K70">
        <f>J70="OK"</f>
        <v>0</v>
      </c>
      <c r="L70">
        <f>IF(ISNUMBER(Journal!$M70),Journal!$M70,0.5)</f>
        <v>0</v>
      </c>
      <c r="M70">
        <f>IF(NOT(K70),"",G70*IF(Journal!$K70="SL",Journal!$F70-Journal!$E70,IF(Journal!$K70="TP",Journal!$G70-Journal!$E70,IF(Journal!$K70="Manual exit",Journal!$J70-Journal!$E70,IF(Journal!$K70="TP1 + Breakeven",L70*(Journal!$G70-Journal!$E70),IF(Journal!$K70="TP1 + Manual",L70*(Journal!$G70-Journal!$E70)+(1-L70)*(Journal!$J70-Journal!$E70),(Journal!$G70+Journal!$H70+IF(ISNUMBER(Journal!$I70),Journal!$I70,0))/IF(ISNUMBER(Journal!$I70),3,2)-Journal!$E70))))))</f>
        <v>0</v>
      </c>
      <c r="N70">
        <f>IF(K70,Journal!$E70+G70*M70,"")</f>
        <v>0</v>
      </c>
      <c r="O70">
        <f>Q69</f>
        <v>0</v>
      </c>
      <c r="P70">
        <f>IF(OR(NOT(A70),I70&lt;&gt;""),"",Journal!$L70)</f>
        <v>0</v>
      </c>
      <c r="Q70">
        <f>O70+IF(K70,V70,0)</f>
        <v>0</v>
      </c>
      <c r="R70">
        <f>IF(P70="","",H70*P70*C70*D70)</f>
        <v>0</v>
      </c>
      <c r="S70">
        <f>IF(K70,M70*P70*C70*D70,"")</f>
        <v>0</v>
      </c>
      <c r="T70">
        <f>IF(K70,-IF(F70&gt;0,F70*Journal!$E70*P70*C70*D70,P70*E70),"")</f>
        <v>0</v>
      </c>
      <c r="U70">
        <f>IF(K70,IF(S70&gt;0,"W",IF(S70&lt;0,"L","B")),"")</f>
        <v>0</v>
      </c>
      <c r="V70">
        <f>IF(K70,S70+T70,"")</f>
        <v>0</v>
      </c>
      <c r="W70">
        <f>IF(K70,V70/O70,"")</f>
        <v>0</v>
      </c>
      <c r="X70">
        <f>IF(K70,M70/H70,"")</f>
        <v>0</v>
      </c>
      <c r="Y70">
        <f>IF(AND(OR(J70="OK",J70="OPEN"),ISNUMBER(Journal!$G70)),G70*(Journal!$G70-Journal!$E70)/H70,"")</f>
        <v>0</v>
      </c>
      <c r="Z70">
        <f>IF(AA70="","",IF(AND(ISNUMBER(Settings!$D$5),ISNUMBER(Settings!$E$5),IF(Settings!$D$5&lt;=Settings!$E$5,AND(AA70&gt;=Settings!$D$5,AA70&lt;Settings!$E$5),OR(AA70&gt;=Settings!$D$5,AA70&lt;Settings!$E$5))),Settings!$A$5,IF(AND(ISNUMBER(Settings!$D$6),ISNUMBER(Settings!$E$6),IF(Settings!$D$6&lt;=Settings!$E$6,AND(AA70&gt;=Settings!$D$6,AA70&lt;Settings!$E$6),OR(AA70&gt;=Settings!$D$6,AA70&lt;Settings!$E$6))),Settings!$A$6,IF(AND(ISNUMBER(Settings!$D$7),ISNUMBER(Settings!$E$7),IF(Settings!$D$7&lt;=Settings!$E$7,AND(AA70&gt;=Settings!$D$7,AA70&lt;Settings!$E$7),OR(AA70&gt;=Settings!$D$7,AA70&lt;Settings!$E$7))),Settings!$A$7,IF(AND(ISNUMBER(Settings!$D$8),ISNUMBER(Settings!$E$8),IF(Settings!$D$8&lt;=Settings!$E$8,AND(AA70&gt;=Settings!$D$8,AA70&lt;Settings!$E$8),OR(AA70&gt;=Settings!$D$8,AA70&lt;Settings!$E$8))),Settings!$A$8,IF(AND(ISNUMBER(Settings!$D$9),ISNUMBER(Settings!$E$9),IF(Settings!$D$9&lt;=Settings!$E$9,AND(AA70&gt;=Settings!$D$9,AA70&lt;Settings!$E$9),OR(AA70&gt;=Settings!$D$9,AA70&lt;Settings!$E$9))),Settings!$A$9,IF(AND(ISNUMBER(Settings!$D$10),ISNUMBER(Settings!$E$10),IF(Settings!$D$10&lt;=Settings!$E$10,AND(AA70&gt;=Settings!$D$10,AA70&lt;Settings!$E$10),OR(AA70&gt;=Settings!$D$10,AA70&lt;Settings!$E$10))),Settings!$A$10,"")))))))</f>
        <v>0</v>
      </c>
      <c r="AA70">
        <f>IF(AND(A70,ISNUMBER(Journal!$B70)),MOD(ROUND(MOD(Journal!$B70,1)*1440,0)-ROUND(Journal!$D$8*60,0),1440),"")</f>
        <v>0</v>
      </c>
      <c r="AB70">
        <f>IF(G70=1,"LONG",IF(G70=-1,"SHORT",""))</f>
        <v>0</v>
      </c>
      <c r="AC70">
        <f>AC69+IF(K70,1,0)</f>
        <v>0</v>
      </c>
      <c r="AD70">
        <f>IF(K70,AC70,"")</f>
        <v>0</v>
      </c>
      <c r="AE70">
        <f>J70="OPEN"</f>
        <v>0</v>
      </c>
      <c r="AF70">
        <f>AND(J70&lt;&gt;"",J70&lt;&gt;"OK",J70&lt;&gt;"OPEN")</f>
        <v>0</v>
      </c>
      <c r="AH70">
        <v>59</v>
      </c>
      <c r="AI70">
        <f>IF(AH70&gt;$AZ$11,"",IF(AH70=0,Journal!$D$3,INDEX($Q$11:$Q$1010,MATCH(AH70,$AD$11:$AD$1010,0))))</f>
        <v>0</v>
      </c>
      <c r="AJ70">
        <v>60</v>
      </c>
      <c r="AK70">
        <f>IF(AJ70&gt;$AZ$11,"",INDEX($P$11:$P$1010,MATCH(AJ70,$AD$11:$AD$1010,0)))</f>
        <v>0</v>
      </c>
      <c r="AM70">
        <f>IF(Markets!$A$64="","",Markets!$A$64)</f>
        <v>0</v>
      </c>
      <c r="AN70">
        <f>IF(AM70="",0,COUNTIFS(Journal!$C$11:$C$1010,AM70,$K$11:$K$1010,TRUE))</f>
        <v>0</v>
      </c>
      <c r="AO70">
        <f>IF(AN70=0,0,SUMIF(Journal!$C$11:$C$1010,AM70,$V$11:$V$1010))</f>
        <v>0</v>
      </c>
      <c r="AP70">
        <f>IF(AN70&gt;0,COUNTIF($AN$11:AN70,"&gt;0"),"")</f>
        <v>0</v>
      </c>
      <c r="AQ70">
        <v>60</v>
      </c>
      <c r="AR70">
        <f>IF(AQ70&gt;$AZ$36,"",INDEX($AM$11:$AM$160,MATCH(AQ70,$AP$11:$AP$160,0)))</f>
        <v>0</v>
      </c>
      <c r="AS70">
        <f>IF(AQ70&gt;$AZ$36,"",INDEX($AO$11:$AO$160,MATCH(AQ70,$AP$11:$AP$160,0)))</f>
        <v>0</v>
      </c>
    </row>
    <row r="71" spans="1:45">
      <c r="A71">
        <f>COUNTA(Journal!A71:M71)&gt;0</f>
        <v>0</v>
      </c>
      <c r="B71">
        <f>IF(Journal!$C71="",0,IFERROR(MATCH(Journal!$C71,Markets!$A$5:$A$154,0),0))</f>
        <v>0</v>
      </c>
      <c r="C71">
        <f>IF(B71&gt;0,INDEX(Markets!$C$5:$C$154,B71),"")</f>
        <v>0</v>
      </c>
      <c r="D71">
        <f>IF(B71&gt;0,INDEX(Markets!$F$5:$F$154,B71),"")</f>
        <v>0</v>
      </c>
      <c r="E71">
        <f>IF(B71&gt;0,IF(INDEX(Markets!$G$5:$G$154,B71)="",Journal!$D$4,INDEX(Markets!$G$5:$G$154,B71)),"")</f>
        <v>0</v>
      </c>
      <c r="F71">
        <f>IF(B71&gt;0,N(INDEX(Markets!$H$5:$H$154,B71)),0)</f>
        <v>0</v>
      </c>
      <c r="G71">
        <f>IF(Journal!$D71="LONG",1,IF(Journal!$D71="SHORT",-1,0))</f>
        <v>0</v>
      </c>
      <c r="H71">
        <f>IF(AND(ISNUMBER(Journal!$E71),ISNUMBER(Journal!$F71)),ABS(Journal!$E71-Journal!$F71),"")</f>
        <v>0</v>
      </c>
      <c r="I71">
        <f>IF(NOT(A71),"",IF(Journal!$C71="","INSTRUMENT MISSING",IF(B71=0,"UNKNOWN INSTRUMENT",IF(OR(NOT(ISNUMBER(C71)),NOT(ISNUMBER(D71))),"INSTRUMENT SPECS MISSING",IF(OR(C71&lt;=0,D71&lt;=0),"INSTRUMENT SPECS MISSING",IF(NOT(ISNUMBER(Journal!$E71)),"ENTRY MISSING",IF(NOT(ISNUMBER(Journal!$F71)),"SL MISSING",IF(Journal!$F71=Journal!$E71,"SL = ENTRY",IF(G71=0,"DIRECTION MISSING",IF(G71*(Journal!$E71-Journal!$F71)&lt;=0,"SL WRONG SIDE",IF(NOT(AND(ISNUMBER(Journal!$L71),Journal!$L71&gt;0)),IF(TRUE,"LOTS MISSING","RISK MISSING"),"")))))))))))</f>
        <v>0</v>
      </c>
      <c r="J71">
        <f>IF(NOT(A71),"",IF(I71&lt;&gt;"",I71,IF(AND(ISNUMBER(Journal!$G71),G71*(Journal!$G71-Journal!$E71)&lt;=0),"TP1 WRONG SIDE",IF(AND(ISNUMBER(Journal!$H71),G71*(Journal!$H71-Journal!$E71)&lt;=0),"TP2 WRONG SIDE",IF(AND(ISNUMBER(Journal!$I71),G71*(Journal!$I71-Journal!$E71)&lt;=0),"TP3 WRONG SIDE",IF(Journal!$K71="","OPEN",IF(AND(Journal!$M71&lt;&gt;"",OR(NOT(ISNUMBER(Journal!$M71)),Journal!$M71&lt;=0,Journal!$M71&gt;=1)),"TP1 % INVALID",IF(Journal!$K71="SL","OK",IF(Journal!$K71="TP",IF(ISNUMBER(Journal!$G71),"OK","TP1 MISSING"),IF(Journal!$K71="Manual exit",IF(ISNUMBER(Journal!$J71),"OK","MANUAL MISSING"),IF(Journal!$K71="TP1 + Breakeven",IF(ISNUMBER(Journal!$G71),"OK","TP1 MISSING"),IF(Journal!$K71="TP1 + Manual",IF(ISNUMBER(Journal!$G71),IF(ISNUMBER(Journal!$J71),"OK","MANUAL MISSING"),IF(ISNUMBER(Journal!$J71),"TP1 MISSING","TP1 &amp; MANUAL MISSING")),IF(Journal!$K71="Multiple TP",IF(ISNUMBER(Journal!$G71),IF(ISNUMBER(Journal!$H71),"OK","TP2 MISSING"),IF(ISNUMBER(Journal!$H71),"TP1 MISSING","TP1 &amp; TP2 MISSING")),"UNKNOWN OUTCOME")))))))))))))</f>
        <v>0</v>
      </c>
      <c r="K71">
        <f>J71="OK"</f>
        <v>0</v>
      </c>
      <c r="L71">
        <f>IF(ISNUMBER(Journal!$M71),Journal!$M71,0.5)</f>
        <v>0</v>
      </c>
      <c r="M71">
        <f>IF(NOT(K71),"",G71*IF(Journal!$K71="SL",Journal!$F71-Journal!$E71,IF(Journal!$K71="TP",Journal!$G71-Journal!$E71,IF(Journal!$K71="Manual exit",Journal!$J71-Journal!$E71,IF(Journal!$K71="TP1 + Breakeven",L71*(Journal!$G71-Journal!$E71),IF(Journal!$K71="TP1 + Manual",L71*(Journal!$G71-Journal!$E71)+(1-L71)*(Journal!$J71-Journal!$E71),(Journal!$G71+Journal!$H71+IF(ISNUMBER(Journal!$I71),Journal!$I71,0))/IF(ISNUMBER(Journal!$I71),3,2)-Journal!$E71))))))</f>
        <v>0</v>
      </c>
      <c r="N71">
        <f>IF(K71,Journal!$E71+G71*M71,"")</f>
        <v>0</v>
      </c>
      <c r="O71">
        <f>Q70</f>
        <v>0</v>
      </c>
      <c r="P71">
        <f>IF(OR(NOT(A71),I71&lt;&gt;""),"",Journal!$L71)</f>
        <v>0</v>
      </c>
      <c r="Q71">
        <f>O71+IF(K71,V71,0)</f>
        <v>0</v>
      </c>
      <c r="R71">
        <f>IF(P71="","",H71*P71*C71*D71)</f>
        <v>0</v>
      </c>
      <c r="S71">
        <f>IF(K71,M71*P71*C71*D71,"")</f>
        <v>0</v>
      </c>
      <c r="T71">
        <f>IF(K71,-IF(F71&gt;0,F71*Journal!$E71*P71*C71*D71,P71*E71),"")</f>
        <v>0</v>
      </c>
      <c r="U71">
        <f>IF(K71,IF(S71&gt;0,"W",IF(S71&lt;0,"L","B")),"")</f>
        <v>0</v>
      </c>
      <c r="V71">
        <f>IF(K71,S71+T71,"")</f>
        <v>0</v>
      </c>
      <c r="W71">
        <f>IF(K71,V71/O71,"")</f>
        <v>0</v>
      </c>
      <c r="X71">
        <f>IF(K71,M71/H71,"")</f>
        <v>0</v>
      </c>
      <c r="Y71">
        <f>IF(AND(OR(J71="OK",J71="OPEN"),ISNUMBER(Journal!$G71)),G71*(Journal!$G71-Journal!$E71)/H71,"")</f>
        <v>0</v>
      </c>
      <c r="Z71">
        <f>IF(AA71="","",IF(AND(ISNUMBER(Settings!$D$5),ISNUMBER(Settings!$E$5),IF(Settings!$D$5&lt;=Settings!$E$5,AND(AA71&gt;=Settings!$D$5,AA71&lt;Settings!$E$5),OR(AA71&gt;=Settings!$D$5,AA71&lt;Settings!$E$5))),Settings!$A$5,IF(AND(ISNUMBER(Settings!$D$6),ISNUMBER(Settings!$E$6),IF(Settings!$D$6&lt;=Settings!$E$6,AND(AA71&gt;=Settings!$D$6,AA71&lt;Settings!$E$6),OR(AA71&gt;=Settings!$D$6,AA71&lt;Settings!$E$6))),Settings!$A$6,IF(AND(ISNUMBER(Settings!$D$7),ISNUMBER(Settings!$E$7),IF(Settings!$D$7&lt;=Settings!$E$7,AND(AA71&gt;=Settings!$D$7,AA71&lt;Settings!$E$7),OR(AA71&gt;=Settings!$D$7,AA71&lt;Settings!$E$7))),Settings!$A$7,IF(AND(ISNUMBER(Settings!$D$8),ISNUMBER(Settings!$E$8),IF(Settings!$D$8&lt;=Settings!$E$8,AND(AA71&gt;=Settings!$D$8,AA71&lt;Settings!$E$8),OR(AA71&gt;=Settings!$D$8,AA71&lt;Settings!$E$8))),Settings!$A$8,IF(AND(ISNUMBER(Settings!$D$9),ISNUMBER(Settings!$E$9),IF(Settings!$D$9&lt;=Settings!$E$9,AND(AA71&gt;=Settings!$D$9,AA71&lt;Settings!$E$9),OR(AA71&gt;=Settings!$D$9,AA71&lt;Settings!$E$9))),Settings!$A$9,IF(AND(ISNUMBER(Settings!$D$10),ISNUMBER(Settings!$E$10),IF(Settings!$D$10&lt;=Settings!$E$10,AND(AA71&gt;=Settings!$D$10,AA71&lt;Settings!$E$10),OR(AA71&gt;=Settings!$D$10,AA71&lt;Settings!$E$10))),Settings!$A$10,"")))))))</f>
        <v>0</v>
      </c>
      <c r="AA71">
        <f>IF(AND(A71,ISNUMBER(Journal!$B71)),MOD(ROUND(MOD(Journal!$B71,1)*1440,0)-ROUND(Journal!$D$8*60,0),1440),"")</f>
        <v>0</v>
      </c>
      <c r="AB71">
        <f>IF(G71=1,"LONG",IF(G71=-1,"SHORT",""))</f>
        <v>0</v>
      </c>
      <c r="AC71">
        <f>AC70+IF(K71,1,0)</f>
        <v>0</v>
      </c>
      <c r="AD71">
        <f>IF(K71,AC71,"")</f>
        <v>0</v>
      </c>
      <c r="AE71">
        <f>J71="OPEN"</f>
        <v>0</v>
      </c>
      <c r="AF71">
        <f>AND(J71&lt;&gt;"",J71&lt;&gt;"OK",J71&lt;&gt;"OPEN")</f>
        <v>0</v>
      </c>
      <c r="AH71">
        <v>60</v>
      </c>
      <c r="AI71">
        <f>IF(AH71&gt;$AZ$11,"",IF(AH71=0,Journal!$D$3,INDEX($Q$11:$Q$1010,MATCH(AH71,$AD$11:$AD$1010,0))))</f>
        <v>0</v>
      </c>
      <c r="AJ71">
        <v>61</v>
      </c>
      <c r="AK71">
        <f>IF(AJ71&gt;$AZ$11,"",INDEX($P$11:$P$1010,MATCH(AJ71,$AD$11:$AD$1010,0)))</f>
        <v>0</v>
      </c>
      <c r="AM71">
        <f>IF(Markets!$A$65="","",Markets!$A$65)</f>
        <v>0</v>
      </c>
      <c r="AN71">
        <f>IF(AM71="",0,COUNTIFS(Journal!$C$11:$C$1010,AM71,$K$11:$K$1010,TRUE))</f>
        <v>0</v>
      </c>
      <c r="AO71">
        <f>IF(AN71=0,0,SUMIF(Journal!$C$11:$C$1010,AM71,$V$11:$V$1010))</f>
        <v>0</v>
      </c>
      <c r="AP71">
        <f>IF(AN71&gt;0,COUNTIF($AN$11:AN71,"&gt;0"),"")</f>
        <v>0</v>
      </c>
      <c r="AQ71">
        <v>61</v>
      </c>
      <c r="AR71">
        <f>IF(AQ71&gt;$AZ$36,"",INDEX($AM$11:$AM$160,MATCH(AQ71,$AP$11:$AP$160,0)))</f>
        <v>0</v>
      </c>
      <c r="AS71">
        <f>IF(AQ71&gt;$AZ$36,"",INDEX($AO$11:$AO$160,MATCH(AQ71,$AP$11:$AP$160,0)))</f>
        <v>0</v>
      </c>
    </row>
    <row r="72" spans="1:45">
      <c r="A72">
        <f>COUNTA(Journal!A72:M72)&gt;0</f>
        <v>0</v>
      </c>
      <c r="B72">
        <f>IF(Journal!$C72="",0,IFERROR(MATCH(Journal!$C72,Markets!$A$5:$A$154,0),0))</f>
        <v>0</v>
      </c>
      <c r="C72">
        <f>IF(B72&gt;0,INDEX(Markets!$C$5:$C$154,B72),"")</f>
        <v>0</v>
      </c>
      <c r="D72">
        <f>IF(B72&gt;0,INDEX(Markets!$F$5:$F$154,B72),"")</f>
        <v>0</v>
      </c>
      <c r="E72">
        <f>IF(B72&gt;0,IF(INDEX(Markets!$G$5:$G$154,B72)="",Journal!$D$4,INDEX(Markets!$G$5:$G$154,B72)),"")</f>
        <v>0</v>
      </c>
      <c r="F72">
        <f>IF(B72&gt;0,N(INDEX(Markets!$H$5:$H$154,B72)),0)</f>
        <v>0</v>
      </c>
      <c r="G72">
        <f>IF(Journal!$D72="LONG",1,IF(Journal!$D72="SHORT",-1,0))</f>
        <v>0</v>
      </c>
      <c r="H72">
        <f>IF(AND(ISNUMBER(Journal!$E72),ISNUMBER(Journal!$F72)),ABS(Journal!$E72-Journal!$F72),"")</f>
        <v>0</v>
      </c>
      <c r="I72">
        <f>IF(NOT(A72),"",IF(Journal!$C72="","INSTRUMENT MISSING",IF(B72=0,"UNKNOWN INSTRUMENT",IF(OR(NOT(ISNUMBER(C72)),NOT(ISNUMBER(D72))),"INSTRUMENT SPECS MISSING",IF(OR(C72&lt;=0,D72&lt;=0),"INSTRUMENT SPECS MISSING",IF(NOT(ISNUMBER(Journal!$E72)),"ENTRY MISSING",IF(NOT(ISNUMBER(Journal!$F72)),"SL MISSING",IF(Journal!$F72=Journal!$E72,"SL = ENTRY",IF(G72=0,"DIRECTION MISSING",IF(G72*(Journal!$E72-Journal!$F72)&lt;=0,"SL WRONG SIDE",IF(NOT(AND(ISNUMBER(Journal!$L72),Journal!$L72&gt;0)),IF(TRUE,"LOTS MISSING","RISK MISSING"),"")))))))))))</f>
        <v>0</v>
      </c>
      <c r="J72">
        <f>IF(NOT(A72),"",IF(I72&lt;&gt;"",I72,IF(AND(ISNUMBER(Journal!$G72),G72*(Journal!$G72-Journal!$E72)&lt;=0),"TP1 WRONG SIDE",IF(AND(ISNUMBER(Journal!$H72),G72*(Journal!$H72-Journal!$E72)&lt;=0),"TP2 WRONG SIDE",IF(AND(ISNUMBER(Journal!$I72),G72*(Journal!$I72-Journal!$E72)&lt;=0),"TP3 WRONG SIDE",IF(Journal!$K72="","OPEN",IF(AND(Journal!$M72&lt;&gt;"",OR(NOT(ISNUMBER(Journal!$M72)),Journal!$M72&lt;=0,Journal!$M72&gt;=1)),"TP1 % INVALID",IF(Journal!$K72="SL","OK",IF(Journal!$K72="TP",IF(ISNUMBER(Journal!$G72),"OK","TP1 MISSING"),IF(Journal!$K72="Manual exit",IF(ISNUMBER(Journal!$J72),"OK","MANUAL MISSING"),IF(Journal!$K72="TP1 + Breakeven",IF(ISNUMBER(Journal!$G72),"OK","TP1 MISSING"),IF(Journal!$K72="TP1 + Manual",IF(ISNUMBER(Journal!$G72),IF(ISNUMBER(Journal!$J72),"OK","MANUAL MISSING"),IF(ISNUMBER(Journal!$J72),"TP1 MISSING","TP1 &amp; MANUAL MISSING")),IF(Journal!$K72="Multiple TP",IF(ISNUMBER(Journal!$G72),IF(ISNUMBER(Journal!$H72),"OK","TP2 MISSING"),IF(ISNUMBER(Journal!$H72),"TP1 MISSING","TP1 &amp; TP2 MISSING")),"UNKNOWN OUTCOME")))))))))))))</f>
        <v>0</v>
      </c>
      <c r="K72">
        <f>J72="OK"</f>
        <v>0</v>
      </c>
      <c r="L72">
        <f>IF(ISNUMBER(Journal!$M72),Journal!$M72,0.5)</f>
        <v>0</v>
      </c>
      <c r="M72">
        <f>IF(NOT(K72),"",G72*IF(Journal!$K72="SL",Journal!$F72-Journal!$E72,IF(Journal!$K72="TP",Journal!$G72-Journal!$E72,IF(Journal!$K72="Manual exit",Journal!$J72-Journal!$E72,IF(Journal!$K72="TP1 + Breakeven",L72*(Journal!$G72-Journal!$E72),IF(Journal!$K72="TP1 + Manual",L72*(Journal!$G72-Journal!$E72)+(1-L72)*(Journal!$J72-Journal!$E72),(Journal!$G72+Journal!$H72+IF(ISNUMBER(Journal!$I72),Journal!$I72,0))/IF(ISNUMBER(Journal!$I72),3,2)-Journal!$E72))))))</f>
        <v>0</v>
      </c>
      <c r="N72">
        <f>IF(K72,Journal!$E72+G72*M72,"")</f>
        <v>0</v>
      </c>
      <c r="O72">
        <f>Q71</f>
        <v>0</v>
      </c>
      <c r="P72">
        <f>IF(OR(NOT(A72),I72&lt;&gt;""),"",Journal!$L72)</f>
        <v>0</v>
      </c>
      <c r="Q72">
        <f>O72+IF(K72,V72,0)</f>
        <v>0</v>
      </c>
      <c r="R72">
        <f>IF(P72="","",H72*P72*C72*D72)</f>
        <v>0</v>
      </c>
      <c r="S72">
        <f>IF(K72,M72*P72*C72*D72,"")</f>
        <v>0</v>
      </c>
      <c r="T72">
        <f>IF(K72,-IF(F72&gt;0,F72*Journal!$E72*P72*C72*D72,P72*E72),"")</f>
        <v>0</v>
      </c>
      <c r="U72">
        <f>IF(K72,IF(S72&gt;0,"W",IF(S72&lt;0,"L","B")),"")</f>
        <v>0</v>
      </c>
      <c r="V72">
        <f>IF(K72,S72+T72,"")</f>
        <v>0</v>
      </c>
      <c r="W72">
        <f>IF(K72,V72/O72,"")</f>
        <v>0</v>
      </c>
      <c r="X72">
        <f>IF(K72,M72/H72,"")</f>
        <v>0</v>
      </c>
      <c r="Y72">
        <f>IF(AND(OR(J72="OK",J72="OPEN"),ISNUMBER(Journal!$G72)),G72*(Journal!$G72-Journal!$E72)/H72,"")</f>
        <v>0</v>
      </c>
      <c r="Z72">
        <f>IF(AA72="","",IF(AND(ISNUMBER(Settings!$D$5),ISNUMBER(Settings!$E$5),IF(Settings!$D$5&lt;=Settings!$E$5,AND(AA72&gt;=Settings!$D$5,AA72&lt;Settings!$E$5),OR(AA72&gt;=Settings!$D$5,AA72&lt;Settings!$E$5))),Settings!$A$5,IF(AND(ISNUMBER(Settings!$D$6),ISNUMBER(Settings!$E$6),IF(Settings!$D$6&lt;=Settings!$E$6,AND(AA72&gt;=Settings!$D$6,AA72&lt;Settings!$E$6),OR(AA72&gt;=Settings!$D$6,AA72&lt;Settings!$E$6))),Settings!$A$6,IF(AND(ISNUMBER(Settings!$D$7),ISNUMBER(Settings!$E$7),IF(Settings!$D$7&lt;=Settings!$E$7,AND(AA72&gt;=Settings!$D$7,AA72&lt;Settings!$E$7),OR(AA72&gt;=Settings!$D$7,AA72&lt;Settings!$E$7))),Settings!$A$7,IF(AND(ISNUMBER(Settings!$D$8),ISNUMBER(Settings!$E$8),IF(Settings!$D$8&lt;=Settings!$E$8,AND(AA72&gt;=Settings!$D$8,AA72&lt;Settings!$E$8),OR(AA72&gt;=Settings!$D$8,AA72&lt;Settings!$E$8))),Settings!$A$8,IF(AND(ISNUMBER(Settings!$D$9),ISNUMBER(Settings!$E$9),IF(Settings!$D$9&lt;=Settings!$E$9,AND(AA72&gt;=Settings!$D$9,AA72&lt;Settings!$E$9),OR(AA72&gt;=Settings!$D$9,AA72&lt;Settings!$E$9))),Settings!$A$9,IF(AND(ISNUMBER(Settings!$D$10),ISNUMBER(Settings!$E$10),IF(Settings!$D$10&lt;=Settings!$E$10,AND(AA72&gt;=Settings!$D$10,AA72&lt;Settings!$E$10),OR(AA72&gt;=Settings!$D$10,AA72&lt;Settings!$E$10))),Settings!$A$10,"")))))))</f>
        <v>0</v>
      </c>
      <c r="AA72">
        <f>IF(AND(A72,ISNUMBER(Journal!$B72)),MOD(ROUND(MOD(Journal!$B72,1)*1440,0)-ROUND(Journal!$D$8*60,0),1440),"")</f>
        <v>0</v>
      </c>
      <c r="AB72">
        <f>IF(G72=1,"LONG",IF(G72=-1,"SHORT",""))</f>
        <v>0</v>
      </c>
      <c r="AC72">
        <f>AC71+IF(K72,1,0)</f>
        <v>0</v>
      </c>
      <c r="AD72">
        <f>IF(K72,AC72,"")</f>
        <v>0</v>
      </c>
      <c r="AE72">
        <f>J72="OPEN"</f>
        <v>0</v>
      </c>
      <c r="AF72">
        <f>AND(J72&lt;&gt;"",J72&lt;&gt;"OK",J72&lt;&gt;"OPEN")</f>
        <v>0</v>
      </c>
      <c r="AH72">
        <v>61</v>
      </c>
      <c r="AI72">
        <f>IF(AH72&gt;$AZ$11,"",IF(AH72=0,Journal!$D$3,INDEX($Q$11:$Q$1010,MATCH(AH72,$AD$11:$AD$1010,0))))</f>
        <v>0</v>
      </c>
      <c r="AJ72">
        <v>62</v>
      </c>
      <c r="AK72">
        <f>IF(AJ72&gt;$AZ$11,"",INDEX($P$11:$P$1010,MATCH(AJ72,$AD$11:$AD$1010,0)))</f>
        <v>0</v>
      </c>
      <c r="AM72">
        <f>IF(Markets!$A$66="","",Markets!$A$66)</f>
        <v>0</v>
      </c>
      <c r="AN72">
        <f>IF(AM72="",0,COUNTIFS(Journal!$C$11:$C$1010,AM72,$K$11:$K$1010,TRUE))</f>
        <v>0</v>
      </c>
      <c r="AO72">
        <f>IF(AN72=0,0,SUMIF(Journal!$C$11:$C$1010,AM72,$V$11:$V$1010))</f>
        <v>0</v>
      </c>
      <c r="AP72">
        <f>IF(AN72&gt;0,COUNTIF($AN$11:AN72,"&gt;0"),"")</f>
        <v>0</v>
      </c>
      <c r="AQ72">
        <v>62</v>
      </c>
      <c r="AR72">
        <f>IF(AQ72&gt;$AZ$36,"",INDEX($AM$11:$AM$160,MATCH(AQ72,$AP$11:$AP$160,0)))</f>
        <v>0</v>
      </c>
      <c r="AS72">
        <f>IF(AQ72&gt;$AZ$36,"",INDEX($AO$11:$AO$160,MATCH(AQ72,$AP$11:$AP$160,0)))</f>
        <v>0</v>
      </c>
    </row>
    <row r="73" spans="1:45">
      <c r="A73">
        <f>COUNTA(Journal!A73:M73)&gt;0</f>
        <v>0</v>
      </c>
      <c r="B73">
        <f>IF(Journal!$C73="",0,IFERROR(MATCH(Journal!$C73,Markets!$A$5:$A$154,0),0))</f>
        <v>0</v>
      </c>
      <c r="C73">
        <f>IF(B73&gt;0,INDEX(Markets!$C$5:$C$154,B73),"")</f>
        <v>0</v>
      </c>
      <c r="D73">
        <f>IF(B73&gt;0,INDEX(Markets!$F$5:$F$154,B73),"")</f>
        <v>0</v>
      </c>
      <c r="E73">
        <f>IF(B73&gt;0,IF(INDEX(Markets!$G$5:$G$154,B73)="",Journal!$D$4,INDEX(Markets!$G$5:$G$154,B73)),"")</f>
        <v>0</v>
      </c>
      <c r="F73">
        <f>IF(B73&gt;0,N(INDEX(Markets!$H$5:$H$154,B73)),0)</f>
        <v>0</v>
      </c>
      <c r="G73">
        <f>IF(Journal!$D73="LONG",1,IF(Journal!$D73="SHORT",-1,0))</f>
        <v>0</v>
      </c>
      <c r="H73">
        <f>IF(AND(ISNUMBER(Journal!$E73),ISNUMBER(Journal!$F73)),ABS(Journal!$E73-Journal!$F73),"")</f>
        <v>0</v>
      </c>
      <c r="I73">
        <f>IF(NOT(A73),"",IF(Journal!$C73="","INSTRUMENT MISSING",IF(B73=0,"UNKNOWN INSTRUMENT",IF(OR(NOT(ISNUMBER(C73)),NOT(ISNUMBER(D73))),"INSTRUMENT SPECS MISSING",IF(OR(C73&lt;=0,D73&lt;=0),"INSTRUMENT SPECS MISSING",IF(NOT(ISNUMBER(Journal!$E73)),"ENTRY MISSING",IF(NOT(ISNUMBER(Journal!$F73)),"SL MISSING",IF(Journal!$F73=Journal!$E73,"SL = ENTRY",IF(G73=0,"DIRECTION MISSING",IF(G73*(Journal!$E73-Journal!$F73)&lt;=0,"SL WRONG SIDE",IF(NOT(AND(ISNUMBER(Journal!$L73),Journal!$L73&gt;0)),IF(TRUE,"LOTS MISSING","RISK MISSING"),"")))))))))))</f>
        <v>0</v>
      </c>
      <c r="J73">
        <f>IF(NOT(A73),"",IF(I73&lt;&gt;"",I73,IF(AND(ISNUMBER(Journal!$G73),G73*(Journal!$G73-Journal!$E73)&lt;=0),"TP1 WRONG SIDE",IF(AND(ISNUMBER(Journal!$H73),G73*(Journal!$H73-Journal!$E73)&lt;=0),"TP2 WRONG SIDE",IF(AND(ISNUMBER(Journal!$I73),G73*(Journal!$I73-Journal!$E73)&lt;=0),"TP3 WRONG SIDE",IF(Journal!$K73="","OPEN",IF(AND(Journal!$M73&lt;&gt;"",OR(NOT(ISNUMBER(Journal!$M73)),Journal!$M73&lt;=0,Journal!$M73&gt;=1)),"TP1 % INVALID",IF(Journal!$K73="SL","OK",IF(Journal!$K73="TP",IF(ISNUMBER(Journal!$G73),"OK","TP1 MISSING"),IF(Journal!$K73="Manual exit",IF(ISNUMBER(Journal!$J73),"OK","MANUAL MISSING"),IF(Journal!$K73="TP1 + Breakeven",IF(ISNUMBER(Journal!$G73),"OK","TP1 MISSING"),IF(Journal!$K73="TP1 + Manual",IF(ISNUMBER(Journal!$G73),IF(ISNUMBER(Journal!$J73),"OK","MANUAL MISSING"),IF(ISNUMBER(Journal!$J73),"TP1 MISSING","TP1 &amp; MANUAL MISSING")),IF(Journal!$K73="Multiple TP",IF(ISNUMBER(Journal!$G73),IF(ISNUMBER(Journal!$H73),"OK","TP2 MISSING"),IF(ISNUMBER(Journal!$H73),"TP1 MISSING","TP1 &amp; TP2 MISSING")),"UNKNOWN OUTCOME")))))))))))))</f>
        <v>0</v>
      </c>
      <c r="K73">
        <f>J73="OK"</f>
        <v>0</v>
      </c>
      <c r="L73">
        <f>IF(ISNUMBER(Journal!$M73),Journal!$M73,0.5)</f>
        <v>0</v>
      </c>
      <c r="M73">
        <f>IF(NOT(K73),"",G73*IF(Journal!$K73="SL",Journal!$F73-Journal!$E73,IF(Journal!$K73="TP",Journal!$G73-Journal!$E73,IF(Journal!$K73="Manual exit",Journal!$J73-Journal!$E73,IF(Journal!$K73="TP1 + Breakeven",L73*(Journal!$G73-Journal!$E73),IF(Journal!$K73="TP1 + Manual",L73*(Journal!$G73-Journal!$E73)+(1-L73)*(Journal!$J73-Journal!$E73),(Journal!$G73+Journal!$H73+IF(ISNUMBER(Journal!$I73),Journal!$I73,0))/IF(ISNUMBER(Journal!$I73),3,2)-Journal!$E73))))))</f>
        <v>0</v>
      </c>
      <c r="N73">
        <f>IF(K73,Journal!$E73+G73*M73,"")</f>
        <v>0</v>
      </c>
      <c r="O73">
        <f>Q72</f>
        <v>0</v>
      </c>
      <c r="P73">
        <f>IF(OR(NOT(A73),I73&lt;&gt;""),"",Journal!$L73)</f>
        <v>0</v>
      </c>
      <c r="Q73">
        <f>O73+IF(K73,V73,0)</f>
        <v>0</v>
      </c>
      <c r="R73">
        <f>IF(P73="","",H73*P73*C73*D73)</f>
        <v>0</v>
      </c>
      <c r="S73">
        <f>IF(K73,M73*P73*C73*D73,"")</f>
        <v>0</v>
      </c>
      <c r="T73">
        <f>IF(K73,-IF(F73&gt;0,F73*Journal!$E73*P73*C73*D73,P73*E73),"")</f>
        <v>0</v>
      </c>
      <c r="U73">
        <f>IF(K73,IF(S73&gt;0,"W",IF(S73&lt;0,"L","B")),"")</f>
        <v>0</v>
      </c>
      <c r="V73">
        <f>IF(K73,S73+T73,"")</f>
        <v>0</v>
      </c>
      <c r="W73">
        <f>IF(K73,V73/O73,"")</f>
        <v>0</v>
      </c>
      <c r="X73">
        <f>IF(K73,M73/H73,"")</f>
        <v>0</v>
      </c>
      <c r="Y73">
        <f>IF(AND(OR(J73="OK",J73="OPEN"),ISNUMBER(Journal!$G73)),G73*(Journal!$G73-Journal!$E73)/H73,"")</f>
        <v>0</v>
      </c>
      <c r="Z73">
        <f>IF(AA73="","",IF(AND(ISNUMBER(Settings!$D$5),ISNUMBER(Settings!$E$5),IF(Settings!$D$5&lt;=Settings!$E$5,AND(AA73&gt;=Settings!$D$5,AA73&lt;Settings!$E$5),OR(AA73&gt;=Settings!$D$5,AA73&lt;Settings!$E$5))),Settings!$A$5,IF(AND(ISNUMBER(Settings!$D$6),ISNUMBER(Settings!$E$6),IF(Settings!$D$6&lt;=Settings!$E$6,AND(AA73&gt;=Settings!$D$6,AA73&lt;Settings!$E$6),OR(AA73&gt;=Settings!$D$6,AA73&lt;Settings!$E$6))),Settings!$A$6,IF(AND(ISNUMBER(Settings!$D$7),ISNUMBER(Settings!$E$7),IF(Settings!$D$7&lt;=Settings!$E$7,AND(AA73&gt;=Settings!$D$7,AA73&lt;Settings!$E$7),OR(AA73&gt;=Settings!$D$7,AA73&lt;Settings!$E$7))),Settings!$A$7,IF(AND(ISNUMBER(Settings!$D$8),ISNUMBER(Settings!$E$8),IF(Settings!$D$8&lt;=Settings!$E$8,AND(AA73&gt;=Settings!$D$8,AA73&lt;Settings!$E$8),OR(AA73&gt;=Settings!$D$8,AA73&lt;Settings!$E$8))),Settings!$A$8,IF(AND(ISNUMBER(Settings!$D$9),ISNUMBER(Settings!$E$9),IF(Settings!$D$9&lt;=Settings!$E$9,AND(AA73&gt;=Settings!$D$9,AA73&lt;Settings!$E$9),OR(AA73&gt;=Settings!$D$9,AA73&lt;Settings!$E$9))),Settings!$A$9,IF(AND(ISNUMBER(Settings!$D$10),ISNUMBER(Settings!$E$10),IF(Settings!$D$10&lt;=Settings!$E$10,AND(AA73&gt;=Settings!$D$10,AA73&lt;Settings!$E$10),OR(AA73&gt;=Settings!$D$10,AA73&lt;Settings!$E$10))),Settings!$A$10,"")))))))</f>
        <v>0</v>
      </c>
      <c r="AA73">
        <f>IF(AND(A73,ISNUMBER(Journal!$B73)),MOD(ROUND(MOD(Journal!$B73,1)*1440,0)-ROUND(Journal!$D$8*60,0),1440),"")</f>
        <v>0</v>
      </c>
      <c r="AB73">
        <f>IF(G73=1,"LONG",IF(G73=-1,"SHORT",""))</f>
        <v>0</v>
      </c>
      <c r="AC73">
        <f>AC72+IF(K73,1,0)</f>
        <v>0</v>
      </c>
      <c r="AD73">
        <f>IF(K73,AC73,"")</f>
        <v>0</v>
      </c>
      <c r="AE73">
        <f>J73="OPEN"</f>
        <v>0</v>
      </c>
      <c r="AF73">
        <f>AND(J73&lt;&gt;"",J73&lt;&gt;"OK",J73&lt;&gt;"OPEN")</f>
        <v>0</v>
      </c>
      <c r="AH73">
        <v>62</v>
      </c>
      <c r="AI73">
        <f>IF(AH73&gt;$AZ$11,"",IF(AH73=0,Journal!$D$3,INDEX($Q$11:$Q$1010,MATCH(AH73,$AD$11:$AD$1010,0))))</f>
        <v>0</v>
      </c>
      <c r="AJ73">
        <v>63</v>
      </c>
      <c r="AK73">
        <f>IF(AJ73&gt;$AZ$11,"",INDEX($P$11:$P$1010,MATCH(AJ73,$AD$11:$AD$1010,0)))</f>
        <v>0</v>
      </c>
      <c r="AM73">
        <f>IF(Markets!$A$67="","",Markets!$A$67)</f>
        <v>0</v>
      </c>
      <c r="AN73">
        <f>IF(AM73="",0,COUNTIFS(Journal!$C$11:$C$1010,AM73,$K$11:$K$1010,TRUE))</f>
        <v>0</v>
      </c>
      <c r="AO73">
        <f>IF(AN73=0,0,SUMIF(Journal!$C$11:$C$1010,AM73,$V$11:$V$1010))</f>
        <v>0</v>
      </c>
      <c r="AP73">
        <f>IF(AN73&gt;0,COUNTIF($AN$11:AN73,"&gt;0"),"")</f>
        <v>0</v>
      </c>
      <c r="AQ73">
        <v>63</v>
      </c>
      <c r="AR73">
        <f>IF(AQ73&gt;$AZ$36,"",INDEX($AM$11:$AM$160,MATCH(AQ73,$AP$11:$AP$160,0)))</f>
        <v>0</v>
      </c>
      <c r="AS73">
        <f>IF(AQ73&gt;$AZ$36,"",INDEX($AO$11:$AO$160,MATCH(AQ73,$AP$11:$AP$160,0)))</f>
        <v>0</v>
      </c>
    </row>
    <row r="74" spans="1:45">
      <c r="A74">
        <f>COUNTA(Journal!A74:M74)&gt;0</f>
        <v>0</v>
      </c>
      <c r="B74">
        <f>IF(Journal!$C74="",0,IFERROR(MATCH(Journal!$C74,Markets!$A$5:$A$154,0),0))</f>
        <v>0</v>
      </c>
      <c r="C74">
        <f>IF(B74&gt;0,INDEX(Markets!$C$5:$C$154,B74),"")</f>
        <v>0</v>
      </c>
      <c r="D74">
        <f>IF(B74&gt;0,INDEX(Markets!$F$5:$F$154,B74),"")</f>
        <v>0</v>
      </c>
      <c r="E74">
        <f>IF(B74&gt;0,IF(INDEX(Markets!$G$5:$G$154,B74)="",Journal!$D$4,INDEX(Markets!$G$5:$G$154,B74)),"")</f>
        <v>0</v>
      </c>
      <c r="F74">
        <f>IF(B74&gt;0,N(INDEX(Markets!$H$5:$H$154,B74)),0)</f>
        <v>0</v>
      </c>
      <c r="G74">
        <f>IF(Journal!$D74="LONG",1,IF(Journal!$D74="SHORT",-1,0))</f>
        <v>0</v>
      </c>
      <c r="H74">
        <f>IF(AND(ISNUMBER(Journal!$E74),ISNUMBER(Journal!$F74)),ABS(Journal!$E74-Journal!$F74),"")</f>
        <v>0</v>
      </c>
      <c r="I74">
        <f>IF(NOT(A74),"",IF(Journal!$C74="","INSTRUMENT MISSING",IF(B74=0,"UNKNOWN INSTRUMENT",IF(OR(NOT(ISNUMBER(C74)),NOT(ISNUMBER(D74))),"INSTRUMENT SPECS MISSING",IF(OR(C74&lt;=0,D74&lt;=0),"INSTRUMENT SPECS MISSING",IF(NOT(ISNUMBER(Journal!$E74)),"ENTRY MISSING",IF(NOT(ISNUMBER(Journal!$F74)),"SL MISSING",IF(Journal!$F74=Journal!$E74,"SL = ENTRY",IF(G74=0,"DIRECTION MISSING",IF(G74*(Journal!$E74-Journal!$F74)&lt;=0,"SL WRONG SIDE",IF(NOT(AND(ISNUMBER(Journal!$L74),Journal!$L74&gt;0)),IF(TRUE,"LOTS MISSING","RISK MISSING"),"")))))))))))</f>
        <v>0</v>
      </c>
      <c r="J74">
        <f>IF(NOT(A74),"",IF(I74&lt;&gt;"",I74,IF(AND(ISNUMBER(Journal!$G74),G74*(Journal!$G74-Journal!$E74)&lt;=0),"TP1 WRONG SIDE",IF(AND(ISNUMBER(Journal!$H74),G74*(Journal!$H74-Journal!$E74)&lt;=0),"TP2 WRONG SIDE",IF(AND(ISNUMBER(Journal!$I74),G74*(Journal!$I74-Journal!$E74)&lt;=0),"TP3 WRONG SIDE",IF(Journal!$K74="","OPEN",IF(AND(Journal!$M74&lt;&gt;"",OR(NOT(ISNUMBER(Journal!$M74)),Journal!$M74&lt;=0,Journal!$M74&gt;=1)),"TP1 % INVALID",IF(Journal!$K74="SL","OK",IF(Journal!$K74="TP",IF(ISNUMBER(Journal!$G74),"OK","TP1 MISSING"),IF(Journal!$K74="Manual exit",IF(ISNUMBER(Journal!$J74),"OK","MANUAL MISSING"),IF(Journal!$K74="TP1 + Breakeven",IF(ISNUMBER(Journal!$G74),"OK","TP1 MISSING"),IF(Journal!$K74="TP1 + Manual",IF(ISNUMBER(Journal!$G74),IF(ISNUMBER(Journal!$J74),"OK","MANUAL MISSING"),IF(ISNUMBER(Journal!$J74),"TP1 MISSING","TP1 &amp; MANUAL MISSING")),IF(Journal!$K74="Multiple TP",IF(ISNUMBER(Journal!$G74),IF(ISNUMBER(Journal!$H74),"OK","TP2 MISSING"),IF(ISNUMBER(Journal!$H74),"TP1 MISSING","TP1 &amp; TP2 MISSING")),"UNKNOWN OUTCOME")))))))))))))</f>
        <v>0</v>
      </c>
      <c r="K74">
        <f>J74="OK"</f>
        <v>0</v>
      </c>
      <c r="L74">
        <f>IF(ISNUMBER(Journal!$M74),Journal!$M74,0.5)</f>
        <v>0</v>
      </c>
      <c r="M74">
        <f>IF(NOT(K74),"",G74*IF(Journal!$K74="SL",Journal!$F74-Journal!$E74,IF(Journal!$K74="TP",Journal!$G74-Journal!$E74,IF(Journal!$K74="Manual exit",Journal!$J74-Journal!$E74,IF(Journal!$K74="TP1 + Breakeven",L74*(Journal!$G74-Journal!$E74),IF(Journal!$K74="TP1 + Manual",L74*(Journal!$G74-Journal!$E74)+(1-L74)*(Journal!$J74-Journal!$E74),(Journal!$G74+Journal!$H74+IF(ISNUMBER(Journal!$I74),Journal!$I74,0))/IF(ISNUMBER(Journal!$I74),3,2)-Journal!$E74))))))</f>
        <v>0</v>
      </c>
      <c r="N74">
        <f>IF(K74,Journal!$E74+G74*M74,"")</f>
        <v>0</v>
      </c>
      <c r="O74">
        <f>Q73</f>
        <v>0</v>
      </c>
      <c r="P74">
        <f>IF(OR(NOT(A74),I74&lt;&gt;""),"",Journal!$L74)</f>
        <v>0</v>
      </c>
      <c r="Q74">
        <f>O74+IF(K74,V74,0)</f>
        <v>0</v>
      </c>
      <c r="R74">
        <f>IF(P74="","",H74*P74*C74*D74)</f>
        <v>0</v>
      </c>
      <c r="S74">
        <f>IF(K74,M74*P74*C74*D74,"")</f>
        <v>0</v>
      </c>
      <c r="T74">
        <f>IF(K74,-IF(F74&gt;0,F74*Journal!$E74*P74*C74*D74,P74*E74),"")</f>
        <v>0</v>
      </c>
      <c r="U74">
        <f>IF(K74,IF(S74&gt;0,"W",IF(S74&lt;0,"L","B")),"")</f>
        <v>0</v>
      </c>
      <c r="V74">
        <f>IF(K74,S74+T74,"")</f>
        <v>0</v>
      </c>
      <c r="W74">
        <f>IF(K74,V74/O74,"")</f>
        <v>0</v>
      </c>
      <c r="X74">
        <f>IF(K74,M74/H74,"")</f>
        <v>0</v>
      </c>
      <c r="Y74">
        <f>IF(AND(OR(J74="OK",J74="OPEN"),ISNUMBER(Journal!$G74)),G74*(Journal!$G74-Journal!$E74)/H74,"")</f>
        <v>0</v>
      </c>
      <c r="Z74">
        <f>IF(AA74="","",IF(AND(ISNUMBER(Settings!$D$5),ISNUMBER(Settings!$E$5),IF(Settings!$D$5&lt;=Settings!$E$5,AND(AA74&gt;=Settings!$D$5,AA74&lt;Settings!$E$5),OR(AA74&gt;=Settings!$D$5,AA74&lt;Settings!$E$5))),Settings!$A$5,IF(AND(ISNUMBER(Settings!$D$6),ISNUMBER(Settings!$E$6),IF(Settings!$D$6&lt;=Settings!$E$6,AND(AA74&gt;=Settings!$D$6,AA74&lt;Settings!$E$6),OR(AA74&gt;=Settings!$D$6,AA74&lt;Settings!$E$6))),Settings!$A$6,IF(AND(ISNUMBER(Settings!$D$7),ISNUMBER(Settings!$E$7),IF(Settings!$D$7&lt;=Settings!$E$7,AND(AA74&gt;=Settings!$D$7,AA74&lt;Settings!$E$7),OR(AA74&gt;=Settings!$D$7,AA74&lt;Settings!$E$7))),Settings!$A$7,IF(AND(ISNUMBER(Settings!$D$8),ISNUMBER(Settings!$E$8),IF(Settings!$D$8&lt;=Settings!$E$8,AND(AA74&gt;=Settings!$D$8,AA74&lt;Settings!$E$8),OR(AA74&gt;=Settings!$D$8,AA74&lt;Settings!$E$8))),Settings!$A$8,IF(AND(ISNUMBER(Settings!$D$9),ISNUMBER(Settings!$E$9),IF(Settings!$D$9&lt;=Settings!$E$9,AND(AA74&gt;=Settings!$D$9,AA74&lt;Settings!$E$9),OR(AA74&gt;=Settings!$D$9,AA74&lt;Settings!$E$9))),Settings!$A$9,IF(AND(ISNUMBER(Settings!$D$10),ISNUMBER(Settings!$E$10),IF(Settings!$D$10&lt;=Settings!$E$10,AND(AA74&gt;=Settings!$D$10,AA74&lt;Settings!$E$10),OR(AA74&gt;=Settings!$D$10,AA74&lt;Settings!$E$10))),Settings!$A$10,"")))))))</f>
        <v>0</v>
      </c>
      <c r="AA74">
        <f>IF(AND(A74,ISNUMBER(Journal!$B74)),MOD(ROUND(MOD(Journal!$B74,1)*1440,0)-ROUND(Journal!$D$8*60,0),1440),"")</f>
        <v>0</v>
      </c>
      <c r="AB74">
        <f>IF(G74=1,"LONG",IF(G74=-1,"SHORT",""))</f>
        <v>0</v>
      </c>
      <c r="AC74">
        <f>AC73+IF(K74,1,0)</f>
        <v>0</v>
      </c>
      <c r="AD74">
        <f>IF(K74,AC74,"")</f>
        <v>0</v>
      </c>
      <c r="AE74">
        <f>J74="OPEN"</f>
        <v>0</v>
      </c>
      <c r="AF74">
        <f>AND(J74&lt;&gt;"",J74&lt;&gt;"OK",J74&lt;&gt;"OPEN")</f>
        <v>0</v>
      </c>
      <c r="AH74">
        <v>63</v>
      </c>
      <c r="AI74">
        <f>IF(AH74&gt;$AZ$11,"",IF(AH74=0,Journal!$D$3,INDEX($Q$11:$Q$1010,MATCH(AH74,$AD$11:$AD$1010,0))))</f>
        <v>0</v>
      </c>
      <c r="AJ74">
        <v>64</v>
      </c>
      <c r="AK74">
        <f>IF(AJ74&gt;$AZ$11,"",INDEX($P$11:$P$1010,MATCH(AJ74,$AD$11:$AD$1010,0)))</f>
        <v>0</v>
      </c>
      <c r="AM74">
        <f>IF(Markets!$A$68="","",Markets!$A$68)</f>
        <v>0</v>
      </c>
      <c r="AN74">
        <f>IF(AM74="",0,COUNTIFS(Journal!$C$11:$C$1010,AM74,$K$11:$K$1010,TRUE))</f>
        <v>0</v>
      </c>
      <c r="AO74">
        <f>IF(AN74=0,0,SUMIF(Journal!$C$11:$C$1010,AM74,$V$11:$V$1010))</f>
        <v>0</v>
      </c>
      <c r="AP74">
        <f>IF(AN74&gt;0,COUNTIF($AN$11:AN74,"&gt;0"),"")</f>
        <v>0</v>
      </c>
      <c r="AQ74">
        <v>64</v>
      </c>
      <c r="AR74">
        <f>IF(AQ74&gt;$AZ$36,"",INDEX($AM$11:$AM$160,MATCH(AQ74,$AP$11:$AP$160,0)))</f>
        <v>0</v>
      </c>
      <c r="AS74">
        <f>IF(AQ74&gt;$AZ$36,"",INDEX($AO$11:$AO$160,MATCH(AQ74,$AP$11:$AP$160,0)))</f>
        <v>0</v>
      </c>
    </row>
    <row r="75" spans="1:45">
      <c r="A75">
        <f>COUNTA(Journal!A75:M75)&gt;0</f>
        <v>0</v>
      </c>
      <c r="B75">
        <f>IF(Journal!$C75="",0,IFERROR(MATCH(Journal!$C75,Markets!$A$5:$A$154,0),0))</f>
        <v>0</v>
      </c>
      <c r="C75">
        <f>IF(B75&gt;0,INDEX(Markets!$C$5:$C$154,B75),"")</f>
        <v>0</v>
      </c>
      <c r="D75">
        <f>IF(B75&gt;0,INDEX(Markets!$F$5:$F$154,B75),"")</f>
        <v>0</v>
      </c>
      <c r="E75">
        <f>IF(B75&gt;0,IF(INDEX(Markets!$G$5:$G$154,B75)="",Journal!$D$4,INDEX(Markets!$G$5:$G$154,B75)),"")</f>
        <v>0</v>
      </c>
      <c r="F75">
        <f>IF(B75&gt;0,N(INDEX(Markets!$H$5:$H$154,B75)),0)</f>
        <v>0</v>
      </c>
      <c r="G75">
        <f>IF(Journal!$D75="LONG",1,IF(Journal!$D75="SHORT",-1,0))</f>
        <v>0</v>
      </c>
      <c r="H75">
        <f>IF(AND(ISNUMBER(Journal!$E75),ISNUMBER(Journal!$F75)),ABS(Journal!$E75-Journal!$F75),"")</f>
        <v>0</v>
      </c>
      <c r="I75">
        <f>IF(NOT(A75),"",IF(Journal!$C75="","INSTRUMENT MISSING",IF(B75=0,"UNKNOWN INSTRUMENT",IF(OR(NOT(ISNUMBER(C75)),NOT(ISNUMBER(D75))),"INSTRUMENT SPECS MISSING",IF(OR(C75&lt;=0,D75&lt;=0),"INSTRUMENT SPECS MISSING",IF(NOT(ISNUMBER(Journal!$E75)),"ENTRY MISSING",IF(NOT(ISNUMBER(Journal!$F75)),"SL MISSING",IF(Journal!$F75=Journal!$E75,"SL = ENTRY",IF(G75=0,"DIRECTION MISSING",IF(G75*(Journal!$E75-Journal!$F75)&lt;=0,"SL WRONG SIDE",IF(NOT(AND(ISNUMBER(Journal!$L75),Journal!$L75&gt;0)),IF(TRUE,"LOTS MISSING","RISK MISSING"),"")))))))))))</f>
        <v>0</v>
      </c>
      <c r="J75">
        <f>IF(NOT(A75),"",IF(I75&lt;&gt;"",I75,IF(AND(ISNUMBER(Journal!$G75),G75*(Journal!$G75-Journal!$E75)&lt;=0),"TP1 WRONG SIDE",IF(AND(ISNUMBER(Journal!$H75),G75*(Journal!$H75-Journal!$E75)&lt;=0),"TP2 WRONG SIDE",IF(AND(ISNUMBER(Journal!$I75),G75*(Journal!$I75-Journal!$E75)&lt;=0),"TP3 WRONG SIDE",IF(Journal!$K75="","OPEN",IF(AND(Journal!$M75&lt;&gt;"",OR(NOT(ISNUMBER(Journal!$M75)),Journal!$M75&lt;=0,Journal!$M75&gt;=1)),"TP1 % INVALID",IF(Journal!$K75="SL","OK",IF(Journal!$K75="TP",IF(ISNUMBER(Journal!$G75),"OK","TP1 MISSING"),IF(Journal!$K75="Manual exit",IF(ISNUMBER(Journal!$J75),"OK","MANUAL MISSING"),IF(Journal!$K75="TP1 + Breakeven",IF(ISNUMBER(Journal!$G75),"OK","TP1 MISSING"),IF(Journal!$K75="TP1 + Manual",IF(ISNUMBER(Journal!$G75),IF(ISNUMBER(Journal!$J75),"OK","MANUAL MISSING"),IF(ISNUMBER(Journal!$J75),"TP1 MISSING","TP1 &amp; MANUAL MISSING")),IF(Journal!$K75="Multiple TP",IF(ISNUMBER(Journal!$G75),IF(ISNUMBER(Journal!$H75),"OK","TP2 MISSING"),IF(ISNUMBER(Journal!$H75),"TP1 MISSING","TP1 &amp; TP2 MISSING")),"UNKNOWN OUTCOME")))))))))))))</f>
        <v>0</v>
      </c>
      <c r="K75">
        <f>J75="OK"</f>
        <v>0</v>
      </c>
      <c r="L75">
        <f>IF(ISNUMBER(Journal!$M75),Journal!$M75,0.5)</f>
        <v>0</v>
      </c>
      <c r="M75">
        <f>IF(NOT(K75),"",G75*IF(Journal!$K75="SL",Journal!$F75-Journal!$E75,IF(Journal!$K75="TP",Journal!$G75-Journal!$E75,IF(Journal!$K75="Manual exit",Journal!$J75-Journal!$E75,IF(Journal!$K75="TP1 + Breakeven",L75*(Journal!$G75-Journal!$E75),IF(Journal!$K75="TP1 + Manual",L75*(Journal!$G75-Journal!$E75)+(1-L75)*(Journal!$J75-Journal!$E75),(Journal!$G75+Journal!$H75+IF(ISNUMBER(Journal!$I75),Journal!$I75,0))/IF(ISNUMBER(Journal!$I75),3,2)-Journal!$E75))))))</f>
        <v>0</v>
      </c>
      <c r="N75">
        <f>IF(K75,Journal!$E75+G75*M75,"")</f>
        <v>0</v>
      </c>
      <c r="O75">
        <f>Q74</f>
        <v>0</v>
      </c>
      <c r="P75">
        <f>IF(OR(NOT(A75),I75&lt;&gt;""),"",Journal!$L75)</f>
        <v>0</v>
      </c>
      <c r="Q75">
        <f>O75+IF(K75,V75,0)</f>
        <v>0</v>
      </c>
      <c r="R75">
        <f>IF(P75="","",H75*P75*C75*D75)</f>
        <v>0</v>
      </c>
      <c r="S75">
        <f>IF(K75,M75*P75*C75*D75,"")</f>
        <v>0</v>
      </c>
      <c r="T75">
        <f>IF(K75,-IF(F75&gt;0,F75*Journal!$E75*P75*C75*D75,P75*E75),"")</f>
        <v>0</v>
      </c>
      <c r="U75">
        <f>IF(K75,IF(S75&gt;0,"W",IF(S75&lt;0,"L","B")),"")</f>
        <v>0</v>
      </c>
      <c r="V75">
        <f>IF(K75,S75+T75,"")</f>
        <v>0</v>
      </c>
      <c r="W75">
        <f>IF(K75,V75/O75,"")</f>
        <v>0</v>
      </c>
      <c r="X75">
        <f>IF(K75,M75/H75,"")</f>
        <v>0</v>
      </c>
      <c r="Y75">
        <f>IF(AND(OR(J75="OK",J75="OPEN"),ISNUMBER(Journal!$G75)),G75*(Journal!$G75-Journal!$E75)/H75,"")</f>
        <v>0</v>
      </c>
      <c r="Z75">
        <f>IF(AA75="","",IF(AND(ISNUMBER(Settings!$D$5),ISNUMBER(Settings!$E$5),IF(Settings!$D$5&lt;=Settings!$E$5,AND(AA75&gt;=Settings!$D$5,AA75&lt;Settings!$E$5),OR(AA75&gt;=Settings!$D$5,AA75&lt;Settings!$E$5))),Settings!$A$5,IF(AND(ISNUMBER(Settings!$D$6),ISNUMBER(Settings!$E$6),IF(Settings!$D$6&lt;=Settings!$E$6,AND(AA75&gt;=Settings!$D$6,AA75&lt;Settings!$E$6),OR(AA75&gt;=Settings!$D$6,AA75&lt;Settings!$E$6))),Settings!$A$6,IF(AND(ISNUMBER(Settings!$D$7),ISNUMBER(Settings!$E$7),IF(Settings!$D$7&lt;=Settings!$E$7,AND(AA75&gt;=Settings!$D$7,AA75&lt;Settings!$E$7),OR(AA75&gt;=Settings!$D$7,AA75&lt;Settings!$E$7))),Settings!$A$7,IF(AND(ISNUMBER(Settings!$D$8),ISNUMBER(Settings!$E$8),IF(Settings!$D$8&lt;=Settings!$E$8,AND(AA75&gt;=Settings!$D$8,AA75&lt;Settings!$E$8),OR(AA75&gt;=Settings!$D$8,AA75&lt;Settings!$E$8))),Settings!$A$8,IF(AND(ISNUMBER(Settings!$D$9),ISNUMBER(Settings!$E$9),IF(Settings!$D$9&lt;=Settings!$E$9,AND(AA75&gt;=Settings!$D$9,AA75&lt;Settings!$E$9),OR(AA75&gt;=Settings!$D$9,AA75&lt;Settings!$E$9))),Settings!$A$9,IF(AND(ISNUMBER(Settings!$D$10),ISNUMBER(Settings!$E$10),IF(Settings!$D$10&lt;=Settings!$E$10,AND(AA75&gt;=Settings!$D$10,AA75&lt;Settings!$E$10),OR(AA75&gt;=Settings!$D$10,AA75&lt;Settings!$E$10))),Settings!$A$10,"")))))))</f>
        <v>0</v>
      </c>
      <c r="AA75">
        <f>IF(AND(A75,ISNUMBER(Journal!$B75)),MOD(ROUND(MOD(Journal!$B75,1)*1440,0)-ROUND(Journal!$D$8*60,0),1440),"")</f>
        <v>0</v>
      </c>
      <c r="AB75">
        <f>IF(G75=1,"LONG",IF(G75=-1,"SHORT",""))</f>
        <v>0</v>
      </c>
      <c r="AC75">
        <f>AC74+IF(K75,1,0)</f>
        <v>0</v>
      </c>
      <c r="AD75">
        <f>IF(K75,AC75,"")</f>
        <v>0</v>
      </c>
      <c r="AE75">
        <f>J75="OPEN"</f>
        <v>0</v>
      </c>
      <c r="AF75">
        <f>AND(J75&lt;&gt;"",J75&lt;&gt;"OK",J75&lt;&gt;"OPEN")</f>
        <v>0</v>
      </c>
      <c r="AH75">
        <v>64</v>
      </c>
      <c r="AI75">
        <f>IF(AH75&gt;$AZ$11,"",IF(AH75=0,Journal!$D$3,INDEX($Q$11:$Q$1010,MATCH(AH75,$AD$11:$AD$1010,0))))</f>
        <v>0</v>
      </c>
      <c r="AJ75">
        <v>65</v>
      </c>
      <c r="AK75">
        <f>IF(AJ75&gt;$AZ$11,"",INDEX($P$11:$P$1010,MATCH(AJ75,$AD$11:$AD$1010,0)))</f>
        <v>0</v>
      </c>
      <c r="AM75">
        <f>IF(Markets!$A$69="","",Markets!$A$69)</f>
        <v>0</v>
      </c>
      <c r="AN75">
        <f>IF(AM75="",0,COUNTIFS(Journal!$C$11:$C$1010,AM75,$K$11:$K$1010,TRUE))</f>
        <v>0</v>
      </c>
      <c r="AO75">
        <f>IF(AN75=0,0,SUMIF(Journal!$C$11:$C$1010,AM75,$V$11:$V$1010))</f>
        <v>0</v>
      </c>
      <c r="AP75">
        <f>IF(AN75&gt;0,COUNTIF($AN$11:AN75,"&gt;0"),"")</f>
        <v>0</v>
      </c>
      <c r="AQ75">
        <v>65</v>
      </c>
      <c r="AR75">
        <f>IF(AQ75&gt;$AZ$36,"",INDEX($AM$11:$AM$160,MATCH(AQ75,$AP$11:$AP$160,0)))</f>
        <v>0</v>
      </c>
      <c r="AS75">
        <f>IF(AQ75&gt;$AZ$36,"",INDEX($AO$11:$AO$160,MATCH(AQ75,$AP$11:$AP$160,0)))</f>
        <v>0</v>
      </c>
    </row>
    <row r="76" spans="1:45">
      <c r="A76">
        <f>COUNTA(Journal!A76:M76)&gt;0</f>
        <v>0</v>
      </c>
      <c r="B76">
        <f>IF(Journal!$C76="",0,IFERROR(MATCH(Journal!$C76,Markets!$A$5:$A$154,0),0))</f>
        <v>0</v>
      </c>
      <c r="C76">
        <f>IF(B76&gt;0,INDEX(Markets!$C$5:$C$154,B76),"")</f>
        <v>0</v>
      </c>
      <c r="D76">
        <f>IF(B76&gt;0,INDEX(Markets!$F$5:$F$154,B76),"")</f>
        <v>0</v>
      </c>
      <c r="E76">
        <f>IF(B76&gt;0,IF(INDEX(Markets!$G$5:$G$154,B76)="",Journal!$D$4,INDEX(Markets!$G$5:$G$154,B76)),"")</f>
        <v>0</v>
      </c>
      <c r="F76">
        <f>IF(B76&gt;0,N(INDEX(Markets!$H$5:$H$154,B76)),0)</f>
        <v>0</v>
      </c>
      <c r="G76">
        <f>IF(Journal!$D76="LONG",1,IF(Journal!$D76="SHORT",-1,0))</f>
        <v>0</v>
      </c>
      <c r="H76">
        <f>IF(AND(ISNUMBER(Journal!$E76),ISNUMBER(Journal!$F76)),ABS(Journal!$E76-Journal!$F76),"")</f>
        <v>0</v>
      </c>
      <c r="I76">
        <f>IF(NOT(A76),"",IF(Journal!$C76="","INSTRUMENT MISSING",IF(B76=0,"UNKNOWN INSTRUMENT",IF(OR(NOT(ISNUMBER(C76)),NOT(ISNUMBER(D76))),"INSTRUMENT SPECS MISSING",IF(OR(C76&lt;=0,D76&lt;=0),"INSTRUMENT SPECS MISSING",IF(NOT(ISNUMBER(Journal!$E76)),"ENTRY MISSING",IF(NOT(ISNUMBER(Journal!$F76)),"SL MISSING",IF(Journal!$F76=Journal!$E76,"SL = ENTRY",IF(G76=0,"DIRECTION MISSING",IF(G76*(Journal!$E76-Journal!$F76)&lt;=0,"SL WRONG SIDE",IF(NOT(AND(ISNUMBER(Journal!$L76),Journal!$L76&gt;0)),IF(TRUE,"LOTS MISSING","RISK MISSING"),"")))))))))))</f>
        <v>0</v>
      </c>
      <c r="J76">
        <f>IF(NOT(A76),"",IF(I76&lt;&gt;"",I76,IF(AND(ISNUMBER(Journal!$G76),G76*(Journal!$G76-Journal!$E76)&lt;=0),"TP1 WRONG SIDE",IF(AND(ISNUMBER(Journal!$H76),G76*(Journal!$H76-Journal!$E76)&lt;=0),"TP2 WRONG SIDE",IF(AND(ISNUMBER(Journal!$I76),G76*(Journal!$I76-Journal!$E76)&lt;=0),"TP3 WRONG SIDE",IF(Journal!$K76="","OPEN",IF(AND(Journal!$M76&lt;&gt;"",OR(NOT(ISNUMBER(Journal!$M76)),Journal!$M76&lt;=0,Journal!$M76&gt;=1)),"TP1 % INVALID",IF(Journal!$K76="SL","OK",IF(Journal!$K76="TP",IF(ISNUMBER(Journal!$G76),"OK","TP1 MISSING"),IF(Journal!$K76="Manual exit",IF(ISNUMBER(Journal!$J76),"OK","MANUAL MISSING"),IF(Journal!$K76="TP1 + Breakeven",IF(ISNUMBER(Journal!$G76),"OK","TP1 MISSING"),IF(Journal!$K76="TP1 + Manual",IF(ISNUMBER(Journal!$G76),IF(ISNUMBER(Journal!$J76),"OK","MANUAL MISSING"),IF(ISNUMBER(Journal!$J76),"TP1 MISSING","TP1 &amp; MANUAL MISSING")),IF(Journal!$K76="Multiple TP",IF(ISNUMBER(Journal!$G76),IF(ISNUMBER(Journal!$H76),"OK","TP2 MISSING"),IF(ISNUMBER(Journal!$H76),"TP1 MISSING","TP1 &amp; TP2 MISSING")),"UNKNOWN OUTCOME")))))))))))))</f>
        <v>0</v>
      </c>
      <c r="K76">
        <f>J76="OK"</f>
        <v>0</v>
      </c>
      <c r="L76">
        <f>IF(ISNUMBER(Journal!$M76),Journal!$M76,0.5)</f>
        <v>0</v>
      </c>
      <c r="M76">
        <f>IF(NOT(K76),"",G76*IF(Journal!$K76="SL",Journal!$F76-Journal!$E76,IF(Journal!$K76="TP",Journal!$G76-Journal!$E76,IF(Journal!$K76="Manual exit",Journal!$J76-Journal!$E76,IF(Journal!$K76="TP1 + Breakeven",L76*(Journal!$G76-Journal!$E76),IF(Journal!$K76="TP1 + Manual",L76*(Journal!$G76-Journal!$E76)+(1-L76)*(Journal!$J76-Journal!$E76),(Journal!$G76+Journal!$H76+IF(ISNUMBER(Journal!$I76),Journal!$I76,0))/IF(ISNUMBER(Journal!$I76),3,2)-Journal!$E76))))))</f>
        <v>0</v>
      </c>
      <c r="N76">
        <f>IF(K76,Journal!$E76+G76*M76,"")</f>
        <v>0</v>
      </c>
      <c r="O76">
        <f>Q75</f>
        <v>0</v>
      </c>
      <c r="P76">
        <f>IF(OR(NOT(A76),I76&lt;&gt;""),"",Journal!$L76)</f>
        <v>0</v>
      </c>
      <c r="Q76">
        <f>O76+IF(K76,V76,0)</f>
        <v>0</v>
      </c>
      <c r="R76">
        <f>IF(P76="","",H76*P76*C76*D76)</f>
        <v>0</v>
      </c>
      <c r="S76">
        <f>IF(K76,M76*P76*C76*D76,"")</f>
        <v>0</v>
      </c>
      <c r="T76">
        <f>IF(K76,-IF(F76&gt;0,F76*Journal!$E76*P76*C76*D76,P76*E76),"")</f>
        <v>0</v>
      </c>
      <c r="U76">
        <f>IF(K76,IF(S76&gt;0,"W",IF(S76&lt;0,"L","B")),"")</f>
        <v>0</v>
      </c>
      <c r="V76">
        <f>IF(K76,S76+T76,"")</f>
        <v>0</v>
      </c>
      <c r="W76">
        <f>IF(K76,V76/O76,"")</f>
        <v>0</v>
      </c>
      <c r="X76">
        <f>IF(K76,M76/H76,"")</f>
        <v>0</v>
      </c>
      <c r="Y76">
        <f>IF(AND(OR(J76="OK",J76="OPEN"),ISNUMBER(Journal!$G76)),G76*(Journal!$G76-Journal!$E76)/H76,"")</f>
        <v>0</v>
      </c>
      <c r="Z76">
        <f>IF(AA76="","",IF(AND(ISNUMBER(Settings!$D$5),ISNUMBER(Settings!$E$5),IF(Settings!$D$5&lt;=Settings!$E$5,AND(AA76&gt;=Settings!$D$5,AA76&lt;Settings!$E$5),OR(AA76&gt;=Settings!$D$5,AA76&lt;Settings!$E$5))),Settings!$A$5,IF(AND(ISNUMBER(Settings!$D$6),ISNUMBER(Settings!$E$6),IF(Settings!$D$6&lt;=Settings!$E$6,AND(AA76&gt;=Settings!$D$6,AA76&lt;Settings!$E$6),OR(AA76&gt;=Settings!$D$6,AA76&lt;Settings!$E$6))),Settings!$A$6,IF(AND(ISNUMBER(Settings!$D$7),ISNUMBER(Settings!$E$7),IF(Settings!$D$7&lt;=Settings!$E$7,AND(AA76&gt;=Settings!$D$7,AA76&lt;Settings!$E$7),OR(AA76&gt;=Settings!$D$7,AA76&lt;Settings!$E$7))),Settings!$A$7,IF(AND(ISNUMBER(Settings!$D$8),ISNUMBER(Settings!$E$8),IF(Settings!$D$8&lt;=Settings!$E$8,AND(AA76&gt;=Settings!$D$8,AA76&lt;Settings!$E$8),OR(AA76&gt;=Settings!$D$8,AA76&lt;Settings!$E$8))),Settings!$A$8,IF(AND(ISNUMBER(Settings!$D$9),ISNUMBER(Settings!$E$9),IF(Settings!$D$9&lt;=Settings!$E$9,AND(AA76&gt;=Settings!$D$9,AA76&lt;Settings!$E$9),OR(AA76&gt;=Settings!$D$9,AA76&lt;Settings!$E$9))),Settings!$A$9,IF(AND(ISNUMBER(Settings!$D$10),ISNUMBER(Settings!$E$10),IF(Settings!$D$10&lt;=Settings!$E$10,AND(AA76&gt;=Settings!$D$10,AA76&lt;Settings!$E$10),OR(AA76&gt;=Settings!$D$10,AA76&lt;Settings!$E$10))),Settings!$A$10,"")))))))</f>
        <v>0</v>
      </c>
      <c r="AA76">
        <f>IF(AND(A76,ISNUMBER(Journal!$B76)),MOD(ROUND(MOD(Journal!$B76,1)*1440,0)-ROUND(Journal!$D$8*60,0),1440),"")</f>
        <v>0</v>
      </c>
      <c r="AB76">
        <f>IF(G76=1,"LONG",IF(G76=-1,"SHORT",""))</f>
        <v>0</v>
      </c>
      <c r="AC76">
        <f>AC75+IF(K76,1,0)</f>
        <v>0</v>
      </c>
      <c r="AD76">
        <f>IF(K76,AC76,"")</f>
        <v>0</v>
      </c>
      <c r="AE76">
        <f>J76="OPEN"</f>
        <v>0</v>
      </c>
      <c r="AF76">
        <f>AND(J76&lt;&gt;"",J76&lt;&gt;"OK",J76&lt;&gt;"OPEN")</f>
        <v>0</v>
      </c>
      <c r="AH76">
        <v>65</v>
      </c>
      <c r="AI76">
        <f>IF(AH76&gt;$AZ$11,"",IF(AH76=0,Journal!$D$3,INDEX($Q$11:$Q$1010,MATCH(AH76,$AD$11:$AD$1010,0))))</f>
        <v>0</v>
      </c>
      <c r="AJ76">
        <v>66</v>
      </c>
      <c r="AK76">
        <f>IF(AJ76&gt;$AZ$11,"",INDEX($P$11:$P$1010,MATCH(AJ76,$AD$11:$AD$1010,0)))</f>
        <v>0</v>
      </c>
      <c r="AM76">
        <f>IF(Markets!$A$70="","",Markets!$A$70)</f>
        <v>0</v>
      </c>
      <c r="AN76">
        <f>IF(AM76="",0,COUNTIFS(Journal!$C$11:$C$1010,AM76,$K$11:$K$1010,TRUE))</f>
        <v>0</v>
      </c>
      <c r="AO76">
        <f>IF(AN76=0,0,SUMIF(Journal!$C$11:$C$1010,AM76,$V$11:$V$1010))</f>
        <v>0</v>
      </c>
      <c r="AP76">
        <f>IF(AN76&gt;0,COUNTIF($AN$11:AN76,"&gt;0"),"")</f>
        <v>0</v>
      </c>
      <c r="AQ76">
        <v>66</v>
      </c>
      <c r="AR76">
        <f>IF(AQ76&gt;$AZ$36,"",INDEX($AM$11:$AM$160,MATCH(AQ76,$AP$11:$AP$160,0)))</f>
        <v>0</v>
      </c>
      <c r="AS76">
        <f>IF(AQ76&gt;$AZ$36,"",INDEX($AO$11:$AO$160,MATCH(AQ76,$AP$11:$AP$160,0)))</f>
        <v>0</v>
      </c>
    </row>
    <row r="77" spans="1:45">
      <c r="A77">
        <f>COUNTA(Journal!A77:M77)&gt;0</f>
        <v>0</v>
      </c>
      <c r="B77">
        <f>IF(Journal!$C77="",0,IFERROR(MATCH(Journal!$C77,Markets!$A$5:$A$154,0),0))</f>
        <v>0</v>
      </c>
      <c r="C77">
        <f>IF(B77&gt;0,INDEX(Markets!$C$5:$C$154,B77),"")</f>
        <v>0</v>
      </c>
      <c r="D77">
        <f>IF(B77&gt;0,INDEX(Markets!$F$5:$F$154,B77),"")</f>
        <v>0</v>
      </c>
      <c r="E77">
        <f>IF(B77&gt;0,IF(INDEX(Markets!$G$5:$G$154,B77)="",Journal!$D$4,INDEX(Markets!$G$5:$G$154,B77)),"")</f>
        <v>0</v>
      </c>
      <c r="F77">
        <f>IF(B77&gt;0,N(INDEX(Markets!$H$5:$H$154,B77)),0)</f>
        <v>0</v>
      </c>
      <c r="G77">
        <f>IF(Journal!$D77="LONG",1,IF(Journal!$D77="SHORT",-1,0))</f>
        <v>0</v>
      </c>
      <c r="H77">
        <f>IF(AND(ISNUMBER(Journal!$E77),ISNUMBER(Journal!$F77)),ABS(Journal!$E77-Journal!$F77),"")</f>
        <v>0</v>
      </c>
      <c r="I77">
        <f>IF(NOT(A77),"",IF(Journal!$C77="","INSTRUMENT MISSING",IF(B77=0,"UNKNOWN INSTRUMENT",IF(OR(NOT(ISNUMBER(C77)),NOT(ISNUMBER(D77))),"INSTRUMENT SPECS MISSING",IF(OR(C77&lt;=0,D77&lt;=0),"INSTRUMENT SPECS MISSING",IF(NOT(ISNUMBER(Journal!$E77)),"ENTRY MISSING",IF(NOT(ISNUMBER(Journal!$F77)),"SL MISSING",IF(Journal!$F77=Journal!$E77,"SL = ENTRY",IF(G77=0,"DIRECTION MISSING",IF(G77*(Journal!$E77-Journal!$F77)&lt;=0,"SL WRONG SIDE",IF(NOT(AND(ISNUMBER(Journal!$L77),Journal!$L77&gt;0)),IF(TRUE,"LOTS MISSING","RISK MISSING"),"")))))))))))</f>
        <v>0</v>
      </c>
      <c r="J77">
        <f>IF(NOT(A77),"",IF(I77&lt;&gt;"",I77,IF(AND(ISNUMBER(Journal!$G77),G77*(Journal!$G77-Journal!$E77)&lt;=0),"TP1 WRONG SIDE",IF(AND(ISNUMBER(Journal!$H77),G77*(Journal!$H77-Journal!$E77)&lt;=0),"TP2 WRONG SIDE",IF(AND(ISNUMBER(Journal!$I77),G77*(Journal!$I77-Journal!$E77)&lt;=0),"TP3 WRONG SIDE",IF(Journal!$K77="","OPEN",IF(AND(Journal!$M77&lt;&gt;"",OR(NOT(ISNUMBER(Journal!$M77)),Journal!$M77&lt;=0,Journal!$M77&gt;=1)),"TP1 % INVALID",IF(Journal!$K77="SL","OK",IF(Journal!$K77="TP",IF(ISNUMBER(Journal!$G77),"OK","TP1 MISSING"),IF(Journal!$K77="Manual exit",IF(ISNUMBER(Journal!$J77),"OK","MANUAL MISSING"),IF(Journal!$K77="TP1 + Breakeven",IF(ISNUMBER(Journal!$G77),"OK","TP1 MISSING"),IF(Journal!$K77="TP1 + Manual",IF(ISNUMBER(Journal!$G77),IF(ISNUMBER(Journal!$J77),"OK","MANUAL MISSING"),IF(ISNUMBER(Journal!$J77),"TP1 MISSING","TP1 &amp; MANUAL MISSING")),IF(Journal!$K77="Multiple TP",IF(ISNUMBER(Journal!$G77),IF(ISNUMBER(Journal!$H77),"OK","TP2 MISSING"),IF(ISNUMBER(Journal!$H77),"TP1 MISSING","TP1 &amp; TP2 MISSING")),"UNKNOWN OUTCOME")))))))))))))</f>
        <v>0</v>
      </c>
      <c r="K77">
        <f>J77="OK"</f>
        <v>0</v>
      </c>
      <c r="L77">
        <f>IF(ISNUMBER(Journal!$M77),Journal!$M77,0.5)</f>
        <v>0</v>
      </c>
      <c r="M77">
        <f>IF(NOT(K77),"",G77*IF(Journal!$K77="SL",Journal!$F77-Journal!$E77,IF(Journal!$K77="TP",Journal!$G77-Journal!$E77,IF(Journal!$K77="Manual exit",Journal!$J77-Journal!$E77,IF(Journal!$K77="TP1 + Breakeven",L77*(Journal!$G77-Journal!$E77),IF(Journal!$K77="TP1 + Manual",L77*(Journal!$G77-Journal!$E77)+(1-L77)*(Journal!$J77-Journal!$E77),(Journal!$G77+Journal!$H77+IF(ISNUMBER(Journal!$I77),Journal!$I77,0))/IF(ISNUMBER(Journal!$I77),3,2)-Journal!$E77))))))</f>
        <v>0</v>
      </c>
      <c r="N77">
        <f>IF(K77,Journal!$E77+G77*M77,"")</f>
        <v>0</v>
      </c>
      <c r="O77">
        <f>Q76</f>
        <v>0</v>
      </c>
      <c r="P77">
        <f>IF(OR(NOT(A77),I77&lt;&gt;""),"",Journal!$L77)</f>
        <v>0</v>
      </c>
      <c r="Q77">
        <f>O77+IF(K77,V77,0)</f>
        <v>0</v>
      </c>
      <c r="R77">
        <f>IF(P77="","",H77*P77*C77*D77)</f>
        <v>0</v>
      </c>
      <c r="S77">
        <f>IF(K77,M77*P77*C77*D77,"")</f>
        <v>0</v>
      </c>
      <c r="T77">
        <f>IF(K77,-IF(F77&gt;0,F77*Journal!$E77*P77*C77*D77,P77*E77),"")</f>
        <v>0</v>
      </c>
      <c r="U77">
        <f>IF(K77,IF(S77&gt;0,"W",IF(S77&lt;0,"L","B")),"")</f>
        <v>0</v>
      </c>
      <c r="V77">
        <f>IF(K77,S77+T77,"")</f>
        <v>0</v>
      </c>
      <c r="W77">
        <f>IF(K77,V77/O77,"")</f>
        <v>0</v>
      </c>
      <c r="X77">
        <f>IF(K77,M77/H77,"")</f>
        <v>0</v>
      </c>
      <c r="Y77">
        <f>IF(AND(OR(J77="OK",J77="OPEN"),ISNUMBER(Journal!$G77)),G77*(Journal!$G77-Journal!$E77)/H77,"")</f>
        <v>0</v>
      </c>
      <c r="Z77">
        <f>IF(AA77="","",IF(AND(ISNUMBER(Settings!$D$5),ISNUMBER(Settings!$E$5),IF(Settings!$D$5&lt;=Settings!$E$5,AND(AA77&gt;=Settings!$D$5,AA77&lt;Settings!$E$5),OR(AA77&gt;=Settings!$D$5,AA77&lt;Settings!$E$5))),Settings!$A$5,IF(AND(ISNUMBER(Settings!$D$6),ISNUMBER(Settings!$E$6),IF(Settings!$D$6&lt;=Settings!$E$6,AND(AA77&gt;=Settings!$D$6,AA77&lt;Settings!$E$6),OR(AA77&gt;=Settings!$D$6,AA77&lt;Settings!$E$6))),Settings!$A$6,IF(AND(ISNUMBER(Settings!$D$7),ISNUMBER(Settings!$E$7),IF(Settings!$D$7&lt;=Settings!$E$7,AND(AA77&gt;=Settings!$D$7,AA77&lt;Settings!$E$7),OR(AA77&gt;=Settings!$D$7,AA77&lt;Settings!$E$7))),Settings!$A$7,IF(AND(ISNUMBER(Settings!$D$8),ISNUMBER(Settings!$E$8),IF(Settings!$D$8&lt;=Settings!$E$8,AND(AA77&gt;=Settings!$D$8,AA77&lt;Settings!$E$8),OR(AA77&gt;=Settings!$D$8,AA77&lt;Settings!$E$8))),Settings!$A$8,IF(AND(ISNUMBER(Settings!$D$9),ISNUMBER(Settings!$E$9),IF(Settings!$D$9&lt;=Settings!$E$9,AND(AA77&gt;=Settings!$D$9,AA77&lt;Settings!$E$9),OR(AA77&gt;=Settings!$D$9,AA77&lt;Settings!$E$9))),Settings!$A$9,IF(AND(ISNUMBER(Settings!$D$10),ISNUMBER(Settings!$E$10),IF(Settings!$D$10&lt;=Settings!$E$10,AND(AA77&gt;=Settings!$D$10,AA77&lt;Settings!$E$10),OR(AA77&gt;=Settings!$D$10,AA77&lt;Settings!$E$10))),Settings!$A$10,"")))))))</f>
        <v>0</v>
      </c>
      <c r="AA77">
        <f>IF(AND(A77,ISNUMBER(Journal!$B77)),MOD(ROUND(MOD(Journal!$B77,1)*1440,0)-ROUND(Journal!$D$8*60,0),1440),"")</f>
        <v>0</v>
      </c>
      <c r="AB77">
        <f>IF(G77=1,"LONG",IF(G77=-1,"SHORT",""))</f>
        <v>0</v>
      </c>
      <c r="AC77">
        <f>AC76+IF(K77,1,0)</f>
        <v>0</v>
      </c>
      <c r="AD77">
        <f>IF(K77,AC77,"")</f>
        <v>0</v>
      </c>
      <c r="AE77">
        <f>J77="OPEN"</f>
        <v>0</v>
      </c>
      <c r="AF77">
        <f>AND(J77&lt;&gt;"",J77&lt;&gt;"OK",J77&lt;&gt;"OPEN")</f>
        <v>0</v>
      </c>
      <c r="AH77">
        <v>66</v>
      </c>
      <c r="AI77">
        <f>IF(AH77&gt;$AZ$11,"",IF(AH77=0,Journal!$D$3,INDEX($Q$11:$Q$1010,MATCH(AH77,$AD$11:$AD$1010,0))))</f>
        <v>0</v>
      </c>
      <c r="AJ77">
        <v>67</v>
      </c>
      <c r="AK77">
        <f>IF(AJ77&gt;$AZ$11,"",INDEX($P$11:$P$1010,MATCH(AJ77,$AD$11:$AD$1010,0)))</f>
        <v>0</v>
      </c>
      <c r="AM77">
        <f>IF(Markets!$A$71="","",Markets!$A$71)</f>
        <v>0</v>
      </c>
      <c r="AN77">
        <f>IF(AM77="",0,COUNTIFS(Journal!$C$11:$C$1010,AM77,$K$11:$K$1010,TRUE))</f>
        <v>0</v>
      </c>
      <c r="AO77">
        <f>IF(AN77=0,0,SUMIF(Journal!$C$11:$C$1010,AM77,$V$11:$V$1010))</f>
        <v>0</v>
      </c>
      <c r="AP77">
        <f>IF(AN77&gt;0,COUNTIF($AN$11:AN77,"&gt;0"),"")</f>
        <v>0</v>
      </c>
      <c r="AQ77">
        <v>67</v>
      </c>
      <c r="AR77">
        <f>IF(AQ77&gt;$AZ$36,"",INDEX($AM$11:$AM$160,MATCH(AQ77,$AP$11:$AP$160,0)))</f>
        <v>0</v>
      </c>
      <c r="AS77">
        <f>IF(AQ77&gt;$AZ$36,"",INDEX($AO$11:$AO$160,MATCH(AQ77,$AP$11:$AP$160,0)))</f>
        <v>0</v>
      </c>
    </row>
    <row r="78" spans="1:45">
      <c r="A78">
        <f>COUNTA(Journal!A78:M78)&gt;0</f>
        <v>0</v>
      </c>
      <c r="B78">
        <f>IF(Journal!$C78="",0,IFERROR(MATCH(Journal!$C78,Markets!$A$5:$A$154,0),0))</f>
        <v>0</v>
      </c>
      <c r="C78">
        <f>IF(B78&gt;0,INDEX(Markets!$C$5:$C$154,B78),"")</f>
        <v>0</v>
      </c>
      <c r="D78">
        <f>IF(B78&gt;0,INDEX(Markets!$F$5:$F$154,B78),"")</f>
        <v>0</v>
      </c>
      <c r="E78">
        <f>IF(B78&gt;0,IF(INDEX(Markets!$G$5:$G$154,B78)="",Journal!$D$4,INDEX(Markets!$G$5:$G$154,B78)),"")</f>
        <v>0</v>
      </c>
      <c r="F78">
        <f>IF(B78&gt;0,N(INDEX(Markets!$H$5:$H$154,B78)),0)</f>
        <v>0</v>
      </c>
      <c r="G78">
        <f>IF(Journal!$D78="LONG",1,IF(Journal!$D78="SHORT",-1,0))</f>
        <v>0</v>
      </c>
      <c r="H78">
        <f>IF(AND(ISNUMBER(Journal!$E78),ISNUMBER(Journal!$F78)),ABS(Journal!$E78-Journal!$F78),"")</f>
        <v>0</v>
      </c>
      <c r="I78">
        <f>IF(NOT(A78),"",IF(Journal!$C78="","INSTRUMENT MISSING",IF(B78=0,"UNKNOWN INSTRUMENT",IF(OR(NOT(ISNUMBER(C78)),NOT(ISNUMBER(D78))),"INSTRUMENT SPECS MISSING",IF(OR(C78&lt;=0,D78&lt;=0),"INSTRUMENT SPECS MISSING",IF(NOT(ISNUMBER(Journal!$E78)),"ENTRY MISSING",IF(NOT(ISNUMBER(Journal!$F78)),"SL MISSING",IF(Journal!$F78=Journal!$E78,"SL = ENTRY",IF(G78=0,"DIRECTION MISSING",IF(G78*(Journal!$E78-Journal!$F78)&lt;=0,"SL WRONG SIDE",IF(NOT(AND(ISNUMBER(Journal!$L78),Journal!$L78&gt;0)),IF(TRUE,"LOTS MISSING","RISK MISSING"),"")))))))))))</f>
        <v>0</v>
      </c>
      <c r="J78">
        <f>IF(NOT(A78),"",IF(I78&lt;&gt;"",I78,IF(AND(ISNUMBER(Journal!$G78),G78*(Journal!$G78-Journal!$E78)&lt;=0),"TP1 WRONG SIDE",IF(AND(ISNUMBER(Journal!$H78),G78*(Journal!$H78-Journal!$E78)&lt;=0),"TP2 WRONG SIDE",IF(AND(ISNUMBER(Journal!$I78),G78*(Journal!$I78-Journal!$E78)&lt;=0),"TP3 WRONG SIDE",IF(Journal!$K78="","OPEN",IF(AND(Journal!$M78&lt;&gt;"",OR(NOT(ISNUMBER(Journal!$M78)),Journal!$M78&lt;=0,Journal!$M78&gt;=1)),"TP1 % INVALID",IF(Journal!$K78="SL","OK",IF(Journal!$K78="TP",IF(ISNUMBER(Journal!$G78),"OK","TP1 MISSING"),IF(Journal!$K78="Manual exit",IF(ISNUMBER(Journal!$J78),"OK","MANUAL MISSING"),IF(Journal!$K78="TP1 + Breakeven",IF(ISNUMBER(Journal!$G78),"OK","TP1 MISSING"),IF(Journal!$K78="TP1 + Manual",IF(ISNUMBER(Journal!$G78),IF(ISNUMBER(Journal!$J78),"OK","MANUAL MISSING"),IF(ISNUMBER(Journal!$J78),"TP1 MISSING","TP1 &amp; MANUAL MISSING")),IF(Journal!$K78="Multiple TP",IF(ISNUMBER(Journal!$G78),IF(ISNUMBER(Journal!$H78),"OK","TP2 MISSING"),IF(ISNUMBER(Journal!$H78),"TP1 MISSING","TP1 &amp; TP2 MISSING")),"UNKNOWN OUTCOME")))))))))))))</f>
        <v>0</v>
      </c>
      <c r="K78">
        <f>J78="OK"</f>
        <v>0</v>
      </c>
      <c r="L78">
        <f>IF(ISNUMBER(Journal!$M78),Journal!$M78,0.5)</f>
        <v>0</v>
      </c>
      <c r="M78">
        <f>IF(NOT(K78),"",G78*IF(Journal!$K78="SL",Journal!$F78-Journal!$E78,IF(Journal!$K78="TP",Journal!$G78-Journal!$E78,IF(Journal!$K78="Manual exit",Journal!$J78-Journal!$E78,IF(Journal!$K78="TP1 + Breakeven",L78*(Journal!$G78-Journal!$E78),IF(Journal!$K78="TP1 + Manual",L78*(Journal!$G78-Journal!$E78)+(1-L78)*(Journal!$J78-Journal!$E78),(Journal!$G78+Journal!$H78+IF(ISNUMBER(Journal!$I78),Journal!$I78,0))/IF(ISNUMBER(Journal!$I78),3,2)-Journal!$E78))))))</f>
        <v>0</v>
      </c>
      <c r="N78">
        <f>IF(K78,Journal!$E78+G78*M78,"")</f>
        <v>0</v>
      </c>
      <c r="O78">
        <f>Q77</f>
        <v>0</v>
      </c>
      <c r="P78">
        <f>IF(OR(NOT(A78),I78&lt;&gt;""),"",Journal!$L78)</f>
        <v>0</v>
      </c>
      <c r="Q78">
        <f>O78+IF(K78,V78,0)</f>
        <v>0</v>
      </c>
      <c r="R78">
        <f>IF(P78="","",H78*P78*C78*D78)</f>
        <v>0</v>
      </c>
      <c r="S78">
        <f>IF(K78,M78*P78*C78*D78,"")</f>
        <v>0</v>
      </c>
      <c r="T78">
        <f>IF(K78,-IF(F78&gt;0,F78*Journal!$E78*P78*C78*D78,P78*E78),"")</f>
        <v>0</v>
      </c>
      <c r="U78">
        <f>IF(K78,IF(S78&gt;0,"W",IF(S78&lt;0,"L","B")),"")</f>
        <v>0</v>
      </c>
      <c r="V78">
        <f>IF(K78,S78+T78,"")</f>
        <v>0</v>
      </c>
      <c r="W78">
        <f>IF(K78,V78/O78,"")</f>
        <v>0</v>
      </c>
      <c r="X78">
        <f>IF(K78,M78/H78,"")</f>
        <v>0</v>
      </c>
      <c r="Y78">
        <f>IF(AND(OR(J78="OK",J78="OPEN"),ISNUMBER(Journal!$G78)),G78*(Journal!$G78-Journal!$E78)/H78,"")</f>
        <v>0</v>
      </c>
      <c r="Z78">
        <f>IF(AA78="","",IF(AND(ISNUMBER(Settings!$D$5),ISNUMBER(Settings!$E$5),IF(Settings!$D$5&lt;=Settings!$E$5,AND(AA78&gt;=Settings!$D$5,AA78&lt;Settings!$E$5),OR(AA78&gt;=Settings!$D$5,AA78&lt;Settings!$E$5))),Settings!$A$5,IF(AND(ISNUMBER(Settings!$D$6),ISNUMBER(Settings!$E$6),IF(Settings!$D$6&lt;=Settings!$E$6,AND(AA78&gt;=Settings!$D$6,AA78&lt;Settings!$E$6),OR(AA78&gt;=Settings!$D$6,AA78&lt;Settings!$E$6))),Settings!$A$6,IF(AND(ISNUMBER(Settings!$D$7),ISNUMBER(Settings!$E$7),IF(Settings!$D$7&lt;=Settings!$E$7,AND(AA78&gt;=Settings!$D$7,AA78&lt;Settings!$E$7),OR(AA78&gt;=Settings!$D$7,AA78&lt;Settings!$E$7))),Settings!$A$7,IF(AND(ISNUMBER(Settings!$D$8),ISNUMBER(Settings!$E$8),IF(Settings!$D$8&lt;=Settings!$E$8,AND(AA78&gt;=Settings!$D$8,AA78&lt;Settings!$E$8),OR(AA78&gt;=Settings!$D$8,AA78&lt;Settings!$E$8))),Settings!$A$8,IF(AND(ISNUMBER(Settings!$D$9),ISNUMBER(Settings!$E$9),IF(Settings!$D$9&lt;=Settings!$E$9,AND(AA78&gt;=Settings!$D$9,AA78&lt;Settings!$E$9),OR(AA78&gt;=Settings!$D$9,AA78&lt;Settings!$E$9))),Settings!$A$9,IF(AND(ISNUMBER(Settings!$D$10),ISNUMBER(Settings!$E$10),IF(Settings!$D$10&lt;=Settings!$E$10,AND(AA78&gt;=Settings!$D$10,AA78&lt;Settings!$E$10),OR(AA78&gt;=Settings!$D$10,AA78&lt;Settings!$E$10))),Settings!$A$10,"")))))))</f>
        <v>0</v>
      </c>
      <c r="AA78">
        <f>IF(AND(A78,ISNUMBER(Journal!$B78)),MOD(ROUND(MOD(Journal!$B78,1)*1440,0)-ROUND(Journal!$D$8*60,0),1440),"")</f>
        <v>0</v>
      </c>
      <c r="AB78">
        <f>IF(G78=1,"LONG",IF(G78=-1,"SHORT",""))</f>
        <v>0</v>
      </c>
      <c r="AC78">
        <f>AC77+IF(K78,1,0)</f>
        <v>0</v>
      </c>
      <c r="AD78">
        <f>IF(K78,AC78,"")</f>
        <v>0</v>
      </c>
      <c r="AE78">
        <f>J78="OPEN"</f>
        <v>0</v>
      </c>
      <c r="AF78">
        <f>AND(J78&lt;&gt;"",J78&lt;&gt;"OK",J78&lt;&gt;"OPEN")</f>
        <v>0</v>
      </c>
      <c r="AH78">
        <v>67</v>
      </c>
      <c r="AI78">
        <f>IF(AH78&gt;$AZ$11,"",IF(AH78=0,Journal!$D$3,INDEX($Q$11:$Q$1010,MATCH(AH78,$AD$11:$AD$1010,0))))</f>
        <v>0</v>
      </c>
      <c r="AJ78">
        <v>68</v>
      </c>
      <c r="AK78">
        <f>IF(AJ78&gt;$AZ$11,"",INDEX($P$11:$P$1010,MATCH(AJ78,$AD$11:$AD$1010,0)))</f>
        <v>0</v>
      </c>
      <c r="AM78">
        <f>IF(Markets!$A$72="","",Markets!$A$72)</f>
        <v>0</v>
      </c>
      <c r="AN78">
        <f>IF(AM78="",0,COUNTIFS(Journal!$C$11:$C$1010,AM78,$K$11:$K$1010,TRUE))</f>
        <v>0</v>
      </c>
      <c r="AO78">
        <f>IF(AN78=0,0,SUMIF(Journal!$C$11:$C$1010,AM78,$V$11:$V$1010))</f>
        <v>0</v>
      </c>
      <c r="AP78">
        <f>IF(AN78&gt;0,COUNTIF($AN$11:AN78,"&gt;0"),"")</f>
        <v>0</v>
      </c>
      <c r="AQ78">
        <v>68</v>
      </c>
      <c r="AR78">
        <f>IF(AQ78&gt;$AZ$36,"",INDEX($AM$11:$AM$160,MATCH(AQ78,$AP$11:$AP$160,0)))</f>
        <v>0</v>
      </c>
      <c r="AS78">
        <f>IF(AQ78&gt;$AZ$36,"",INDEX($AO$11:$AO$160,MATCH(AQ78,$AP$11:$AP$160,0)))</f>
        <v>0</v>
      </c>
    </row>
    <row r="79" spans="1:45">
      <c r="A79">
        <f>COUNTA(Journal!A79:M79)&gt;0</f>
        <v>0</v>
      </c>
      <c r="B79">
        <f>IF(Journal!$C79="",0,IFERROR(MATCH(Journal!$C79,Markets!$A$5:$A$154,0),0))</f>
        <v>0</v>
      </c>
      <c r="C79">
        <f>IF(B79&gt;0,INDEX(Markets!$C$5:$C$154,B79),"")</f>
        <v>0</v>
      </c>
      <c r="D79">
        <f>IF(B79&gt;0,INDEX(Markets!$F$5:$F$154,B79),"")</f>
        <v>0</v>
      </c>
      <c r="E79">
        <f>IF(B79&gt;0,IF(INDEX(Markets!$G$5:$G$154,B79)="",Journal!$D$4,INDEX(Markets!$G$5:$G$154,B79)),"")</f>
        <v>0</v>
      </c>
      <c r="F79">
        <f>IF(B79&gt;0,N(INDEX(Markets!$H$5:$H$154,B79)),0)</f>
        <v>0</v>
      </c>
      <c r="G79">
        <f>IF(Journal!$D79="LONG",1,IF(Journal!$D79="SHORT",-1,0))</f>
        <v>0</v>
      </c>
      <c r="H79">
        <f>IF(AND(ISNUMBER(Journal!$E79),ISNUMBER(Journal!$F79)),ABS(Journal!$E79-Journal!$F79),"")</f>
        <v>0</v>
      </c>
      <c r="I79">
        <f>IF(NOT(A79),"",IF(Journal!$C79="","INSTRUMENT MISSING",IF(B79=0,"UNKNOWN INSTRUMENT",IF(OR(NOT(ISNUMBER(C79)),NOT(ISNUMBER(D79))),"INSTRUMENT SPECS MISSING",IF(OR(C79&lt;=0,D79&lt;=0),"INSTRUMENT SPECS MISSING",IF(NOT(ISNUMBER(Journal!$E79)),"ENTRY MISSING",IF(NOT(ISNUMBER(Journal!$F79)),"SL MISSING",IF(Journal!$F79=Journal!$E79,"SL = ENTRY",IF(G79=0,"DIRECTION MISSING",IF(G79*(Journal!$E79-Journal!$F79)&lt;=0,"SL WRONG SIDE",IF(NOT(AND(ISNUMBER(Journal!$L79),Journal!$L79&gt;0)),IF(TRUE,"LOTS MISSING","RISK MISSING"),"")))))))))))</f>
        <v>0</v>
      </c>
      <c r="J79">
        <f>IF(NOT(A79),"",IF(I79&lt;&gt;"",I79,IF(AND(ISNUMBER(Journal!$G79),G79*(Journal!$G79-Journal!$E79)&lt;=0),"TP1 WRONG SIDE",IF(AND(ISNUMBER(Journal!$H79),G79*(Journal!$H79-Journal!$E79)&lt;=0),"TP2 WRONG SIDE",IF(AND(ISNUMBER(Journal!$I79),G79*(Journal!$I79-Journal!$E79)&lt;=0),"TP3 WRONG SIDE",IF(Journal!$K79="","OPEN",IF(AND(Journal!$M79&lt;&gt;"",OR(NOT(ISNUMBER(Journal!$M79)),Journal!$M79&lt;=0,Journal!$M79&gt;=1)),"TP1 % INVALID",IF(Journal!$K79="SL","OK",IF(Journal!$K79="TP",IF(ISNUMBER(Journal!$G79),"OK","TP1 MISSING"),IF(Journal!$K79="Manual exit",IF(ISNUMBER(Journal!$J79),"OK","MANUAL MISSING"),IF(Journal!$K79="TP1 + Breakeven",IF(ISNUMBER(Journal!$G79),"OK","TP1 MISSING"),IF(Journal!$K79="TP1 + Manual",IF(ISNUMBER(Journal!$G79),IF(ISNUMBER(Journal!$J79),"OK","MANUAL MISSING"),IF(ISNUMBER(Journal!$J79),"TP1 MISSING","TP1 &amp; MANUAL MISSING")),IF(Journal!$K79="Multiple TP",IF(ISNUMBER(Journal!$G79),IF(ISNUMBER(Journal!$H79),"OK","TP2 MISSING"),IF(ISNUMBER(Journal!$H79),"TP1 MISSING","TP1 &amp; TP2 MISSING")),"UNKNOWN OUTCOME")))))))))))))</f>
        <v>0</v>
      </c>
      <c r="K79">
        <f>J79="OK"</f>
        <v>0</v>
      </c>
      <c r="L79">
        <f>IF(ISNUMBER(Journal!$M79),Journal!$M79,0.5)</f>
        <v>0</v>
      </c>
      <c r="M79">
        <f>IF(NOT(K79),"",G79*IF(Journal!$K79="SL",Journal!$F79-Journal!$E79,IF(Journal!$K79="TP",Journal!$G79-Journal!$E79,IF(Journal!$K79="Manual exit",Journal!$J79-Journal!$E79,IF(Journal!$K79="TP1 + Breakeven",L79*(Journal!$G79-Journal!$E79),IF(Journal!$K79="TP1 + Manual",L79*(Journal!$G79-Journal!$E79)+(1-L79)*(Journal!$J79-Journal!$E79),(Journal!$G79+Journal!$H79+IF(ISNUMBER(Journal!$I79),Journal!$I79,0))/IF(ISNUMBER(Journal!$I79),3,2)-Journal!$E79))))))</f>
        <v>0</v>
      </c>
      <c r="N79">
        <f>IF(K79,Journal!$E79+G79*M79,"")</f>
        <v>0</v>
      </c>
      <c r="O79">
        <f>Q78</f>
        <v>0</v>
      </c>
      <c r="P79">
        <f>IF(OR(NOT(A79),I79&lt;&gt;""),"",Journal!$L79)</f>
        <v>0</v>
      </c>
      <c r="Q79">
        <f>O79+IF(K79,V79,0)</f>
        <v>0</v>
      </c>
      <c r="R79">
        <f>IF(P79="","",H79*P79*C79*D79)</f>
        <v>0</v>
      </c>
      <c r="S79">
        <f>IF(K79,M79*P79*C79*D79,"")</f>
        <v>0</v>
      </c>
      <c r="T79">
        <f>IF(K79,-IF(F79&gt;0,F79*Journal!$E79*P79*C79*D79,P79*E79),"")</f>
        <v>0</v>
      </c>
      <c r="U79">
        <f>IF(K79,IF(S79&gt;0,"W",IF(S79&lt;0,"L","B")),"")</f>
        <v>0</v>
      </c>
      <c r="V79">
        <f>IF(K79,S79+T79,"")</f>
        <v>0</v>
      </c>
      <c r="W79">
        <f>IF(K79,V79/O79,"")</f>
        <v>0</v>
      </c>
      <c r="X79">
        <f>IF(K79,M79/H79,"")</f>
        <v>0</v>
      </c>
      <c r="Y79">
        <f>IF(AND(OR(J79="OK",J79="OPEN"),ISNUMBER(Journal!$G79)),G79*(Journal!$G79-Journal!$E79)/H79,"")</f>
        <v>0</v>
      </c>
      <c r="Z79">
        <f>IF(AA79="","",IF(AND(ISNUMBER(Settings!$D$5),ISNUMBER(Settings!$E$5),IF(Settings!$D$5&lt;=Settings!$E$5,AND(AA79&gt;=Settings!$D$5,AA79&lt;Settings!$E$5),OR(AA79&gt;=Settings!$D$5,AA79&lt;Settings!$E$5))),Settings!$A$5,IF(AND(ISNUMBER(Settings!$D$6),ISNUMBER(Settings!$E$6),IF(Settings!$D$6&lt;=Settings!$E$6,AND(AA79&gt;=Settings!$D$6,AA79&lt;Settings!$E$6),OR(AA79&gt;=Settings!$D$6,AA79&lt;Settings!$E$6))),Settings!$A$6,IF(AND(ISNUMBER(Settings!$D$7),ISNUMBER(Settings!$E$7),IF(Settings!$D$7&lt;=Settings!$E$7,AND(AA79&gt;=Settings!$D$7,AA79&lt;Settings!$E$7),OR(AA79&gt;=Settings!$D$7,AA79&lt;Settings!$E$7))),Settings!$A$7,IF(AND(ISNUMBER(Settings!$D$8),ISNUMBER(Settings!$E$8),IF(Settings!$D$8&lt;=Settings!$E$8,AND(AA79&gt;=Settings!$D$8,AA79&lt;Settings!$E$8),OR(AA79&gt;=Settings!$D$8,AA79&lt;Settings!$E$8))),Settings!$A$8,IF(AND(ISNUMBER(Settings!$D$9),ISNUMBER(Settings!$E$9),IF(Settings!$D$9&lt;=Settings!$E$9,AND(AA79&gt;=Settings!$D$9,AA79&lt;Settings!$E$9),OR(AA79&gt;=Settings!$D$9,AA79&lt;Settings!$E$9))),Settings!$A$9,IF(AND(ISNUMBER(Settings!$D$10),ISNUMBER(Settings!$E$10),IF(Settings!$D$10&lt;=Settings!$E$10,AND(AA79&gt;=Settings!$D$10,AA79&lt;Settings!$E$10),OR(AA79&gt;=Settings!$D$10,AA79&lt;Settings!$E$10))),Settings!$A$10,"")))))))</f>
        <v>0</v>
      </c>
      <c r="AA79">
        <f>IF(AND(A79,ISNUMBER(Journal!$B79)),MOD(ROUND(MOD(Journal!$B79,1)*1440,0)-ROUND(Journal!$D$8*60,0),1440),"")</f>
        <v>0</v>
      </c>
      <c r="AB79">
        <f>IF(G79=1,"LONG",IF(G79=-1,"SHORT",""))</f>
        <v>0</v>
      </c>
      <c r="AC79">
        <f>AC78+IF(K79,1,0)</f>
        <v>0</v>
      </c>
      <c r="AD79">
        <f>IF(K79,AC79,"")</f>
        <v>0</v>
      </c>
      <c r="AE79">
        <f>J79="OPEN"</f>
        <v>0</v>
      </c>
      <c r="AF79">
        <f>AND(J79&lt;&gt;"",J79&lt;&gt;"OK",J79&lt;&gt;"OPEN")</f>
        <v>0</v>
      </c>
      <c r="AH79">
        <v>68</v>
      </c>
      <c r="AI79">
        <f>IF(AH79&gt;$AZ$11,"",IF(AH79=0,Journal!$D$3,INDEX($Q$11:$Q$1010,MATCH(AH79,$AD$11:$AD$1010,0))))</f>
        <v>0</v>
      </c>
      <c r="AJ79">
        <v>69</v>
      </c>
      <c r="AK79">
        <f>IF(AJ79&gt;$AZ$11,"",INDEX($P$11:$P$1010,MATCH(AJ79,$AD$11:$AD$1010,0)))</f>
        <v>0</v>
      </c>
      <c r="AM79">
        <f>IF(Markets!$A$73="","",Markets!$A$73)</f>
        <v>0</v>
      </c>
      <c r="AN79">
        <f>IF(AM79="",0,COUNTIFS(Journal!$C$11:$C$1010,AM79,$K$11:$K$1010,TRUE))</f>
        <v>0</v>
      </c>
      <c r="AO79">
        <f>IF(AN79=0,0,SUMIF(Journal!$C$11:$C$1010,AM79,$V$11:$V$1010))</f>
        <v>0</v>
      </c>
      <c r="AP79">
        <f>IF(AN79&gt;0,COUNTIF($AN$11:AN79,"&gt;0"),"")</f>
        <v>0</v>
      </c>
      <c r="AQ79">
        <v>69</v>
      </c>
      <c r="AR79">
        <f>IF(AQ79&gt;$AZ$36,"",INDEX($AM$11:$AM$160,MATCH(AQ79,$AP$11:$AP$160,0)))</f>
        <v>0</v>
      </c>
      <c r="AS79">
        <f>IF(AQ79&gt;$AZ$36,"",INDEX($AO$11:$AO$160,MATCH(AQ79,$AP$11:$AP$160,0)))</f>
        <v>0</v>
      </c>
    </row>
    <row r="80" spans="1:45">
      <c r="A80">
        <f>COUNTA(Journal!A80:M80)&gt;0</f>
        <v>0</v>
      </c>
      <c r="B80">
        <f>IF(Journal!$C80="",0,IFERROR(MATCH(Journal!$C80,Markets!$A$5:$A$154,0),0))</f>
        <v>0</v>
      </c>
      <c r="C80">
        <f>IF(B80&gt;0,INDEX(Markets!$C$5:$C$154,B80),"")</f>
        <v>0</v>
      </c>
      <c r="D80">
        <f>IF(B80&gt;0,INDEX(Markets!$F$5:$F$154,B80),"")</f>
        <v>0</v>
      </c>
      <c r="E80">
        <f>IF(B80&gt;0,IF(INDEX(Markets!$G$5:$G$154,B80)="",Journal!$D$4,INDEX(Markets!$G$5:$G$154,B80)),"")</f>
        <v>0</v>
      </c>
      <c r="F80">
        <f>IF(B80&gt;0,N(INDEX(Markets!$H$5:$H$154,B80)),0)</f>
        <v>0</v>
      </c>
      <c r="G80">
        <f>IF(Journal!$D80="LONG",1,IF(Journal!$D80="SHORT",-1,0))</f>
        <v>0</v>
      </c>
      <c r="H80">
        <f>IF(AND(ISNUMBER(Journal!$E80),ISNUMBER(Journal!$F80)),ABS(Journal!$E80-Journal!$F80),"")</f>
        <v>0</v>
      </c>
      <c r="I80">
        <f>IF(NOT(A80),"",IF(Journal!$C80="","INSTRUMENT MISSING",IF(B80=0,"UNKNOWN INSTRUMENT",IF(OR(NOT(ISNUMBER(C80)),NOT(ISNUMBER(D80))),"INSTRUMENT SPECS MISSING",IF(OR(C80&lt;=0,D80&lt;=0),"INSTRUMENT SPECS MISSING",IF(NOT(ISNUMBER(Journal!$E80)),"ENTRY MISSING",IF(NOT(ISNUMBER(Journal!$F80)),"SL MISSING",IF(Journal!$F80=Journal!$E80,"SL = ENTRY",IF(G80=0,"DIRECTION MISSING",IF(G80*(Journal!$E80-Journal!$F80)&lt;=0,"SL WRONG SIDE",IF(NOT(AND(ISNUMBER(Journal!$L80),Journal!$L80&gt;0)),IF(TRUE,"LOTS MISSING","RISK MISSING"),"")))))))))))</f>
        <v>0</v>
      </c>
      <c r="J80">
        <f>IF(NOT(A80),"",IF(I80&lt;&gt;"",I80,IF(AND(ISNUMBER(Journal!$G80),G80*(Journal!$G80-Journal!$E80)&lt;=0),"TP1 WRONG SIDE",IF(AND(ISNUMBER(Journal!$H80),G80*(Journal!$H80-Journal!$E80)&lt;=0),"TP2 WRONG SIDE",IF(AND(ISNUMBER(Journal!$I80),G80*(Journal!$I80-Journal!$E80)&lt;=0),"TP3 WRONG SIDE",IF(Journal!$K80="","OPEN",IF(AND(Journal!$M80&lt;&gt;"",OR(NOT(ISNUMBER(Journal!$M80)),Journal!$M80&lt;=0,Journal!$M80&gt;=1)),"TP1 % INVALID",IF(Journal!$K80="SL","OK",IF(Journal!$K80="TP",IF(ISNUMBER(Journal!$G80),"OK","TP1 MISSING"),IF(Journal!$K80="Manual exit",IF(ISNUMBER(Journal!$J80),"OK","MANUAL MISSING"),IF(Journal!$K80="TP1 + Breakeven",IF(ISNUMBER(Journal!$G80),"OK","TP1 MISSING"),IF(Journal!$K80="TP1 + Manual",IF(ISNUMBER(Journal!$G80),IF(ISNUMBER(Journal!$J80),"OK","MANUAL MISSING"),IF(ISNUMBER(Journal!$J80),"TP1 MISSING","TP1 &amp; MANUAL MISSING")),IF(Journal!$K80="Multiple TP",IF(ISNUMBER(Journal!$G80),IF(ISNUMBER(Journal!$H80),"OK","TP2 MISSING"),IF(ISNUMBER(Journal!$H80),"TP1 MISSING","TP1 &amp; TP2 MISSING")),"UNKNOWN OUTCOME")))))))))))))</f>
        <v>0</v>
      </c>
      <c r="K80">
        <f>J80="OK"</f>
        <v>0</v>
      </c>
      <c r="L80">
        <f>IF(ISNUMBER(Journal!$M80),Journal!$M80,0.5)</f>
        <v>0</v>
      </c>
      <c r="M80">
        <f>IF(NOT(K80),"",G80*IF(Journal!$K80="SL",Journal!$F80-Journal!$E80,IF(Journal!$K80="TP",Journal!$G80-Journal!$E80,IF(Journal!$K80="Manual exit",Journal!$J80-Journal!$E80,IF(Journal!$K80="TP1 + Breakeven",L80*(Journal!$G80-Journal!$E80),IF(Journal!$K80="TP1 + Manual",L80*(Journal!$G80-Journal!$E80)+(1-L80)*(Journal!$J80-Journal!$E80),(Journal!$G80+Journal!$H80+IF(ISNUMBER(Journal!$I80),Journal!$I80,0))/IF(ISNUMBER(Journal!$I80),3,2)-Journal!$E80))))))</f>
        <v>0</v>
      </c>
      <c r="N80">
        <f>IF(K80,Journal!$E80+G80*M80,"")</f>
        <v>0</v>
      </c>
      <c r="O80">
        <f>Q79</f>
        <v>0</v>
      </c>
      <c r="P80">
        <f>IF(OR(NOT(A80),I80&lt;&gt;""),"",Journal!$L80)</f>
        <v>0</v>
      </c>
      <c r="Q80">
        <f>O80+IF(K80,V80,0)</f>
        <v>0</v>
      </c>
      <c r="R80">
        <f>IF(P80="","",H80*P80*C80*D80)</f>
        <v>0</v>
      </c>
      <c r="S80">
        <f>IF(K80,M80*P80*C80*D80,"")</f>
        <v>0</v>
      </c>
      <c r="T80">
        <f>IF(K80,-IF(F80&gt;0,F80*Journal!$E80*P80*C80*D80,P80*E80),"")</f>
        <v>0</v>
      </c>
      <c r="U80">
        <f>IF(K80,IF(S80&gt;0,"W",IF(S80&lt;0,"L","B")),"")</f>
        <v>0</v>
      </c>
      <c r="V80">
        <f>IF(K80,S80+T80,"")</f>
        <v>0</v>
      </c>
      <c r="W80">
        <f>IF(K80,V80/O80,"")</f>
        <v>0</v>
      </c>
      <c r="X80">
        <f>IF(K80,M80/H80,"")</f>
        <v>0</v>
      </c>
      <c r="Y80">
        <f>IF(AND(OR(J80="OK",J80="OPEN"),ISNUMBER(Journal!$G80)),G80*(Journal!$G80-Journal!$E80)/H80,"")</f>
        <v>0</v>
      </c>
      <c r="Z80">
        <f>IF(AA80="","",IF(AND(ISNUMBER(Settings!$D$5),ISNUMBER(Settings!$E$5),IF(Settings!$D$5&lt;=Settings!$E$5,AND(AA80&gt;=Settings!$D$5,AA80&lt;Settings!$E$5),OR(AA80&gt;=Settings!$D$5,AA80&lt;Settings!$E$5))),Settings!$A$5,IF(AND(ISNUMBER(Settings!$D$6),ISNUMBER(Settings!$E$6),IF(Settings!$D$6&lt;=Settings!$E$6,AND(AA80&gt;=Settings!$D$6,AA80&lt;Settings!$E$6),OR(AA80&gt;=Settings!$D$6,AA80&lt;Settings!$E$6))),Settings!$A$6,IF(AND(ISNUMBER(Settings!$D$7),ISNUMBER(Settings!$E$7),IF(Settings!$D$7&lt;=Settings!$E$7,AND(AA80&gt;=Settings!$D$7,AA80&lt;Settings!$E$7),OR(AA80&gt;=Settings!$D$7,AA80&lt;Settings!$E$7))),Settings!$A$7,IF(AND(ISNUMBER(Settings!$D$8),ISNUMBER(Settings!$E$8),IF(Settings!$D$8&lt;=Settings!$E$8,AND(AA80&gt;=Settings!$D$8,AA80&lt;Settings!$E$8),OR(AA80&gt;=Settings!$D$8,AA80&lt;Settings!$E$8))),Settings!$A$8,IF(AND(ISNUMBER(Settings!$D$9),ISNUMBER(Settings!$E$9),IF(Settings!$D$9&lt;=Settings!$E$9,AND(AA80&gt;=Settings!$D$9,AA80&lt;Settings!$E$9),OR(AA80&gt;=Settings!$D$9,AA80&lt;Settings!$E$9))),Settings!$A$9,IF(AND(ISNUMBER(Settings!$D$10),ISNUMBER(Settings!$E$10),IF(Settings!$D$10&lt;=Settings!$E$10,AND(AA80&gt;=Settings!$D$10,AA80&lt;Settings!$E$10),OR(AA80&gt;=Settings!$D$10,AA80&lt;Settings!$E$10))),Settings!$A$10,"")))))))</f>
        <v>0</v>
      </c>
      <c r="AA80">
        <f>IF(AND(A80,ISNUMBER(Journal!$B80)),MOD(ROUND(MOD(Journal!$B80,1)*1440,0)-ROUND(Journal!$D$8*60,0),1440),"")</f>
        <v>0</v>
      </c>
      <c r="AB80">
        <f>IF(G80=1,"LONG",IF(G80=-1,"SHORT",""))</f>
        <v>0</v>
      </c>
      <c r="AC80">
        <f>AC79+IF(K80,1,0)</f>
        <v>0</v>
      </c>
      <c r="AD80">
        <f>IF(K80,AC80,"")</f>
        <v>0</v>
      </c>
      <c r="AE80">
        <f>J80="OPEN"</f>
        <v>0</v>
      </c>
      <c r="AF80">
        <f>AND(J80&lt;&gt;"",J80&lt;&gt;"OK",J80&lt;&gt;"OPEN")</f>
        <v>0</v>
      </c>
      <c r="AH80">
        <v>69</v>
      </c>
      <c r="AI80">
        <f>IF(AH80&gt;$AZ$11,"",IF(AH80=0,Journal!$D$3,INDEX($Q$11:$Q$1010,MATCH(AH80,$AD$11:$AD$1010,0))))</f>
        <v>0</v>
      </c>
      <c r="AJ80">
        <v>70</v>
      </c>
      <c r="AK80">
        <f>IF(AJ80&gt;$AZ$11,"",INDEX($P$11:$P$1010,MATCH(AJ80,$AD$11:$AD$1010,0)))</f>
        <v>0</v>
      </c>
      <c r="AM80">
        <f>IF(Markets!$A$74="","",Markets!$A$74)</f>
        <v>0</v>
      </c>
      <c r="AN80">
        <f>IF(AM80="",0,COUNTIFS(Journal!$C$11:$C$1010,AM80,$K$11:$K$1010,TRUE))</f>
        <v>0</v>
      </c>
      <c r="AO80">
        <f>IF(AN80=0,0,SUMIF(Journal!$C$11:$C$1010,AM80,$V$11:$V$1010))</f>
        <v>0</v>
      </c>
      <c r="AP80">
        <f>IF(AN80&gt;0,COUNTIF($AN$11:AN80,"&gt;0"),"")</f>
        <v>0</v>
      </c>
      <c r="AQ80">
        <v>70</v>
      </c>
      <c r="AR80">
        <f>IF(AQ80&gt;$AZ$36,"",INDEX($AM$11:$AM$160,MATCH(AQ80,$AP$11:$AP$160,0)))</f>
        <v>0</v>
      </c>
      <c r="AS80">
        <f>IF(AQ80&gt;$AZ$36,"",INDEX($AO$11:$AO$160,MATCH(AQ80,$AP$11:$AP$160,0)))</f>
        <v>0</v>
      </c>
    </row>
    <row r="81" spans="1:45">
      <c r="A81">
        <f>COUNTA(Journal!A81:M81)&gt;0</f>
        <v>0</v>
      </c>
      <c r="B81">
        <f>IF(Journal!$C81="",0,IFERROR(MATCH(Journal!$C81,Markets!$A$5:$A$154,0),0))</f>
        <v>0</v>
      </c>
      <c r="C81">
        <f>IF(B81&gt;0,INDEX(Markets!$C$5:$C$154,B81),"")</f>
        <v>0</v>
      </c>
      <c r="D81">
        <f>IF(B81&gt;0,INDEX(Markets!$F$5:$F$154,B81),"")</f>
        <v>0</v>
      </c>
      <c r="E81">
        <f>IF(B81&gt;0,IF(INDEX(Markets!$G$5:$G$154,B81)="",Journal!$D$4,INDEX(Markets!$G$5:$G$154,B81)),"")</f>
        <v>0</v>
      </c>
      <c r="F81">
        <f>IF(B81&gt;0,N(INDEX(Markets!$H$5:$H$154,B81)),0)</f>
        <v>0</v>
      </c>
      <c r="G81">
        <f>IF(Journal!$D81="LONG",1,IF(Journal!$D81="SHORT",-1,0))</f>
        <v>0</v>
      </c>
      <c r="H81">
        <f>IF(AND(ISNUMBER(Journal!$E81),ISNUMBER(Journal!$F81)),ABS(Journal!$E81-Journal!$F81),"")</f>
        <v>0</v>
      </c>
      <c r="I81">
        <f>IF(NOT(A81),"",IF(Journal!$C81="","INSTRUMENT MISSING",IF(B81=0,"UNKNOWN INSTRUMENT",IF(OR(NOT(ISNUMBER(C81)),NOT(ISNUMBER(D81))),"INSTRUMENT SPECS MISSING",IF(OR(C81&lt;=0,D81&lt;=0),"INSTRUMENT SPECS MISSING",IF(NOT(ISNUMBER(Journal!$E81)),"ENTRY MISSING",IF(NOT(ISNUMBER(Journal!$F81)),"SL MISSING",IF(Journal!$F81=Journal!$E81,"SL = ENTRY",IF(G81=0,"DIRECTION MISSING",IF(G81*(Journal!$E81-Journal!$F81)&lt;=0,"SL WRONG SIDE",IF(NOT(AND(ISNUMBER(Journal!$L81),Journal!$L81&gt;0)),IF(TRUE,"LOTS MISSING","RISK MISSING"),"")))))))))))</f>
        <v>0</v>
      </c>
      <c r="J81">
        <f>IF(NOT(A81),"",IF(I81&lt;&gt;"",I81,IF(AND(ISNUMBER(Journal!$G81),G81*(Journal!$G81-Journal!$E81)&lt;=0),"TP1 WRONG SIDE",IF(AND(ISNUMBER(Journal!$H81),G81*(Journal!$H81-Journal!$E81)&lt;=0),"TP2 WRONG SIDE",IF(AND(ISNUMBER(Journal!$I81),G81*(Journal!$I81-Journal!$E81)&lt;=0),"TP3 WRONG SIDE",IF(Journal!$K81="","OPEN",IF(AND(Journal!$M81&lt;&gt;"",OR(NOT(ISNUMBER(Journal!$M81)),Journal!$M81&lt;=0,Journal!$M81&gt;=1)),"TP1 % INVALID",IF(Journal!$K81="SL","OK",IF(Journal!$K81="TP",IF(ISNUMBER(Journal!$G81),"OK","TP1 MISSING"),IF(Journal!$K81="Manual exit",IF(ISNUMBER(Journal!$J81),"OK","MANUAL MISSING"),IF(Journal!$K81="TP1 + Breakeven",IF(ISNUMBER(Journal!$G81),"OK","TP1 MISSING"),IF(Journal!$K81="TP1 + Manual",IF(ISNUMBER(Journal!$G81),IF(ISNUMBER(Journal!$J81),"OK","MANUAL MISSING"),IF(ISNUMBER(Journal!$J81),"TP1 MISSING","TP1 &amp; MANUAL MISSING")),IF(Journal!$K81="Multiple TP",IF(ISNUMBER(Journal!$G81),IF(ISNUMBER(Journal!$H81),"OK","TP2 MISSING"),IF(ISNUMBER(Journal!$H81),"TP1 MISSING","TP1 &amp; TP2 MISSING")),"UNKNOWN OUTCOME")))))))))))))</f>
        <v>0</v>
      </c>
      <c r="K81">
        <f>J81="OK"</f>
        <v>0</v>
      </c>
      <c r="L81">
        <f>IF(ISNUMBER(Journal!$M81),Journal!$M81,0.5)</f>
        <v>0</v>
      </c>
      <c r="M81">
        <f>IF(NOT(K81),"",G81*IF(Journal!$K81="SL",Journal!$F81-Journal!$E81,IF(Journal!$K81="TP",Journal!$G81-Journal!$E81,IF(Journal!$K81="Manual exit",Journal!$J81-Journal!$E81,IF(Journal!$K81="TP1 + Breakeven",L81*(Journal!$G81-Journal!$E81),IF(Journal!$K81="TP1 + Manual",L81*(Journal!$G81-Journal!$E81)+(1-L81)*(Journal!$J81-Journal!$E81),(Journal!$G81+Journal!$H81+IF(ISNUMBER(Journal!$I81),Journal!$I81,0))/IF(ISNUMBER(Journal!$I81),3,2)-Journal!$E81))))))</f>
        <v>0</v>
      </c>
      <c r="N81">
        <f>IF(K81,Journal!$E81+G81*M81,"")</f>
        <v>0</v>
      </c>
      <c r="O81">
        <f>Q80</f>
        <v>0</v>
      </c>
      <c r="P81">
        <f>IF(OR(NOT(A81),I81&lt;&gt;""),"",Journal!$L81)</f>
        <v>0</v>
      </c>
      <c r="Q81">
        <f>O81+IF(K81,V81,0)</f>
        <v>0</v>
      </c>
      <c r="R81">
        <f>IF(P81="","",H81*P81*C81*D81)</f>
        <v>0</v>
      </c>
      <c r="S81">
        <f>IF(K81,M81*P81*C81*D81,"")</f>
        <v>0</v>
      </c>
      <c r="T81">
        <f>IF(K81,-IF(F81&gt;0,F81*Journal!$E81*P81*C81*D81,P81*E81),"")</f>
        <v>0</v>
      </c>
      <c r="U81">
        <f>IF(K81,IF(S81&gt;0,"W",IF(S81&lt;0,"L","B")),"")</f>
        <v>0</v>
      </c>
      <c r="V81">
        <f>IF(K81,S81+T81,"")</f>
        <v>0</v>
      </c>
      <c r="W81">
        <f>IF(K81,V81/O81,"")</f>
        <v>0</v>
      </c>
      <c r="X81">
        <f>IF(K81,M81/H81,"")</f>
        <v>0</v>
      </c>
      <c r="Y81">
        <f>IF(AND(OR(J81="OK",J81="OPEN"),ISNUMBER(Journal!$G81)),G81*(Journal!$G81-Journal!$E81)/H81,"")</f>
        <v>0</v>
      </c>
      <c r="Z81">
        <f>IF(AA81="","",IF(AND(ISNUMBER(Settings!$D$5),ISNUMBER(Settings!$E$5),IF(Settings!$D$5&lt;=Settings!$E$5,AND(AA81&gt;=Settings!$D$5,AA81&lt;Settings!$E$5),OR(AA81&gt;=Settings!$D$5,AA81&lt;Settings!$E$5))),Settings!$A$5,IF(AND(ISNUMBER(Settings!$D$6),ISNUMBER(Settings!$E$6),IF(Settings!$D$6&lt;=Settings!$E$6,AND(AA81&gt;=Settings!$D$6,AA81&lt;Settings!$E$6),OR(AA81&gt;=Settings!$D$6,AA81&lt;Settings!$E$6))),Settings!$A$6,IF(AND(ISNUMBER(Settings!$D$7),ISNUMBER(Settings!$E$7),IF(Settings!$D$7&lt;=Settings!$E$7,AND(AA81&gt;=Settings!$D$7,AA81&lt;Settings!$E$7),OR(AA81&gt;=Settings!$D$7,AA81&lt;Settings!$E$7))),Settings!$A$7,IF(AND(ISNUMBER(Settings!$D$8),ISNUMBER(Settings!$E$8),IF(Settings!$D$8&lt;=Settings!$E$8,AND(AA81&gt;=Settings!$D$8,AA81&lt;Settings!$E$8),OR(AA81&gt;=Settings!$D$8,AA81&lt;Settings!$E$8))),Settings!$A$8,IF(AND(ISNUMBER(Settings!$D$9),ISNUMBER(Settings!$E$9),IF(Settings!$D$9&lt;=Settings!$E$9,AND(AA81&gt;=Settings!$D$9,AA81&lt;Settings!$E$9),OR(AA81&gt;=Settings!$D$9,AA81&lt;Settings!$E$9))),Settings!$A$9,IF(AND(ISNUMBER(Settings!$D$10),ISNUMBER(Settings!$E$10),IF(Settings!$D$10&lt;=Settings!$E$10,AND(AA81&gt;=Settings!$D$10,AA81&lt;Settings!$E$10),OR(AA81&gt;=Settings!$D$10,AA81&lt;Settings!$E$10))),Settings!$A$10,"")))))))</f>
        <v>0</v>
      </c>
      <c r="AA81">
        <f>IF(AND(A81,ISNUMBER(Journal!$B81)),MOD(ROUND(MOD(Journal!$B81,1)*1440,0)-ROUND(Journal!$D$8*60,0),1440),"")</f>
        <v>0</v>
      </c>
      <c r="AB81">
        <f>IF(G81=1,"LONG",IF(G81=-1,"SHORT",""))</f>
        <v>0</v>
      </c>
      <c r="AC81">
        <f>AC80+IF(K81,1,0)</f>
        <v>0</v>
      </c>
      <c r="AD81">
        <f>IF(K81,AC81,"")</f>
        <v>0</v>
      </c>
      <c r="AE81">
        <f>J81="OPEN"</f>
        <v>0</v>
      </c>
      <c r="AF81">
        <f>AND(J81&lt;&gt;"",J81&lt;&gt;"OK",J81&lt;&gt;"OPEN")</f>
        <v>0</v>
      </c>
      <c r="AH81">
        <v>70</v>
      </c>
      <c r="AI81">
        <f>IF(AH81&gt;$AZ$11,"",IF(AH81=0,Journal!$D$3,INDEX($Q$11:$Q$1010,MATCH(AH81,$AD$11:$AD$1010,0))))</f>
        <v>0</v>
      </c>
      <c r="AJ81">
        <v>71</v>
      </c>
      <c r="AK81">
        <f>IF(AJ81&gt;$AZ$11,"",INDEX($P$11:$P$1010,MATCH(AJ81,$AD$11:$AD$1010,0)))</f>
        <v>0</v>
      </c>
      <c r="AM81">
        <f>IF(Markets!$A$75="","",Markets!$A$75)</f>
        <v>0</v>
      </c>
      <c r="AN81">
        <f>IF(AM81="",0,COUNTIFS(Journal!$C$11:$C$1010,AM81,$K$11:$K$1010,TRUE))</f>
        <v>0</v>
      </c>
      <c r="AO81">
        <f>IF(AN81=0,0,SUMIF(Journal!$C$11:$C$1010,AM81,$V$11:$V$1010))</f>
        <v>0</v>
      </c>
      <c r="AP81">
        <f>IF(AN81&gt;0,COUNTIF($AN$11:AN81,"&gt;0"),"")</f>
        <v>0</v>
      </c>
      <c r="AQ81">
        <v>71</v>
      </c>
      <c r="AR81">
        <f>IF(AQ81&gt;$AZ$36,"",INDEX($AM$11:$AM$160,MATCH(AQ81,$AP$11:$AP$160,0)))</f>
        <v>0</v>
      </c>
      <c r="AS81">
        <f>IF(AQ81&gt;$AZ$36,"",INDEX($AO$11:$AO$160,MATCH(AQ81,$AP$11:$AP$160,0)))</f>
        <v>0</v>
      </c>
    </row>
    <row r="82" spans="1:45">
      <c r="A82">
        <f>COUNTA(Journal!A82:M82)&gt;0</f>
        <v>0</v>
      </c>
      <c r="B82">
        <f>IF(Journal!$C82="",0,IFERROR(MATCH(Journal!$C82,Markets!$A$5:$A$154,0),0))</f>
        <v>0</v>
      </c>
      <c r="C82">
        <f>IF(B82&gt;0,INDEX(Markets!$C$5:$C$154,B82),"")</f>
        <v>0</v>
      </c>
      <c r="D82">
        <f>IF(B82&gt;0,INDEX(Markets!$F$5:$F$154,B82),"")</f>
        <v>0</v>
      </c>
      <c r="E82">
        <f>IF(B82&gt;0,IF(INDEX(Markets!$G$5:$G$154,B82)="",Journal!$D$4,INDEX(Markets!$G$5:$G$154,B82)),"")</f>
        <v>0</v>
      </c>
      <c r="F82">
        <f>IF(B82&gt;0,N(INDEX(Markets!$H$5:$H$154,B82)),0)</f>
        <v>0</v>
      </c>
      <c r="G82">
        <f>IF(Journal!$D82="LONG",1,IF(Journal!$D82="SHORT",-1,0))</f>
        <v>0</v>
      </c>
      <c r="H82">
        <f>IF(AND(ISNUMBER(Journal!$E82),ISNUMBER(Journal!$F82)),ABS(Journal!$E82-Journal!$F82),"")</f>
        <v>0</v>
      </c>
      <c r="I82">
        <f>IF(NOT(A82),"",IF(Journal!$C82="","INSTRUMENT MISSING",IF(B82=0,"UNKNOWN INSTRUMENT",IF(OR(NOT(ISNUMBER(C82)),NOT(ISNUMBER(D82))),"INSTRUMENT SPECS MISSING",IF(OR(C82&lt;=0,D82&lt;=0),"INSTRUMENT SPECS MISSING",IF(NOT(ISNUMBER(Journal!$E82)),"ENTRY MISSING",IF(NOT(ISNUMBER(Journal!$F82)),"SL MISSING",IF(Journal!$F82=Journal!$E82,"SL = ENTRY",IF(G82=0,"DIRECTION MISSING",IF(G82*(Journal!$E82-Journal!$F82)&lt;=0,"SL WRONG SIDE",IF(NOT(AND(ISNUMBER(Journal!$L82),Journal!$L82&gt;0)),IF(TRUE,"LOTS MISSING","RISK MISSING"),"")))))))))))</f>
        <v>0</v>
      </c>
      <c r="J82">
        <f>IF(NOT(A82),"",IF(I82&lt;&gt;"",I82,IF(AND(ISNUMBER(Journal!$G82),G82*(Journal!$G82-Journal!$E82)&lt;=0),"TP1 WRONG SIDE",IF(AND(ISNUMBER(Journal!$H82),G82*(Journal!$H82-Journal!$E82)&lt;=0),"TP2 WRONG SIDE",IF(AND(ISNUMBER(Journal!$I82),G82*(Journal!$I82-Journal!$E82)&lt;=0),"TP3 WRONG SIDE",IF(Journal!$K82="","OPEN",IF(AND(Journal!$M82&lt;&gt;"",OR(NOT(ISNUMBER(Journal!$M82)),Journal!$M82&lt;=0,Journal!$M82&gt;=1)),"TP1 % INVALID",IF(Journal!$K82="SL","OK",IF(Journal!$K82="TP",IF(ISNUMBER(Journal!$G82),"OK","TP1 MISSING"),IF(Journal!$K82="Manual exit",IF(ISNUMBER(Journal!$J82),"OK","MANUAL MISSING"),IF(Journal!$K82="TP1 + Breakeven",IF(ISNUMBER(Journal!$G82),"OK","TP1 MISSING"),IF(Journal!$K82="TP1 + Manual",IF(ISNUMBER(Journal!$G82),IF(ISNUMBER(Journal!$J82),"OK","MANUAL MISSING"),IF(ISNUMBER(Journal!$J82),"TP1 MISSING","TP1 &amp; MANUAL MISSING")),IF(Journal!$K82="Multiple TP",IF(ISNUMBER(Journal!$G82),IF(ISNUMBER(Journal!$H82),"OK","TP2 MISSING"),IF(ISNUMBER(Journal!$H82),"TP1 MISSING","TP1 &amp; TP2 MISSING")),"UNKNOWN OUTCOME")))))))))))))</f>
        <v>0</v>
      </c>
      <c r="K82">
        <f>J82="OK"</f>
        <v>0</v>
      </c>
      <c r="L82">
        <f>IF(ISNUMBER(Journal!$M82),Journal!$M82,0.5)</f>
        <v>0</v>
      </c>
      <c r="M82">
        <f>IF(NOT(K82),"",G82*IF(Journal!$K82="SL",Journal!$F82-Journal!$E82,IF(Journal!$K82="TP",Journal!$G82-Journal!$E82,IF(Journal!$K82="Manual exit",Journal!$J82-Journal!$E82,IF(Journal!$K82="TP1 + Breakeven",L82*(Journal!$G82-Journal!$E82),IF(Journal!$K82="TP1 + Manual",L82*(Journal!$G82-Journal!$E82)+(1-L82)*(Journal!$J82-Journal!$E82),(Journal!$G82+Journal!$H82+IF(ISNUMBER(Journal!$I82),Journal!$I82,0))/IF(ISNUMBER(Journal!$I82),3,2)-Journal!$E82))))))</f>
        <v>0</v>
      </c>
      <c r="N82">
        <f>IF(K82,Journal!$E82+G82*M82,"")</f>
        <v>0</v>
      </c>
      <c r="O82">
        <f>Q81</f>
        <v>0</v>
      </c>
      <c r="P82">
        <f>IF(OR(NOT(A82),I82&lt;&gt;""),"",Journal!$L82)</f>
        <v>0</v>
      </c>
      <c r="Q82">
        <f>O82+IF(K82,V82,0)</f>
        <v>0</v>
      </c>
      <c r="R82">
        <f>IF(P82="","",H82*P82*C82*D82)</f>
        <v>0</v>
      </c>
      <c r="S82">
        <f>IF(K82,M82*P82*C82*D82,"")</f>
        <v>0</v>
      </c>
      <c r="T82">
        <f>IF(K82,-IF(F82&gt;0,F82*Journal!$E82*P82*C82*D82,P82*E82),"")</f>
        <v>0</v>
      </c>
      <c r="U82">
        <f>IF(K82,IF(S82&gt;0,"W",IF(S82&lt;0,"L","B")),"")</f>
        <v>0</v>
      </c>
      <c r="V82">
        <f>IF(K82,S82+T82,"")</f>
        <v>0</v>
      </c>
      <c r="W82">
        <f>IF(K82,V82/O82,"")</f>
        <v>0</v>
      </c>
      <c r="X82">
        <f>IF(K82,M82/H82,"")</f>
        <v>0</v>
      </c>
      <c r="Y82">
        <f>IF(AND(OR(J82="OK",J82="OPEN"),ISNUMBER(Journal!$G82)),G82*(Journal!$G82-Journal!$E82)/H82,"")</f>
        <v>0</v>
      </c>
      <c r="Z82">
        <f>IF(AA82="","",IF(AND(ISNUMBER(Settings!$D$5),ISNUMBER(Settings!$E$5),IF(Settings!$D$5&lt;=Settings!$E$5,AND(AA82&gt;=Settings!$D$5,AA82&lt;Settings!$E$5),OR(AA82&gt;=Settings!$D$5,AA82&lt;Settings!$E$5))),Settings!$A$5,IF(AND(ISNUMBER(Settings!$D$6),ISNUMBER(Settings!$E$6),IF(Settings!$D$6&lt;=Settings!$E$6,AND(AA82&gt;=Settings!$D$6,AA82&lt;Settings!$E$6),OR(AA82&gt;=Settings!$D$6,AA82&lt;Settings!$E$6))),Settings!$A$6,IF(AND(ISNUMBER(Settings!$D$7),ISNUMBER(Settings!$E$7),IF(Settings!$D$7&lt;=Settings!$E$7,AND(AA82&gt;=Settings!$D$7,AA82&lt;Settings!$E$7),OR(AA82&gt;=Settings!$D$7,AA82&lt;Settings!$E$7))),Settings!$A$7,IF(AND(ISNUMBER(Settings!$D$8),ISNUMBER(Settings!$E$8),IF(Settings!$D$8&lt;=Settings!$E$8,AND(AA82&gt;=Settings!$D$8,AA82&lt;Settings!$E$8),OR(AA82&gt;=Settings!$D$8,AA82&lt;Settings!$E$8))),Settings!$A$8,IF(AND(ISNUMBER(Settings!$D$9),ISNUMBER(Settings!$E$9),IF(Settings!$D$9&lt;=Settings!$E$9,AND(AA82&gt;=Settings!$D$9,AA82&lt;Settings!$E$9),OR(AA82&gt;=Settings!$D$9,AA82&lt;Settings!$E$9))),Settings!$A$9,IF(AND(ISNUMBER(Settings!$D$10),ISNUMBER(Settings!$E$10),IF(Settings!$D$10&lt;=Settings!$E$10,AND(AA82&gt;=Settings!$D$10,AA82&lt;Settings!$E$10),OR(AA82&gt;=Settings!$D$10,AA82&lt;Settings!$E$10))),Settings!$A$10,"")))))))</f>
        <v>0</v>
      </c>
      <c r="AA82">
        <f>IF(AND(A82,ISNUMBER(Journal!$B82)),MOD(ROUND(MOD(Journal!$B82,1)*1440,0)-ROUND(Journal!$D$8*60,0),1440),"")</f>
        <v>0</v>
      </c>
      <c r="AB82">
        <f>IF(G82=1,"LONG",IF(G82=-1,"SHORT",""))</f>
        <v>0</v>
      </c>
      <c r="AC82">
        <f>AC81+IF(K82,1,0)</f>
        <v>0</v>
      </c>
      <c r="AD82">
        <f>IF(K82,AC82,"")</f>
        <v>0</v>
      </c>
      <c r="AE82">
        <f>J82="OPEN"</f>
        <v>0</v>
      </c>
      <c r="AF82">
        <f>AND(J82&lt;&gt;"",J82&lt;&gt;"OK",J82&lt;&gt;"OPEN")</f>
        <v>0</v>
      </c>
      <c r="AH82">
        <v>71</v>
      </c>
      <c r="AI82">
        <f>IF(AH82&gt;$AZ$11,"",IF(AH82=0,Journal!$D$3,INDEX($Q$11:$Q$1010,MATCH(AH82,$AD$11:$AD$1010,0))))</f>
        <v>0</v>
      </c>
      <c r="AJ82">
        <v>72</v>
      </c>
      <c r="AK82">
        <f>IF(AJ82&gt;$AZ$11,"",INDEX($P$11:$P$1010,MATCH(AJ82,$AD$11:$AD$1010,0)))</f>
        <v>0</v>
      </c>
      <c r="AM82">
        <f>IF(Markets!$A$76="","",Markets!$A$76)</f>
        <v>0</v>
      </c>
      <c r="AN82">
        <f>IF(AM82="",0,COUNTIFS(Journal!$C$11:$C$1010,AM82,$K$11:$K$1010,TRUE))</f>
        <v>0</v>
      </c>
      <c r="AO82">
        <f>IF(AN82=0,0,SUMIF(Journal!$C$11:$C$1010,AM82,$V$11:$V$1010))</f>
        <v>0</v>
      </c>
      <c r="AP82">
        <f>IF(AN82&gt;0,COUNTIF($AN$11:AN82,"&gt;0"),"")</f>
        <v>0</v>
      </c>
      <c r="AQ82">
        <v>72</v>
      </c>
      <c r="AR82">
        <f>IF(AQ82&gt;$AZ$36,"",INDEX($AM$11:$AM$160,MATCH(AQ82,$AP$11:$AP$160,0)))</f>
        <v>0</v>
      </c>
      <c r="AS82">
        <f>IF(AQ82&gt;$AZ$36,"",INDEX($AO$11:$AO$160,MATCH(AQ82,$AP$11:$AP$160,0)))</f>
        <v>0</v>
      </c>
    </row>
    <row r="83" spans="1:45">
      <c r="A83">
        <f>COUNTA(Journal!A83:M83)&gt;0</f>
        <v>0</v>
      </c>
      <c r="B83">
        <f>IF(Journal!$C83="",0,IFERROR(MATCH(Journal!$C83,Markets!$A$5:$A$154,0),0))</f>
        <v>0</v>
      </c>
      <c r="C83">
        <f>IF(B83&gt;0,INDEX(Markets!$C$5:$C$154,B83),"")</f>
        <v>0</v>
      </c>
      <c r="D83">
        <f>IF(B83&gt;0,INDEX(Markets!$F$5:$F$154,B83),"")</f>
        <v>0</v>
      </c>
      <c r="E83">
        <f>IF(B83&gt;0,IF(INDEX(Markets!$G$5:$G$154,B83)="",Journal!$D$4,INDEX(Markets!$G$5:$G$154,B83)),"")</f>
        <v>0</v>
      </c>
      <c r="F83">
        <f>IF(B83&gt;0,N(INDEX(Markets!$H$5:$H$154,B83)),0)</f>
        <v>0</v>
      </c>
      <c r="G83">
        <f>IF(Journal!$D83="LONG",1,IF(Journal!$D83="SHORT",-1,0))</f>
        <v>0</v>
      </c>
      <c r="H83">
        <f>IF(AND(ISNUMBER(Journal!$E83),ISNUMBER(Journal!$F83)),ABS(Journal!$E83-Journal!$F83),"")</f>
        <v>0</v>
      </c>
      <c r="I83">
        <f>IF(NOT(A83),"",IF(Journal!$C83="","INSTRUMENT MISSING",IF(B83=0,"UNKNOWN INSTRUMENT",IF(OR(NOT(ISNUMBER(C83)),NOT(ISNUMBER(D83))),"INSTRUMENT SPECS MISSING",IF(OR(C83&lt;=0,D83&lt;=0),"INSTRUMENT SPECS MISSING",IF(NOT(ISNUMBER(Journal!$E83)),"ENTRY MISSING",IF(NOT(ISNUMBER(Journal!$F83)),"SL MISSING",IF(Journal!$F83=Journal!$E83,"SL = ENTRY",IF(G83=0,"DIRECTION MISSING",IF(G83*(Journal!$E83-Journal!$F83)&lt;=0,"SL WRONG SIDE",IF(NOT(AND(ISNUMBER(Journal!$L83),Journal!$L83&gt;0)),IF(TRUE,"LOTS MISSING","RISK MISSING"),"")))))))))))</f>
        <v>0</v>
      </c>
      <c r="J83">
        <f>IF(NOT(A83),"",IF(I83&lt;&gt;"",I83,IF(AND(ISNUMBER(Journal!$G83),G83*(Journal!$G83-Journal!$E83)&lt;=0),"TP1 WRONG SIDE",IF(AND(ISNUMBER(Journal!$H83),G83*(Journal!$H83-Journal!$E83)&lt;=0),"TP2 WRONG SIDE",IF(AND(ISNUMBER(Journal!$I83),G83*(Journal!$I83-Journal!$E83)&lt;=0),"TP3 WRONG SIDE",IF(Journal!$K83="","OPEN",IF(AND(Journal!$M83&lt;&gt;"",OR(NOT(ISNUMBER(Journal!$M83)),Journal!$M83&lt;=0,Journal!$M83&gt;=1)),"TP1 % INVALID",IF(Journal!$K83="SL","OK",IF(Journal!$K83="TP",IF(ISNUMBER(Journal!$G83),"OK","TP1 MISSING"),IF(Journal!$K83="Manual exit",IF(ISNUMBER(Journal!$J83),"OK","MANUAL MISSING"),IF(Journal!$K83="TP1 + Breakeven",IF(ISNUMBER(Journal!$G83),"OK","TP1 MISSING"),IF(Journal!$K83="TP1 + Manual",IF(ISNUMBER(Journal!$G83),IF(ISNUMBER(Journal!$J83),"OK","MANUAL MISSING"),IF(ISNUMBER(Journal!$J83),"TP1 MISSING","TP1 &amp; MANUAL MISSING")),IF(Journal!$K83="Multiple TP",IF(ISNUMBER(Journal!$G83),IF(ISNUMBER(Journal!$H83),"OK","TP2 MISSING"),IF(ISNUMBER(Journal!$H83),"TP1 MISSING","TP1 &amp; TP2 MISSING")),"UNKNOWN OUTCOME")))))))))))))</f>
        <v>0</v>
      </c>
      <c r="K83">
        <f>J83="OK"</f>
        <v>0</v>
      </c>
      <c r="L83">
        <f>IF(ISNUMBER(Journal!$M83),Journal!$M83,0.5)</f>
        <v>0</v>
      </c>
      <c r="M83">
        <f>IF(NOT(K83),"",G83*IF(Journal!$K83="SL",Journal!$F83-Journal!$E83,IF(Journal!$K83="TP",Journal!$G83-Journal!$E83,IF(Journal!$K83="Manual exit",Journal!$J83-Journal!$E83,IF(Journal!$K83="TP1 + Breakeven",L83*(Journal!$G83-Journal!$E83),IF(Journal!$K83="TP1 + Manual",L83*(Journal!$G83-Journal!$E83)+(1-L83)*(Journal!$J83-Journal!$E83),(Journal!$G83+Journal!$H83+IF(ISNUMBER(Journal!$I83),Journal!$I83,0))/IF(ISNUMBER(Journal!$I83),3,2)-Journal!$E83))))))</f>
        <v>0</v>
      </c>
      <c r="N83">
        <f>IF(K83,Journal!$E83+G83*M83,"")</f>
        <v>0</v>
      </c>
      <c r="O83">
        <f>Q82</f>
        <v>0</v>
      </c>
      <c r="P83">
        <f>IF(OR(NOT(A83),I83&lt;&gt;""),"",Journal!$L83)</f>
        <v>0</v>
      </c>
      <c r="Q83">
        <f>O83+IF(K83,V83,0)</f>
        <v>0</v>
      </c>
      <c r="R83">
        <f>IF(P83="","",H83*P83*C83*D83)</f>
        <v>0</v>
      </c>
      <c r="S83">
        <f>IF(K83,M83*P83*C83*D83,"")</f>
        <v>0</v>
      </c>
      <c r="T83">
        <f>IF(K83,-IF(F83&gt;0,F83*Journal!$E83*P83*C83*D83,P83*E83),"")</f>
        <v>0</v>
      </c>
      <c r="U83">
        <f>IF(K83,IF(S83&gt;0,"W",IF(S83&lt;0,"L","B")),"")</f>
        <v>0</v>
      </c>
      <c r="V83">
        <f>IF(K83,S83+T83,"")</f>
        <v>0</v>
      </c>
      <c r="W83">
        <f>IF(K83,V83/O83,"")</f>
        <v>0</v>
      </c>
      <c r="X83">
        <f>IF(K83,M83/H83,"")</f>
        <v>0</v>
      </c>
      <c r="Y83">
        <f>IF(AND(OR(J83="OK",J83="OPEN"),ISNUMBER(Journal!$G83)),G83*(Journal!$G83-Journal!$E83)/H83,"")</f>
        <v>0</v>
      </c>
      <c r="Z83">
        <f>IF(AA83="","",IF(AND(ISNUMBER(Settings!$D$5),ISNUMBER(Settings!$E$5),IF(Settings!$D$5&lt;=Settings!$E$5,AND(AA83&gt;=Settings!$D$5,AA83&lt;Settings!$E$5),OR(AA83&gt;=Settings!$D$5,AA83&lt;Settings!$E$5))),Settings!$A$5,IF(AND(ISNUMBER(Settings!$D$6),ISNUMBER(Settings!$E$6),IF(Settings!$D$6&lt;=Settings!$E$6,AND(AA83&gt;=Settings!$D$6,AA83&lt;Settings!$E$6),OR(AA83&gt;=Settings!$D$6,AA83&lt;Settings!$E$6))),Settings!$A$6,IF(AND(ISNUMBER(Settings!$D$7),ISNUMBER(Settings!$E$7),IF(Settings!$D$7&lt;=Settings!$E$7,AND(AA83&gt;=Settings!$D$7,AA83&lt;Settings!$E$7),OR(AA83&gt;=Settings!$D$7,AA83&lt;Settings!$E$7))),Settings!$A$7,IF(AND(ISNUMBER(Settings!$D$8),ISNUMBER(Settings!$E$8),IF(Settings!$D$8&lt;=Settings!$E$8,AND(AA83&gt;=Settings!$D$8,AA83&lt;Settings!$E$8),OR(AA83&gt;=Settings!$D$8,AA83&lt;Settings!$E$8))),Settings!$A$8,IF(AND(ISNUMBER(Settings!$D$9),ISNUMBER(Settings!$E$9),IF(Settings!$D$9&lt;=Settings!$E$9,AND(AA83&gt;=Settings!$D$9,AA83&lt;Settings!$E$9),OR(AA83&gt;=Settings!$D$9,AA83&lt;Settings!$E$9))),Settings!$A$9,IF(AND(ISNUMBER(Settings!$D$10),ISNUMBER(Settings!$E$10),IF(Settings!$D$10&lt;=Settings!$E$10,AND(AA83&gt;=Settings!$D$10,AA83&lt;Settings!$E$10),OR(AA83&gt;=Settings!$D$10,AA83&lt;Settings!$E$10))),Settings!$A$10,"")))))))</f>
        <v>0</v>
      </c>
      <c r="AA83">
        <f>IF(AND(A83,ISNUMBER(Journal!$B83)),MOD(ROUND(MOD(Journal!$B83,1)*1440,0)-ROUND(Journal!$D$8*60,0),1440),"")</f>
        <v>0</v>
      </c>
      <c r="AB83">
        <f>IF(G83=1,"LONG",IF(G83=-1,"SHORT",""))</f>
        <v>0</v>
      </c>
      <c r="AC83">
        <f>AC82+IF(K83,1,0)</f>
        <v>0</v>
      </c>
      <c r="AD83">
        <f>IF(K83,AC83,"")</f>
        <v>0</v>
      </c>
      <c r="AE83">
        <f>J83="OPEN"</f>
        <v>0</v>
      </c>
      <c r="AF83">
        <f>AND(J83&lt;&gt;"",J83&lt;&gt;"OK",J83&lt;&gt;"OPEN")</f>
        <v>0</v>
      </c>
      <c r="AH83">
        <v>72</v>
      </c>
      <c r="AI83">
        <f>IF(AH83&gt;$AZ$11,"",IF(AH83=0,Journal!$D$3,INDEX($Q$11:$Q$1010,MATCH(AH83,$AD$11:$AD$1010,0))))</f>
        <v>0</v>
      </c>
      <c r="AJ83">
        <v>73</v>
      </c>
      <c r="AK83">
        <f>IF(AJ83&gt;$AZ$11,"",INDEX($P$11:$P$1010,MATCH(AJ83,$AD$11:$AD$1010,0)))</f>
        <v>0</v>
      </c>
      <c r="AM83">
        <f>IF(Markets!$A$77="","",Markets!$A$77)</f>
        <v>0</v>
      </c>
      <c r="AN83">
        <f>IF(AM83="",0,COUNTIFS(Journal!$C$11:$C$1010,AM83,$K$11:$K$1010,TRUE))</f>
        <v>0</v>
      </c>
      <c r="AO83">
        <f>IF(AN83=0,0,SUMIF(Journal!$C$11:$C$1010,AM83,$V$11:$V$1010))</f>
        <v>0</v>
      </c>
      <c r="AP83">
        <f>IF(AN83&gt;0,COUNTIF($AN$11:AN83,"&gt;0"),"")</f>
        <v>0</v>
      </c>
      <c r="AQ83">
        <v>73</v>
      </c>
      <c r="AR83">
        <f>IF(AQ83&gt;$AZ$36,"",INDEX($AM$11:$AM$160,MATCH(AQ83,$AP$11:$AP$160,0)))</f>
        <v>0</v>
      </c>
      <c r="AS83">
        <f>IF(AQ83&gt;$AZ$36,"",INDEX($AO$11:$AO$160,MATCH(AQ83,$AP$11:$AP$160,0)))</f>
        <v>0</v>
      </c>
    </row>
    <row r="84" spans="1:45">
      <c r="A84">
        <f>COUNTA(Journal!A84:M84)&gt;0</f>
        <v>0</v>
      </c>
      <c r="B84">
        <f>IF(Journal!$C84="",0,IFERROR(MATCH(Journal!$C84,Markets!$A$5:$A$154,0),0))</f>
        <v>0</v>
      </c>
      <c r="C84">
        <f>IF(B84&gt;0,INDEX(Markets!$C$5:$C$154,B84),"")</f>
        <v>0</v>
      </c>
      <c r="D84">
        <f>IF(B84&gt;0,INDEX(Markets!$F$5:$F$154,B84),"")</f>
        <v>0</v>
      </c>
      <c r="E84">
        <f>IF(B84&gt;0,IF(INDEX(Markets!$G$5:$G$154,B84)="",Journal!$D$4,INDEX(Markets!$G$5:$G$154,B84)),"")</f>
        <v>0</v>
      </c>
      <c r="F84">
        <f>IF(B84&gt;0,N(INDEX(Markets!$H$5:$H$154,B84)),0)</f>
        <v>0</v>
      </c>
      <c r="G84">
        <f>IF(Journal!$D84="LONG",1,IF(Journal!$D84="SHORT",-1,0))</f>
        <v>0</v>
      </c>
      <c r="H84">
        <f>IF(AND(ISNUMBER(Journal!$E84),ISNUMBER(Journal!$F84)),ABS(Journal!$E84-Journal!$F84),"")</f>
        <v>0</v>
      </c>
      <c r="I84">
        <f>IF(NOT(A84),"",IF(Journal!$C84="","INSTRUMENT MISSING",IF(B84=0,"UNKNOWN INSTRUMENT",IF(OR(NOT(ISNUMBER(C84)),NOT(ISNUMBER(D84))),"INSTRUMENT SPECS MISSING",IF(OR(C84&lt;=0,D84&lt;=0),"INSTRUMENT SPECS MISSING",IF(NOT(ISNUMBER(Journal!$E84)),"ENTRY MISSING",IF(NOT(ISNUMBER(Journal!$F84)),"SL MISSING",IF(Journal!$F84=Journal!$E84,"SL = ENTRY",IF(G84=0,"DIRECTION MISSING",IF(G84*(Journal!$E84-Journal!$F84)&lt;=0,"SL WRONG SIDE",IF(NOT(AND(ISNUMBER(Journal!$L84),Journal!$L84&gt;0)),IF(TRUE,"LOTS MISSING","RISK MISSING"),"")))))))))))</f>
        <v>0</v>
      </c>
      <c r="J84">
        <f>IF(NOT(A84),"",IF(I84&lt;&gt;"",I84,IF(AND(ISNUMBER(Journal!$G84),G84*(Journal!$G84-Journal!$E84)&lt;=0),"TP1 WRONG SIDE",IF(AND(ISNUMBER(Journal!$H84),G84*(Journal!$H84-Journal!$E84)&lt;=0),"TP2 WRONG SIDE",IF(AND(ISNUMBER(Journal!$I84),G84*(Journal!$I84-Journal!$E84)&lt;=0),"TP3 WRONG SIDE",IF(Journal!$K84="","OPEN",IF(AND(Journal!$M84&lt;&gt;"",OR(NOT(ISNUMBER(Journal!$M84)),Journal!$M84&lt;=0,Journal!$M84&gt;=1)),"TP1 % INVALID",IF(Journal!$K84="SL","OK",IF(Journal!$K84="TP",IF(ISNUMBER(Journal!$G84),"OK","TP1 MISSING"),IF(Journal!$K84="Manual exit",IF(ISNUMBER(Journal!$J84),"OK","MANUAL MISSING"),IF(Journal!$K84="TP1 + Breakeven",IF(ISNUMBER(Journal!$G84),"OK","TP1 MISSING"),IF(Journal!$K84="TP1 + Manual",IF(ISNUMBER(Journal!$G84),IF(ISNUMBER(Journal!$J84),"OK","MANUAL MISSING"),IF(ISNUMBER(Journal!$J84),"TP1 MISSING","TP1 &amp; MANUAL MISSING")),IF(Journal!$K84="Multiple TP",IF(ISNUMBER(Journal!$G84),IF(ISNUMBER(Journal!$H84),"OK","TP2 MISSING"),IF(ISNUMBER(Journal!$H84),"TP1 MISSING","TP1 &amp; TP2 MISSING")),"UNKNOWN OUTCOME")))))))))))))</f>
        <v>0</v>
      </c>
      <c r="K84">
        <f>J84="OK"</f>
        <v>0</v>
      </c>
      <c r="L84">
        <f>IF(ISNUMBER(Journal!$M84),Journal!$M84,0.5)</f>
        <v>0</v>
      </c>
      <c r="M84">
        <f>IF(NOT(K84),"",G84*IF(Journal!$K84="SL",Journal!$F84-Journal!$E84,IF(Journal!$K84="TP",Journal!$G84-Journal!$E84,IF(Journal!$K84="Manual exit",Journal!$J84-Journal!$E84,IF(Journal!$K84="TP1 + Breakeven",L84*(Journal!$G84-Journal!$E84),IF(Journal!$K84="TP1 + Manual",L84*(Journal!$G84-Journal!$E84)+(1-L84)*(Journal!$J84-Journal!$E84),(Journal!$G84+Journal!$H84+IF(ISNUMBER(Journal!$I84),Journal!$I84,0))/IF(ISNUMBER(Journal!$I84),3,2)-Journal!$E84))))))</f>
        <v>0</v>
      </c>
      <c r="N84">
        <f>IF(K84,Journal!$E84+G84*M84,"")</f>
        <v>0</v>
      </c>
      <c r="O84">
        <f>Q83</f>
        <v>0</v>
      </c>
      <c r="P84">
        <f>IF(OR(NOT(A84),I84&lt;&gt;""),"",Journal!$L84)</f>
        <v>0</v>
      </c>
      <c r="Q84">
        <f>O84+IF(K84,V84,0)</f>
        <v>0</v>
      </c>
      <c r="R84">
        <f>IF(P84="","",H84*P84*C84*D84)</f>
        <v>0</v>
      </c>
      <c r="S84">
        <f>IF(K84,M84*P84*C84*D84,"")</f>
        <v>0</v>
      </c>
      <c r="T84">
        <f>IF(K84,-IF(F84&gt;0,F84*Journal!$E84*P84*C84*D84,P84*E84),"")</f>
        <v>0</v>
      </c>
      <c r="U84">
        <f>IF(K84,IF(S84&gt;0,"W",IF(S84&lt;0,"L","B")),"")</f>
        <v>0</v>
      </c>
      <c r="V84">
        <f>IF(K84,S84+T84,"")</f>
        <v>0</v>
      </c>
      <c r="W84">
        <f>IF(K84,V84/O84,"")</f>
        <v>0</v>
      </c>
      <c r="X84">
        <f>IF(K84,M84/H84,"")</f>
        <v>0</v>
      </c>
      <c r="Y84">
        <f>IF(AND(OR(J84="OK",J84="OPEN"),ISNUMBER(Journal!$G84)),G84*(Journal!$G84-Journal!$E84)/H84,"")</f>
        <v>0</v>
      </c>
      <c r="Z84">
        <f>IF(AA84="","",IF(AND(ISNUMBER(Settings!$D$5),ISNUMBER(Settings!$E$5),IF(Settings!$D$5&lt;=Settings!$E$5,AND(AA84&gt;=Settings!$D$5,AA84&lt;Settings!$E$5),OR(AA84&gt;=Settings!$D$5,AA84&lt;Settings!$E$5))),Settings!$A$5,IF(AND(ISNUMBER(Settings!$D$6),ISNUMBER(Settings!$E$6),IF(Settings!$D$6&lt;=Settings!$E$6,AND(AA84&gt;=Settings!$D$6,AA84&lt;Settings!$E$6),OR(AA84&gt;=Settings!$D$6,AA84&lt;Settings!$E$6))),Settings!$A$6,IF(AND(ISNUMBER(Settings!$D$7),ISNUMBER(Settings!$E$7),IF(Settings!$D$7&lt;=Settings!$E$7,AND(AA84&gt;=Settings!$D$7,AA84&lt;Settings!$E$7),OR(AA84&gt;=Settings!$D$7,AA84&lt;Settings!$E$7))),Settings!$A$7,IF(AND(ISNUMBER(Settings!$D$8),ISNUMBER(Settings!$E$8),IF(Settings!$D$8&lt;=Settings!$E$8,AND(AA84&gt;=Settings!$D$8,AA84&lt;Settings!$E$8),OR(AA84&gt;=Settings!$D$8,AA84&lt;Settings!$E$8))),Settings!$A$8,IF(AND(ISNUMBER(Settings!$D$9),ISNUMBER(Settings!$E$9),IF(Settings!$D$9&lt;=Settings!$E$9,AND(AA84&gt;=Settings!$D$9,AA84&lt;Settings!$E$9),OR(AA84&gt;=Settings!$D$9,AA84&lt;Settings!$E$9))),Settings!$A$9,IF(AND(ISNUMBER(Settings!$D$10),ISNUMBER(Settings!$E$10),IF(Settings!$D$10&lt;=Settings!$E$10,AND(AA84&gt;=Settings!$D$10,AA84&lt;Settings!$E$10),OR(AA84&gt;=Settings!$D$10,AA84&lt;Settings!$E$10))),Settings!$A$10,"")))))))</f>
        <v>0</v>
      </c>
      <c r="AA84">
        <f>IF(AND(A84,ISNUMBER(Journal!$B84)),MOD(ROUND(MOD(Journal!$B84,1)*1440,0)-ROUND(Journal!$D$8*60,0),1440),"")</f>
        <v>0</v>
      </c>
      <c r="AB84">
        <f>IF(G84=1,"LONG",IF(G84=-1,"SHORT",""))</f>
        <v>0</v>
      </c>
      <c r="AC84">
        <f>AC83+IF(K84,1,0)</f>
        <v>0</v>
      </c>
      <c r="AD84">
        <f>IF(K84,AC84,"")</f>
        <v>0</v>
      </c>
      <c r="AE84">
        <f>J84="OPEN"</f>
        <v>0</v>
      </c>
      <c r="AF84">
        <f>AND(J84&lt;&gt;"",J84&lt;&gt;"OK",J84&lt;&gt;"OPEN")</f>
        <v>0</v>
      </c>
      <c r="AH84">
        <v>73</v>
      </c>
      <c r="AI84">
        <f>IF(AH84&gt;$AZ$11,"",IF(AH84=0,Journal!$D$3,INDEX($Q$11:$Q$1010,MATCH(AH84,$AD$11:$AD$1010,0))))</f>
        <v>0</v>
      </c>
      <c r="AJ84">
        <v>74</v>
      </c>
      <c r="AK84">
        <f>IF(AJ84&gt;$AZ$11,"",INDEX($P$11:$P$1010,MATCH(AJ84,$AD$11:$AD$1010,0)))</f>
        <v>0</v>
      </c>
      <c r="AM84">
        <f>IF(Markets!$A$78="","",Markets!$A$78)</f>
        <v>0</v>
      </c>
      <c r="AN84">
        <f>IF(AM84="",0,COUNTIFS(Journal!$C$11:$C$1010,AM84,$K$11:$K$1010,TRUE))</f>
        <v>0</v>
      </c>
      <c r="AO84">
        <f>IF(AN84=0,0,SUMIF(Journal!$C$11:$C$1010,AM84,$V$11:$V$1010))</f>
        <v>0</v>
      </c>
      <c r="AP84">
        <f>IF(AN84&gt;0,COUNTIF($AN$11:AN84,"&gt;0"),"")</f>
        <v>0</v>
      </c>
      <c r="AQ84">
        <v>74</v>
      </c>
      <c r="AR84">
        <f>IF(AQ84&gt;$AZ$36,"",INDEX($AM$11:$AM$160,MATCH(AQ84,$AP$11:$AP$160,0)))</f>
        <v>0</v>
      </c>
      <c r="AS84">
        <f>IF(AQ84&gt;$AZ$36,"",INDEX($AO$11:$AO$160,MATCH(AQ84,$AP$11:$AP$160,0)))</f>
        <v>0</v>
      </c>
    </row>
    <row r="85" spans="1:45">
      <c r="A85">
        <f>COUNTA(Journal!A85:M85)&gt;0</f>
        <v>0</v>
      </c>
      <c r="B85">
        <f>IF(Journal!$C85="",0,IFERROR(MATCH(Journal!$C85,Markets!$A$5:$A$154,0),0))</f>
        <v>0</v>
      </c>
      <c r="C85">
        <f>IF(B85&gt;0,INDEX(Markets!$C$5:$C$154,B85),"")</f>
        <v>0</v>
      </c>
      <c r="D85">
        <f>IF(B85&gt;0,INDEX(Markets!$F$5:$F$154,B85),"")</f>
        <v>0</v>
      </c>
      <c r="E85">
        <f>IF(B85&gt;0,IF(INDEX(Markets!$G$5:$G$154,B85)="",Journal!$D$4,INDEX(Markets!$G$5:$G$154,B85)),"")</f>
        <v>0</v>
      </c>
      <c r="F85">
        <f>IF(B85&gt;0,N(INDEX(Markets!$H$5:$H$154,B85)),0)</f>
        <v>0</v>
      </c>
      <c r="G85">
        <f>IF(Journal!$D85="LONG",1,IF(Journal!$D85="SHORT",-1,0))</f>
        <v>0</v>
      </c>
      <c r="H85">
        <f>IF(AND(ISNUMBER(Journal!$E85),ISNUMBER(Journal!$F85)),ABS(Journal!$E85-Journal!$F85),"")</f>
        <v>0</v>
      </c>
      <c r="I85">
        <f>IF(NOT(A85),"",IF(Journal!$C85="","INSTRUMENT MISSING",IF(B85=0,"UNKNOWN INSTRUMENT",IF(OR(NOT(ISNUMBER(C85)),NOT(ISNUMBER(D85))),"INSTRUMENT SPECS MISSING",IF(OR(C85&lt;=0,D85&lt;=0),"INSTRUMENT SPECS MISSING",IF(NOT(ISNUMBER(Journal!$E85)),"ENTRY MISSING",IF(NOT(ISNUMBER(Journal!$F85)),"SL MISSING",IF(Journal!$F85=Journal!$E85,"SL = ENTRY",IF(G85=0,"DIRECTION MISSING",IF(G85*(Journal!$E85-Journal!$F85)&lt;=0,"SL WRONG SIDE",IF(NOT(AND(ISNUMBER(Journal!$L85),Journal!$L85&gt;0)),IF(TRUE,"LOTS MISSING","RISK MISSING"),"")))))))))))</f>
        <v>0</v>
      </c>
      <c r="J85">
        <f>IF(NOT(A85),"",IF(I85&lt;&gt;"",I85,IF(AND(ISNUMBER(Journal!$G85),G85*(Journal!$G85-Journal!$E85)&lt;=0),"TP1 WRONG SIDE",IF(AND(ISNUMBER(Journal!$H85),G85*(Journal!$H85-Journal!$E85)&lt;=0),"TP2 WRONG SIDE",IF(AND(ISNUMBER(Journal!$I85),G85*(Journal!$I85-Journal!$E85)&lt;=0),"TP3 WRONG SIDE",IF(Journal!$K85="","OPEN",IF(AND(Journal!$M85&lt;&gt;"",OR(NOT(ISNUMBER(Journal!$M85)),Journal!$M85&lt;=0,Journal!$M85&gt;=1)),"TP1 % INVALID",IF(Journal!$K85="SL","OK",IF(Journal!$K85="TP",IF(ISNUMBER(Journal!$G85),"OK","TP1 MISSING"),IF(Journal!$K85="Manual exit",IF(ISNUMBER(Journal!$J85),"OK","MANUAL MISSING"),IF(Journal!$K85="TP1 + Breakeven",IF(ISNUMBER(Journal!$G85),"OK","TP1 MISSING"),IF(Journal!$K85="TP1 + Manual",IF(ISNUMBER(Journal!$G85),IF(ISNUMBER(Journal!$J85),"OK","MANUAL MISSING"),IF(ISNUMBER(Journal!$J85),"TP1 MISSING","TP1 &amp; MANUAL MISSING")),IF(Journal!$K85="Multiple TP",IF(ISNUMBER(Journal!$G85),IF(ISNUMBER(Journal!$H85),"OK","TP2 MISSING"),IF(ISNUMBER(Journal!$H85),"TP1 MISSING","TP1 &amp; TP2 MISSING")),"UNKNOWN OUTCOME")))))))))))))</f>
        <v>0</v>
      </c>
      <c r="K85">
        <f>J85="OK"</f>
        <v>0</v>
      </c>
      <c r="L85">
        <f>IF(ISNUMBER(Journal!$M85),Journal!$M85,0.5)</f>
        <v>0</v>
      </c>
      <c r="M85">
        <f>IF(NOT(K85),"",G85*IF(Journal!$K85="SL",Journal!$F85-Journal!$E85,IF(Journal!$K85="TP",Journal!$G85-Journal!$E85,IF(Journal!$K85="Manual exit",Journal!$J85-Journal!$E85,IF(Journal!$K85="TP1 + Breakeven",L85*(Journal!$G85-Journal!$E85),IF(Journal!$K85="TP1 + Manual",L85*(Journal!$G85-Journal!$E85)+(1-L85)*(Journal!$J85-Journal!$E85),(Journal!$G85+Journal!$H85+IF(ISNUMBER(Journal!$I85),Journal!$I85,0))/IF(ISNUMBER(Journal!$I85),3,2)-Journal!$E85))))))</f>
        <v>0</v>
      </c>
      <c r="N85">
        <f>IF(K85,Journal!$E85+G85*M85,"")</f>
        <v>0</v>
      </c>
      <c r="O85">
        <f>Q84</f>
        <v>0</v>
      </c>
      <c r="P85">
        <f>IF(OR(NOT(A85),I85&lt;&gt;""),"",Journal!$L85)</f>
        <v>0</v>
      </c>
      <c r="Q85">
        <f>O85+IF(K85,V85,0)</f>
        <v>0</v>
      </c>
      <c r="R85">
        <f>IF(P85="","",H85*P85*C85*D85)</f>
        <v>0</v>
      </c>
      <c r="S85">
        <f>IF(K85,M85*P85*C85*D85,"")</f>
        <v>0</v>
      </c>
      <c r="T85">
        <f>IF(K85,-IF(F85&gt;0,F85*Journal!$E85*P85*C85*D85,P85*E85),"")</f>
        <v>0</v>
      </c>
      <c r="U85">
        <f>IF(K85,IF(S85&gt;0,"W",IF(S85&lt;0,"L","B")),"")</f>
        <v>0</v>
      </c>
      <c r="V85">
        <f>IF(K85,S85+T85,"")</f>
        <v>0</v>
      </c>
      <c r="W85">
        <f>IF(K85,V85/O85,"")</f>
        <v>0</v>
      </c>
      <c r="X85">
        <f>IF(K85,M85/H85,"")</f>
        <v>0</v>
      </c>
      <c r="Y85">
        <f>IF(AND(OR(J85="OK",J85="OPEN"),ISNUMBER(Journal!$G85)),G85*(Journal!$G85-Journal!$E85)/H85,"")</f>
        <v>0</v>
      </c>
      <c r="Z85">
        <f>IF(AA85="","",IF(AND(ISNUMBER(Settings!$D$5),ISNUMBER(Settings!$E$5),IF(Settings!$D$5&lt;=Settings!$E$5,AND(AA85&gt;=Settings!$D$5,AA85&lt;Settings!$E$5),OR(AA85&gt;=Settings!$D$5,AA85&lt;Settings!$E$5))),Settings!$A$5,IF(AND(ISNUMBER(Settings!$D$6),ISNUMBER(Settings!$E$6),IF(Settings!$D$6&lt;=Settings!$E$6,AND(AA85&gt;=Settings!$D$6,AA85&lt;Settings!$E$6),OR(AA85&gt;=Settings!$D$6,AA85&lt;Settings!$E$6))),Settings!$A$6,IF(AND(ISNUMBER(Settings!$D$7),ISNUMBER(Settings!$E$7),IF(Settings!$D$7&lt;=Settings!$E$7,AND(AA85&gt;=Settings!$D$7,AA85&lt;Settings!$E$7),OR(AA85&gt;=Settings!$D$7,AA85&lt;Settings!$E$7))),Settings!$A$7,IF(AND(ISNUMBER(Settings!$D$8),ISNUMBER(Settings!$E$8),IF(Settings!$D$8&lt;=Settings!$E$8,AND(AA85&gt;=Settings!$D$8,AA85&lt;Settings!$E$8),OR(AA85&gt;=Settings!$D$8,AA85&lt;Settings!$E$8))),Settings!$A$8,IF(AND(ISNUMBER(Settings!$D$9),ISNUMBER(Settings!$E$9),IF(Settings!$D$9&lt;=Settings!$E$9,AND(AA85&gt;=Settings!$D$9,AA85&lt;Settings!$E$9),OR(AA85&gt;=Settings!$D$9,AA85&lt;Settings!$E$9))),Settings!$A$9,IF(AND(ISNUMBER(Settings!$D$10),ISNUMBER(Settings!$E$10),IF(Settings!$D$10&lt;=Settings!$E$10,AND(AA85&gt;=Settings!$D$10,AA85&lt;Settings!$E$10),OR(AA85&gt;=Settings!$D$10,AA85&lt;Settings!$E$10))),Settings!$A$10,"")))))))</f>
        <v>0</v>
      </c>
      <c r="AA85">
        <f>IF(AND(A85,ISNUMBER(Journal!$B85)),MOD(ROUND(MOD(Journal!$B85,1)*1440,0)-ROUND(Journal!$D$8*60,0),1440),"")</f>
        <v>0</v>
      </c>
      <c r="AB85">
        <f>IF(G85=1,"LONG",IF(G85=-1,"SHORT",""))</f>
        <v>0</v>
      </c>
      <c r="AC85">
        <f>AC84+IF(K85,1,0)</f>
        <v>0</v>
      </c>
      <c r="AD85">
        <f>IF(K85,AC85,"")</f>
        <v>0</v>
      </c>
      <c r="AE85">
        <f>J85="OPEN"</f>
        <v>0</v>
      </c>
      <c r="AF85">
        <f>AND(J85&lt;&gt;"",J85&lt;&gt;"OK",J85&lt;&gt;"OPEN")</f>
        <v>0</v>
      </c>
      <c r="AH85">
        <v>74</v>
      </c>
      <c r="AI85">
        <f>IF(AH85&gt;$AZ$11,"",IF(AH85=0,Journal!$D$3,INDEX($Q$11:$Q$1010,MATCH(AH85,$AD$11:$AD$1010,0))))</f>
        <v>0</v>
      </c>
      <c r="AJ85">
        <v>75</v>
      </c>
      <c r="AK85">
        <f>IF(AJ85&gt;$AZ$11,"",INDEX($P$11:$P$1010,MATCH(AJ85,$AD$11:$AD$1010,0)))</f>
        <v>0</v>
      </c>
      <c r="AM85">
        <f>IF(Markets!$A$79="","",Markets!$A$79)</f>
        <v>0</v>
      </c>
      <c r="AN85">
        <f>IF(AM85="",0,COUNTIFS(Journal!$C$11:$C$1010,AM85,$K$11:$K$1010,TRUE))</f>
        <v>0</v>
      </c>
      <c r="AO85">
        <f>IF(AN85=0,0,SUMIF(Journal!$C$11:$C$1010,AM85,$V$11:$V$1010))</f>
        <v>0</v>
      </c>
      <c r="AP85">
        <f>IF(AN85&gt;0,COUNTIF($AN$11:AN85,"&gt;0"),"")</f>
        <v>0</v>
      </c>
      <c r="AQ85">
        <v>75</v>
      </c>
      <c r="AR85">
        <f>IF(AQ85&gt;$AZ$36,"",INDEX($AM$11:$AM$160,MATCH(AQ85,$AP$11:$AP$160,0)))</f>
        <v>0</v>
      </c>
      <c r="AS85">
        <f>IF(AQ85&gt;$AZ$36,"",INDEX($AO$11:$AO$160,MATCH(AQ85,$AP$11:$AP$160,0)))</f>
        <v>0</v>
      </c>
    </row>
    <row r="86" spans="1:45">
      <c r="A86">
        <f>COUNTA(Journal!A86:M86)&gt;0</f>
        <v>0</v>
      </c>
      <c r="B86">
        <f>IF(Journal!$C86="",0,IFERROR(MATCH(Journal!$C86,Markets!$A$5:$A$154,0),0))</f>
        <v>0</v>
      </c>
      <c r="C86">
        <f>IF(B86&gt;0,INDEX(Markets!$C$5:$C$154,B86),"")</f>
        <v>0</v>
      </c>
      <c r="D86">
        <f>IF(B86&gt;0,INDEX(Markets!$F$5:$F$154,B86),"")</f>
        <v>0</v>
      </c>
      <c r="E86">
        <f>IF(B86&gt;0,IF(INDEX(Markets!$G$5:$G$154,B86)="",Journal!$D$4,INDEX(Markets!$G$5:$G$154,B86)),"")</f>
        <v>0</v>
      </c>
      <c r="F86">
        <f>IF(B86&gt;0,N(INDEX(Markets!$H$5:$H$154,B86)),0)</f>
        <v>0</v>
      </c>
      <c r="G86">
        <f>IF(Journal!$D86="LONG",1,IF(Journal!$D86="SHORT",-1,0))</f>
        <v>0</v>
      </c>
      <c r="H86">
        <f>IF(AND(ISNUMBER(Journal!$E86),ISNUMBER(Journal!$F86)),ABS(Journal!$E86-Journal!$F86),"")</f>
        <v>0</v>
      </c>
      <c r="I86">
        <f>IF(NOT(A86),"",IF(Journal!$C86="","INSTRUMENT MISSING",IF(B86=0,"UNKNOWN INSTRUMENT",IF(OR(NOT(ISNUMBER(C86)),NOT(ISNUMBER(D86))),"INSTRUMENT SPECS MISSING",IF(OR(C86&lt;=0,D86&lt;=0),"INSTRUMENT SPECS MISSING",IF(NOT(ISNUMBER(Journal!$E86)),"ENTRY MISSING",IF(NOT(ISNUMBER(Journal!$F86)),"SL MISSING",IF(Journal!$F86=Journal!$E86,"SL = ENTRY",IF(G86=0,"DIRECTION MISSING",IF(G86*(Journal!$E86-Journal!$F86)&lt;=0,"SL WRONG SIDE",IF(NOT(AND(ISNUMBER(Journal!$L86),Journal!$L86&gt;0)),IF(TRUE,"LOTS MISSING","RISK MISSING"),"")))))))))))</f>
        <v>0</v>
      </c>
      <c r="J86">
        <f>IF(NOT(A86),"",IF(I86&lt;&gt;"",I86,IF(AND(ISNUMBER(Journal!$G86),G86*(Journal!$G86-Journal!$E86)&lt;=0),"TP1 WRONG SIDE",IF(AND(ISNUMBER(Journal!$H86),G86*(Journal!$H86-Journal!$E86)&lt;=0),"TP2 WRONG SIDE",IF(AND(ISNUMBER(Journal!$I86),G86*(Journal!$I86-Journal!$E86)&lt;=0),"TP3 WRONG SIDE",IF(Journal!$K86="","OPEN",IF(AND(Journal!$M86&lt;&gt;"",OR(NOT(ISNUMBER(Journal!$M86)),Journal!$M86&lt;=0,Journal!$M86&gt;=1)),"TP1 % INVALID",IF(Journal!$K86="SL","OK",IF(Journal!$K86="TP",IF(ISNUMBER(Journal!$G86),"OK","TP1 MISSING"),IF(Journal!$K86="Manual exit",IF(ISNUMBER(Journal!$J86),"OK","MANUAL MISSING"),IF(Journal!$K86="TP1 + Breakeven",IF(ISNUMBER(Journal!$G86),"OK","TP1 MISSING"),IF(Journal!$K86="TP1 + Manual",IF(ISNUMBER(Journal!$G86),IF(ISNUMBER(Journal!$J86),"OK","MANUAL MISSING"),IF(ISNUMBER(Journal!$J86),"TP1 MISSING","TP1 &amp; MANUAL MISSING")),IF(Journal!$K86="Multiple TP",IF(ISNUMBER(Journal!$G86),IF(ISNUMBER(Journal!$H86),"OK","TP2 MISSING"),IF(ISNUMBER(Journal!$H86),"TP1 MISSING","TP1 &amp; TP2 MISSING")),"UNKNOWN OUTCOME")))))))))))))</f>
        <v>0</v>
      </c>
      <c r="K86">
        <f>J86="OK"</f>
        <v>0</v>
      </c>
      <c r="L86">
        <f>IF(ISNUMBER(Journal!$M86),Journal!$M86,0.5)</f>
        <v>0</v>
      </c>
      <c r="M86">
        <f>IF(NOT(K86),"",G86*IF(Journal!$K86="SL",Journal!$F86-Journal!$E86,IF(Journal!$K86="TP",Journal!$G86-Journal!$E86,IF(Journal!$K86="Manual exit",Journal!$J86-Journal!$E86,IF(Journal!$K86="TP1 + Breakeven",L86*(Journal!$G86-Journal!$E86),IF(Journal!$K86="TP1 + Manual",L86*(Journal!$G86-Journal!$E86)+(1-L86)*(Journal!$J86-Journal!$E86),(Journal!$G86+Journal!$H86+IF(ISNUMBER(Journal!$I86),Journal!$I86,0))/IF(ISNUMBER(Journal!$I86),3,2)-Journal!$E86))))))</f>
        <v>0</v>
      </c>
      <c r="N86">
        <f>IF(K86,Journal!$E86+G86*M86,"")</f>
        <v>0</v>
      </c>
      <c r="O86">
        <f>Q85</f>
        <v>0</v>
      </c>
      <c r="P86">
        <f>IF(OR(NOT(A86),I86&lt;&gt;""),"",Journal!$L86)</f>
        <v>0</v>
      </c>
      <c r="Q86">
        <f>O86+IF(K86,V86,0)</f>
        <v>0</v>
      </c>
      <c r="R86">
        <f>IF(P86="","",H86*P86*C86*D86)</f>
        <v>0</v>
      </c>
      <c r="S86">
        <f>IF(K86,M86*P86*C86*D86,"")</f>
        <v>0</v>
      </c>
      <c r="T86">
        <f>IF(K86,-IF(F86&gt;0,F86*Journal!$E86*P86*C86*D86,P86*E86),"")</f>
        <v>0</v>
      </c>
      <c r="U86">
        <f>IF(K86,IF(S86&gt;0,"W",IF(S86&lt;0,"L","B")),"")</f>
        <v>0</v>
      </c>
      <c r="V86">
        <f>IF(K86,S86+T86,"")</f>
        <v>0</v>
      </c>
      <c r="W86">
        <f>IF(K86,V86/O86,"")</f>
        <v>0</v>
      </c>
      <c r="X86">
        <f>IF(K86,M86/H86,"")</f>
        <v>0</v>
      </c>
      <c r="Y86">
        <f>IF(AND(OR(J86="OK",J86="OPEN"),ISNUMBER(Journal!$G86)),G86*(Journal!$G86-Journal!$E86)/H86,"")</f>
        <v>0</v>
      </c>
      <c r="Z86">
        <f>IF(AA86="","",IF(AND(ISNUMBER(Settings!$D$5),ISNUMBER(Settings!$E$5),IF(Settings!$D$5&lt;=Settings!$E$5,AND(AA86&gt;=Settings!$D$5,AA86&lt;Settings!$E$5),OR(AA86&gt;=Settings!$D$5,AA86&lt;Settings!$E$5))),Settings!$A$5,IF(AND(ISNUMBER(Settings!$D$6),ISNUMBER(Settings!$E$6),IF(Settings!$D$6&lt;=Settings!$E$6,AND(AA86&gt;=Settings!$D$6,AA86&lt;Settings!$E$6),OR(AA86&gt;=Settings!$D$6,AA86&lt;Settings!$E$6))),Settings!$A$6,IF(AND(ISNUMBER(Settings!$D$7),ISNUMBER(Settings!$E$7),IF(Settings!$D$7&lt;=Settings!$E$7,AND(AA86&gt;=Settings!$D$7,AA86&lt;Settings!$E$7),OR(AA86&gt;=Settings!$D$7,AA86&lt;Settings!$E$7))),Settings!$A$7,IF(AND(ISNUMBER(Settings!$D$8),ISNUMBER(Settings!$E$8),IF(Settings!$D$8&lt;=Settings!$E$8,AND(AA86&gt;=Settings!$D$8,AA86&lt;Settings!$E$8),OR(AA86&gt;=Settings!$D$8,AA86&lt;Settings!$E$8))),Settings!$A$8,IF(AND(ISNUMBER(Settings!$D$9),ISNUMBER(Settings!$E$9),IF(Settings!$D$9&lt;=Settings!$E$9,AND(AA86&gt;=Settings!$D$9,AA86&lt;Settings!$E$9),OR(AA86&gt;=Settings!$D$9,AA86&lt;Settings!$E$9))),Settings!$A$9,IF(AND(ISNUMBER(Settings!$D$10),ISNUMBER(Settings!$E$10),IF(Settings!$D$10&lt;=Settings!$E$10,AND(AA86&gt;=Settings!$D$10,AA86&lt;Settings!$E$10),OR(AA86&gt;=Settings!$D$10,AA86&lt;Settings!$E$10))),Settings!$A$10,"")))))))</f>
        <v>0</v>
      </c>
      <c r="AA86">
        <f>IF(AND(A86,ISNUMBER(Journal!$B86)),MOD(ROUND(MOD(Journal!$B86,1)*1440,0)-ROUND(Journal!$D$8*60,0),1440),"")</f>
        <v>0</v>
      </c>
      <c r="AB86">
        <f>IF(G86=1,"LONG",IF(G86=-1,"SHORT",""))</f>
        <v>0</v>
      </c>
      <c r="AC86">
        <f>AC85+IF(K86,1,0)</f>
        <v>0</v>
      </c>
      <c r="AD86">
        <f>IF(K86,AC86,"")</f>
        <v>0</v>
      </c>
      <c r="AE86">
        <f>J86="OPEN"</f>
        <v>0</v>
      </c>
      <c r="AF86">
        <f>AND(J86&lt;&gt;"",J86&lt;&gt;"OK",J86&lt;&gt;"OPEN")</f>
        <v>0</v>
      </c>
      <c r="AH86">
        <v>75</v>
      </c>
      <c r="AI86">
        <f>IF(AH86&gt;$AZ$11,"",IF(AH86=0,Journal!$D$3,INDEX($Q$11:$Q$1010,MATCH(AH86,$AD$11:$AD$1010,0))))</f>
        <v>0</v>
      </c>
      <c r="AJ86">
        <v>76</v>
      </c>
      <c r="AK86">
        <f>IF(AJ86&gt;$AZ$11,"",INDEX($P$11:$P$1010,MATCH(AJ86,$AD$11:$AD$1010,0)))</f>
        <v>0</v>
      </c>
      <c r="AM86">
        <f>IF(Markets!$A$80="","",Markets!$A$80)</f>
        <v>0</v>
      </c>
      <c r="AN86">
        <f>IF(AM86="",0,COUNTIFS(Journal!$C$11:$C$1010,AM86,$K$11:$K$1010,TRUE))</f>
        <v>0</v>
      </c>
      <c r="AO86">
        <f>IF(AN86=0,0,SUMIF(Journal!$C$11:$C$1010,AM86,$V$11:$V$1010))</f>
        <v>0</v>
      </c>
      <c r="AP86">
        <f>IF(AN86&gt;0,COUNTIF($AN$11:AN86,"&gt;0"),"")</f>
        <v>0</v>
      </c>
      <c r="AQ86">
        <v>76</v>
      </c>
      <c r="AR86">
        <f>IF(AQ86&gt;$AZ$36,"",INDEX($AM$11:$AM$160,MATCH(AQ86,$AP$11:$AP$160,0)))</f>
        <v>0</v>
      </c>
      <c r="AS86">
        <f>IF(AQ86&gt;$AZ$36,"",INDEX($AO$11:$AO$160,MATCH(AQ86,$AP$11:$AP$160,0)))</f>
        <v>0</v>
      </c>
    </row>
    <row r="87" spans="1:45">
      <c r="A87">
        <f>COUNTA(Journal!A87:M87)&gt;0</f>
        <v>0</v>
      </c>
      <c r="B87">
        <f>IF(Journal!$C87="",0,IFERROR(MATCH(Journal!$C87,Markets!$A$5:$A$154,0),0))</f>
        <v>0</v>
      </c>
      <c r="C87">
        <f>IF(B87&gt;0,INDEX(Markets!$C$5:$C$154,B87),"")</f>
        <v>0</v>
      </c>
      <c r="D87">
        <f>IF(B87&gt;0,INDEX(Markets!$F$5:$F$154,B87),"")</f>
        <v>0</v>
      </c>
      <c r="E87">
        <f>IF(B87&gt;0,IF(INDEX(Markets!$G$5:$G$154,B87)="",Journal!$D$4,INDEX(Markets!$G$5:$G$154,B87)),"")</f>
        <v>0</v>
      </c>
      <c r="F87">
        <f>IF(B87&gt;0,N(INDEX(Markets!$H$5:$H$154,B87)),0)</f>
        <v>0</v>
      </c>
      <c r="G87">
        <f>IF(Journal!$D87="LONG",1,IF(Journal!$D87="SHORT",-1,0))</f>
        <v>0</v>
      </c>
      <c r="H87">
        <f>IF(AND(ISNUMBER(Journal!$E87),ISNUMBER(Journal!$F87)),ABS(Journal!$E87-Journal!$F87),"")</f>
        <v>0</v>
      </c>
      <c r="I87">
        <f>IF(NOT(A87),"",IF(Journal!$C87="","INSTRUMENT MISSING",IF(B87=0,"UNKNOWN INSTRUMENT",IF(OR(NOT(ISNUMBER(C87)),NOT(ISNUMBER(D87))),"INSTRUMENT SPECS MISSING",IF(OR(C87&lt;=0,D87&lt;=0),"INSTRUMENT SPECS MISSING",IF(NOT(ISNUMBER(Journal!$E87)),"ENTRY MISSING",IF(NOT(ISNUMBER(Journal!$F87)),"SL MISSING",IF(Journal!$F87=Journal!$E87,"SL = ENTRY",IF(G87=0,"DIRECTION MISSING",IF(G87*(Journal!$E87-Journal!$F87)&lt;=0,"SL WRONG SIDE",IF(NOT(AND(ISNUMBER(Journal!$L87),Journal!$L87&gt;0)),IF(TRUE,"LOTS MISSING","RISK MISSING"),"")))))))))))</f>
        <v>0</v>
      </c>
      <c r="J87">
        <f>IF(NOT(A87),"",IF(I87&lt;&gt;"",I87,IF(AND(ISNUMBER(Journal!$G87),G87*(Journal!$G87-Journal!$E87)&lt;=0),"TP1 WRONG SIDE",IF(AND(ISNUMBER(Journal!$H87),G87*(Journal!$H87-Journal!$E87)&lt;=0),"TP2 WRONG SIDE",IF(AND(ISNUMBER(Journal!$I87),G87*(Journal!$I87-Journal!$E87)&lt;=0),"TP3 WRONG SIDE",IF(Journal!$K87="","OPEN",IF(AND(Journal!$M87&lt;&gt;"",OR(NOT(ISNUMBER(Journal!$M87)),Journal!$M87&lt;=0,Journal!$M87&gt;=1)),"TP1 % INVALID",IF(Journal!$K87="SL","OK",IF(Journal!$K87="TP",IF(ISNUMBER(Journal!$G87),"OK","TP1 MISSING"),IF(Journal!$K87="Manual exit",IF(ISNUMBER(Journal!$J87),"OK","MANUAL MISSING"),IF(Journal!$K87="TP1 + Breakeven",IF(ISNUMBER(Journal!$G87),"OK","TP1 MISSING"),IF(Journal!$K87="TP1 + Manual",IF(ISNUMBER(Journal!$G87),IF(ISNUMBER(Journal!$J87),"OK","MANUAL MISSING"),IF(ISNUMBER(Journal!$J87),"TP1 MISSING","TP1 &amp; MANUAL MISSING")),IF(Journal!$K87="Multiple TP",IF(ISNUMBER(Journal!$G87),IF(ISNUMBER(Journal!$H87),"OK","TP2 MISSING"),IF(ISNUMBER(Journal!$H87),"TP1 MISSING","TP1 &amp; TP2 MISSING")),"UNKNOWN OUTCOME")))))))))))))</f>
        <v>0</v>
      </c>
      <c r="K87">
        <f>J87="OK"</f>
        <v>0</v>
      </c>
      <c r="L87">
        <f>IF(ISNUMBER(Journal!$M87),Journal!$M87,0.5)</f>
        <v>0</v>
      </c>
      <c r="M87">
        <f>IF(NOT(K87),"",G87*IF(Journal!$K87="SL",Journal!$F87-Journal!$E87,IF(Journal!$K87="TP",Journal!$G87-Journal!$E87,IF(Journal!$K87="Manual exit",Journal!$J87-Journal!$E87,IF(Journal!$K87="TP1 + Breakeven",L87*(Journal!$G87-Journal!$E87),IF(Journal!$K87="TP1 + Manual",L87*(Journal!$G87-Journal!$E87)+(1-L87)*(Journal!$J87-Journal!$E87),(Journal!$G87+Journal!$H87+IF(ISNUMBER(Journal!$I87),Journal!$I87,0))/IF(ISNUMBER(Journal!$I87),3,2)-Journal!$E87))))))</f>
        <v>0</v>
      </c>
      <c r="N87">
        <f>IF(K87,Journal!$E87+G87*M87,"")</f>
        <v>0</v>
      </c>
      <c r="O87">
        <f>Q86</f>
        <v>0</v>
      </c>
      <c r="P87">
        <f>IF(OR(NOT(A87),I87&lt;&gt;""),"",Journal!$L87)</f>
        <v>0</v>
      </c>
      <c r="Q87">
        <f>O87+IF(K87,V87,0)</f>
        <v>0</v>
      </c>
      <c r="R87">
        <f>IF(P87="","",H87*P87*C87*D87)</f>
        <v>0</v>
      </c>
      <c r="S87">
        <f>IF(K87,M87*P87*C87*D87,"")</f>
        <v>0</v>
      </c>
      <c r="T87">
        <f>IF(K87,-IF(F87&gt;0,F87*Journal!$E87*P87*C87*D87,P87*E87),"")</f>
        <v>0</v>
      </c>
      <c r="U87">
        <f>IF(K87,IF(S87&gt;0,"W",IF(S87&lt;0,"L","B")),"")</f>
        <v>0</v>
      </c>
      <c r="V87">
        <f>IF(K87,S87+T87,"")</f>
        <v>0</v>
      </c>
      <c r="W87">
        <f>IF(K87,V87/O87,"")</f>
        <v>0</v>
      </c>
      <c r="X87">
        <f>IF(K87,M87/H87,"")</f>
        <v>0</v>
      </c>
      <c r="Y87">
        <f>IF(AND(OR(J87="OK",J87="OPEN"),ISNUMBER(Journal!$G87)),G87*(Journal!$G87-Journal!$E87)/H87,"")</f>
        <v>0</v>
      </c>
      <c r="Z87">
        <f>IF(AA87="","",IF(AND(ISNUMBER(Settings!$D$5),ISNUMBER(Settings!$E$5),IF(Settings!$D$5&lt;=Settings!$E$5,AND(AA87&gt;=Settings!$D$5,AA87&lt;Settings!$E$5),OR(AA87&gt;=Settings!$D$5,AA87&lt;Settings!$E$5))),Settings!$A$5,IF(AND(ISNUMBER(Settings!$D$6),ISNUMBER(Settings!$E$6),IF(Settings!$D$6&lt;=Settings!$E$6,AND(AA87&gt;=Settings!$D$6,AA87&lt;Settings!$E$6),OR(AA87&gt;=Settings!$D$6,AA87&lt;Settings!$E$6))),Settings!$A$6,IF(AND(ISNUMBER(Settings!$D$7),ISNUMBER(Settings!$E$7),IF(Settings!$D$7&lt;=Settings!$E$7,AND(AA87&gt;=Settings!$D$7,AA87&lt;Settings!$E$7),OR(AA87&gt;=Settings!$D$7,AA87&lt;Settings!$E$7))),Settings!$A$7,IF(AND(ISNUMBER(Settings!$D$8),ISNUMBER(Settings!$E$8),IF(Settings!$D$8&lt;=Settings!$E$8,AND(AA87&gt;=Settings!$D$8,AA87&lt;Settings!$E$8),OR(AA87&gt;=Settings!$D$8,AA87&lt;Settings!$E$8))),Settings!$A$8,IF(AND(ISNUMBER(Settings!$D$9),ISNUMBER(Settings!$E$9),IF(Settings!$D$9&lt;=Settings!$E$9,AND(AA87&gt;=Settings!$D$9,AA87&lt;Settings!$E$9),OR(AA87&gt;=Settings!$D$9,AA87&lt;Settings!$E$9))),Settings!$A$9,IF(AND(ISNUMBER(Settings!$D$10),ISNUMBER(Settings!$E$10),IF(Settings!$D$10&lt;=Settings!$E$10,AND(AA87&gt;=Settings!$D$10,AA87&lt;Settings!$E$10),OR(AA87&gt;=Settings!$D$10,AA87&lt;Settings!$E$10))),Settings!$A$10,"")))))))</f>
        <v>0</v>
      </c>
      <c r="AA87">
        <f>IF(AND(A87,ISNUMBER(Journal!$B87)),MOD(ROUND(MOD(Journal!$B87,1)*1440,0)-ROUND(Journal!$D$8*60,0),1440),"")</f>
        <v>0</v>
      </c>
      <c r="AB87">
        <f>IF(G87=1,"LONG",IF(G87=-1,"SHORT",""))</f>
        <v>0</v>
      </c>
      <c r="AC87">
        <f>AC86+IF(K87,1,0)</f>
        <v>0</v>
      </c>
      <c r="AD87">
        <f>IF(K87,AC87,"")</f>
        <v>0</v>
      </c>
      <c r="AE87">
        <f>J87="OPEN"</f>
        <v>0</v>
      </c>
      <c r="AF87">
        <f>AND(J87&lt;&gt;"",J87&lt;&gt;"OK",J87&lt;&gt;"OPEN")</f>
        <v>0</v>
      </c>
      <c r="AH87">
        <v>76</v>
      </c>
      <c r="AI87">
        <f>IF(AH87&gt;$AZ$11,"",IF(AH87=0,Journal!$D$3,INDEX($Q$11:$Q$1010,MATCH(AH87,$AD$11:$AD$1010,0))))</f>
        <v>0</v>
      </c>
      <c r="AJ87">
        <v>77</v>
      </c>
      <c r="AK87">
        <f>IF(AJ87&gt;$AZ$11,"",INDEX($P$11:$P$1010,MATCH(AJ87,$AD$11:$AD$1010,0)))</f>
        <v>0</v>
      </c>
      <c r="AM87">
        <f>IF(Markets!$A$81="","",Markets!$A$81)</f>
        <v>0</v>
      </c>
      <c r="AN87">
        <f>IF(AM87="",0,COUNTIFS(Journal!$C$11:$C$1010,AM87,$K$11:$K$1010,TRUE))</f>
        <v>0</v>
      </c>
      <c r="AO87">
        <f>IF(AN87=0,0,SUMIF(Journal!$C$11:$C$1010,AM87,$V$11:$V$1010))</f>
        <v>0</v>
      </c>
      <c r="AP87">
        <f>IF(AN87&gt;0,COUNTIF($AN$11:AN87,"&gt;0"),"")</f>
        <v>0</v>
      </c>
      <c r="AQ87">
        <v>77</v>
      </c>
      <c r="AR87">
        <f>IF(AQ87&gt;$AZ$36,"",INDEX($AM$11:$AM$160,MATCH(AQ87,$AP$11:$AP$160,0)))</f>
        <v>0</v>
      </c>
      <c r="AS87">
        <f>IF(AQ87&gt;$AZ$36,"",INDEX($AO$11:$AO$160,MATCH(AQ87,$AP$11:$AP$160,0)))</f>
        <v>0</v>
      </c>
    </row>
    <row r="88" spans="1:45">
      <c r="A88">
        <f>COUNTA(Journal!A88:M88)&gt;0</f>
        <v>0</v>
      </c>
      <c r="B88">
        <f>IF(Journal!$C88="",0,IFERROR(MATCH(Journal!$C88,Markets!$A$5:$A$154,0),0))</f>
        <v>0</v>
      </c>
      <c r="C88">
        <f>IF(B88&gt;0,INDEX(Markets!$C$5:$C$154,B88),"")</f>
        <v>0</v>
      </c>
      <c r="D88">
        <f>IF(B88&gt;0,INDEX(Markets!$F$5:$F$154,B88),"")</f>
        <v>0</v>
      </c>
      <c r="E88">
        <f>IF(B88&gt;0,IF(INDEX(Markets!$G$5:$G$154,B88)="",Journal!$D$4,INDEX(Markets!$G$5:$G$154,B88)),"")</f>
        <v>0</v>
      </c>
      <c r="F88">
        <f>IF(B88&gt;0,N(INDEX(Markets!$H$5:$H$154,B88)),0)</f>
        <v>0</v>
      </c>
      <c r="G88">
        <f>IF(Journal!$D88="LONG",1,IF(Journal!$D88="SHORT",-1,0))</f>
        <v>0</v>
      </c>
      <c r="H88">
        <f>IF(AND(ISNUMBER(Journal!$E88),ISNUMBER(Journal!$F88)),ABS(Journal!$E88-Journal!$F88),"")</f>
        <v>0</v>
      </c>
      <c r="I88">
        <f>IF(NOT(A88),"",IF(Journal!$C88="","INSTRUMENT MISSING",IF(B88=0,"UNKNOWN INSTRUMENT",IF(OR(NOT(ISNUMBER(C88)),NOT(ISNUMBER(D88))),"INSTRUMENT SPECS MISSING",IF(OR(C88&lt;=0,D88&lt;=0),"INSTRUMENT SPECS MISSING",IF(NOT(ISNUMBER(Journal!$E88)),"ENTRY MISSING",IF(NOT(ISNUMBER(Journal!$F88)),"SL MISSING",IF(Journal!$F88=Journal!$E88,"SL = ENTRY",IF(G88=0,"DIRECTION MISSING",IF(G88*(Journal!$E88-Journal!$F88)&lt;=0,"SL WRONG SIDE",IF(NOT(AND(ISNUMBER(Journal!$L88),Journal!$L88&gt;0)),IF(TRUE,"LOTS MISSING","RISK MISSING"),"")))))))))))</f>
        <v>0</v>
      </c>
      <c r="J88">
        <f>IF(NOT(A88),"",IF(I88&lt;&gt;"",I88,IF(AND(ISNUMBER(Journal!$G88),G88*(Journal!$G88-Journal!$E88)&lt;=0),"TP1 WRONG SIDE",IF(AND(ISNUMBER(Journal!$H88),G88*(Journal!$H88-Journal!$E88)&lt;=0),"TP2 WRONG SIDE",IF(AND(ISNUMBER(Journal!$I88),G88*(Journal!$I88-Journal!$E88)&lt;=0),"TP3 WRONG SIDE",IF(Journal!$K88="","OPEN",IF(AND(Journal!$M88&lt;&gt;"",OR(NOT(ISNUMBER(Journal!$M88)),Journal!$M88&lt;=0,Journal!$M88&gt;=1)),"TP1 % INVALID",IF(Journal!$K88="SL","OK",IF(Journal!$K88="TP",IF(ISNUMBER(Journal!$G88),"OK","TP1 MISSING"),IF(Journal!$K88="Manual exit",IF(ISNUMBER(Journal!$J88),"OK","MANUAL MISSING"),IF(Journal!$K88="TP1 + Breakeven",IF(ISNUMBER(Journal!$G88),"OK","TP1 MISSING"),IF(Journal!$K88="TP1 + Manual",IF(ISNUMBER(Journal!$G88),IF(ISNUMBER(Journal!$J88),"OK","MANUAL MISSING"),IF(ISNUMBER(Journal!$J88),"TP1 MISSING","TP1 &amp; MANUAL MISSING")),IF(Journal!$K88="Multiple TP",IF(ISNUMBER(Journal!$G88),IF(ISNUMBER(Journal!$H88),"OK","TP2 MISSING"),IF(ISNUMBER(Journal!$H88),"TP1 MISSING","TP1 &amp; TP2 MISSING")),"UNKNOWN OUTCOME")))))))))))))</f>
        <v>0</v>
      </c>
      <c r="K88">
        <f>J88="OK"</f>
        <v>0</v>
      </c>
      <c r="L88">
        <f>IF(ISNUMBER(Journal!$M88),Journal!$M88,0.5)</f>
        <v>0</v>
      </c>
      <c r="M88">
        <f>IF(NOT(K88),"",G88*IF(Journal!$K88="SL",Journal!$F88-Journal!$E88,IF(Journal!$K88="TP",Journal!$G88-Journal!$E88,IF(Journal!$K88="Manual exit",Journal!$J88-Journal!$E88,IF(Journal!$K88="TP1 + Breakeven",L88*(Journal!$G88-Journal!$E88),IF(Journal!$K88="TP1 + Manual",L88*(Journal!$G88-Journal!$E88)+(1-L88)*(Journal!$J88-Journal!$E88),(Journal!$G88+Journal!$H88+IF(ISNUMBER(Journal!$I88),Journal!$I88,0))/IF(ISNUMBER(Journal!$I88),3,2)-Journal!$E88))))))</f>
        <v>0</v>
      </c>
      <c r="N88">
        <f>IF(K88,Journal!$E88+G88*M88,"")</f>
        <v>0</v>
      </c>
      <c r="O88">
        <f>Q87</f>
        <v>0</v>
      </c>
      <c r="P88">
        <f>IF(OR(NOT(A88),I88&lt;&gt;""),"",Journal!$L88)</f>
        <v>0</v>
      </c>
      <c r="Q88">
        <f>O88+IF(K88,V88,0)</f>
        <v>0</v>
      </c>
      <c r="R88">
        <f>IF(P88="","",H88*P88*C88*D88)</f>
        <v>0</v>
      </c>
      <c r="S88">
        <f>IF(K88,M88*P88*C88*D88,"")</f>
        <v>0</v>
      </c>
      <c r="T88">
        <f>IF(K88,-IF(F88&gt;0,F88*Journal!$E88*P88*C88*D88,P88*E88),"")</f>
        <v>0</v>
      </c>
      <c r="U88">
        <f>IF(K88,IF(S88&gt;0,"W",IF(S88&lt;0,"L","B")),"")</f>
        <v>0</v>
      </c>
      <c r="V88">
        <f>IF(K88,S88+T88,"")</f>
        <v>0</v>
      </c>
      <c r="W88">
        <f>IF(K88,V88/O88,"")</f>
        <v>0</v>
      </c>
      <c r="X88">
        <f>IF(K88,M88/H88,"")</f>
        <v>0</v>
      </c>
      <c r="Y88">
        <f>IF(AND(OR(J88="OK",J88="OPEN"),ISNUMBER(Journal!$G88)),G88*(Journal!$G88-Journal!$E88)/H88,"")</f>
        <v>0</v>
      </c>
      <c r="Z88">
        <f>IF(AA88="","",IF(AND(ISNUMBER(Settings!$D$5),ISNUMBER(Settings!$E$5),IF(Settings!$D$5&lt;=Settings!$E$5,AND(AA88&gt;=Settings!$D$5,AA88&lt;Settings!$E$5),OR(AA88&gt;=Settings!$D$5,AA88&lt;Settings!$E$5))),Settings!$A$5,IF(AND(ISNUMBER(Settings!$D$6),ISNUMBER(Settings!$E$6),IF(Settings!$D$6&lt;=Settings!$E$6,AND(AA88&gt;=Settings!$D$6,AA88&lt;Settings!$E$6),OR(AA88&gt;=Settings!$D$6,AA88&lt;Settings!$E$6))),Settings!$A$6,IF(AND(ISNUMBER(Settings!$D$7),ISNUMBER(Settings!$E$7),IF(Settings!$D$7&lt;=Settings!$E$7,AND(AA88&gt;=Settings!$D$7,AA88&lt;Settings!$E$7),OR(AA88&gt;=Settings!$D$7,AA88&lt;Settings!$E$7))),Settings!$A$7,IF(AND(ISNUMBER(Settings!$D$8),ISNUMBER(Settings!$E$8),IF(Settings!$D$8&lt;=Settings!$E$8,AND(AA88&gt;=Settings!$D$8,AA88&lt;Settings!$E$8),OR(AA88&gt;=Settings!$D$8,AA88&lt;Settings!$E$8))),Settings!$A$8,IF(AND(ISNUMBER(Settings!$D$9),ISNUMBER(Settings!$E$9),IF(Settings!$D$9&lt;=Settings!$E$9,AND(AA88&gt;=Settings!$D$9,AA88&lt;Settings!$E$9),OR(AA88&gt;=Settings!$D$9,AA88&lt;Settings!$E$9))),Settings!$A$9,IF(AND(ISNUMBER(Settings!$D$10),ISNUMBER(Settings!$E$10),IF(Settings!$D$10&lt;=Settings!$E$10,AND(AA88&gt;=Settings!$D$10,AA88&lt;Settings!$E$10),OR(AA88&gt;=Settings!$D$10,AA88&lt;Settings!$E$10))),Settings!$A$10,"")))))))</f>
        <v>0</v>
      </c>
      <c r="AA88">
        <f>IF(AND(A88,ISNUMBER(Journal!$B88)),MOD(ROUND(MOD(Journal!$B88,1)*1440,0)-ROUND(Journal!$D$8*60,0),1440),"")</f>
        <v>0</v>
      </c>
      <c r="AB88">
        <f>IF(G88=1,"LONG",IF(G88=-1,"SHORT",""))</f>
        <v>0</v>
      </c>
      <c r="AC88">
        <f>AC87+IF(K88,1,0)</f>
        <v>0</v>
      </c>
      <c r="AD88">
        <f>IF(K88,AC88,"")</f>
        <v>0</v>
      </c>
      <c r="AE88">
        <f>J88="OPEN"</f>
        <v>0</v>
      </c>
      <c r="AF88">
        <f>AND(J88&lt;&gt;"",J88&lt;&gt;"OK",J88&lt;&gt;"OPEN")</f>
        <v>0</v>
      </c>
      <c r="AH88">
        <v>77</v>
      </c>
      <c r="AI88">
        <f>IF(AH88&gt;$AZ$11,"",IF(AH88=0,Journal!$D$3,INDEX($Q$11:$Q$1010,MATCH(AH88,$AD$11:$AD$1010,0))))</f>
        <v>0</v>
      </c>
      <c r="AJ88">
        <v>78</v>
      </c>
      <c r="AK88">
        <f>IF(AJ88&gt;$AZ$11,"",INDEX($P$11:$P$1010,MATCH(AJ88,$AD$11:$AD$1010,0)))</f>
        <v>0</v>
      </c>
      <c r="AM88">
        <f>IF(Markets!$A$82="","",Markets!$A$82)</f>
        <v>0</v>
      </c>
      <c r="AN88">
        <f>IF(AM88="",0,COUNTIFS(Journal!$C$11:$C$1010,AM88,$K$11:$K$1010,TRUE))</f>
        <v>0</v>
      </c>
      <c r="AO88">
        <f>IF(AN88=0,0,SUMIF(Journal!$C$11:$C$1010,AM88,$V$11:$V$1010))</f>
        <v>0</v>
      </c>
      <c r="AP88">
        <f>IF(AN88&gt;0,COUNTIF($AN$11:AN88,"&gt;0"),"")</f>
        <v>0</v>
      </c>
      <c r="AQ88">
        <v>78</v>
      </c>
      <c r="AR88">
        <f>IF(AQ88&gt;$AZ$36,"",INDEX($AM$11:$AM$160,MATCH(AQ88,$AP$11:$AP$160,0)))</f>
        <v>0</v>
      </c>
      <c r="AS88">
        <f>IF(AQ88&gt;$AZ$36,"",INDEX($AO$11:$AO$160,MATCH(AQ88,$AP$11:$AP$160,0)))</f>
        <v>0</v>
      </c>
    </row>
    <row r="89" spans="1:45">
      <c r="A89">
        <f>COUNTA(Journal!A89:M89)&gt;0</f>
        <v>0</v>
      </c>
      <c r="B89">
        <f>IF(Journal!$C89="",0,IFERROR(MATCH(Journal!$C89,Markets!$A$5:$A$154,0),0))</f>
        <v>0</v>
      </c>
      <c r="C89">
        <f>IF(B89&gt;0,INDEX(Markets!$C$5:$C$154,B89),"")</f>
        <v>0</v>
      </c>
      <c r="D89">
        <f>IF(B89&gt;0,INDEX(Markets!$F$5:$F$154,B89),"")</f>
        <v>0</v>
      </c>
      <c r="E89">
        <f>IF(B89&gt;0,IF(INDEX(Markets!$G$5:$G$154,B89)="",Journal!$D$4,INDEX(Markets!$G$5:$G$154,B89)),"")</f>
        <v>0</v>
      </c>
      <c r="F89">
        <f>IF(B89&gt;0,N(INDEX(Markets!$H$5:$H$154,B89)),0)</f>
        <v>0</v>
      </c>
      <c r="G89">
        <f>IF(Journal!$D89="LONG",1,IF(Journal!$D89="SHORT",-1,0))</f>
        <v>0</v>
      </c>
      <c r="H89">
        <f>IF(AND(ISNUMBER(Journal!$E89),ISNUMBER(Journal!$F89)),ABS(Journal!$E89-Journal!$F89),"")</f>
        <v>0</v>
      </c>
      <c r="I89">
        <f>IF(NOT(A89),"",IF(Journal!$C89="","INSTRUMENT MISSING",IF(B89=0,"UNKNOWN INSTRUMENT",IF(OR(NOT(ISNUMBER(C89)),NOT(ISNUMBER(D89))),"INSTRUMENT SPECS MISSING",IF(OR(C89&lt;=0,D89&lt;=0),"INSTRUMENT SPECS MISSING",IF(NOT(ISNUMBER(Journal!$E89)),"ENTRY MISSING",IF(NOT(ISNUMBER(Journal!$F89)),"SL MISSING",IF(Journal!$F89=Journal!$E89,"SL = ENTRY",IF(G89=0,"DIRECTION MISSING",IF(G89*(Journal!$E89-Journal!$F89)&lt;=0,"SL WRONG SIDE",IF(NOT(AND(ISNUMBER(Journal!$L89),Journal!$L89&gt;0)),IF(TRUE,"LOTS MISSING","RISK MISSING"),"")))))))))))</f>
        <v>0</v>
      </c>
      <c r="J89">
        <f>IF(NOT(A89),"",IF(I89&lt;&gt;"",I89,IF(AND(ISNUMBER(Journal!$G89),G89*(Journal!$G89-Journal!$E89)&lt;=0),"TP1 WRONG SIDE",IF(AND(ISNUMBER(Journal!$H89),G89*(Journal!$H89-Journal!$E89)&lt;=0),"TP2 WRONG SIDE",IF(AND(ISNUMBER(Journal!$I89),G89*(Journal!$I89-Journal!$E89)&lt;=0),"TP3 WRONG SIDE",IF(Journal!$K89="","OPEN",IF(AND(Journal!$M89&lt;&gt;"",OR(NOT(ISNUMBER(Journal!$M89)),Journal!$M89&lt;=0,Journal!$M89&gt;=1)),"TP1 % INVALID",IF(Journal!$K89="SL","OK",IF(Journal!$K89="TP",IF(ISNUMBER(Journal!$G89),"OK","TP1 MISSING"),IF(Journal!$K89="Manual exit",IF(ISNUMBER(Journal!$J89),"OK","MANUAL MISSING"),IF(Journal!$K89="TP1 + Breakeven",IF(ISNUMBER(Journal!$G89),"OK","TP1 MISSING"),IF(Journal!$K89="TP1 + Manual",IF(ISNUMBER(Journal!$G89),IF(ISNUMBER(Journal!$J89),"OK","MANUAL MISSING"),IF(ISNUMBER(Journal!$J89),"TP1 MISSING","TP1 &amp; MANUAL MISSING")),IF(Journal!$K89="Multiple TP",IF(ISNUMBER(Journal!$G89),IF(ISNUMBER(Journal!$H89),"OK","TP2 MISSING"),IF(ISNUMBER(Journal!$H89),"TP1 MISSING","TP1 &amp; TP2 MISSING")),"UNKNOWN OUTCOME")))))))))))))</f>
        <v>0</v>
      </c>
      <c r="K89">
        <f>J89="OK"</f>
        <v>0</v>
      </c>
      <c r="L89">
        <f>IF(ISNUMBER(Journal!$M89),Journal!$M89,0.5)</f>
        <v>0</v>
      </c>
      <c r="M89">
        <f>IF(NOT(K89),"",G89*IF(Journal!$K89="SL",Journal!$F89-Journal!$E89,IF(Journal!$K89="TP",Journal!$G89-Journal!$E89,IF(Journal!$K89="Manual exit",Journal!$J89-Journal!$E89,IF(Journal!$K89="TP1 + Breakeven",L89*(Journal!$G89-Journal!$E89),IF(Journal!$K89="TP1 + Manual",L89*(Journal!$G89-Journal!$E89)+(1-L89)*(Journal!$J89-Journal!$E89),(Journal!$G89+Journal!$H89+IF(ISNUMBER(Journal!$I89),Journal!$I89,0))/IF(ISNUMBER(Journal!$I89),3,2)-Journal!$E89))))))</f>
        <v>0</v>
      </c>
      <c r="N89">
        <f>IF(K89,Journal!$E89+G89*M89,"")</f>
        <v>0</v>
      </c>
      <c r="O89">
        <f>Q88</f>
        <v>0</v>
      </c>
      <c r="P89">
        <f>IF(OR(NOT(A89),I89&lt;&gt;""),"",Journal!$L89)</f>
        <v>0</v>
      </c>
      <c r="Q89">
        <f>O89+IF(K89,V89,0)</f>
        <v>0</v>
      </c>
      <c r="R89">
        <f>IF(P89="","",H89*P89*C89*D89)</f>
        <v>0</v>
      </c>
      <c r="S89">
        <f>IF(K89,M89*P89*C89*D89,"")</f>
        <v>0</v>
      </c>
      <c r="T89">
        <f>IF(K89,-IF(F89&gt;0,F89*Journal!$E89*P89*C89*D89,P89*E89),"")</f>
        <v>0</v>
      </c>
      <c r="U89">
        <f>IF(K89,IF(S89&gt;0,"W",IF(S89&lt;0,"L","B")),"")</f>
        <v>0</v>
      </c>
      <c r="V89">
        <f>IF(K89,S89+T89,"")</f>
        <v>0</v>
      </c>
      <c r="W89">
        <f>IF(K89,V89/O89,"")</f>
        <v>0</v>
      </c>
      <c r="X89">
        <f>IF(K89,M89/H89,"")</f>
        <v>0</v>
      </c>
      <c r="Y89">
        <f>IF(AND(OR(J89="OK",J89="OPEN"),ISNUMBER(Journal!$G89)),G89*(Journal!$G89-Journal!$E89)/H89,"")</f>
        <v>0</v>
      </c>
      <c r="Z89">
        <f>IF(AA89="","",IF(AND(ISNUMBER(Settings!$D$5),ISNUMBER(Settings!$E$5),IF(Settings!$D$5&lt;=Settings!$E$5,AND(AA89&gt;=Settings!$D$5,AA89&lt;Settings!$E$5),OR(AA89&gt;=Settings!$D$5,AA89&lt;Settings!$E$5))),Settings!$A$5,IF(AND(ISNUMBER(Settings!$D$6),ISNUMBER(Settings!$E$6),IF(Settings!$D$6&lt;=Settings!$E$6,AND(AA89&gt;=Settings!$D$6,AA89&lt;Settings!$E$6),OR(AA89&gt;=Settings!$D$6,AA89&lt;Settings!$E$6))),Settings!$A$6,IF(AND(ISNUMBER(Settings!$D$7),ISNUMBER(Settings!$E$7),IF(Settings!$D$7&lt;=Settings!$E$7,AND(AA89&gt;=Settings!$D$7,AA89&lt;Settings!$E$7),OR(AA89&gt;=Settings!$D$7,AA89&lt;Settings!$E$7))),Settings!$A$7,IF(AND(ISNUMBER(Settings!$D$8),ISNUMBER(Settings!$E$8),IF(Settings!$D$8&lt;=Settings!$E$8,AND(AA89&gt;=Settings!$D$8,AA89&lt;Settings!$E$8),OR(AA89&gt;=Settings!$D$8,AA89&lt;Settings!$E$8))),Settings!$A$8,IF(AND(ISNUMBER(Settings!$D$9),ISNUMBER(Settings!$E$9),IF(Settings!$D$9&lt;=Settings!$E$9,AND(AA89&gt;=Settings!$D$9,AA89&lt;Settings!$E$9),OR(AA89&gt;=Settings!$D$9,AA89&lt;Settings!$E$9))),Settings!$A$9,IF(AND(ISNUMBER(Settings!$D$10),ISNUMBER(Settings!$E$10),IF(Settings!$D$10&lt;=Settings!$E$10,AND(AA89&gt;=Settings!$D$10,AA89&lt;Settings!$E$10),OR(AA89&gt;=Settings!$D$10,AA89&lt;Settings!$E$10))),Settings!$A$10,"")))))))</f>
        <v>0</v>
      </c>
      <c r="AA89">
        <f>IF(AND(A89,ISNUMBER(Journal!$B89)),MOD(ROUND(MOD(Journal!$B89,1)*1440,0)-ROUND(Journal!$D$8*60,0),1440),"")</f>
        <v>0</v>
      </c>
      <c r="AB89">
        <f>IF(G89=1,"LONG",IF(G89=-1,"SHORT",""))</f>
        <v>0</v>
      </c>
      <c r="AC89">
        <f>AC88+IF(K89,1,0)</f>
        <v>0</v>
      </c>
      <c r="AD89">
        <f>IF(K89,AC89,"")</f>
        <v>0</v>
      </c>
      <c r="AE89">
        <f>J89="OPEN"</f>
        <v>0</v>
      </c>
      <c r="AF89">
        <f>AND(J89&lt;&gt;"",J89&lt;&gt;"OK",J89&lt;&gt;"OPEN")</f>
        <v>0</v>
      </c>
      <c r="AH89">
        <v>78</v>
      </c>
      <c r="AI89">
        <f>IF(AH89&gt;$AZ$11,"",IF(AH89=0,Journal!$D$3,INDEX($Q$11:$Q$1010,MATCH(AH89,$AD$11:$AD$1010,0))))</f>
        <v>0</v>
      </c>
      <c r="AJ89">
        <v>79</v>
      </c>
      <c r="AK89">
        <f>IF(AJ89&gt;$AZ$11,"",INDEX($P$11:$P$1010,MATCH(AJ89,$AD$11:$AD$1010,0)))</f>
        <v>0</v>
      </c>
      <c r="AM89">
        <f>IF(Markets!$A$83="","",Markets!$A$83)</f>
        <v>0</v>
      </c>
      <c r="AN89">
        <f>IF(AM89="",0,COUNTIFS(Journal!$C$11:$C$1010,AM89,$K$11:$K$1010,TRUE))</f>
        <v>0</v>
      </c>
      <c r="AO89">
        <f>IF(AN89=0,0,SUMIF(Journal!$C$11:$C$1010,AM89,$V$11:$V$1010))</f>
        <v>0</v>
      </c>
      <c r="AP89">
        <f>IF(AN89&gt;0,COUNTIF($AN$11:AN89,"&gt;0"),"")</f>
        <v>0</v>
      </c>
      <c r="AQ89">
        <v>79</v>
      </c>
      <c r="AR89">
        <f>IF(AQ89&gt;$AZ$36,"",INDEX($AM$11:$AM$160,MATCH(AQ89,$AP$11:$AP$160,0)))</f>
        <v>0</v>
      </c>
      <c r="AS89">
        <f>IF(AQ89&gt;$AZ$36,"",INDEX($AO$11:$AO$160,MATCH(AQ89,$AP$11:$AP$160,0)))</f>
        <v>0</v>
      </c>
    </row>
    <row r="90" spans="1:45">
      <c r="A90">
        <f>COUNTA(Journal!A90:M90)&gt;0</f>
        <v>0</v>
      </c>
      <c r="B90">
        <f>IF(Journal!$C90="",0,IFERROR(MATCH(Journal!$C90,Markets!$A$5:$A$154,0),0))</f>
        <v>0</v>
      </c>
      <c r="C90">
        <f>IF(B90&gt;0,INDEX(Markets!$C$5:$C$154,B90),"")</f>
        <v>0</v>
      </c>
      <c r="D90">
        <f>IF(B90&gt;0,INDEX(Markets!$F$5:$F$154,B90),"")</f>
        <v>0</v>
      </c>
      <c r="E90">
        <f>IF(B90&gt;0,IF(INDEX(Markets!$G$5:$G$154,B90)="",Journal!$D$4,INDEX(Markets!$G$5:$G$154,B90)),"")</f>
        <v>0</v>
      </c>
      <c r="F90">
        <f>IF(B90&gt;0,N(INDEX(Markets!$H$5:$H$154,B90)),0)</f>
        <v>0</v>
      </c>
      <c r="G90">
        <f>IF(Journal!$D90="LONG",1,IF(Journal!$D90="SHORT",-1,0))</f>
        <v>0</v>
      </c>
      <c r="H90">
        <f>IF(AND(ISNUMBER(Journal!$E90),ISNUMBER(Journal!$F90)),ABS(Journal!$E90-Journal!$F90),"")</f>
        <v>0</v>
      </c>
      <c r="I90">
        <f>IF(NOT(A90),"",IF(Journal!$C90="","INSTRUMENT MISSING",IF(B90=0,"UNKNOWN INSTRUMENT",IF(OR(NOT(ISNUMBER(C90)),NOT(ISNUMBER(D90))),"INSTRUMENT SPECS MISSING",IF(OR(C90&lt;=0,D90&lt;=0),"INSTRUMENT SPECS MISSING",IF(NOT(ISNUMBER(Journal!$E90)),"ENTRY MISSING",IF(NOT(ISNUMBER(Journal!$F90)),"SL MISSING",IF(Journal!$F90=Journal!$E90,"SL = ENTRY",IF(G90=0,"DIRECTION MISSING",IF(G90*(Journal!$E90-Journal!$F90)&lt;=0,"SL WRONG SIDE",IF(NOT(AND(ISNUMBER(Journal!$L90),Journal!$L90&gt;0)),IF(TRUE,"LOTS MISSING","RISK MISSING"),"")))))))))))</f>
        <v>0</v>
      </c>
      <c r="J90">
        <f>IF(NOT(A90),"",IF(I90&lt;&gt;"",I90,IF(AND(ISNUMBER(Journal!$G90),G90*(Journal!$G90-Journal!$E90)&lt;=0),"TP1 WRONG SIDE",IF(AND(ISNUMBER(Journal!$H90),G90*(Journal!$H90-Journal!$E90)&lt;=0),"TP2 WRONG SIDE",IF(AND(ISNUMBER(Journal!$I90),G90*(Journal!$I90-Journal!$E90)&lt;=0),"TP3 WRONG SIDE",IF(Journal!$K90="","OPEN",IF(AND(Journal!$M90&lt;&gt;"",OR(NOT(ISNUMBER(Journal!$M90)),Journal!$M90&lt;=0,Journal!$M90&gt;=1)),"TP1 % INVALID",IF(Journal!$K90="SL","OK",IF(Journal!$K90="TP",IF(ISNUMBER(Journal!$G90),"OK","TP1 MISSING"),IF(Journal!$K90="Manual exit",IF(ISNUMBER(Journal!$J90),"OK","MANUAL MISSING"),IF(Journal!$K90="TP1 + Breakeven",IF(ISNUMBER(Journal!$G90),"OK","TP1 MISSING"),IF(Journal!$K90="TP1 + Manual",IF(ISNUMBER(Journal!$G90),IF(ISNUMBER(Journal!$J90),"OK","MANUAL MISSING"),IF(ISNUMBER(Journal!$J90),"TP1 MISSING","TP1 &amp; MANUAL MISSING")),IF(Journal!$K90="Multiple TP",IF(ISNUMBER(Journal!$G90),IF(ISNUMBER(Journal!$H90),"OK","TP2 MISSING"),IF(ISNUMBER(Journal!$H90),"TP1 MISSING","TP1 &amp; TP2 MISSING")),"UNKNOWN OUTCOME")))))))))))))</f>
        <v>0</v>
      </c>
      <c r="K90">
        <f>J90="OK"</f>
        <v>0</v>
      </c>
      <c r="L90">
        <f>IF(ISNUMBER(Journal!$M90),Journal!$M90,0.5)</f>
        <v>0</v>
      </c>
      <c r="M90">
        <f>IF(NOT(K90),"",G90*IF(Journal!$K90="SL",Journal!$F90-Journal!$E90,IF(Journal!$K90="TP",Journal!$G90-Journal!$E90,IF(Journal!$K90="Manual exit",Journal!$J90-Journal!$E90,IF(Journal!$K90="TP1 + Breakeven",L90*(Journal!$G90-Journal!$E90),IF(Journal!$K90="TP1 + Manual",L90*(Journal!$G90-Journal!$E90)+(1-L90)*(Journal!$J90-Journal!$E90),(Journal!$G90+Journal!$H90+IF(ISNUMBER(Journal!$I90),Journal!$I90,0))/IF(ISNUMBER(Journal!$I90),3,2)-Journal!$E90))))))</f>
        <v>0</v>
      </c>
      <c r="N90">
        <f>IF(K90,Journal!$E90+G90*M90,"")</f>
        <v>0</v>
      </c>
      <c r="O90">
        <f>Q89</f>
        <v>0</v>
      </c>
      <c r="P90">
        <f>IF(OR(NOT(A90),I90&lt;&gt;""),"",Journal!$L90)</f>
        <v>0</v>
      </c>
      <c r="Q90">
        <f>O90+IF(K90,V90,0)</f>
        <v>0</v>
      </c>
      <c r="R90">
        <f>IF(P90="","",H90*P90*C90*D90)</f>
        <v>0</v>
      </c>
      <c r="S90">
        <f>IF(K90,M90*P90*C90*D90,"")</f>
        <v>0</v>
      </c>
      <c r="T90">
        <f>IF(K90,-IF(F90&gt;0,F90*Journal!$E90*P90*C90*D90,P90*E90),"")</f>
        <v>0</v>
      </c>
      <c r="U90">
        <f>IF(K90,IF(S90&gt;0,"W",IF(S90&lt;0,"L","B")),"")</f>
        <v>0</v>
      </c>
      <c r="V90">
        <f>IF(K90,S90+T90,"")</f>
        <v>0</v>
      </c>
      <c r="W90">
        <f>IF(K90,V90/O90,"")</f>
        <v>0</v>
      </c>
      <c r="X90">
        <f>IF(K90,M90/H90,"")</f>
        <v>0</v>
      </c>
      <c r="Y90">
        <f>IF(AND(OR(J90="OK",J90="OPEN"),ISNUMBER(Journal!$G90)),G90*(Journal!$G90-Journal!$E90)/H90,"")</f>
        <v>0</v>
      </c>
      <c r="Z90">
        <f>IF(AA90="","",IF(AND(ISNUMBER(Settings!$D$5),ISNUMBER(Settings!$E$5),IF(Settings!$D$5&lt;=Settings!$E$5,AND(AA90&gt;=Settings!$D$5,AA90&lt;Settings!$E$5),OR(AA90&gt;=Settings!$D$5,AA90&lt;Settings!$E$5))),Settings!$A$5,IF(AND(ISNUMBER(Settings!$D$6),ISNUMBER(Settings!$E$6),IF(Settings!$D$6&lt;=Settings!$E$6,AND(AA90&gt;=Settings!$D$6,AA90&lt;Settings!$E$6),OR(AA90&gt;=Settings!$D$6,AA90&lt;Settings!$E$6))),Settings!$A$6,IF(AND(ISNUMBER(Settings!$D$7),ISNUMBER(Settings!$E$7),IF(Settings!$D$7&lt;=Settings!$E$7,AND(AA90&gt;=Settings!$D$7,AA90&lt;Settings!$E$7),OR(AA90&gt;=Settings!$D$7,AA90&lt;Settings!$E$7))),Settings!$A$7,IF(AND(ISNUMBER(Settings!$D$8),ISNUMBER(Settings!$E$8),IF(Settings!$D$8&lt;=Settings!$E$8,AND(AA90&gt;=Settings!$D$8,AA90&lt;Settings!$E$8),OR(AA90&gt;=Settings!$D$8,AA90&lt;Settings!$E$8))),Settings!$A$8,IF(AND(ISNUMBER(Settings!$D$9),ISNUMBER(Settings!$E$9),IF(Settings!$D$9&lt;=Settings!$E$9,AND(AA90&gt;=Settings!$D$9,AA90&lt;Settings!$E$9),OR(AA90&gt;=Settings!$D$9,AA90&lt;Settings!$E$9))),Settings!$A$9,IF(AND(ISNUMBER(Settings!$D$10),ISNUMBER(Settings!$E$10),IF(Settings!$D$10&lt;=Settings!$E$10,AND(AA90&gt;=Settings!$D$10,AA90&lt;Settings!$E$10),OR(AA90&gt;=Settings!$D$10,AA90&lt;Settings!$E$10))),Settings!$A$10,"")))))))</f>
        <v>0</v>
      </c>
      <c r="AA90">
        <f>IF(AND(A90,ISNUMBER(Journal!$B90)),MOD(ROUND(MOD(Journal!$B90,1)*1440,0)-ROUND(Journal!$D$8*60,0),1440),"")</f>
        <v>0</v>
      </c>
      <c r="AB90">
        <f>IF(G90=1,"LONG",IF(G90=-1,"SHORT",""))</f>
        <v>0</v>
      </c>
      <c r="AC90">
        <f>AC89+IF(K90,1,0)</f>
        <v>0</v>
      </c>
      <c r="AD90">
        <f>IF(K90,AC90,"")</f>
        <v>0</v>
      </c>
      <c r="AE90">
        <f>J90="OPEN"</f>
        <v>0</v>
      </c>
      <c r="AF90">
        <f>AND(J90&lt;&gt;"",J90&lt;&gt;"OK",J90&lt;&gt;"OPEN")</f>
        <v>0</v>
      </c>
      <c r="AH90">
        <v>79</v>
      </c>
      <c r="AI90">
        <f>IF(AH90&gt;$AZ$11,"",IF(AH90=0,Journal!$D$3,INDEX($Q$11:$Q$1010,MATCH(AH90,$AD$11:$AD$1010,0))))</f>
        <v>0</v>
      </c>
      <c r="AJ90">
        <v>80</v>
      </c>
      <c r="AK90">
        <f>IF(AJ90&gt;$AZ$11,"",INDEX($P$11:$P$1010,MATCH(AJ90,$AD$11:$AD$1010,0)))</f>
        <v>0</v>
      </c>
      <c r="AM90">
        <f>IF(Markets!$A$84="","",Markets!$A$84)</f>
        <v>0</v>
      </c>
      <c r="AN90">
        <f>IF(AM90="",0,COUNTIFS(Journal!$C$11:$C$1010,AM90,$K$11:$K$1010,TRUE))</f>
        <v>0</v>
      </c>
      <c r="AO90">
        <f>IF(AN90=0,0,SUMIF(Journal!$C$11:$C$1010,AM90,$V$11:$V$1010))</f>
        <v>0</v>
      </c>
      <c r="AP90">
        <f>IF(AN90&gt;0,COUNTIF($AN$11:AN90,"&gt;0"),"")</f>
        <v>0</v>
      </c>
      <c r="AQ90">
        <v>80</v>
      </c>
      <c r="AR90">
        <f>IF(AQ90&gt;$AZ$36,"",INDEX($AM$11:$AM$160,MATCH(AQ90,$AP$11:$AP$160,0)))</f>
        <v>0</v>
      </c>
      <c r="AS90">
        <f>IF(AQ90&gt;$AZ$36,"",INDEX($AO$11:$AO$160,MATCH(AQ90,$AP$11:$AP$160,0)))</f>
        <v>0</v>
      </c>
    </row>
    <row r="91" spans="1:45">
      <c r="A91">
        <f>COUNTA(Journal!A91:M91)&gt;0</f>
        <v>0</v>
      </c>
      <c r="B91">
        <f>IF(Journal!$C91="",0,IFERROR(MATCH(Journal!$C91,Markets!$A$5:$A$154,0),0))</f>
        <v>0</v>
      </c>
      <c r="C91">
        <f>IF(B91&gt;0,INDEX(Markets!$C$5:$C$154,B91),"")</f>
        <v>0</v>
      </c>
      <c r="D91">
        <f>IF(B91&gt;0,INDEX(Markets!$F$5:$F$154,B91),"")</f>
        <v>0</v>
      </c>
      <c r="E91">
        <f>IF(B91&gt;0,IF(INDEX(Markets!$G$5:$G$154,B91)="",Journal!$D$4,INDEX(Markets!$G$5:$G$154,B91)),"")</f>
        <v>0</v>
      </c>
      <c r="F91">
        <f>IF(B91&gt;0,N(INDEX(Markets!$H$5:$H$154,B91)),0)</f>
        <v>0</v>
      </c>
      <c r="G91">
        <f>IF(Journal!$D91="LONG",1,IF(Journal!$D91="SHORT",-1,0))</f>
        <v>0</v>
      </c>
      <c r="H91">
        <f>IF(AND(ISNUMBER(Journal!$E91),ISNUMBER(Journal!$F91)),ABS(Journal!$E91-Journal!$F91),"")</f>
        <v>0</v>
      </c>
      <c r="I91">
        <f>IF(NOT(A91),"",IF(Journal!$C91="","INSTRUMENT MISSING",IF(B91=0,"UNKNOWN INSTRUMENT",IF(OR(NOT(ISNUMBER(C91)),NOT(ISNUMBER(D91))),"INSTRUMENT SPECS MISSING",IF(OR(C91&lt;=0,D91&lt;=0),"INSTRUMENT SPECS MISSING",IF(NOT(ISNUMBER(Journal!$E91)),"ENTRY MISSING",IF(NOT(ISNUMBER(Journal!$F91)),"SL MISSING",IF(Journal!$F91=Journal!$E91,"SL = ENTRY",IF(G91=0,"DIRECTION MISSING",IF(G91*(Journal!$E91-Journal!$F91)&lt;=0,"SL WRONG SIDE",IF(NOT(AND(ISNUMBER(Journal!$L91),Journal!$L91&gt;0)),IF(TRUE,"LOTS MISSING","RISK MISSING"),"")))))))))))</f>
        <v>0</v>
      </c>
      <c r="J91">
        <f>IF(NOT(A91),"",IF(I91&lt;&gt;"",I91,IF(AND(ISNUMBER(Journal!$G91),G91*(Journal!$G91-Journal!$E91)&lt;=0),"TP1 WRONG SIDE",IF(AND(ISNUMBER(Journal!$H91),G91*(Journal!$H91-Journal!$E91)&lt;=0),"TP2 WRONG SIDE",IF(AND(ISNUMBER(Journal!$I91),G91*(Journal!$I91-Journal!$E91)&lt;=0),"TP3 WRONG SIDE",IF(Journal!$K91="","OPEN",IF(AND(Journal!$M91&lt;&gt;"",OR(NOT(ISNUMBER(Journal!$M91)),Journal!$M91&lt;=0,Journal!$M91&gt;=1)),"TP1 % INVALID",IF(Journal!$K91="SL","OK",IF(Journal!$K91="TP",IF(ISNUMBER(Journal!$G91),"OK","TP1 MISSING"),IF(Journal!$K91="Manual exit",IF(ISNUMBER(Journal!$J91),"OK","MANUAL MISSING"),IF(Journal!$K91="TP1 + Breakeven",IF(ISNUMBER(Journal!$G91),"OK","TP1 MISSING"),IF(Journal!$K91="TP1 + Manual",IF(ISNUMBER(Journal!$G91),IF(ISNUMBER(Journal!$J91),"OK","MANUAL MISSING"),IF(ISNUMBER(Journal!$J91),"TP1 MISSING","TP1 &amp; MANUAL MISSING")),IF(Journal!$K91="Multiple TP",IF(ISNUMBER(Journal!$G91),IF(ISNUMBER(Journal!$H91),"OK","TP2 MISSING"),IF(ISNUMBER(Journal!$H91),"TP1 MISSING","TP1 &amp; TP2 MISSING")),"UNKNOWN OUTCOME")))))))))))))</f>
        <v>0</v>
      </c>
      <c r="K91">
        <f>J91="OK"</f>
        <v>0</v>
      </c>
      <c r="L91">
        <f>IF(ISNUMBER(Journal!$M91),Journal!$M91,0.5)</f>
        <v>0</v>
      </c>
      <c r="M91">
        <f>IF(NOT(K91),"",G91*IF(Journal!$K91="SL",Journal!$F91-Journal!$E91,IF(Journal!$K91="TP",Journal!$G91-Journal!$E91,IF(Journal!$K91="Manual exit",Journal!$J91-Journal!$E91,IF(Journal!$K91="TP1 + Breakeven",L91*(Journal!$G91-Journal!$E91),IF(Journal!$K91="TP1 + Manual",L91*(Journal!$G91-Journal!$E91)+(1-L91)*(Journal!$J91-Journal!$E91),(Journal!$G91+Journal!$H91+IF(ISNUMBER(Journal!$I91),Journal!$I91,0))/IF(ISNUMBER(Journal!$I91),3,2)-Journal!$E91))))))</f>
        <v>0</v>
      </c>
      <c r="N91">
        <f>IF(K91,Journal!$E91+G91*M91,"")</f>
        <v>0</v>
      </c>
      <c r="O91">
        <f>Q90</f>
        <v>0</v>
      </c>
      <c r="P91">
        <f>IF(OR(NOT(A91),I91&lt;&gt;""),"",Journal!$L91)</f>
        <v>0</v>
      </c>
      <c r="Q91">
        <f>O91+IF(K91,V91,0)</f>
        <v>0</v>
      </c>
      <c r="R91">
        <f>IF(P91="","",H91*P91*C91*D91)</f>
        <v>0</v>
      </c>
      <c r="S91">
        <f>IF(K91,M91*P91*C91*D91,"")</f>
        <v>0</v>
      </c>
      <c r="T91">
        <f>IF(K91,-IF(F91&gt;0,F91*Journal!$E91*P91*C91*D91,P91*E91),"")</f>
        <v>0</v>
      </c>
      <c r="U91">
        <f>IF(K91,IF(S91&gt;0,"W",IF(S91&lt;0,"L","B")),"")</f>
        <v>0</v>
      </c>
      <c r="V91">
        <f>IF(K91,S91+T91,"")</f>
        <v>0</v>
      </c>
      <c r="W91">
        <f>IF(K91,V91/O91,"")</f>
        <v>0</v>
      </c>
      <c r="X91">
        <f>IF(K91,M91/H91,"")</f>
        <v>0</v>
      </c>
      <c r="Y91">
        <f>IF(AND(OR(J91="OK",J91="OPEN"),ISNUMBER(Journal!$G91)),G91*(Journal!$G91-Journal!$E91)/H91,"")</f>
        <v>0</v>
      </c>
      <c r="Z91">
        <f>IF(AA91="","",IF(AND(ISNUMBER(Settings!$D$5),ISNUMBER(Settings!$E$5),IF(Settings!$D$5&lt;=Settings!$E$5,AND(AA91&gt;=Settings!$D$5,AA91&lt;Settings!$E$5),OR(AA91&gt;=Settings!$D$5,AA91&lt;Settings!$E$5))),Settings!$A$5,IF(AND(ISNUMBER(Settings!$D$6),ISNUMBER(Settings!$E$6),IF(Settings!$D$6&lt;=Settings!$E$6,AND(AA91&gt;=Settings!$D$6,AA91&lt;Settings!$E$6),OR(AA91&gt;=Settings!$D$6,AA91&lt;Settings!$E$6))),Settings!$A$6,IF(AND(ISNUMBER(Settings!$D$7),ISNUMBER(Settings!$E$7),IF(Settings!$D$7&lt;=Settings!$E$7,AND(AA91&gt;=Settings!$D$7,AA91&lt;Settings!$E$7),OR(AA91&gt;=Settings!$D$7,AA91&lt;Settings!$E$7))),Settings!$A$7,IF(AND(ISNUMBER(Settings!$D$8),ISNUMBER(Settings!$E$8),IF(Settings!$D$8&lt;=Settings!$E$8,AND(AA91&gt;=Settings!$D$8,AA91&lt;Settings!$E$8),OR(AA91&gt;=Settings!$D$8,AA91&lt;Settings!$E$8))),Settings!$A$8,IF(AND(ISNUMBER(Settings!$D$9),ISNUMBER(Settings!$E$9),IF(Settings!$D$9&lt;=Settings!$E$9,AND(AA91&gt;=Settings!$D$9,AA91&lt;Settings!$E$9),OR(AA91&gt;=Settings!$D$9,AA91&lt;Settings!$E$9))),Settings!$A$9,IF(AND(ISNUMBER(Settings!$D$10),ISNUMBER(Settings!$E$10),IF(Settings!$D$10&lt;=Settings!$E$10,AND(AA91&gt;=Settings!$D$10,AA91&lt;Settings!$E$10),OR(AA91&gt;=Settings!$D$10,AA91&lt;Settings!$E$10))),Settings!$A$10,"")))))))</f>
        <v>0</v>
      </c>
      <c r="AA91">
        <f>IF(AND(A91,ISNUMBER(Journal!$B91)),MOD(ROUND(MOD(Journal!$B91,1)*1440,0)-ROUND(Journal!$D$8*60,0),1440),"")</f>
        <v>0</v>
      </c>
      <c r="AB91">
        <f>IF(G91=1,"LONG",IF(G91=-1,"SHORT",""))</f>
        <v>0</v>
      </c>
      <c r="AC91">
        <f>AC90+IF(K91,1,0)</f>
        <v>0</v>
      </c>
      <c r="AD91">
        <f>IF(K91,AC91,"")</f>
        <v>0</v>
      </c>
      <c r="AE91">
        <f>J91="OPEN"</f>
        <v>0</v>
      </c>
      <c r="AF91">
        <f>AND(J91&lt;&gt;"",J91&lt;&gt;"OK",J91&lt;&gt;"OPEN")</f>
        <v>0</v>
      </c>
      <c r="AH91">
        <v>80</v>
      </c>
      <c r="AI91">
        <f>IF(AH91&gt;$AZ$11,"",IF(AH91=0,Journal!$D$3,INDEX($Q$11:$Q$1010,MATCH(AH91,$AD$11:$AD$1010,0))))</f>
        <v>0</v>
      </c>
      <c r="AJ91">
        <v>81</v>
      </c>
      <c r="AK91">
        <f>IF(AJ91&gt;$AZ$11,"",INDEX($P$11:$P$1010,MATCH(AJ91,$AD$11:$AD$1010,0)))</f>
        <v>0</v>
      </c>
      <c r="AM91">
        <f>IF(Markets!$A$85="","",Markets!$A$85)</f>
        <v>0</v>
      </c>
      <c r="AN91">
        <f>IF(AM91="",0,COUNTIFS(Journal!$C$11:$C$1010,AM91,$K$11:$K$1010,TRUE))</f>
        <v>0</v>
      </c>
      <c r="AO91">
        <f>IF(AN91=0,0,SUMIF(Journal!$C$11:$C$1010,AM91,$V$11:$V$1010))</f>
        <v>0</v>
      </c>
      <c r="AP91">
        <f>IF(AN91&gt;0,COUNTIF($AN$11:AN91,"&gt;0"),"")</f>
        <v>0</v>
      </c>
      <c r="AQ91">
        <v>81</v>
      </c>
      <c r="AR91">
        <f>IF(AQ91&gt;$AZ$36,"",INDEX($AM$11:$AM$160,MATCH(AQ91,$AP$11:$AP$160,0)))</f>
        <v>0</v>
      </c>
      <c r="AS91">
        <f>IF(AQ91&gt;$AZ$36,"",INDEX($AO$11:$AO$160,MATCH(AQ91,$AP$11:$AP$160,0)))</f>
        <v>0</v>
      </c>
    </row>
    <row r="92" spans="1:45">
      <c r="A92">
        <f>COUNTA(Journal!A92:M92)&gt;0</f>
        <v>0</v>
      </c>
      <c r="B92">
        <f>IF(Journal!$C92="",0,IFERROR(MATCH(Journal!$C92,Markets!$A$5:$A$154,0),0))</f>
        <v>0</v>
      </c>
      <c r="C92">
        <f>IF(B92&gt;0,INDEX(Markets!$C$5:$C$154,B92),"")</f>
        <v>0</v>
      </c>
      <c r="D92">
        <f>IF(B92&gt;0,INDEX(Markets!$F$5:$F$154,B92),"")</f>
        <v>0</v>
      </c>
      <c r="E92">
        <f>IF(B92&gt;0,IF(INDEX(Markets!$G$5:$G$154,B92)="",Journal!$D$4,INDEX(Markets!$G$5:$G$154,B92)),"")</f>
        <v>0</v>
      </c>
      <c r="F92">
        <f>IF(B92&gt;0,N(INDEX(Markets!$H$5:$H$154,B92)),0)</f>
        <v>0</v>
      </c>
      <c r="G92">
        <f>IF(Journal!$D92="LONG",1,IF(Journal!$D92="SHORT",-1,0))</f>
        <v>0</v>
      </c>
      <c r="H92">
        <f>IF(AND(ISNUMBER(Journal!$E92),ISNUMBER(Journal!$F92)),ABS(Journal!$E92-Journal!$F92),"")</f>
        <v>0</v>
      </c>
      <c r="I92">
        <f>IF(NOT(A92),"",IF(Journal!$C92="","INSTRUMENT MISSING",IF(B92=0,"UNKNOWN INSTRUMENT",IF(OR(NOT(ISNUMBER(C92)),NOT(ISNUMBER(D92))),"INSTRUMENT SPECS MISSING",IF(OR(C92&lt;=0,D92&lt;=0),"INSTRUMENT SPECS MISSING",IF(NOT(ISNUMBER(Journal!$E92)),"ENTRY MISSING",IF(NOT(ISNUMBER(Journal!$F92)),"SL MISSING",IF(Journal!$F92=Journal!$E92,"SL = ENTRY",IF(G92=0,"DIRECTION MISSING",IF(G92*(Journal!$E92-Journal!$F92)&lt;=0,"SL WRONG SIDE",IF(NOT(AND(ISNUMBER(Journal!$L92),Journal!$L92&gt;0)),IF(TRUE,"LOTS MISSING","RISK MISSING"),"")))))))))))</f>
        <v>0</v>
      </c>
      <c r="J92">
        <f>IF(NOT(A92),"",IF(I92&lt;&gt;"",I92,IF(AND(ISNUMBER(Journal!$G92),G92*(Journal!$G92-Journal!$E92)&lt;=0),"TP1 WRONG SIDE",IF(AND(ISNUMBER(Journal!$H92),G92*(Journal!$H92-Journal!$E92)&lt;=0),"TP2 WRONG SIDE",IF(AND(ISNUMBER(Journal!$I92),G92*(Journal!$I92-Journal!$E92)&lt;=0),"TP3 WRONG SIDE",IF(Journal!$K92="","OPEN",IF(AND(Journal!$M92&lt;&gt;"",OR(NOT(ISNUMBER(Journal!$M92)),Journal!$M92&lt;=0,Journal!$M92&gt;=1)),"TP1 % INVALID",IF(Journal!$K92="SL","OK",IF(Journal!$K92="TP",IF(ISNUMBER(Journal!$G92),"OK","TP1 MISSING"),IF(Journal!$K92="Manual exit",IF(ISNUMBER(Journal!$J92),"OK","MANUAL MISSING"),IF(Journal!$K92="TP1 + Breakeven",IF(ISNUMBER(Journal!$G92),"OK","TP1 MISSING"),IF(Journal!$K92="TP1 + Manual",IF(ISNUMBER(Journal!$G92),IF(ISNUMBER(Journal!$J92),"OK","MANUAL MISSING"),IF(ISNUMBER(Journal!$J92),"TP1 MISSING","TP1 &amp; MANUAL MISSING")),IF(Journal!$K92="Multiple TP",IF(ISNUMBER(Journal!$G92),IF(ISNUMBER(Journal!$H92),"OK","TP2 MISSING"),IF(ISNUMBER(Journal!$H92),"TP1 MISSING","TP1 &amp; TP2 MISSING")),"UNKNOWN OUTCOME")))))))))))))</f>
        <v>0</v>
      </c>
      <c r="K92">
        <f>J92="OK"</f>
        <v>0</v>
      </c>
      <c r="L92">
        <f>IF(ISNUMBER(Journal!$M92),Journal!$M92,0.5)</f>
        <v>0</v>
      </c>
      <c r="M92">
        <f>IF(NOT(K92),"",G92*IF(Journal!$K92="SL",Journal!$F92-Journal!$E92,IF(Journal!$K92="TP",Journal!$G92-Journal!$E92,IF(Journal!$K92="Manual exit",Journal!$J92-Journal!$E92,IF(Journal!$K92="TP1 + Breakeven",L92*(Journal!$G92-Journal!$E92),IF(Journal!$K92="TP1 + Manual",L92*(Journal!$G92-Journal!$E92)+(1-L92)*(Journal!$J92-Journal!$E92),(Journal!$G92+Journal!$H92+IF(ISNUMBER(Journal!$I92),Journal!$I92,0))/IF(ISNUMBER(Journal!$I92),3,2)-Journal!$E92))))))</f>
        <v>0</v>
      </c>
      <c r="N92">
        <f>IF(K92,Journal!$E92+G92*M92,"")</f>
        <v>0</v>
      </c>
      <c r="O92">
        <f>Q91</f>
        <v>0</v>
      </c>
      <c r="P92">
        <f>IF(OR(NOT(A92),I92&lt;&gt;""),"",Journal!$L92)</f>
        <v>0</v>
      </c>
      <c r="Q92">
        <f>O92+IF(K92,V92,0)</f>
        <v>0</v>
      </c>
      <c r="R92">
        <f>IF(P92="","",H92*P92*C92*D92)</f>
        <v>0</v>
      </c>
      <c r="S92">
        <f>IF(K92,M92*P92*C92*D92,"")</f>
        <v>0</v>
      </c>
      <c r="T92">
        <f>IF(K92,-IF(F92&gt;0,F92*Journal!$E92*P92*C92*D92,P92*E92),"")</f>
        <v>0</v>
      </c>
      <c r="U92">
        <f>IF(K92,IF(S92&gt;0,"W",IF(S92&lt;0,"L","B")),"")</f>
        <v>0</v>
      </c>
      <c r="V92">
        <f>IF(K92,S92+T92,"")</f>
        <v>0</v>
      </c>
      <c r="W92">
        <f>IF(K92,V92/O92,"")</f>
        <v>0</v>
      </c>
      <c r="X92">
        <f>IF(K92,M92/H92,"")</f>
        <v>0</v>
      </c>
      <c r="Y92">
        <f>IF(AND(OR(J92="OK",J92="OPEN"),ISNUMBER(Journal!$G92)),G92*(Journal!$G92-Journal!$E92)/H92,"")</f>
        <v>0</v>
      </c>
      <c r="Z92">
        <f>IF(AA92="","",IF(AND(ISNUMBER(Settings!$D$5),ISNUMBER(Settings!$E$5),IF(Settings!$D$5&lt;=Settings!$E$5,AND(AA92&gt;=Settings!$D$5,AA92&lt;Settings!$E$5),OR(AA92&gt;=Settings!$D$5,AA92&lt;Settings!$E$5))),Settings!$A$5,IF(AND(ISNUMBER(Settings!$D$6),ISNUMBER(Settings!$E$6),IF(Settings!$D$6&lt;=Settings!$E$6,AND(AA92&gt;=Settings!$D$6,AA92&lt;Settings!$E$6),OR(AA92&gt;=Settings!$D$6,AA92&lt;Settings!$E$6))),Settings!$A$6,IF(AND(ISNUMBER(Settings!$D$7),ISNUMBER(Settings!$E$7),IF(Settings!$D$7&lt;=Settings!$E$7,AND(AA92&gt;=Settings!$D$7,AA92&lt;Settings!$E$7),OR(AA92&gt;=Settings!$D$7,AA92&lt;Settings!$E$7))),Settings!$A$7,IF(AND(ISNUMBER(Settings!$D$8),ISNUMBER(Settings!$E$8),IF(Settings!$D$8&lt;=Settings!$E$8,AND(AA92&gt;=Settings!$D$8,AA92&lt;Settings!$E$8),OR(AA92&gt;=Settings!$D$8,AA92&lt;Settings!$E$8))),Settings!$A$8,IF(AND(ISNUMBER(Settings!$D$9),ISNUMBER(Settings!$E$9),IF(Settings!$D$9&lt;=Settings!$E$9,AND(AA92&gt;=Settings!$D$9,AA92&lt;Settings!$E$9),OR(AA92&gt;=Settings!$D$9,AA92&lt;Settings!$E$9))),Settings!$A$9,IF(AND(ISNUMBER(Settings!$D$10),ISNUMBER(Settings!$E$10),IF(Settings!$D$10&lt;=Settings!$E$10,AND(AA92&gt;=Settings!$D$10,AA92&lt;Settings!$E$10),OR(AA92&gt;=Settings!$D$10,AA92&lt;Settings!$E$10))),Settings!$A$10,"")))))))</f>
        <v>0</v>
      </c>
      <c r="AA92">
        <f>IF(AND(A92,ISNUMBER(Journal!$B92)),MOD(ROUND(MOD(Journal!$B92,1)*1440,0)-ROUND(Journal!$D$8*60,0),1440),"")</f>
        <v>0</v>
      </c>
      <c r="AB92">
        <f>IF(G92=1,"LONG",IF(G92=-1,"SHORT",""))</f>
        <v>0</v>
      </c>
      <c r="AC92">
        <f>AC91+IF(K92,1,0)</f>
        <v>0</v>
      </c>
      <c r="AD92">
        <f>IF(K92,AC92,"")</f>
        <v>0</v>
      </c>
      <c r="AE92">
        <f>J92="OPEN"</f>
        <v>0</v>
      </c>
      <c r="AF92">
        <f>AND(J92&lt;&gt;"",J92&lt;&gt;"OK",J92&lt;&gt;"OPEN")</f>
        <v>0</v>
      </c>
      <c r="AH92">
        <v>81</v>
      </c>
      <c r="AI92">
        <f>IF(AH92&gt;$AZ$11,"",IF(AH92=0,Journal!$D$3,INDEX($Q$11:$Q$1010,MATCH(AH92,$AD$11:$AD$1010,0))))</f>
        <v>0</v>
      </c>
      <c r="AJ92">
        <v>82</v>
      </c>
      <c r="AK92">
        <f>IF(AJ92&gt;$AZ$11,"",INDEX($P$11:$P$1010,MATCH(AJ92,$AD$11:$AD$1010,0)))</f>
        <v>0</v>
      </c>
      <c r="AM92">
        <f>IF(Markets!$A$86="","",Markets!$A$86)</f>
        <v>0</v>
      </c>
      <c r="AN92">
        <f>IF(AM92="",0,COUNTIFS(Journal!$C$11:$C$1010,AM92,$K$11:$K$1010,TRUE))</f>
        <v>0</v>
      </c>
      <c r="AO92">
        <f>IF(AN92=0,0,SUMIF(Journal!$C$11:$C$1010,AM92,$V$11:$V$1010))</f>
        <v>0</v>
      </c>
      <c r="AP92">
        <f>IF(AN92&gt;0,COUNTIF($AN$11:AN92,"&gt;0"),"")</f>
        <v>0</v>
      </c>
      <c r="AQ92">
        <v>82</v>
      </c>
      <c r="AR92">
        <f>IF(AQ92&gt;$AZ$36,"",INDEX($AM$11:$AM$160,MATCH(AQ92,$AP$11:$AP$160,0)))</f>
        <v>0</v>
      </c>
      <c r="AS92">
        <f>IF(AQ92&gt;$AZ$36,"",INDEX($AO$11:$AO$160,MATCH(AQ92,$AP$11:$AP$160,0)))</f>
        <v>0</v>
      </c>
    </row>
    <row r="93" spans="1:45">
      <c r="A93">
        <f>COUNTA(Journal!A93:M93)&gt;0</f>
        <v>0</v>
      </c>
      <c r="B93">
        <f>IF(Journal!$C93="",0,IFERROR(MATCH(Journal!$C93,Markets!$A$5:$A$154,0),0))</f>
        <v>0</v>
      </c>
      <c r="C93">
        <f>IF(B93&gt;0,INDEX(Markets!$C$5:$C$154,B93),"")</f>
        <v>0</v>
      </c>
      <c r="D93">
        <f>IF(B93&gt;0,INDEX(Markets!$F$5:$F$154,B93),"")</f>
        <v>0</v>
      </c>
      <c r="E93">
        <f>IF(B93&gt;0,IF(INDEX(Markets!$G$5:$G$154,B93)="",Journal!$D$4,INDEX(Markets!$G$5:$G$154,B93)),"")</f>
        <v>0</v>
      </c>
      <c r="F93">
        <f>IF(B93&gt;0,N(INDEX(Markets!$H$5:$H$154,B93)),0)</f>
        <v>0</v>
      </c>
      <c r="G93">
        <f>IF(Journal!$D93="LONG",1,IF(Journal!$D93="SHORT",-1,0))</f>
        <v>0</v>
      </c>
      <c r="H93">
        <f>IF(AND(ISNUMBER(Journal!$E93),ISNUMBER(Journal!$F93)),ABS(Journal!$E93-Journal!$F93),"")</f>
        <v>0</v>
      </c>
      <c r="I93">
        <f>IF(NOT(A93),"",IF(Journal!$C93="","INSTRUMENT MISSING",IF(B93=0,"UNKNOWN INSTRUMENT",IF(OR(NOT(ISNUMBER(C93)),NOT(ISNUMBER(D93))),"INSTRUMENT SPECS MISSING",IF(OR(C93&lt;=0,D93&lt;=0),"INSTRUMENT SPECS MISSING",IF(NOT(ISNUMBER(Journal!$E93)),"ENTRY MISSING",IF(NOT(ISNUMBER(Journal!$F93)),"SL MISSING",IF(Journal!$F93=Journal!$E93,"SL = ENTRY",IF(G93=0,"DIRECTION MISSING",IF(G93*(Journal!$E93-Journal!$F93)&lt;=0,"SL WRONG SIDE",IF(NOT(AND(ISNUMBER(Journal!$L93),Journal!$L93&gt;0)),IF(TRUE,"LOTS MISSING","RISK MISSING"),"")))))))))))</f>
        <v>0</v>
      </c>
      <c r="J93">
        <f>IF(NOT(A93),"",IF(I93&lt;&gt;"",I93,IF(AND(ISNUMBER(Journal!$G93),G93*(Journal!$G93-Journal!$E93)&lt;=0),"TP1 WRONG SIDE",IF(AND(ISNUMBER(Journal!$H93),G93*(Journal!$H93-Journal!$E93)&lt;=0),"TP2 WRONG SIDE",IF(AND(ISNUMBER(Journal!$I93),G93*(Journal!$I93-Journal!$E93)&lt;=0),"TP3 WRONG SIDE",IF(Journal!$K93="","OPEN",IF(AND(Journal!$M93&lt;&gt;"",OR(NOT(ISNUMBER(Journal!$M93)),Journal!$M93&lt;=0,Journal!$M93&gt;=1)),"TP1 % INVALID",IF(Journal!$K93="SL","OK",IF(Journal!$K93="TP",IF(ISNUMBER(Journal!$G93),"OK","TP1 MISSING"),IF(Journal!$K93="Manual exit",IF(ISNUMBER(Journal!$J93),"OK","MANUAL MISSING"),IF(Journal!$K93="TP1 + Breakeven",IF(ISNUMBER(Journal!$G93),"OK","TP1 MISSING"),IF(Journal!$K93="TP1 + Manual",IF(ISNUMBER(Journal!$G93),IF(ISNUMBER(Journal!$J93),"OK","MANUAL MISSING"),IF(ISNUMBER(Journal!$J93),"TP1 MISSING","TP1 &amp; MANUAL MISSING")),IF(Journal!$K93="Multiple TP",IF(ISNUMBER(Journal!$G93),IF(ISNUMBER(Journal!$H93),"OK","TP2 MISSING"),IF(ISNUMBER(Journal!$H93),"TP1 MISSING","TP1 &amp; TP2 MISSING")),"UNKNOWN OUTCOME")))))))))))))</f>
        <v>0</v>
      </c>
      <c r="K93">
        <f>J93="OK"</f>
        <v>0</v>
      </c>
      <c r="L93">
        <f>IF(ISNUMBER(Journal!$M93),Journal!$M93,0.5)</f>
        <v>0</v>
      </c>
      <c r="M93">
        <f>IF(NOT(K93),"",G93*IF(Journal!$K93="SL",Journal!$F93-Journal!$E93,IF(Journal!$K93="TP",Journal!$G93-Journal!$E93,IF(Journal!$K93="Manual exit",Journal!$J93-Journal!$E93,IF(Journal!$K93="TP1 + Breakeven",L93*(Journal!$G93-Journal!$E93),IF(Journal!$K93="TP1 + Manual",L93*(Journal!$G93-Journal!$E93)+(1-L93)*(Journal!$J93-Journal!$E93),(Journal!$G93+Journal!$H93+IF(ISNUMBER(Journal!$I93),Journal!$I93,0))/IF(ISNUMBER(Journal!$I93),3,2)-Journal!$E93))))))</f>
        <v>0</v>
      </c>
      <c r="N93">
        <f>IF(K93,Journal!$E93+G93*M93,"")</f>
        <v>0</v>
      </c>
      <c r="O93">
        <f>Q92</f>
        <v>0</v>
      </c>
      <c r="P93">
        <f>IF(OR(NOT(A93),I93&lt;&gt;""),"",Journal!$L93)</f>
        <v>0</v>
      </c>
      <c r="Q93">
        <f>O93+IF(K93,V93,0)</f>
        <v>0</v>
      </c>
      <c r="R93">
        <f>IF(P93="","",H93*P93*C93*D93)</f>
        <v>0</v>
      </c>
      <c r="S93">
        <f>IF(K93,M93*P93*C93*D93,"")</f>
        <v>0</v>
      </c>
      <c r="T93">
        <f>IF(K93,-IF(F93&gt;0,F93*Journal!$E93*P93*C93*D93,P93*E93),"")</f>
        <v>0</v>
      </c>
      <c r="U93">
        <f>IF(K93,IF(S93&gt;0,"W",IF(S93&lt;0,"L","B")),"")</f>
        <v>0</v>
      </c>
      <c r="V93">
        <f>IF(K93,S93+T93,"")</f>
        <v>0</v>
      </c>
      <c r="W93">
        <f>IF(K93,V93/O93,"")</f>
        <v>0</v>
      </c>
      <c r="X93">
        <f>IF(K93,M93/H93,"")</f>
        <v>0</v>
      </c>
      <c r="Y93">
        <f>IF(AND(OR(J93="OK",J93="OPEN"),ISNUMBER(Journal!$G93)),G93*(Journal!$G93-Journal!$E93)/H93,"")</f>
        <v>0</v>
      </c>
      <c r="Z93">
        <f>IF(AA93="","",IF(AND(ISNUMBER(Settings!$D$5),ISNUMBER(Settings!$E$5),IF(Settings!$D$5&lt;=Settings!$E$5,AND(AA93&gt;=Settings!$D$5,AA93&lt;Settings!$E$5),OR(AA93&gt;=Settings!$D$5,AA93&lt;Settings!$E$5))),Settings!$A$5,IF(AND(ISNUMBER(Settings!$D$6),ISNUMBER(Settings!$E$6),IF(Settings!$D$6&lt;=Settings!$E$6,AND(AA93&gt;=Settings!$D$6,AA93&lt;Settings!$E$6),OR(AA93&gt;=Settings!$D$6,AA93&lt;Settings!$E$6))),Settings!$A$6,IF(AND(ISNUMBER(Settings!$D$7),ISNUMBER(Settings!$E$7),IF(Settings!$D$7&lt;=Settings!$E$7,AND(AA93&gt;=Settings!$D$7,AA93&lt;Settings!$E$7),OR(AA93&gt;=Settings!$D$7,AA93&lt;Settings!$E$7))),Settings!$A$7,IF(AND(ISNUMBER(Settings!$D$8),ISNUMBER(Settings!$E$8),IF(Settings!$D$8&lt;=Settings!$E$8,AND(AA93&gt;=Settings!$D$8,AA93&lt;Settings!$E$8),OR(AA93&gt;=Settings!$D$8,AA93&lt;Settings!$E$8))),Settings!$A$8,IF(AND(ISNUMBER(Settings!$D$9),ISNUMBER(Settings!$E$9),IF(Settings!$D$9&lt;=Settings!$E$9,AND(AA93&gt;=Settings!$D$9,AA93&lt;Settings!$E$9),OR(AA93&gt;=Settings!$D$9,AA93&lt;Settings!$E$9))),Settings!$A$9,IF(AND(ISNUMBER(Settings!$D$10),ISNUMBER(Settings!$E$10),IF(Settings!$D$10&lt;=Settings!$E$10,AND(AA93&gt;=Settings!$D$10,AA93&lt;Settings!$E$10),OR(AA93&gt;=Settings!$D$10,AA93&lt;Settings!$E$10))),Settings!$A$10,"")))))))</f>
        <v>0</v>
      </c>
      <c r="AA93">
        <f>IF(AND(A93,ISNUMBER(Journal!$B93)),MOD(ROUND(MOD(Journal!$B93,1)*1440,0)-ROUND(Journal!$D$8*60,0),1440),"")</f>
        <v>0</v>
      </c>
      <c r="AB93">
        <f>IF(G93=1,"LONG",IF(G93=-1,"SHORT",""))</f>
        <v>0</v>
      </c>
      <c r="AC93">
        <f>AC92+IF(K93,1,0)</f>
        <v>0</v>
      </c>
      <c r="AD93">
        <f>IF(K93,AC93,"")</f>
        <v>0</v>
      </c>
      <c r="AE93">
        <f>J93="OPEN"</f>
        <v>0</v>
      </c>
      <c r="AF93">
        <f>AND(J93&lt;&gt;"",J93&lt;&gt;"OK",J93&lt;&gt;"OPEN")</f>
        <v>0</v>
      </c>
      <c r="AH93">
        <v>82</v>
      </c>
      <c r="AI93">
        <f>IF(AH93&gt;$AZ$11,"",IF(AH93=0,Journal!$D$3,INDEX($Q$11:$Q$1010,MATCH(AH93,$AD$11:$AD$1010,0))))</f>
        <v>0</v>
      </c>
      <c r="AJ93">
        <v>83</v>
      </c>
      <c r="AK93">
        <f>IF(AJ93&gt;$AZ$11,"",INDEX($P$11:$P$1010,MATCH(AJ93,$AD$11:$AD$1010,0)))</f>
        <v>0</v>
      </c>
      <c r="AM93">
        <f>IF(Markets!$A$87="","",Markets!$A$87)</f>
        <v>0</v>
      </c>
      <c r="AN93">
        <f>IF(AM93="",0,COUNTIFS(Journal!$C$11:$C$1010,AM93,$K$11:$K$1010,TRUE))</f>
        <v>0</v>
      </c>
      <c r="AO93">
        <f>IF(AN93=0,0,SUMIF(Journal!$C$11:$C$1010,AM93,$V$11:$V$1010))</f>
        <v>0</v>
      </c>
      <c r="AP93">
        <f>IF(AN93&gt;0,COUNTIF($AN$11:AN93,"&gt;0"),"")</f>
        <v>0</v>
      </c>
      <c r="AQ93">
        <v>83</v>
      </c>
      <c r="AR93">
        <f>IF(AQ93&gt;$AZ$36,"",INDEX($AM$11:$AM$160,MATCH(AQ93,$AP$11:$AP$160,0)))</f>
        <v>0</v>
      </c>
      <c r="AS93">
        <f>IF(AQ93&gt;$AZ$36,"",INDEX($AO$11:$AO$160,MATCH(AQ93,$AP$11:$AP$160,0)))</f>
        <v>0</v>
      </c>
    </row>
    <row r="94" spans="1:45">
      <c r="A94">
        <f>COUNTA(Journal!A94:M94)&gt;0</f>
        <v>0</v>
      </c>
      <c r="B94">
        <f>IF(Journal!$C94="",0,IFERROR(MATCH(Journal!$C94,Markets!$A$5:$A$154,0),0))</f>
        <v>0</v>
      </c>
      <c r="C94">
        <f>IF(B94&gt;0,INDEX(Markets!$C$5:$C$154,B94),"")</f>
        <v>0</v>
      </c>
      <c r="D94">
        <f>IF(B94&gt;0,INDEX(Markets!$F$5:$F$154,B94),"")</f>
        <v>0</v>
      </c>
      <c r="E94">
        <f>IF(B94&gt;0,IF(INDEX(Markets!$G$5:$G$154,B94)="",Journal!$D$4,INDEX(Markets!$G$5:$G$154,B94)),"")</f>
        <v>0</v>
      </c>
      <c r="F94">
        <f>IF(B94&gt;0,N(INDEX(Markets!$H$5:$H$154,B94)),0)</f>
        <v>0</v>
      </c>
      <c r="G94">
        <f>IF(Journal!$D94="LONG",1,IF(Journal!$D94="SHORT",-1,0))</f>
        <v>0</v>
      </c>
      <c r="H94">
        <f>IF(AND(ISNUMBER(Journal!$E94),ISNUMBER(Journal!$F94)),ABS(Journal!$E94-Journal!$F94),"")</f>
        <v>0</v>
      </c>
      <c r="I94">
        <f>IF(NOT(A94),"",IF(Journal!$C94="","INSTRUMENT MISSING",IF(B94=0,"UNKNOWN INSTRUMENT",IF(OR(NOT(ISNUMBER(C94)),NOT(ISNUMBER(D94))),"INSTRUMENT SPECS MISSING",IF(OR(C94&lt;=0,D94&lt;=0),"INSTRUMENT SPECS MISSING",IF(NOT(ISNUMBER(Journal!$E94)),"ENTRY MISSING",IF(NOT(ISNUMBER(Journal!$F94)),"SL MISSING",IF(Journal!$F94=Journal!$E94,"SL = ENTRY",IF(G94=0,"DIRECTION MISSING",IF(G94*(Journal!$E94-Journal!$F94)&lt;=0,"SL WRONG SIDE",IF(NOT(AND(ISNUMBER(Journal!$L94),Journal!$L94&gt;0)),IF(TRUE,"LOTS MISSING","RISK MISSING"),"")))))))))))</f>
        <v>0</v>
      </c>
      <c r="J94">
        <f>IF(NOT(A94),"",IF(I94&lt;&gt;"",I94,IF(AND(ISNUMBER(Journal!$G94),G94*(Journal!$G94-Journal!$E94)&lt;=0),"TP1 WRONG SIDE",IF(AND(ISNUMBER(Journal!$H94),G94*(Journal!$H94-Journal!$E94)&lt;=0),"TP2 WRONG SIDE",IF(AND(ISNUMBER(Journal!$I94),G94*(Journal!$I94-Journal!$E94)&lt;=0),"TP3 WRONG SIDE",IF(Journal!$K94="","OPEN",IF(AND(Journal!$M94&lt;&gt;"",OR(NOT(ISNUMBER(Journal!$M94)),Journal!$M94&lt;=0,Journal!$M94&gt;=1)),"TP1 % INVALID",IF(Journal!$K94="SL","OK",IF(Journal!$K94="TP",IF(ISNUMBER(Journal!$G94),"OK","TP1 MISSING"),IF(Journal!$K94="Manual exit",IF(ISNUMBER(Journal!$J94),"OK","MANUAL MISSING"),IF(Journal!$K94="TP1 + Breakeven",IF(ISNUMBER(Journal!$G94),"OK","TP1 MISSING"),IF(Journal!$K94="TP1 + Manual",IF(ISNUMBER(Journal!$G94),IF(ISNUMBER(Journal!$J94),"OK","MANUAL MISSING"),IF(ISNUMBER(Journal!$J94),"TP1 MISSING","TP1 &amp; MANUAL MISSING")),IF(Journal!$K94="Multiple TP",IF(ISNUMBER(Journal!$G94),IF(ISNUMBER(Journal!$H94),"OK","TP2 MISSING"),IF(ISNUMBER(Journal!$H94),"TP1 MISSING","TP1 &amp; TP2 MISSING")),"UNKNOWN OUTCOME")))))))))))))</f>
        <v>0</v>
      </c>
      <c r="K94">
        <f>J94="OK"</f>
        <v>0</v>
      </c>
      <c r="L94">
        <f>IF(ISNUMBER(Journal!$M94),Journal!$M94,0.5)</f>
        <v>0</v>
      </c>
      <c r="M94">
        <f>IF(NOT(K94),"",G94*IF(Journal!$K94="SL",Journal!$F94-Journal!$E94,IF(Journal!$K94="TP",Journal!$G94-Journal!$E94,IF(Journal!$K94="Manual exit",Journal!$J94-Journal!$E94,IF(Journal!$K94="TP1 + Breakeven",L94*(Journal!$G94-Journal!$E94),IF(Journal!$K94="TP1 + Manual",L94*(Journal!$G94-Journal!$E94)+(1-L94)*(Journal!$J94-Journal!$E94),(Journal!$G94+Journal!$H94+IF(ISNUMBER(Journal!$I94),Journal!$I94,0))/IF(ISNUMBER(Journal!$I94),3,2)-Journal!$E94))))))</f>
        <v>0</v>
      </c>
      <c r="N94">
        <f>IF(K94,Journal!$E94+G94*M94,"")</f>
        <v>0</v>
      </c>
      <c r="O94">
        <f>Q93</f>
        <v>0</v>
      </c>
      <c r="P94">
        <f>IF(OR(NOT(A94),I94&lt;&gt;""),"",Journal!$L94)</f>
        <v>0</v>
      </c>
      <c r="Q94">
        <f>O94+IF(K94,V94,0)</f>
        <v>0</v>
      </c>
      <c r="R94">
        <f>IF(P94="","",H94*P94*C94*D94)</f>
        <v>0</v>
      </c>
      <c r="S94">
        <f>IF(K94,M94*P94*C94*D94,"")</f>
        <v>0</v>
      </c>
      <c r="T94">
        <f>IF(K94,-IF(F94&gt;0,F94*Journal!$E94*P94*C94*D94,P94*E94),"")</f>
        <v>0</v>
      </c>
      <c r="U94">
        <f>IF(K94,IF(S94&gt;0,"W",IF(S94&lt;0,"L","B")),"")</f>
        <v>0</v>
      </c>
      <c r="V94">
        <f>IF(K94,S94+T94,"")</f>
        <v>0</v>
      </c>
      <c r="W94">
        <f>IF(K94,V94/O94,"")</f>
        <v>0</v>
      </c>
      <c r="X94">
        <f>IF(K94,M94/H94,"")</f>
        <v>0</v>
      </c>
      <c r="Y94">
        <f>IF(AND(OR(J94="OK",J94="OPEN"),ISNUMBER(Journal!$G94)),G94*(Journal!$G94-Journal!$E94)/H94,"")</f>
        <v>0</v>
      </c>
      <c r="Z94">
        <f>IF(AA94="","",IF(AND(ISNUMBER(Settings!$D$5),ISNUMBER(Settings!$E$5),IF(Settings!$D$5&lt;=Settings!$E$5,AND(AA94&gt;=Settings!$D$5,AA94&lt;Settings!$E$5),OR(AA94&gt;=Settings!$D$5,AA94&lt;Settings!$E$5))),Settings!$A$5,IF(AND(ISNUMBER(Settings!$D$6),ISNUMBER(Settings!$E$6),IF(Settings!$D$6&lt;=Settings!$E$6,AND(AA94&gt;=Settings!$D$6,AA94&lt;Settings!$E$6),OR(AA94&gt;=Settings!$D$6,AA94&lt;Settings!$E$6))),Settings!$A$6,IF(AND(ISNUMBER(Settings!$D$7),ISNUMBER(Settings!$E$7),IF(Settings!$D$7&lt;=Settings!$E$7,AND(AA94&gt;=Settings!$D$7,AA94&lt;Settings!$E$7),OR(AA94&gt;=Settings!$D$7,AA94&lt;Settings!$E$7))),Settings!$A$7,IF(AND(ISNUMBER(Settings!$D$8),ISNUMBER(Settings!$E$8),IF(Settings!$D$8&lt;=Settings!$E$8,AND(AA94&gt;=Settings!$D$8,AA94&lt;Settings!$E$8),OR(AA94&gt;=Settings!$D$8,AA94&lt;Settings!$E$8))),Settings!$A$8,IF(AND(ISNUMBER(Settings!$D$9),ISNUMBER(Settings!$E$9),IF(Settings!$D$9&lt;=Settings!$E$9,AND(AA94&gt;=Settings!$D$9,AA94&lt;Settings!$E$9),OR(AA94&gt;=Settings!$D$9,AA94&lt;Settings!$E$9))),Settings!$A$9,IF(AND(ISNUMBER(Settings!$D$10),ISNUMBER(Settings!$E$10),IF(Settings!$D$10&lt;=Settings!$E$10,AND(AA94&gt;=Settings!$D$10,AA94&lt;Settings!$E$10),OR(AA94&gt;=Settings!$D$10,AA94&lt;Settings!$E$10))),Settings!$A$10,"")))))))</f>
        <v>0</v>
      </c>
      <c r="AA94">
        <f>IF(AND(A94,ISNUMBER(Journal!$B94)),MOD(ROUND(MOD(Journal!$B94,1)*1440,0)-ROUND(Journal!$D$8*60,0),1440),"")</f>
        <v>0</v>
      </c>
      <c r="AB94">
        <f>IF(G94=1,"LONG",IF(G94=-1,"SHORT",""))</f>
        <v>0</v>
      </c>
      <c r="AC94">
        <f>AC93+IF(K94,1,0)</f>
        <v>0</v>
      </c>
      <c r="AD94">
        <f>IF(K94,AC94,"")</f>
        <v>0</v>
      </c>
      <c r="AE94">
        <f>J94="OPEN"</f>
        <v>0</v>
      </c>
      <c r="AF94">
        <f>AND(J94&lt;&gt;"",J94&lt;&gt;"OK",J94&lt;&gt;"OPEN")</f>
        <v>0</v>
      </c>
      <c r="AH94">
        <v>83</v>
      </c>
      <c r="AI94">
        <f>IF(AH94&gt;$AZ$11,"",IF(AH94=0,Journal!$D$3,INDEX($Q$11:$Q$1010,MATCH(AH94,$AD$11:$AD$1010,0))))</f>
        <v>0</v>
      </c>
      <c r="AJ94">
        <v>84</v>
      </c>
      <c r="AK94">
        <f>IF(AJ94&gt;$AZ$11,"",INDEX($P$11:$P$1010,MATCH(AJ94,$AD$11:$AD$1010,0)))</f>
        <v>0</v>
      </c>
      <c r="AM94">
        <f>IF(Markets!$A$88="","",Markets!$A$88)</f>
        <v>0</v>
      </c>
      <c r="AN94">
        <f>IF(AM94="",0,COUNTIFS(Journal!$C$11:$C$1010,AM94,$K$11:$K$1010,TRUE))</f>
        <v>0</v>
      </c>
      <c r="AO94">
        <f>IF(AN94=0,0,SUMIF(Journal!$C$11:$C$1010,AM94,$V$11:$V$1010))</f>
        <v>0</v>
      </c>
      <c r="AP94">
        <f>IF(AN94&gt;0,COUNTIF($AN$11:AN94,"&gt;0"),"")</f>
        <v>0</v>
      </c>
      <c r="AQ94">
        <v>84</v>
      </c>
      <c r="AR94">
        <f>IF(AQ94&gt;$AZ$36,"",INDEX($AM$11:$AM$160,MATCH(AQ94,$AP$11:$AP$160,0)))</f>
        <v>0</v>
      </c>
      <c r="AS94">
        <f>IF(AQ94&gt;$AZ$36,"",INDEX($AO$11:$AO$160,MATCH(AQ94,$AP$11:$AP$160,0)))</f>
        <v>0</v>
      </c>
    </row>
    <row r="95" spans="1:45">
      <c r="A95">
        <f>COUNTA(Journal!A95:M95)&gt;0</f>
        <v>0</v>
      </c>
      <c r="B95">
        <f>IF(Journal!$C95="",0,IFERROR(MATCH(Journal!$C95,Markets!$A$5:$A$154,0),0))</f>
        <v>0</v>
      </c>
      <c r="C95">
        <f>IF(B95&gt;0,INDEX(Markets!$C$5:$C$154,B95),"")</f>
        <v>0</v>
      </c>
      <c r="D95">
        <f>IF(B95&gt;0,INDEX(Markets!$F$5:$F$154,B95),"")</f>
        <v>0</v>
      </c>
      <c r="E95">
        <f>IF(B95&gt;0,IF(INDEX(Markets!$G$5:$G$154,B95)="",Journal!$D$4,INDEX(Markets!$G$5:$G$154,B95)),"")</f>
        <v>0</v>
      </c>
      <c r="F95">
        <f>IF(B95&gt;0,N(INDEX(Markets!$H$5:$H$154,B95)),0)</f>
        <v>0</v>
      </c>
      <c r="G95">
        <f>IF(Journal!$D95="LONG",1,IF(Journal!$D95="SHORT",-1,0))</f>
        <v>0</v>
      </c>
      <c r="H95">
        <f>IF(AND(ISNUMBER(Journal!$E95),ISNUMBER(Journal!$F95)),ABS(Journal!$E95-Journal!$F95),"")</f>
        <v>0</v>
      </c>
      <c r="I95">
        <f>IF(NOT(A95),"",IF(Journal!$C95="","INSTRUMENT MISSING",IF(B95=0,"UNKNOWN INSTRUMENT",IF(OR(NOT(ISNUMBER(C95)),NOT(ISNUMBER(D95))),"INSTRUMENT SPECS MISSING",IF(OR(C95&lt;=0,D95&lt;=0),"INSTRUMENT SPECS MISSING",IF(NOT(ISNUMBER(Journal!$E95)),"ENTRY MISSING",IF(NOT(ISNUMBER(Journal!$F95)),"SL MISSING",IF(Journal!$F95=Journal!$E95,"SL = ENTRY",IF(G95=0,"DIRECTION MISSING",IF(G95*(Journal!$E95-Journal!$F95)&lt;=0,"SL WRONG SIDE",IF(NOT(AND(ISNUMBER(Journal!$L95),Journal!$L95&gt;0)),IF(TRUE,"LOTS MISSING","RISK MISSING"),"")))))))))))</f>
        <v>0</v>
      </c>
      <c r="J95">
        <f>IF(NOT(A95),"",IF(I95&lt;&gt;"",I95,IF(AND(ISNUMBER(Journal!$G95),G95*(Journal!$G95-Journal!$E95)&lt;=0),"TP1 WRONG SIDE",IF(AND(ISNUMBER(Journal!$H95),G95*(Journal!$H95-Journal!$E95)&lt;=0),"TP2 WRONG SIDE",IF(AND(ISNUMBER(Journal!$I95),G95*(Journal!$I95-Journal!$E95)&lt;=0),"TP3 WRONG SIDE",IF(Journal!$K95="","OPEN",IF(AND(Journal!$M95&lt;&gt;"",OR(NOT(ISNUMBER(Journal!$M95)),Journal!$M95&lt;=0,Journal!$M95&gt;=1)),"TP1 % INVALID",IF(Journal!$K95="SL","OK",IF(Journal!$K95="TP",IF(ISNUMBER(Journal!$G95),"OK","TP1 MISSING"),IF(Journal!$K95="Manual exit",IF(ISNUMBER(Journal!$J95),"OK","MANUAL MISSING"),IF(Journal!$K95="TP1 + Breakeven",IF(ISNUMBER(Journal!$G95),"OK","TP1 MISSING"),IF(Journal!$K95="TP1 + Manual",IF(ISNUMBER(Journal!$G95),IF(ISNUMBER(Journal!$J95),"OK","MANUAL MISSING"),IF(ISNUMBER(Journal!$J95),"TP1 MISSING","TP1 &amp; MANUAL MISSING")),IF(Journal!$K95="Multiple TP",IF(ISNUMBER(Journal!$G95),IF(ISNUMBER(Journal!$H95),"OK","TP2 MISSING"),IF(ISNUMBER(Journal!$H95),"TP1 MISSING","TP1 &amp; TP2 MISSING")),"UNKNOWN OUTCOME")))))))))))))</f>
        <v>0</v>
      </c>
      <c r="K95">
        <f>J95="OK"</f>
        <v>0</v>
      </c>
      <c r="L95">
        <f>IF(ISNUMBER(Journal!$M95),Journal!$M95,0.5)</f>
        <v>0</v>
      </c>
      <c r="M95">
        <f>IF(NOT(K95),"",G95*IF(Journal!$K95="SL",Journal!$F95-Journal!$E95,IF(Journal!$K95="TP",Journal!$G95-Journal!$E95,IF(Journal!$K95="Manual exit",Journal!$J95-Journal!$E95,IF(Journal!$K95="TP1 + Breakeven",L95*(Journal!$G95-Journal!$E95),IF(Journal!$K95="TP1 + Manual",L95*(Journal!$G95-Journal!$E95)+(1-L95)*(Journal!$J95-Journal!$E95),(Journal!$G95+Journal!$H95+IF(ISNUMBER(Journal!$I95),Journal!$I95,0))/IF(ISNUMBER(Journal!$I95),3,2)-Journal!$E95))))))</f>
        <v>0</v>
      </c>
      <c r="N95">
        <f>IF(K95,Journal!$E95+G95*M95,"")</f>
        <v>0</v>
      </c>
      <c r="O95">
        <f>Q94</f>
        <v>0</v>
      </c>
      <c r="P95">
        <f>IF(OR(NOT(A95),I95&lt;&gt;""),"",Journal!$L95)</f>
        <v>0</v>
      </c>
      <c r="Q95">
        <f>O95+IF(K95,V95,0)</f>
        <v>0</v>
      </c>
      <c r="R95">
        <f>IF(P95="","",H95*P95*C95*D95)</f>
        <v>0</v>
      </c>
      <c r="S95">
        <f>IF(K95,M95*P95*C95*D95,"")</f>
        <v>0</v>
      </c>
      <c r="T95">
        <f>IF(K95,-IF(F95&gt;0,F95*Journal!$E95*P95*C95*D95,P95*E95),"")</f>
        <v>0</v>
      </c>
      <c r="U95">
        <f>IF(K95,IF(S95&gt;0,"W",IF(S95&lt;0,"L","B")),"")</f>
        <v>0</v>
      </c>
      <c r="V95">
        <f>IF(K95,S95+T95,"")</f>
        <v>0</v>
      </c>
      <c r="W95">
        <f>IF(K95,V95/O95,"")</f>
        <v>0</v>
      </c>
      <c r="X95">
        <f>IF(K95,M95/H95,"")</f>
        <v>0</v>
      </c>
      <c r="Y95">
        <f>IF(AND(OR(J95="OK",J95="OPEN"),ISNUMBER(Journal!$G95)),G95*(Journal!$G95-Journal!$E95)/H95,"")</f>
        <v>0</v>
      </c>
      <c r="Z95">
        <f>IF(AA95="","",IF(AND(ISNUMBER(Settings!$D$5),ISNUMBER(Settings!$E$5),IF(Settings!$D$5&lt;=Settings!$E$5,AND(AA95&gt;=Settings!$D$5,AA95&lt;Settings!$E$5),OR(AA95&gt;=Settings!$D$5,AA95&lt;Settings!$E$5))),Settings!$A$5,IF(AND(ISNUMBER(Settings!$D$6),ISNUMBER(Settings!$E$6),IF(Settings!$D$6&lt;=Settings!$E$6,AND(AA95&gt;=Settings!$D$6,AA95&lt;Settings!$E$6),OR(AA95&gt;=Settings!$D$6,AA95&lt;Settings!$E$6))),Settings!$A$6,IF(AND(ISNUMBER(Settings!$D$7),ISNUMBER(Settings!$E$7),IF(Settings!$D$7&lt;=Settings!$E$7,AND(AA95&gt;=Settings!$D$7,AA95&lt;Settings!$E$7),OR(AA95&gt;=Settings!$D$7,AA95&lt;Settings!$E$7))),Settings!$A$7,IF(AND(ISNUMBER(Settings!$D$8),ISNUMBER(Settings!$E$8),IF(Settings!$D$8&lt;=Settings!$E$8,AND(AA95&gt;=Settings!$D$8,AA95&lt;Settings!$E$8),OR(AA95&gt;=Settings!$D$8,AA95&lt;Settings!$E$8))),Settings!$A$8,IF(AND(ISNUMBER(Settings!$D$9),ISNUMBER(Settings!$E$9),IF(Settings!$D$9&lt;=Settings!$E$9,AND(AA95&gt;=Settings!$D$9,AA95&lt;Settings!$E$9),OR(AA95&gt;=Settings!$D$9,AA95&lt;Settings!$E$9))),Settings!$A$9,IF(AND(ISNUMBER(Settings!$D$10),ISNUMBER(Settings!$E$10),IF(Settings!$D$10&lt;=Settings!$E$10,AND(AA95&gt;=Settings!$D$10,AA95&lt;Settings!$E$10),OR(AA95&gt;=Settings!$D$10,AA95&lt;Settings!$E$10))),Settings!$A$10,"")))))))</f>
        <v>0</v>
      </c>
      <c r="AA95">
        <f>IF(AND(A95,ISNUMBER(Journal!$B95)),MOD(ROUND(MOD(Journal!$B95,1)*1440,0)-ROUND(Journal!$D$8*60,0),1440),"")</f>
        <v>0</v>
      </c>
      <c r="AB95">
        <f>IF(G95=1,"LONG",IF(G95=-1,"SHORT",""))</f>
        <v>0</v>
      </c>
      <c r="AC95">
        <f>AC94+IF(K95,1,0)</f>
        <v>0</v>
      </c>
      <c r="AD95">
        <f>IF(K95,AC95,"")</f>
        <v>0</v>
      </c>
      <c r="AE95">
        <f>J95="OPEN"</f>
        <v>0</v>
      </c>
      <c r="AF95">
        <f>AND(J95&lt;&gt;"",J95&lt;&gt;"OK",J95&lt;&gt;"OPEN")</f>
        <v>0</v>
      </c>
      <c r="AH95">
        <v>84</v>
      </c>
      <c r="AI95">
        <f>IF(AH95&gt;$AZ$11,"",IF(AH95=0,Journal!$D$3,INDEX($Q$11:$Q$1010,MATCH(AH95,$AD$11:$AD$1010,0))))</f>
        <v>0</v>
      </c>
      <c r="AJ95">
        <v>85</v>
      </c>
      <c r="AK95">
        <f>IF(AJ95&gt;$AZ$11,"",INDEX($P$11:$P$1010,MATCH(AJ95,$AD$11:$AD$1010,0)))</f>
        <v>0</v>
      </c>
      <c r="AM95">
        <f>IF(Markets!$A$89="","",Markets!$A$89)</f>
        <v>0</v>
      </c>
      <c r="AN95">
        <f>IF(AM95="",0,COUNTIFS(Journal!$C$11:$C$1010,AM95,$K$11:$K$1010,TRUE))</f>
        <v>0</v>
      </c>
      <c r="AO95">
        <f>IF(AN95=0,0,SUMIF(Journal!$C$11:$C$1010,AM95,$V$11:$V$1010))</f>
        <v>0</v>
      </c>
      <c r="AP95">
        <f>IF(AN95&gt;0,COUNTIF($AN$11:AN95,"&gt;0"),"")</f>
        <v>0</v>
      </c>
      <c r="AQ95">
        <v>85</v>
      </c>
      <c r="AR95">
        <f>IF(AQ95&gt;$AZ$36,"",INDEX($AM$11:$AM$160,MATCH(AQ95,$AP$11:$AP$160,0)))</f>
        <v>0</v>
      </c>
      <c r="AS95">
        <f>IF(AQ95&gt;$AZ$36,"",INDEX($AO$11:$AO$160,MATCH(AQ95,$AP$11:$AP$160,0)))</f>
        <v>0</v>
      </c>
    </row>
    <row r="96" spans="1:45">
      <c r="A96">
        <f>COUNTA(Journal!A96:M96)&gt;0</f>
        <v>0</v>
      </c>
      <c r="B96">
        <f>IF(Journal!$C96="",0,IFERROR(MATCH(Journal!$C96,Markets!$A$5:$A$154,0),0))</f>
        <v>0</v>
      </c>
      <c r="C96">
        <f>IF(B96&gt;0,INDEX(Markets!$C$5:$C$154,B96),"")</f>
        <v>0</v>
      </c>
      <c r="D96">
        <f>IF(B96&gt;0,INDEX(Markets!$F$5:$F$154,B96),"")</f>
        <v>0</v>
      </c>
      <c r="E96">
        <f>IF(B96&gt;0,IF(INDEX(Markets!$G$5:$G$154,B96)="",Journal!$D$4,INDEX(Markets!$G$5:$G$154,B96)),"")</f>
        <v>0</v>
      </c>
      <c r="F96">
        <f>IF(B96&gt;0,N(INDEX(Markets!$H$5:$H$154,B96)),0)</f>
        <v>0</v>
      </c>
      <c r="G96">
        <f>IF(Journal!$D96="LONG",1,IF(Journal!$D96="SHORT",-1,0))</f>
        <v>0</v>
      </c>
      <c r="H96">
        <f>IF(AND(ISNUMBER(Journal!$E96),ISNUMBER(Journal!$F96)),ABS(Journal!$E96-Journal!$F96),"")</f>
        <v>0</v>
      </c>
      <c r="I96">
        <f>IF(NOT(A96),"",IF(Journal!$C96="","INSTRUMENT MISSING",IF(B96=0,"UNKNOWN INSTRUMENT",IF(OR(NOT(ISNUMBER(C96)),NOT(ISNUMBER(D96))),"INSTRUMENT SPECS MISSING",IF(OR(C96&lt;=0,D96&lt;=0),"INSTRUMENT SPECS MISSING",IF(NOT(ISNUMBER(Journal!$E96)),"ENTRY MISSING",IF(NOT(ISNUMBER(Journal!$F96)),"SL MISSING",IF(Journal!$F96=Journal!$E96,"SL = ENTRY",IF(G96=0,"DIRECTION MISSING",IF(G96*(Journal!$E96-Journal!$F96)&lt;=0,"SL WRONG SIDE",IF(NOT(AND(ISNUMBER(Journal!$L96),Journal!$L96&gt;0)),IF(TRUE,"LOTS MISSING","RISK MISSING"),"")))))))))))</f>
        <v>0</v>
      </c>
      <c r="J96">
        <f>IF(NOT(A96),"",IF(I96&lt;&gt;"",I96,IF(AND(ISNUMBER(Journal!$G96),G96*(Journal!$G96-Journal!$E96)&lt;=0),"TP1 WRONG SIDE",IF(AND(ISNUMBER(Journal!$H96),G96*(Journal!$H96-Journal!$E96)&lt;=0),"TP2 WRONG SIDE",IF(AND(ISNUMBER(Journal!$I96),G96*(Journal!$I96-Journal!$E96)&lt;=0),"TP3 WRONG SIDE",IF(Journal!$K96="","OPEN",IF(AND(Journal!$M96&lt;&gt;"",OR(NOT(ISNUMBER(Journal!$M96)),Journal!$M96&lt;=0,Journal!$M96&gt;=1)),"TP1 % INVALID",IF(Journal!$K96="SL","OK",IF(Journal!$K96="TP",IF(ISNUMBER(Journal!$G96),"OK","TP1 MISSING"),IF(Journal!$K96="Manual exit",IF(ISNUMBER(Journal!$J96),"OK","MANUAL MISSING"),IF(Journal!$K96="TP1 + Breakeven",IF(ISNUMBER(Journal!$G96),"OK","TP1 MISSING"),IF(Journal!$K96="TP1 + Manual",IF(ISNUMBER(Journal!$G96),IF(ISNUMBER(Journal!$J96),"OK","MANUAL MISSING"),IF(ISNUMBER(Journal!$J96),"TP1 MISSING","TP1 &amp; MANUAL MISSING")),IF(Journal!$K96="Multiple TP",IF(ISNUMBER(Journal!$G96),IF(ISNUMBER(Journal!$H96),"OK","TP2 MISSING"),IF(ISNUMBER(Journal!$H96),"TP1 MISSING","TP1 &amp; TP2 MISSING")),"UNKNOWN OUTCOME")))))))))))))</f>
        <v>0</v>
      </c>
      <c r="K96">
        <f>J96="OK"</f>
        <v>0</v>
      </c>
      <c r="L96">
        <f>IF(ISNUMBER(Journal!$M96),Journal!$M96,0.5)</f>
        <v>0</v>
      </c>
      <c r="M96">
        <f>IF(NOT(K96),"",G96*IF(Journal!$K96="SL",Journal!$F96-Journal!$E96,IF(Journal!$K96="TP",Journal!$G96-Journal!$E96,IF(Journal!$K96="Manual exit",Journal!$J96-Journal!$E96,IF(Journal!$K96="TP1 + Breakeven",L96*(Journal!$G96-Journal!$E96),IF(Journal!$K96="TP1 + Manual",L96*(Journal!$G96-Journal!$E96)+(1-L96)*(Journal!$J96-Journal!$E96),(Journal!$G96+Journal!$H96+IF(ISNUMBER(Journal!$I96),Journal!$I96,0))/IF(ISNUMBER(Journal!$I96),3,2)-Journal!$E96))))))</f>
        <v>0</v>
      </c>
      <c r="N96">
        <f>IF(K96,Journal!$E96+G96*M96,"")</f>
        <v>0</v>
      </c>
      <c r="O96">
        <f>Q95</f>
        <v>0</v>
      </c>
      <c r="P96">
        <f>IF(OR(NOT(A96),I96&lt;&gt;""),"",Journal!$L96)</f>
        <v>0</v>
      </c>
      <c r="Q96">
        <f>O96+IF(K96,V96,0)</f>
        <v>0</v>
      </c>
      <c r="R96">
        <f>IF(P96="","",H96*P96*C96*D96)</f>
        <v>0</v>
      </c>
      <c r="S96">
        <f>IF(K96,M96*P96*C96*D96,"")</f>
        <v>0</v>
      </c>
      <c r="T96">
        <f>IF(K96,-IF(F96&gt;0,F96*Journal!$E96*P96*C96*D96,P96*E96),"")</f>
        <v>0</v>
      </c>
      <c r="U96">
        <f>IF(K96,IF(S96&gt;0,"W",IF(S96&lt;0,"L","B")),"")</f>
        <v>0</v>
      </c>
      <c r="V96">
        <f>IF(K96,S96+T96,"")</f>
        <v>0</v>
      </c>
      <c r="W96">
        <f>IF(K96,V96/O96,"")</f>
        <v>0</v>
      </c>
      <c r="X96">
        <f>IF(K96,M96/H96,"")</f>
        <v>0</v>
      </c>
      <c r="Y96">
        <f>IF(AND(OR(J96="OK",J96="OPEN"),ISNUMBER(Journal!$G96)),G96*(Journal!$G96-Journal!$E96)/H96,"")</f>
        <v>0</v>
      </c>
      <c r="Z96">
        <f>IF(AA96="","",IF(AND(ISNUMBER(Settings!$D$5),ISNUMBER(Settings!$E$5),IF(Settings!$D$5&lt;=Settings!$E$5,AND(AA96&gt;=Settings!$D$5,AA96&lt;Settings!$E$5),OR(AA96&gt;=Settings!$D$5,AA96&lt;Settings!$E$5))),Settings!$A$5,IF(AND(ISNUMBER(Settings!$D$6),ISNUMBER(Settings!$E$6),IF(Settings!$D$6&lt;=Settings!$E$6,AND(AA96&gt;=Settings!$D$6,AA96&lt;Settings!$E$6),OR(AA96&gt;=Settings!$D$6,AA96&lt;Settings!$E$6))),Settings!$A$6,IF(AND(ISNUMBER(Settings!$D$7),ISNUMBER(Settings!$E$7),IF(Settings!$D$7&lt;=Settings!$E$7,AND(AA96&gt;=Settings!$D$7,AA96&lt;Settings!$E$7),OR(AA96&gt;=Settings!$D$7,AA96&lt;Settings!$E$7))),Settings!$A$7,IF(AND(ISNUMBER(Settings!$D$8),ISNUMBER(Settings!$E$8),IF(Settings!$D$8&lt;=Settings!$E$8,AND(AA96&gt;=Settings!$D$8,AA96&lt;Settings!$E$8),OR(AA96&gt;=Settings!$D$8,AA96&lt;Settings!$E$8))),Settings!$A$8,IF(AND(ISNUMBER(Settings!$D$9),ISNUMBER(Settings!$E$9),IF(Settings!$D$9&lt;=Settings!$E$9,AND(AA96&gt;=Settings!$D$9,AA96&lt;Settings!$E$9),OR(AA96&gt;=Settings!$D$9,AA96&lt;Settings!$E$9))),Settings!$A$9,IF(AND(ISNUMBER(Settings!$D$10),ISNUMBER(Settings!$E$10),IF(Settings!$D$10&lt;=Settings!$E$10,AND(AA96&gt;=Settings!$D$10,AA96&lt;Settings!$E$10),OR(AA96&gt;=Settings!$D$10,AA96&lt;Settings!$E$10))),Settings!$A$10,"")))))))</f>
        <v>0</v>
      </c>
      <c r="AA96">
        <f>IF(AND(A96,ISNUMBER(Journal!$B96)),MOD(ROUND(MOD(Journal!$B96,1)*1440,0)-ROUND(Journal!$D$8*60,0),1440),"")</f>
        <v>0</v>
      </c>
      <c r="AB96">
        <f>IF(G96=1,"LONG",IF(G96=-1,"SHORT",""))</f>
        <v>0</v>
      </c>
      <c r="AC96">
        <f>AC95+IF(K96,1,0)</f>
        <v>0</v>
      </c>
      <c r="AD96">
        <f>IF(K96,AC96,"")</f>
        <v>0</v>
      </c>
      <c r="AE96">
        <f>J96="OPEN"</f>
        <v>0</v>
      </c>
      <c r="AF96">
        <f>AND(J96&lt;&gt;"",J96&lt;&gt;"OK",J96&lt;&gt;"OPEN")</f>
        <v>0</v>
      </c>
      <c r="AH96">
        <v>85</v>
      </c>
      <c r="AI96">
        <f>IF(AH96&gt;$AZ$11,"",IF(AH96=0,Journal!$D$3,INDEX($Q$11:$Q$1010,MATCH(AH96,$AD$11:$AD$1010,0))))</f>
        <v>0</v>
      </c>
      <c r="AJ96">
        <v>86</v>
      </c>
      <c r="AK96">
        <f>IF(AJ96&gt;$AZ$11,"",INDEX($P$11:$P$1010,MATCH(AJ96,$AD$11:$AD$1010,0)))</f>
        <v>0</v>
      </c>
      <c r="AM96">
        <f>IF(Markets!$A$90="","",Markets!$A$90)</f>
        <v>0</v>
      </c>
      <c r="AN96">
        <f>IF(AM96="",0,COUNTIFS(Journal!$C$11:$C$1010,AM96,$K$11:$K$1010,TRUE))</f>
        <v>0</v>
      </c>
      <c r="AO96">
        <f>IF(AN96=0,0,SUMIF(Journal!$C$11:$C$1010,AM96,$V$11:$V$1010))</f>
        <v>0</v>
      </c>
      <c r="AP96">
        <f>IF(AN96&gt;0,COUNTIF($AN$11:AN96,"&gt;0"),"")</f>
        <v>0</v>
      </c>
      <c r="AQ96">
        <v>86</v>
      </c>
      <c r="AR96">
        <f>IF(AQ96&gt;$AZ$36,"",INDEX($AM$11:$AM$160,MATCH(AQ96,$AP$11:$AP$160,0)))</f>
        <v>0</v>
      </c>
      <c r="AS96">
        <f>IF(AQ96&gt;$AZ$36,"",INDEX($AO$11:$AO$160,MATCH(AQ96,$AP$11:$AP$160,0)))</f>
        <v>0</v>
      </c>
    </row>
    <row r="97" spans="1:45">
      <c r="A97">
        <f>COUNTA(Journal!A97:M97)&gt;0</f>
        <v>0</v>
      </c>
      <c r="B97">
        <f>IF(Journal!$C97="",0,IFERROR(MATCH(Journal!$C97,Markets!$A$5:$A$154,0),0))</f>
        <v>0</v>
      </c>
      <c r="C97">
        <f>IF(B97&gt;0,INDEX(Markets!$C$5:$C$154,B97),"")</f>
        <v>0</v>
      </c>
      <c r="D97">
        <f>IF(B97&gt;0,INDEX(Markets!$F$5:$F$154,B97),"")</f>
        <v>0</v>
      </c>
      <c r="E97">
        <f>IF(B97&gt;0,IF(INDEX(Markets!$G$5:$G$154,B97)="",Journal!$D$4,INDEX(Markets!$G$5:$G$154,B97)),"")</f>
        <v>0</v>
      </c>
      <c r="F97">
        <f>IF(B97&gt;0,N(INDEX(Markets!$H$5:$H$154,B97)),0)</f>
        <v>0</v>
      </c>
      <c r="G97">
        <f>IF(Journal!$D97="LONG",1,IF(Journal!$D97="SHORT",-1,0))</f>
        <v>0</v>
      </c>
      <c r="H97">
        <f>IF(AND(ISNUMBER(Journal!$E97),ISNUMBER(Journal!$F97)),ABS(Journal!$E97-Journal!$F97),"")</f>
        <v>0</v>
      </c>
      <c r="I97">
        <f>IF(NOT(A97),"",IF(Journal!$C97="","INSTRUMENT MISSING",IF(B97=0,"UNKNOWN INSTRUMENT",IF(OR(NOT(ISNUMBER(C97)),NOT(ISNUMBER(D97))),"INSTRUMENT SPECS MISSING",IF(OR(C97&lt;=0,D97&lt;=0),"INSTRUMENT SPECS MISSING",IF(NOT(ISNUMBER(Journal!$E97)),"ENTRY MISSING",IF(NOT(ISNUMBER(Journal!$F97)),"SL MISSING",IF(Journal!$F97=Journal!$E97,"SL = ENTRY",IF(G97=0,"DIRECTION MISSING",IF(G97*(Journal!$E97-Journal!$F97)&lt;=0,"SL WRONG SIDE",IF(NOT(AND(ISNUMBER(Journal!$L97),Journal!$L97&gt;0)),IF(TRUE,"LOTS MISSING","RISK MISSING"),"")))))))))))</f>
        <v>0</v>
      </c>
      <c r="J97">
        <f>IF(NOT(A97),"",IF(I97&lt;&gt;"",I97,IF(AND(ISNUMBER(Journal!$G97),G97*(Journal!$G97-Journal!$E97)&lt;=0),"TP1 WRONG SIDE",IF(AND(ISNUMBER(Journal!$H97),G97*(Journal!$H97-Journal!$E97)&lt;=0),"TP2 WRONG SIDE",IF(AND(ISNUMBER(Journal!$I97),G97*(Journal!$I97-Journal!$E97)&lt;=0),"TP3 WRONG SIDE",IF(Journal!$K97="","OPEN",IF(AND(Journal!$M97&lt;&gt;"",OR(NOT(ISNUMBER(Journal!$M97)),Journal!$M97&lt;=0,Journal!$M97&gt;=1)),"TP1 % INVALID",IF(Journal!$K97="SL","OK",IF(Journal!$K97="TP",IF(ISNUMBER(Journal!$G97),"OK","TP1 MISSING"),IF(Journal!$K97="Manual exit",IF(ISNUMBER(Journal!$J97),"OK","MANUAL MISSING"),IF(Journal!$K97="TP1 + Breakeven",IF(ISNUMBER(Journal!$G97),"OK","TP1 MISSING"),IF(Journal!$K97="TP1 + Manual",IF(ISNUMBER(Journal!$G97),IF(ISNUMBER(Journal!$J97),"OK","MANUAL MISSING"),IF(ISNUMBER(Journal!$J97),"TP1 MISSING","TP1 &amp; MANUAL MISSING")),IF(Journal!$K97="Multiple TP",IF(ISNUMBER(Journal!$G97),IF(ISNUMBER(Journal!$H97),"OK","TP2 MISSING"),IF(ISNUMBER(Journal!$H97),"TP1 MISSING","TP1 &amp; TP2 MISSING")),"UNKNOWN OUTCOME")))))))))))))</f>
        <v>0</v>
      </c>
      <c r="K97">
        <f>J97="OK"</f>
        <v>0</v>
      </c>
      <c r="L97">
        <f>IF(ISNUMBER(Journal!$M97),Journal!$M97,0.5)</f>
        <v>0</v>
      </c>
      <c r="M97">
        <f>IF(NOT(K97),"",G97*IF(Journal!$K97="SL",Journal!$F97-Journal!$E97,IF(Journal!$K97="TP",Journal!$G97-Journal!$E97,IF(Journal!$K97="Manual exit",Journal!$J97-Journal!$E97,IF(Journal!$K97="TP1 + Breakeven",L97*(Journal!$G97-Journal!$E97),IF(Journal!$K97="TP1 + Manual",L97*(Journal!$G97-Journal!$E97)+(1-L97)*(Journal!$J97-Journal!$E97),(Journal!$G97+Journal!$H97+IF(ISNUMBER(Journal!$I97),Journal!$I97,0))/IF(ISNUMBER(Journal!$I97),3,2)-Journal!$E97))))))</f>
        <v>0</v>
      </c>
      <c r="N97">
        <f>IF(K97,Journal!$E97+G97*M97,"")</f>
        <v>0</v>
      </c>
      <c r="O97">
        <f>Q96</f>
        <v>0</v>
      </c>
      <c r="P97">
        <f>IF(OR(NOT(A97),I97&lt;&gt;""),"",Journal!$L97)</f>
        <v>0</v>
      </c>
      <c r="Q97">
        <f>O97+IF(K97,V97,0)</f>
        <v>0</v>
      </c>
      <c r="R97">
        <f>IF(P97="","",H97*P97*C97*D97)</f>
        <v>0</v>
      </c>
      <c r="S97">
        <f>IF(K97,M97*P97*C97*D97,"")</f>
        <v>0</v>
      </c>
      <c r="T97">
        <f>IF(K97,-IF(F97&gt;0,F97*Journal!$E97*P97*C97*D97,P97*E97),"")</f>
        <v>0</v>
      </c>
      <c r="U97">
        <f>IF(K97,IF(S97&gt;0,"W",IF(S97&lt;0,"L","B")),"")</f>
        <v>0</v>
      </c>
      <c r="V97">
        <f>IF(K97,S97+T97,"")</f>
        <v>0</v>
      </c>
      <c r="W97">
        <f>IF(K97,V97/O97,"")</f>
        <v>0</v>
      </c>
      <c r="X97">
        <f>IF(K97,M97/H97,"")</f>
        <v>0</v>
      </c>
      <c r="Y97">
        <f>IF(AND(OR(J97="OK",J97="OPEN"),ISNUMBER(Journal!$G97)),G97*(Journal!$G97-Journal!$E97)/H97,"")</f>
        <v>0</v>
      </c>
      <c r="Z97">
        <f>IF(AA97="","",IF(AND(ISNUMBER(Settings!$D$5),ISNUMBER(Settings!$E$5),IF(Settings!$D$5&lt;=Settings!$E$5,AND(AA97&gt;=Settings!$D$5,AA97&lt;Settings!$E$5),OR(AA97&gt;=Settings!$D$5,AA97&lt;Settings!$E$5))),Settings!$A$5,IF(AND(ISNUMBER(Settings!$D$6),ISNUMBER(Settings!$E$6),IF(Settings!$D$6&lt;=Settings!$E$6,AND(AA97&gt;=Settings!$D$6,AA97&lt;Settings!$E$6),OR(AA97&gt;=Settings!$D$6,AA97&lt;Settings!$E$6))),Settings!$A$6,IF(AND(ISNUMBER(Settings!$D$7),ISNUMBER(Settings!$E$7),IF(Settings!$D$7&lt;=Settings!$E$7,AND(AA97&gt;=Settings!$D$7,AA97&lt;Settings!$E$7),OR(AA97&gt;=Settings!$D$7,AA97&lt;Settings!$E$7))),Settings!$A$7,IF(AND(ISNUMBER(Settings!$D$8),ISNUMBER(Settings!$E$8),IF(Settings!$D$8&lt;=Settings!$E$8,AND(AA97&gt;=Settings!$D$8,AA97&lt;Settings!$E$8),OR(AA97&gt;=Settings!$D$8,AA97&lt;Settings!$E$8))),Settings!$A$8,IF(AND(ISNUMBER(Settings!$D$9),ISNUMBER(Settings!$E$9),IF(Settings!$D$9&lt;=Settings!$E$9,AND(AA97&gt;=Settings!$D$9,AA97&lt;Settings!$E$9),OR(AA97&gt;=Settings!$D$9,AA97&lt;Settings!$E$9))),Settings!$A$9,IF(AND(ISNUMBER(Settings!$D$10),ISNUMBER(Settings!$E$10),IF(Settings!$D$10&lt;=Settings!$E$10,AND(AA97&gt;=Settings!$D$10,AA97&lt;Settings!$E$10),OR(AA97&gt;=Settings!$D$10,AA97&lt;Settings!$E$10))),Settings!$A$10,"")))))))</f>
        <v>0</v>
      </c>
      <c r="AA97">
        <f>IF(AND(A97,ISNUMBER(Journal!$B97)),MOD(ROUND(MOD(Journal!$B97,1)*1440,0)-ROUND(Journal!$D$8*60,0),1440),"")</f>
        <v>0</v>
      </c>
      <c r="AB97">
        <f>IF(G97=1,"LONG",IF(G97=-1,"SHORT",""))</f>
        <v>0</v>
      </c>
      <c r="AC97">
        <f>AC96+IF(K97,1,0)</f>
        <v>0</v>
      </c>
      <c r="AD97">
        <f>IF(K97,AC97,"")</f>
        <v>0</v>
      </c>
      <c r="AE97">
        <f>J97="OPEN"</f>
        <v>0</v>
      </c>
      <c r="AF97">
        <f>AND(J97&lt;&gt;"",J97&lt;&gt;"OK",J97&lt;&gt;"OPEN")</f>
        <v>0</v>
      </c>
      <c r="AH97">
        <v>86</v>
      </c>
      <c r="AI97">
        <f>IF(AH97&gt;$AZ$11,"",IF(AH97=0,Journal!$D$3,INDEX($Q$11:$Q$1010,MATCH(AH97,$AD$11:$AD$1010,0))))</f>
        <v>0</v>
      </c>
      <c r="AJ97">
        <v>87</v>
      </c>
      <c r="AK97">
        <f>IF(AJ97&gt;$AZ$11,"",INDEX($P$11:$P$1010,MATCH(AJ97,$AD$11:$AD$1010,0)))</f>
        <v>0</v>
      </c>
      <c r="AM97">
        <f>IF(Markets!$A$91="","",Markets!$A$91)</f>
        <v>0</v>
      </c>
      <c r="AN97">
        <f>IF(AM97="",0,COUNTIFS(Journal!$C$11:$C$1010,AM97,$K$11:$K$1010,TRUE))</f>
        <v>0</v>
      </c>
      <c r="AO97">
        <f>IF(AN97=0,0,SUMIF(Journal!$C$11:$C$1010,AM97,$V$11:$V$1010))</f>
        <v>0</v>
      </c>
      <c r="AP97">
        <f>IF(AN97&gt;0,COUNTIF($AN$11:AN97,"&gt;0"),"")</f>
        <v>0</v>
      </c>
      <c r="AQ97">
        <v>87</v>
      </c>
      <c r="AR97">
        <f>IF(AQ97&gt;$AZ$36,"",INDEX($AM$11:$AM$160,MATCH(AQ97,$AP$11:$AP$160,0)))</f>
        <v>0</v>
      </c>
      <c r="AS97">
        <f>IF(AQ97&gt;$AZ$36,"",INDEX($AO$11:$AO$160,MATCH(AQ97,$AP$11:$AP$160,0)))</f>
        <v>0</v>
      </c>
    </row>
    <row r="98" spans="1:45">
      <c r="A98">
        <f>COUNTA(Journal!A98:M98)&gt;0</f>
        <v>0</v>
      </c>
      <c r="B98">
        <f>IF(Journal!$C98="",0,IFERROR(MATCH(Journal!$C98,Markets!$A$5:$A$154,0),0))</f>
        <v>0</v>
      </c>
      <c r="C98">
        <f>IF(B98&gt;0,INDEX(Markets!$C$5:$C$154,B98),"")</f>
        <v>0</v>
      </c>
      <c r="D98">
        <f>IF(B98&gt;0,INDEX(Markets!$F$5:$F$154,B98),"")</f>
        <v>0</v>
      </c>
      <c r="E98">
        <f>IF(B98&gt;0,IF(INDEX(Markets!$G$5:$G$154,B98)="",Journal!$D$4,INDEX(Markets!$G$5:$G$154,B98)),"")</f>
        <v>0</v>
      </c>
      <c r="F98">
        <f>IF(B98&gt;0,N(INDEX(Markets!$H$5:$H$154,B98)),0)</f>
        <v>0</v>
      </c>
      <c r="G98">
        <f>IF(Journal!$D98="LONG",1,IF(Journal!$D98="SHORT",-1,0))</f>
        <v>0</v>
      </c>
      <c r="H98">
        <f>IF(AND(ISNUMBER(Journal!$E98),ISNUMBER(Journal!$F98)),ABS(Journal!$E98-Journal!$F98),"")</f>
        <v>0</v>
      </c>
      <c r="I98">
        <f>IF(NOT(A98),"",IF(Journal!$C98="","INSTRUMENT MISSING",IF(B98=0,"UNKNOWN INSTRUMENT",IF(OR(NOT(ISNUMBER(C98)),NOT(ISNUMBER(D98))),"INSTRUMENT SPECS MISSING",IF(OR(C98&lt;=0,D98&lt;=0),"INSTRUMENT SPECS MISSING",IF(NOT(ISNUMBER(Journal!$E98)),"ENTRY MISSING",IF(NOT(ISNUMBER(Journal!$F98)),"SL MISSING",IF(Journal!$F98=Journal!$E98,"SL = ENTRY",IF(G98=0,"DIRECTION MISSING",IF(G98*(Journal!$E98-Journal!$F98)&lt;=0,"SL WRONG SIDE",IF(NOT(AND(ISNUMBER(Journal!$L98),Journal!$L98&gt;0)),IF(TRUE,"LOTS MISSING","RISK MISSING"),"")))))))))))</f>
        <v>0</v>
      </c>
      <c r="J98">
        <f>IF(NOT(A98),"",IF(I98&lt;&gt;"",I98,IF(AND(ISNUMBER(Journal!$G98),G98*(Journal!$G98-Journal!$E98)&lt;=0),"TP1 WRONG SIDE",IF(AND(ISNUMBER(Journal!$H98),G98*(Journal!$H98-Journal!$E98)&lt;=0),"TP2 WRONG SIDE",IF(AND(ISNUMBER(Journal!$I98),G98*(Journal!$I98-Journal!$E98)&lt;=0),"TP3 WRONG SIDE",IF(Journal!$K98="","OPEN",IF(AND(Journal!$M98&lt;&gt;"",OR(NOT(ISNUMBER(Journal!$M98)),Journal!$M98&lt;=0,Journal!$M98&gt;=1)),"TP1 % INVALID",IF(Journal!$K98="SL","OK",IF(Journal!$K98="TP",IF(ISNUMBER(Journal!$G98),"OK","TP1 MISSING"),IF(Journal!$K98="Manual exit",IF(ISNUMBER(Journal!$J98),"OK","MANUAL MISSING"),IF(Journal!$K98="TP1 + Breakeven",IF(ISNUMBER(Journal!$G98),"OK","TP1 MISSING"),IF(Journal!$K98="TP1 + Manual",IF(ISNUMBER(Journal!$G98),IF(ISNUMBER(Journal!$J98),"OK","MANUAL MISSING"),IF(ISNUMBER(Journal!$J98),"TP1 MISSING","TP1 &amp; MANUAL MISSING")),IF(Journal!$K98="Multiple TP",IF(ISNUMBER(Journal!$G98),IF(ISNUMBER(Journal!$H98),"OK","TP2 MISSING"),IF(ISNUMBER(Journal!$H98),"TP1 MISSING","TP1 &amp; TP2 MISSING")),"UNKNOWN OUTCOME")))))))))))))</f>
        <v>0</v>
      </c>
      <c r="K98">
        <f>J98="OK"</f>
        <v>0</v>
      </c>
      <c r="L98">
        <f>IF(ISNUMBER(Journal!$M98),Journal!$M98,0.5)</f>
        <v>0</v>
      </c>
      <c r="M98">
        <f>IF(NOT(K98),"",G98*IF(Journal!$K98="SL",Journal!$F98-Journal!$E98,IF(Journal!$K98="TP",Journal!$G98-Journal!$E98,IF(Journal!$K98="Manual exit",Journal!$J98-Journal!$E98,IF(Journal!$K98="TP1 + Breakeven",L98*(Journal!$G98-Journal!$E98),IF(Journal!$K98="TP1 + Manual",L98*(Journal!$G98-Journal!$E98)+(1-L98)*(Journal!$J98-Journal!$E98),(Journal!$G98+Journal!$H98+IF(ISNUMBER(Journal!$I98),Journal!$I98,0))/IF(ISNUMBER(Journal!$I98),3,2)-Journal!$E98))))))</f>
        <v>0</v>
      </c>
      <c r="N98">
        <f>IF(K98,Journal!$E98+G98*M98,"")</f>
        <v>0</v>
      </c>
      <c r="O98">
        <f>Q97</f>
        <v>0</v>
      </c>
      <c r="P98">
        <f>IF(OR(NOT(A98),I98&lt;&gt;""),"",Journal!$L98)</f>
        <v>0</v>
      </c>
      <c r="Q98">
        <f>O98+IF(K98,V98,0)</f>
        <v>0</v>
      </c>
      <c r="R98">
        <f>IF(P98="","",H98*P98*C98*D98)</f>
        <v>0</v>
      </c>
      <c r="S98">
        <f>IF(K98,M98*P98*C98*D98,"")</f>
        <v>0</v>
      </c>
      <c r="T98">
        <f>IF(K98,-IF(F98&gt;0,F98*Journal!$E98*P98*C98*D98,P98*E98),"")</f>
        <v>0</v>
      </c>
      <c r="U98">
        <f>IF(K98,IF(S98&gt;0,"W",IF(S98&lt;0,"L","B")),"")</f>
        <v>0</v>
      </c>
      <c r="V98">
        <f>IF(K98,S98+T98,"")</f>
        <v>0</v>
      </c>
      <c r="W98">
        <f>IF(K98,V98/O98,"")</f>
        <v>0</v>
      </c>
      <c r="X98">
        <f>IF(K98,M98/H98,"")</f>
        <v>0</v>
      </c>
      <c r="Y98">
        <f>IF(AND(OR(J98="OK",J98="OPEN"),ISNUMBER(Journal!$G98)),G98*(Journal!$G98-Journal!$E98)/H98,"")</f>
        <v>0</v>
      </c>
      <c r="Z98">
        <f>IF(AA98="","",IF(AND(ISNUMBER(Settings!$D$5),ISNUMBER(Settings!$E$5),IF(Settings!$D$5&lt;=Settings!$E$5,AND(AA98&gt;=Settings!$D$5,AA98&lt;Settings!$E$5),OR(AA98&gt;=Settings!$D$5,AA98&lt;Settings!$E$5))),Settings!$A$5,IF(AND(ISNUMBER(Settings!$D$6),ISNUMBER(Settings!$E$6),IF(Settings!$D$6&lt;=Settings!$E$6,AND(AA98&gt;=Settings!$D$6,AA98&lt;Settings!$E$6),OR(AA98&gt;=Settings!$D$6,AA98&lt;Settings!$E$6))),Settings!$A$6,IF(AND(ISNUMBER(Settings!$D$7),ISNUMBER(Settings!$E$7),IF(Settings!$D$7&lt;=Settings!$E$7,AND(AA98&gt;=Settings!$D$7,AA98&lt;Settings!$E$7),OR(AA98&gt;=Settings!$D$7,AA98&lt;Settings!$E$7))),Settings!$A$7,IF(AND(ISNUMBER(Settings!$D$8),ISNUMBER(Settings!$E$8),IF(Settings!$D$8&lt;=Settings!$E$8,AND(AA98&gt;=Settings!$D$8,AA98&lt;Settings!$E$8),OR(AA98&gt;=Settings!$D$8,AA98&lt;Settings!$E$8))),Settings!$A$8,IF(AND(ISNUMBER(Settings!$D$9),ISNUMBER(Settings!$E$9),IF(Settings!$D$9&lt;=Settings!$E$9,AND(AA98&gt;=Settings!$D$9,AA98&lt;Settings!$E$9),OR(AA98&gt;=Settings!$D$9,AA98&lt;Settings!$E$9))),Settings!$A$9,IF(AND(ISNUMBER(Settings!$D$10),ISNUMBER(Settings!$E$10),IF(Settings!$D$10&lt;=Settings!$E$10,AND(AA98&gt;=Settings!$D$10,AA98&lt;Settings!$E$10),OR(AA98&gt;=Settings!$D$10,AA98&lt;Settings!$E$10))),Settings!$A$10,"")))))))</f>
        <v>0</v>
      </c>
      <c r="AA98">
        <f>IF(AND(A98,ISNUMBER(Journal!$B98)),MOD(ROUND(MOD(Journal!$B98,1)*1440,0)-ROUND(Journal!$D$8*60,0),1440),"")</f>
        <v>0</v>
      </c>
      <c r="AB98">
        <f>IF(G98=1,"LONG",IF(G98=-1,"SHORT",""))</f>
        <v>0</v>
      </c>
      <c r="AC98">
        <f>AC97+IF(K98,1,0)</f>
        <v>0</v>
      </c>
      <c r="AD98">
        <f>IF(K98,AC98,"")</f>
        <v>0</v>
      </c>
      <c r="AE98">
        <f>J98="OPEN"</f>
        <v>0</v>
      </c>
      <c r="AF98">
        <f>AND(J98&lt;&gt;"",J98&lt;&gt;"OK",J98&lt;&gt;"OPEN")</f>
        <v>0</v>
      </c>
      <c r="AH98">
        <v>87</v>
      </c>
      <c r="AI98">
        <f>IF(AH98&gt;$AZ$11,"",IF(AH98=0,Journal!$D$3,INDEX($Q$11:$Q$1010,MATCH(AH98,$AD$11:$AD$1010,0))))</f>
        <v>0</v>
      </c>
      <c r="AJ98">
        <v>88</v>
      </c>
      <c r="AK98">
        <f>IF(AJ98&gt;$AZ$11,"",INDEX($P$11:$P$1010,MATCH(AJ98,$AD$11:$AD$1010,0)))</f>
        <v>0</v>
      </c>
      <c r="AM98">
        <f>IF(Markets!$A$92="","",Markets!$A$92)</f>
        <v>0</v>
      </c>
      <c r="AN98">
        <f>IF(AM98="",0,COUNTIFS(Journal!$C$11:$C$1010,AM98,$K$11:$K$1010,TRUE))</f>
        <v>0</v>
      </c>
      <c r="AO98">
        <f>IF(AN98=0,0,SUMIF(Journal!$C$11:$C$1010,AM98,$V$11:$V$1010))</f>
        <v>0</v>
      </c>
      <c r="AP98">
        <f>IF(AN98&gt;0,COUNTIF($AN$11:AN98,"&gt;0"),"")</f>
        <v>0</v>
      </c>
      <c r="AQ98">
        <v>88</v>
      </c>
      <c r="AR98">
        <f>IF(AQ98&gt;$AZ$36,"",INDEX($AM$11:$AM$160,MATCH(AQ98,$AP$11:$AP$160,0)))</f>
        <v>0</v>
      </c>
      <c r="AS98">
        <f>IF(AQ98&gt;$AZ$36,"",INDEX($AO$11:$AO$160,MATCH(AQ98,$AP$11:$AP$160,0)))</f>
        <v>0</v>
      </c>
    </row>
    <row r="99" spans="1:45">
      <c r="A99">
        <f>COUNTA(Journal!A99:M99)&gt;0</f>
        <v>0</v>
      </c>
      <c r="B99">
        <f>IF(Journal!$C99="",0,IFERROR(MATCH(Journal!$C99,Markets!$A$5:$A$154,0),0))</f>
        <v>0</v>
      </c>
      <c r="C99">
        <f>IF(B99&gt;0,INDEX(Markets!$C$5:$C$154,B99),"")</f>
        <v>0</v>
      </c>
      <c r="D99">
        <f>IF(B99&gt;0,INDEX(Markets!$F$5:$F$154,B99),"")</f>
        <v>0</v>
      </c>
      <c r="E99">
        <f>IF(B99&gt;0,IF(INDEX(Markets!$G$5:$G$154,B99)="",Journal!$D$4,INDEX(Markets!$G$5:$G$154,B99)),"")</f>
        <v>0</v>
      </c>
      <c r="F99">
        <f>IF(B99&gt;0,N(INDEX(Markets!$H$5:$H$154,B99)),0)</f>
        <v>0</v>
      </c>
      <c r="G99">
        <f>IF(Journal!$D99="LONG",1,IF(Journal!$D99="SHORT",-1,0))</f>
        <v>0</v>
      </c>
      <c r="H99">
        <f>IF(AND(ISNUMBER(Journal!$E99),ISNUMBER(Journal!$F99)),ABS(Journal!$E99-Journal!$F99),"")</f>
        <v>0</v>
      </c>
      <c r="I99">
        <f>IF(NOT(A99),"",IF(Journal!$C99="","INSTRUMENT MISSING",IF(B99=0,"UNKNOWN INSTRUMENT",IF(OR(NOT(ISNUMBER(C99)),NOT(ISNUMBER(D99))),"INSTRUMENT SPECS MISSING",IF(OR(C99&lt;=0,D99&lt;=0),"INSTRUMENT SPECS MISSING",IF(NOT(ISNUMBER(Journal!$E99)),"ENTRY MISSING",IF(NOT(ISNUMBER(Journal!$F99)),"SL MISSING",IF(Journal!$F99=Journal!$E99,"SL = ENTRY",IF(G99=0,"DIRECTION MISSING",IF(G99*(Journal!$E99-Journal!$F99)&lt;=0,"SL WRONG SIDE",IF(NOT(AND(ISNUMBER(Journal!$L99),Journal!$L99&gt;0)),IF(TRUE,"LOTS MISSING","RISK MISSING"),"")))))))))))</f>
        <v>0</v>
      </c>
      <c r="J99">
        <f>IF(NOT(A99),"",IF(I99&lt;&gt;"",I99,IF(AND(ISNUMBER(Journal!$G99),G99*(Journal!$G99-Journal!$E99)&lt;=0),"TP1 WRONG SIDE",IF(AND(ISNUMBER(Journal!$H99),G99*(Journal!$H99-Journal!$E99)&lt;=0),"TP2 WRONG SIDE",IF(AND(ISNUMBER(Journal!$I99),G99*(Journal!$I99-Journal!$E99)&lt;=0),"TP3 WRONG SIDE",IF(Journal!$K99="","OPEN",IF(AND(Journal!$M99&lt;&gt;"",OR(NOT(ISNUMBER(Journal!$M99)),Journal!$M99&lt;=0,Journal!$M99&gt;=1)),"TP1 % INVALID",IF(Journal!$K99="SL","OK",IF(Journal!$K99="TP",IF(ISNUMBER(Journal!$G99),"OK","TP1 MISSING"),IF(Journal!$K99="Manual exit",IF(ISNUMBER(Journal!$J99),"OK","MANUAL MISSING"),IF(Journal!$K99="TP1 + Breakeven",IF(ISNUMBER(Journal!$G99),"OK","TP1 MISSING"),IF(Journal!$K99="TP1 + Manual",IF(ISNUMBER(Journal!$G99),IF(ISNUMBER(Journal!$J99),"OK","MANUAL MISSING"),IF(ISNUMBER(Journal!$J99),"TP1 MISSING","TP1 &amp; MANUAL MISSING")),IF(Journal!$K99="Multiple TP",IF(ISNUMBER(Journal!$G99),IF(ISNUMBER(Journal!$H99),"OK","TP2 MISSING"),IF(ISNUMBER(Journal!$H99),"TP1 MISSING","TP1 &amp; TP2 MISSING")),"UNKNOWN OUTCOME")))))))))))))</f>
        <v>0</v>
      </c>
      <c r="K99">
        <f>J99="OK"</f>
        <v>0</v>
      </c>
      <c r="L99">
        <f>IF(ISNUMBER(Journal!$M99),Journal!$M99,0.5)</f>
        <v>0</v>
      </c>
      <c r="M99">
        <f>IF(NOT(K99),"",G99*IF(Journal!$K99="SL",Journal!$F99-Journal!$E99,IF(Journal!$K99="TP",Journal!$G99-Journal!$E99,IF(Journal!$K99="Manual exit",Journal!$J99-Journal!$E99,IF(Journal!$K99="TP1 + Breakeven",L99*(Journal!$G99-Journal!$E99),IF(Journal!$K99="TP1 + Manual",L99*(Journal!$G99-Journal!$E99)+(1-L99)*(Journal!$J99-Journal!$E99),(Journal!$G99+Journal!$H99+IF(ISNUMBER(Journal!$I99),Journal!$I99,0))/IF(ISNUMBER(Journal!$I99),3,2)-Journal!$E99))))))</f>
        <v>0</v>
      </c>
      <c r="N99">
        <f>IF(K99,Journal!$E99+G99*M99,"")</f>
        <v>0</v>
      </c>
      <c r="O99">
        <f>Q98</f>
        <v>0</v>
      </c>
      <c r="P99">
        <f>IF(OR(NOT(A99),I99&lt;&gt;""),"",Journal!$L99)</f>
        <v>0</v>
      </c>
      <c r="Q99">
        <f>O99+IF(K99,V99,0)</f>
        <v>0</v>
      </c>
      <c r="R99">
        <f>IF(P99="","",H99*P99*C99*D99)</f>
        <v>0</v>
      </c>
      <c r="S99">
        <f>IF(K99,M99*P99*C99*D99,"")</f>
        <v>0</v>
      </c>
      <c r="T99">
        <f>IF(K99,-IF(F99&gt;0,F99*Journal!$E99*P99*C99*D99,P99*E99),"")</f>
        <v>0</v>
      </c>
      <c r="U99">
        <f>IF(K99,IF(S99&gt;0,"W",IF(S99&lt;0,"L","B")),"")</f>
        <v>0</v>
      </c>
      <c r="V99">
        <f>IF(K99,S99+T99,"")</f>
        <v>0</v>
      </c>
      <c r="W99">
        <f>IF(K99,V99/O99,"")</f>
        <v>0</v>
      </c>
      <c r="X99">
        <f>IF(K99,M99/H99,"")</f>
        <v>0</v>
      </c>
      <c r="Y99">
        <f>IF(AND(OR(J99="OK",J99="OPEN"),ISNUMBER(Journal!$G99)),G99*(Journal!$G99-Journal!$E99)/H99,"")</f>
        <v>0</v>
      </c>
      <c r="Z99">
        <f>IF(AA99="","",IF(AND(ISNUMBER(Settings!$D$5),ISNUMBER(Settings!$E$5),IF(Settings!$D$5&lt;=Settings!$E$5,AND(AA99&gt;=Settings!$D$5,AA99&lt;Settings!$E$5),OR(AA99&gt;=Settings!$D$5,AA99&lt;Settings!$E$5))),Settings!$A$5,IF(AND(ISNUMBER(Settings!$D$6),ISNUMBER(Settings!$E$6),IF(Settings!$D$6&lt;=Settings!$E$6,AND(AA99&gt;=Settings!$D$6,AA99&lt;Settings!$E$6),OR(AA99&gt;=Settings!$D$6,AA99&lt;Settings!$E$6))),Settings!$A$6,IF(AND(ISNUMBER(Settings!$D$7),ISNUMBER(Settings!$E$7),IF(Settings!$D$7&lt;=Settings!$E$7,AND(AA99&gt;=Settings!$D$7,AA99&lt;Settings!$E$7),OR(AA99&gt;=Settings!$D$7,AA99&lt;Settings!$E$7))),Settings!$A$7,IF(AND(ISNUMBER(Settings!$D$8),ISNUMBER(Settings!$E$8),IF(Settings!$D$8&lt;=Settings!$E$8,AND(AA99&gt;=Settings!$D$8,AA99&lt;Settings!$E$8),OR(AA99&gt;=Settings!$D$8,AA99&lt;Settings!$E$8))),Settings!$A$8,IF(AND(ISNUMBER(Settings!$D$9),ISNUMBER(Settings!$E$9),IF(Settings!$D$9&lt;=Settings!$E$9,AND(AA99&gt;=Settings!$D$9,AA99&lt;Settings!$E$9),OR(AA99&gt;=Settings!$D$9,AA99&lt;Settings!$E$9))),Settings!$A$9,IF(AND(ISNUMBER(Settings!$D$10),ISNUMBER(Settings!$E$10),IF(Settings!$D$10&lt;=Settings!$E$10,AND(AA99&gt;=Settings!$D$10,AA99&lt;Settings!$E$10),OR(AA99&gt;=Settings!$D$10,AA99&lt;Settings!$E$10))),Settings!$A$10,"")))))))</f>
        <v>0</v>
      </c>
      <c r="AA99">
        <f>IF(AND(A99,ISNUMBER(Journal!$B99)),MOD(ROUND(MOD(Journal!$B99,1)*1440,0)-ROUND(Journal!$D$8*60,0),1440),"")</f>
        <v>0</v>
      </c>
      <c r="AB99">
        <f>IF(G99=1,"LONG",IF(G99=-1,"SHORT",""))</f>
        <v>0</v>
      </c>
      <c r="AC99">
        <f>AC98+IF(K99,1,0)</f>
        <v>0</v>
      </c>
      <c r="AD99">
        <f>IF(K99,AC99,"")</f>
        <v>0</v>
      </c>
      <c r="AE99">
        <f>J99="OPEN"</f>
        <v>0</v>
      </c>
      <c r="AF99">
        <f>AND(J99&lt;&gt;"",J99&lt;&gt;"OK",J99&lt;&gt;"OPEN")</f>
        <v>0</v>
      </c>
      <c r="AH99">
        <v>88</v>
      </c>
      <c r="AI99">
        <f>IF(AH99&gt;$AZ$11,"",IF(AH99=0,Journal!$D$3,INDEX($Q$11:$Q$1010,MATCH(AH99,$AD$11:$AD$1010,0))))</f>
        <v>0</v>
      </c>
      <c r="AJ99">
        <v>89</v>
      </c>
      <c r="AK99">
        <f>IF(AJ99&gt;$AZ$11,"",INDEX($P$11:$P$1010,MATCH(AJ99,$AD$11:$AD$1010,0)))</f>
        <v>0</v>
      </c>
      <c r="AM99">
        <f>IF(Markets!$A$93="","",Markets!$A$93)</f>
        <v>0</v>
      </c>
      <c r="AN99">
        <f>IF(AM99="",0,COUNTIFS(Journal!$C$11:$C$1010,AM99,$K$11:$K$1010,TRUE))</f>
        <v>0</v>
      </c>
      <c r="AO99">
        <f>IF(AN99=0,0,SUMIF(Journal!$C$11:$C$1010,AM99,$V$11:$V$1010))</f>
        <v>0</v>
      </c>
      <c r="AP99">
        <f>IF(AN99&gt;0,COUNTIF($AN$11:AN99,"&gt;0"),"")</f>
        <v>0</v>
      </c>
      <c r="AQ99">
        <v>89</v>
      </c>
      <c r="AR99">
        <f>IF(AQ99&gt;$AZ$36,"",INDEX($AM$11:$AM$160,MATCH(AQ99,$AP$11:$AP$160,0)))</f>
        <v>0</v>
      </c>
      <c r="AS99">
        <f>IF(AQ99&gt;$AZ$36,"",INDEX($AO$11:$AO$160,MATCH(AQ99,$AP$11:$AP$160,0)))</f>
        <v>0</v>
      </c>
    </row>
    <row r="100" spans="1:45">
      <c r="A100">
        <f>COUNTA(Journal!A100:M100)&gt;0</f>
        <v>0</v>
      </c>
      <c r="B100">
        <f>IF(Journal!$C100="",0,IFERROR(MATCH(Journal!$C100,Markets!$A$5:$A$154,0),0))</f>
        <v>0</v>
      </c>
      <c r="C100">
        <f>IF(B100&gt;0,INDEX(Markets!$C$5:$C$154,B100),"")</f>
        <v>0</v>
      </c>
      <c r="D100">
        <f>IF(B100&gt;0,INDEX(Markets!$F$5:$F$154,B100),"")</f>
        <v>0</v>
      </c>
      <c r="E100">
        <f>IF(B100&gt;0,IF(INDEX(Markets!$G$5:$G$154,B100)="",Journal!$D$4,INDEX(Markets!$G$5:$G$154,B100)),"")</f>
        <v>0</v>
      </c>
      <c r="F100">
        <f>IF(B100&gt;0,N(INDEX(Markets!$H$5:$H$154,B100)),0)</f>
        <v>0</v>
      </c>
      <c r="G100">
        <f>IF(Journal!$D100="LONG",1,IF(Journal!$D100="SHORT",-1,0))</f>
        <v>0</v>
      </c>
      <c r="H100">
        <f>IF(AND(ISNUMBER(Journal!$E100),ISNUMBER(Journal!$F100)),ABS(Journal!$E100-Journal!$F100),"")</f>
        <v>0</v>
      </c>
      <c r="I100">
        <f>IF(NOT(A100),"",IF(Journal!$C100="","INSTRUMENT MISSING",IF(B100=0,"UNKNOWN INSTRUMENT",IF(OR(NOT(ISNUMBER(C100)),NOT(ISNUMBER(D100))),"INSTRUMENT SPECS MISSING",IF(OR(C100&lt;=0,D100&lt;=0),"INSTRUMENT SPECS MISSING",IF(NOT(ISNUMBER(Journal!$E100)),"ENTRY MISSING",IF(NOT(ISNUMBER(Journal!$F100)),"SL MISSING",IF(Journal!$F100=Journal!$E100,"SL = ENTRY",IF(G100=0,"DIRECTION MISSING",IF(G100*(Journal!$E100-Journal!$F100)&lt;=0,"SL WRONG SIDE",IF(NOT(AND(ISNUMBER(Journal!$L100),Journal!$L100&gt;0)),IF(TRUE,"LOTS MISSING","RISK MISSING"),"")))))))))))</f>
        <v>0</v>
      </c>
      <c r="J100">
        <f>IF(NOT(A100),"",IF(I100&lt;&gt;"",I100,IF(AND(ISNUMBER(Journal!$G100),G100*(Journal!$G100-Journal!$E100)&lt;=0),"TP1 WRONG SIDE",IF(AND(ISNUMBER(Journal!$H100),G100*(Journal!$H100-Journal!$E100)&lt;=0),"TP2 WRONG SIDE",IF(AND(ISNUMBER(Journal!$I100),G100*(Journal!$I100-Journal!$E100)&lt;=0),"TP3 WRONG SIDE",IF(Journal!$K100="","OPEN",IF(AND(Journal!$M100&lt;&gt;"",OR(NOT(ISNUMBER(Journal!$M100)),Journal!$M100&lt;=0,Journal!$M100&gt;=1)),"TP1 % INVALID",IF(Journal!$K100="SL","OK",IF(Journal!$K100="TP",IF(ISNUMBER(Journal!$G100),"OK","TP1 MISSING"),IF(Journal!$K100="Manual exit",IF(ISNUMBER(Journal!$J100),"OK","MANUAL MISSING"),IF(Journal!$K100="TP1 + Breakeven",IF(ISNUMBER(Journal!$G100),"OK","TP1 MISSING"),IF(Journal!$K100="TP1 + Manual",IF(ISNUMBER(Journal!$G100),IF(ISNUMBER(Journal!$J100),"OK","MANUAL MISSING"),IF(ISNUMBER(Journal!$J100),"TP1 MISSING","TP1 &amp; MANUAL MISSING")),IF(Journal!$K100="Multiple TP",IF(ISNUMBER(Journal!$G100),IF(ISNUMBER(Journal!$H100),"OK","TP2 MISSING"),IF(ISNUMBER(Journal!$H100),"TP1 MISSING","TP1 &amp; TP2 MISSING")),"UNKNOWN OUTCOME")))))))))))))</f>
        <v>0</v>
      </c>
      <c r="K100">
        <f>J100="OK"</f>
        <v>0</v>
      </c>
      <c r="L100">
        <f>IF(ISNUMBER(Journal!$M100),Journal!$M100,0.5)</f>
        <v>0</v>
      </c>
      <c r="M100">
        <f>IF(NOT(K100),"",G100*IF(Journal!$K100="SL",Journal!$F100-Journal!$E100,IF(Journal!$K100="TP",Journal!$G100-Journal!$E100,IF(Journal!$K100="Manual exit",Journal!$J100-Journal!$E100,IF(Journal!$K100="TP1 + Breakeven",L100*(Journal!$G100-Journal!$E100),IF(Journal!$K100="TP1 + Manual",L100*(Journal!$G100-Journal!$E100)+(1-L100)*(Journal!$J100-Journal!$E100),(Journal!$G100+Journal!$H100+IF(ISNUMBER(Journal!$I100),Journal!$I100,0))/IF(ISNUMBER(Journal!$I100),3,2)-Journal!$E100))))))</f>
        <v>0</v>
      </c>
      <c r="N100">
        <f>IF(K100,Journal!$E100+G100*M100,"")</f>
        <v>0</v>
      </c>
      <c r="O100">
        <f>Q99</f>
        <v>0</v>
      </c>
      <c r="P100">
        <f>IF(OR(NOT(A100),I100&lt;&gt;""),"",Journal!$L100)</f>
        <v>0</v>
      </c>
      <c r="Q100">
        <f>O100+IF(K100,V100,0)</f>
        <v>0</v>
      </c>
      <c r="R100">
        <f>IF(P100="","",H100*P100*C100*D100)</f>
        <v>0</v>
      </c>
      <c r="S100">
        <f>IF(K100,M100*P100*C100*D100,"")</f>
        <v>0</v>
      </c>
      <c r="T100">
        <f>IF(K100,-IF(F100&gt;0,F100*Journal!$E100*P100*C100*D100,P100*E100),"")</f>
        <v>0</v>
      </c>
      <c r="U100">
        <f>IF(K100,IF(S100&gt;0,"W",IF(S100&lt;0,"L","B")),"")</f>
        <v>0</v>
      </c>
      <c r="V100">
        <f>IF(K100,S100+T100,"")</f>
        <v>0</v>
      </c>
      <c r="W100">
        <f>IF(K100,V100/O100,"")</f>
        <v>0</v>
      </c>
      <c r="X100">
        <f>IF(K100,M100/H100,"")</f>
        <v>0</v>
      </c>
      <c r="Y100">
        <f>IF(AND(OR(J100="OK",J100="OPEN"),ISNUMBER(Journal!$G100)),G100*(Journal!$G100-Journal!$E100)/H100,"")</f>
        <v>0</v>
      </c>
      <c r="Z100">
        <f>IF(AA100="","",IF(AND(ISNUMBER(Settings!$D$5),ISNUMBER(Settings!$E$5),IF(Settings!$D$5&lt;=Settings!$E$5,AND(AA100&gt;=Settings!$D$5,AA100&lt;Settings!$E$5),OR(AA100&gt;=Settings!$D$5,AA100&lt;Settings!$E$5))),Settings!$A$5,IF(AND(ISNUMBER(Settings!$D$6),ISNUMBER(Settings!$E$6),IF(Settings!$D$6&lt;=Settings!$E$6,AND(AA100&gt;=Settings!$D$6,AA100&lt;Settings!$E$6),OR(AA100&gt;=Settings!$D$6,AA100&lt;Settings!$E$6))),Settings!$A$6,IF(AND(ISNUMBER(Settings!$D$7),ISNUMBER(Settings!$E$7),IF(Settings!$D$7&lt;=Settings!$E$7,AND(AA100&gt;=Settings!$D$7,AA100&lt;Settings!$E$7),OR(AA100&gt;=Settings!$D$7,AA100&lt;Settings!$E$7))),Settings!$A$7,IF(AND(ISNUMBER(Settings!$D$8),ISNUMBER(Settings!$E$8),IF(Settings!$D$8&lt;=Settings!$E$8,AND(AA100&gt;=Settings!$D$8,AA100&lt;Settings!$E$8),OR(AA100&gt;=Settings!$D$8,AA100&lt;Settings!$E$8))),Settings!$A$8,IF(AND(ISNUMBER(Settings!$D$9),ISNUMBER(Settings!$E$9),IF(Settings!$D$9&lt;=Settings!$E$9,AND(AA100&gt;=Settings!$D$9,AA100&lt;Settings!$E$9),OR(AA100&gt;=Settings!$D$9,AA100&lt;Settings!$E$9))),Settings!$A$9,IF(AND(ISNUMBER(Settings!$D$10),ISNUMBER(Settings!$E$10),IF(Settings!$D$10&lt;=Settings!$E$10,AND(AA100&gt;=Settings!$D$10,AA100&lt;Settings!$E$10),OR(AA100&gt;=Settings!$D$10,AA100&lt;Settings!$E$10))),Settings!$A$10,"")))))))</f>
        <v>0</v>
      </c>
      <c r="AA100">
        <f>IF(AND(A100,ISNUMBER(Journal!$B100)),MOD(ROUND(MOD(Journal!$B100,1)*1440,0)-ROUND(Journal!$D$8*60,0),1440),"")</f>
        <v>0</v>
      </c>
      <c r="AB100">
        <f>IF(G100=1,"LONG",IF(G100=-1,"SHORT",""))</f>
        <v>0</v>
      </c>
      <c r="AC100">
        <f>AC99+IF(K100,1,0)</f>
        <v>0</v>
      </c>
      <c r="AD100">
        <f>IF(K100,AC100,"")</f>
        <v>0</v>
      </c>
      <c r="AE100">
        <f>J100="OPEN"</f>
        <v>0</v>
      </c>
      <c r="AF100">
        <f>AND(J100&lt;&gt;"",J100&lt;&gt;"OK",J100&lt;&gt;"OPEN")</f>
        <v>0</v>
      </c>
      <c r="AH100">
        <v>89</v>
      </c>
      <c r="AI100">
        <f>IF(AH100&gt;$AZ$11,"",IF(AH100=0,Journal!$D$3,INDEX($Q$11:$Q$1010,MATCH(AH100,$AD$11:$AD$1010,0))))</f>
        <v>0</v>
      </c>
      <c r="AJ100">
        <v>90</v>
      </c>
      <c r="AK100">
        <f>IF(AJ100&gt;$AZ$11,"",INDEX($P$11:$P$1010,MATCH(AJ100,$AD$11:$AD$1010,0)))</f>
        <v>0</v>
      </c>
      <c r="AM100">
        <f>IF(Markets!$A$94="","",Markets!$A$94)</f>
        <v>0</v>
      </c>
      <c r="AN100">
        <f>IF(AM100="",0,COUNTIFS(Journal!$C$11:$C$1010,AM100,$K$11:$K$1010,TRUE))</f>
        <v>0</v>
      </c>
      <c r="AO100">
        <f>IF(AN100=0,0,SUMIF(Journal!$C$11:$C$1010,AM100,$V$11:$V$1010))</f>
        <v>0</v>
      </c>
      <c r="AP100">
        <f>IF(AN100&gt;0,COUNTIF($AN$11:AN100,"&gt;0"),"")</f>
        <v>0</v>
      </c>
      <c r="AQ100">
        <v>90</v>
      </c>
      <c r="AR100">
        <f>IF(AQ100&gt;$AZ$36,"",INDEX($AM$11:$AM$160,MATCH(AQ100,$AP$11:$AP$160,0)))</f>
        <v>0</v>
      </c>
      <c r="AS100">
        <f>IF(AQ100&gt;$AZ$36,"",INDEX($AO$11:$AO$160,MATCH(AQ100,$AP$11:$AP$160,0)))</f>
        <v>0</v>
      </c>
    </row>
    <row r="101" spans="1:45">
      <c r="A101">
        <f>COUNTA(Journal!A101:M101)&gt;0</f>
        <v>0</v>
      </c>
      <c r="B101">
        <f>IF(Journal!$C101="",0,IFERROR(MATCH(Journal!$C101,Markets!$A$5:$A$154,0),0))</f>
        <v>0</v>
      </c>
      <c r="C101">
        <f>IF(B101&gt;0,INDEX(Markets!$C$5:$C$154,B101),"")</f>
        <v>0</v>
      </c>
      <c r="D101">
        <f>IF(B101&gt;0,INDEX(Markets!$F$5:$F$154,B101),"")</f>
        <v>0</v>
      </c>
      <c r="E101">
        <f>IF(B101&gt;0,IF(INDEX(Markets!$G$5:$G$154,B101)="",Journal!$D$4,INDEX(Markets!$G$5:$G$154,B101)),"")</f>
        <v>0</v>
      </c>
      <c r="F101">
        <f>IF(B101&gt;0,N(INDEX(Markets!$H$5:$H$154,B101)),0)</f>
        <v>0</v>
      </c>
      <c r="G101">
        <f>IF(Journal!$D101="LONG",1,IF(Journal!$D101="SHORT",-1,0))</f>
        <v>0</v>
      </c>
      <c r="H101">
        <f>IF(AND(ISNUMBER(Journal!$E101),ISNUMBER(Journal!$F101)),ABS(Journal!$E101-Journal!$F101),"")</f>
        <v>0</v>
      </c>
      <c r="I101">
        <f>IF(NOT(A101),"",IF(Journal!$C101="","INSTRUMENT MISSING",IF(B101=0,"UNKNOWN INSTRUMENT",IF(OR(NOT(ISNUMBER(C101)),NOT(ISNUMBER(D101))),"INSTRUMENT SPECS MISSING",IF(OR(C101&lt;=0,D101&lt;=0),"INSTRUMENT SPECS MISSING",IF(NOT(ISNUMBER(Journal!$E101)),"ENTRY MISSING",IF(NOT(ISNUMBER(Journal!$F101)),"SL MISSING",IF(Journal!$F101=Journal!$E101,"SL = ENTRY",IF(G101=0,"DIRECTION MISSING",IF(G101*(Journal!$E101-Journal!$F101)&lt;=0,"SL WRONG SIDE",IF(NOT(AND(ISNUMBER(Journal!$L101),Journal!$L101&gt;0)),IF(TRUE,"LOTS MISSING","RISK MISSING"),"")))))))))))</f>
        <v>0</v>
      </c>
      <c r="J101">
        <f>IF(NOT(A101),"",IF(I101&lt;&gt;"",I101,IF(AND(ISNUMBER(Journal!$G101),G101*(Journal!$G101-Journal!$E101)&lt;=0),"TP1 WRONG SIDE",IF(AND(ISNUMBER(Journal!$H101),G101*(Journal!$H101-Journal!$E101)&lt;=0),"TP2 WRONG SIDE",IF(AND(ISNUMBER(Journal!$I101),G101*(Journal!$I101-Journal!$E101)&lt;=0),"TP3 WRONG SIDE",IF(Journal!$K101="","OPEN",IF(AND(Journal!$M101&lt;&gt;"",OR(NOT(ISNUMBER(Journal!$M101)),Journal!$M101&lt;=0,Journal!$M101&gt;=1)),"TP1 % INVALID",IF(Journal!$K101="SL","OK",IF(Journal!$K101="TP",IF(ISNUMBER(Journal!$G101),"OK","TP1 MISSING"),IF(Journal!$K101="Manual exit",IF(ISNUMBER(Journal!$J101),"OK","MANUAL MISSING"),IF(Journal!$K101="TP1 + Breakeven",IF(ISNUMBER(Journal!$G101),"OK","TP1 MISSING"),IF(Journal!$K101="TP1 + Manual",IF(ISNUMBER(Journal!$G101),IF(ISNUMBER(Journal!$J101),"OK","MANUAL MISSING"),IF(ISNUMBER(Journal!$J101),"TP1 MISSING","TP1 &amp; MANUAL MISSING")),IF(Journal!$K101="Multiple TP",IF(ISNUMBER(Journal!$G101),IF(ISNUMBER(Journal!$H101),"OK","TP2 MISSING"),IF(ISNUMBER(Journal!$H101),"TP1 MISSING","TP1 &amp; TP2 MISSING")),"UNKNOWN OUTCOME")))))))))))))</f>
        <v>0</v>
      </c>
      <c r="K101">
        <f>J101="OK"</f>
        <v>0</v>
      </c>
      <c r="L101">
        <f>IF(ISNUMBER(Journal!$M101),Journal!$M101,0.5)</f>
        <v>0</v>
      </c>
      <c r="M101">
        <f>IF(NOT(K101),"",G101*IF(Journal!$K101="SL",Journal!$F101-Journal!$E101,IF(Journal!$K101="TP",Journal!$G101-Journal!$E101,IF(Journal!$K101="Manual exit",Journal!$J101-Journal!$E101,IF(Journal!$K101="TP1 + Breakeven",L101*(Journal!$G101-Journal!$E101),IF(Journal!$K101="TP1 + Manual",L101*(Journal!$G101-Journal!$E101)+(1-L101)*(Journal!$J101-Journal!$E101),(Journal!$G101+Journal!$H101+IF(ISNUMBER(Journal!$I101),Journal!$I101,0))/IF(ISNUMBER(Journal!$I101),3,2)-Journal!$E101))))))</f>
        <v>0</v>
      </c>
      <c r="N101">
        <f>IF(K101,Journal!$E101+G101*M101,"")</f>
        <v>0</v>
      </c>
      <c r="O101">
        <f>Q100</f>
        <v>0</v>
      </c>
      <c r="P101">
        <f>IF(OR(NOT(A101),I101&lt;&gt;""),"",Journal!$L101)</f>
        <v>0</v>
      </c>
      <c r="Q101">
        <f>O101+IF(K101,V101,0)</f>
        <v>0</v>
      </c>
      <c r="R101">
        <f>IF(P101="","",H101*P101*C101*D101)</f>
        <v>0</v>
      </c>
      <c r="S101">
        <f>IF(K101,M101*P101*C101*D101,"")</f>
        <v>0</v>
      </c>
      <c r="T101">
        <f>IF(K101,-IF(F101&gt;0,F101*Journal!$E101*P101*C101*D101,P101*E101),"")</f>
        <v>0</v>
      </c>
      <c r="U101">
        <f>IF(K101,IF(S101&gt;0,"W",IF(S101&lt;0,"L","B")),"")</f>
        <v>0</v>
      </c>
      <c r="V101">
        <f>IF(K101,S101+T101,"")</f>
        <v>0</v>
      </c>
      <c r="W101">
        <f>IF(K101,V101/O101,"")</f>
        <v>0</v>
      </c>
      <c r="X101">
        <f>IF(K101,M101/H101,"")</f>
        <v>0</v>
      </c>
      <c r="Y101">
        <f>IF(AND(OR(J101="OK",J101="OPEN"),ISNUMBER(Journal!$G101)),G101*(Journal!$G101-Journal!$E101)/H101,"")</f>
        <v>0</v>
      </c>
      <c r="Z101">
        <f>IF(AA101="","",IF(AND(ISNUMBER(Settings!$D$5),ISNUMBER(Settings!$E$5),IF(Settings!$D$5&lt;=Settings!$E$5,AND(AA101&gt;=Settings!$D$5,AA101&lt;Settings!$E$5),OR(AA101&gt;=Settings!$D$5,AA101&lt;Settings!$E$5))),Settings!$A$5,IF(AND(ISNUMBER(Settings!$D$6),ISNUMBER(Settings!$E$6),IF(Settings!$D$6&lt;=Settings!$E$6,AND(AA101&gt;=Settings!$D$6,AA101&lt;Settings!$E$6),OR(AA101&gt;=Settings!$D$6,AA101&lt;Settings!$E$6))),Settings!$A$6,IF(AND(ISNUMBER(Settings!$D$7),ISNUMBER(Settings!$E$7),IF(Settings!$D$7&lt;=Settings!$E$7,AND(AA101&gt;=Settings!$D$7,AA101&lt;Settings!$E$7),OR(AA101&gt;=Settings!$D$7,AA101&lt;Settings!$E$7))),Settings!$A$7,IF(AND(ISNUMBER(Settings!$D$8),ISNUMBER(Settings!$E$8),IF(Settings!$D$8&lt;=Settings!$E$8,AND(AA101&gt;=Settings!$D$8,AA101&lt;Settings!$E$8),OR(AA101&gt;=Settings!$D$8,AA101&lt;Settings!$E$8))),Settings!$A$8,IF(AND(ISNUMBER(Settings!$D$9),ISNUMBER(Settings!$E$9),IF(Settings!$D$9&lt;=Settings!$E$9,AND(AA101&gt;=Settings!$D$9,AA101&lt;Settings!$E$9),OR(AA101&gt;=Settings!$D$9,AA101&lt;Settings!$E$9))),Settings!$A$9,IF(AND(ISNUMBER(Settings!$D$10),ISNUMBER(Settings!$E$10),IF(Settings!$D$10&lt;=Settings!$E$10,AND(AA101&gt;=Settings!$D$10,AA101&lt;Settings!$E$10),OR(AA101&gt;=Settings!$D$10,AA101&lt;Settings!$E$10))),Settings!$A$10,"")))))))</f>
        <v>0</v>
      </c>
      <c r="AA101">
        <f>IF(AND(A101,ISNUMBER(Journal!$B101)),MOD(ROUND(MOD(Journal!$B101,1)*1440,0)-ROUND(Journal!$D$8*60,0),1440),"")</f>
        <v>0</v>
      </c>
      <c r="AB101">
        <f>IF(G101=1,"LONG",IF(G101=-1,"SHORT",""))</f>
        <v>0</v>
      </c>
      <c r="AC101">
        <f>AC100+IF(K101,1,0)</f>
        <v>0</v>
      </c>
      <c r="AD101">
        <f>IF(K101,AC101,"")</f>
        <v>0</v>
      </c>
      <c r="AE101">
        <f>J101="OPEN"</f>
        <v>0</v>
      </c>
      <c r="AF101">
        <f>AND(J101&lt;&gt;"",J101&lt;&gt;"OK",J101&lt;&gt;"OPEN")</f>
        <v>0</v>
      </c>
      <c r="AH101">
        <v>90</v>
      </c>
      <c r="AI101">
        <f>IF(AH101&gt;$AZ$11,"",IF(AH101=0,Journal!$D$3,INDEX($Q$11:$Q$1010,MATCH(AH101,$AD$11:$AD$1010,0))))</f>
        <v>0</v>
      </c>
      <c r="AJ101">
        <v>91</v>
      </c>
      <c r="AK101">
        <f>IF(AJ101&gt;$AZ$11,"",INDEX($P$11:$P$1010,MATCH(AJ101,$AD$11:$AD$1010,0)))</f>
        <v>0</v>
      </c>
      <c r="AM101">
        <f>IF(Markets!$A$95="","",Markets!$A$95)</f>
        <v>0</v>
      </c>
      <c r="AN101">
        <f>IF(AM101="",0,COUNTIFS(Journal!$C$11:$C$1010,AM101,$K$11:$K$1010,TRUE))</f>
        <v>0</v>
      </c>
      <c r="AO101">
        <f>IF(AN101=0,0,SUMIF(Journal!$C$11:$C$1010,AM101,$V$11:$V$1010))</f>
        <v>0</v>
      </c>
      <c r="AP101">
        <f>IF(AN101&gt;0,COUNTIF($AN$11:AN101,"&gt;0"),"")</f>
        <v>0</v>
      </c>
      <c r="AQ101">
        <v>91</v>
      </c>
      <c r="AR101">
        <f>IF(AQ101&gt;$AZ$36,"",INDEX($AM$11:$AM$160,MATCH(AQ101,$AP$11:$AP$160,0)))</f>
        <v>0</v>
      </c>
      <c r="AS101">
        <f>IF(AQ101&gt;$AZ$36,"",INDEX($AO$11:$AO$160,MATCH(AQ101,$AP$11:$AP$160,0)))</f>
        <v>0</v>
      </c>
    </row>
    <row r="102" spans="1:45">
      <c r="A102">
        <f>COUNTA(Journal!A102:M102)&gt;0</f>
        <v>0</v>
      </c>
      <c r="B102">
        <f>IF(Journal!$C102="",0,IFERROR(MATCH(Journal!$C102,Markets!$A$5:$A$154,0),0))</f>
        <v>0</v>
      </c>
      <c r="C102">
        <f>IF(B102&gt;0,INDEX(Markets!$C$5:$C$154,B102),"")</f>
        <v>0</v>
      </c>
      <c r="D102">
        <f>IF(B102&gt;0,INDEX(Markets!$F$5:$F$154,B102),"")</f>
        <v>0</v>
      </c>
      <c r="E102">
        <f>IF(B102&gt;0,IF(INDEX(Markets!$G$5:$G$154,B102)="",Journal!$D$4,INDEX(Markets!$G$5:$G$154,B102)),"")</f>
        <v>0</v>
      </c>
      <c r="F102">
        <f>IF(B102&gt;0,N(INDEX(Markets!$H$5:$H$154,B102)),0)</f>
        <v>0</v>
      </c>
      <c r="G102">
        <f>IF(Journal!$D102="LONG",1,IF(Journal!$D102="SHORT",-1,0))</f>
        <v>0</v>
      </c>
      <c r="H102">
        <f>IF(AND(ISNUMBER(Journal!$E102),ISNUMBER(Journal!$F102)),ABS(Journal!$E102-Journal!$F102),"")</f>
        <v>0</v>
      </c>
      <c r="I102">
        <f>IF(NOT(A102),"",IF(Journal!$C102="","INSTRUMENT MISSING",IF(B102=0,"UNKNOWN INSTRUMENT",IF(OR(NOT(ISNUMBER(C102)),NOT(ISNUMBER(D102))),"INSTRUMENT SPECS MISSING",IF(OR(C102&lt;=0,D102&lt;=0),"INSTRUMENT SPECS MISSING",IF(NOT(ISNUMBER(Journal!$E102)),"ENTRY MISSING",IF(NOT(ISNUMBER(Journal!$F102)),"SL MISSING",IF(Journal!$F102=Journal!$E102,"SL = ENTRY",IF(G102=0,"DIRECTION MISSING",IF(G102*(Journal!$E102-Journal!$F102)&lt;=0,"SL WRONG SIDE",IF(NOT(AND(ISNUMBER(Journal!$L102),Journal!$L102&gt;0)),IF(TRUE,"LOTS MISSING","RISK MISSING"),"")))))))))))</f>
        <v>0</v>
      </c>
      <c r="J102">
        <f>IF(NOT(A102),"",IF(I102&lt;&gt;"",I102,IF(AND(ISNUMBER(Journal!$G102),G102*(Journal!$G102-Journal!$E102)&lt;=0),"TP1 WRONG SIDE",IF(AND(ISNUMBER(Journal!$H102),G102*(Journal!$H102-Journal!$E102)&lt;=0),"TP2 WRONG SIDE",IF(AND(ISNUMBER(Journal!$I102),G102*(Journal!$I102-Journal!$E102)&lt;=0),"TP3 WRONG SIDE",IF(Journal!$K102="","OPEN",IF(AND(Journal!$M102&lt;&gt;"",OR(NOT(ISNUMBER(Journal!$M102)),Journal!$M102&lt;=0,Journal!$M102&gt;=1)),"TP1 % INVALID",IF(Journal!$K102="SL","OK",IF(Journal!$K102="TP",IF(ISNUMBER(Journal!$G102),"OK","TP1 MISSING"),IF(Journal!$K102="Manual exit",IF(ISNUMBER(Journal!$J102),"OK","MANUAL MISSING"),IF(Journal!$K102="TP1 + Breakeven",IF(ISNUMBER(Journal!$G102),"OK","TP1 MISSING"),IF(Journal!$K102="TP1 + Manual",IF(ISNUMBER(Journal!$G102),IF(ISNUMBER(Journal!$J102),"OK","MANUAL MISSING"),IF(ISNUMBER(Journal!$J102),"TP1 MISSING","TP1 &amp; MANUAL MISSING")),IF(Journal!$K102="Multiple TP",IF(ISNUMBER(Journal!$G102),IF(ISNUMBER(Journal!$H102),"OK","TP2 MISSING"),IF(ISNUMBER(Journal!$H102),"TP1 MISSING","TP1 &amp; TP2 MISSING")),"UNKNOWN OUTCOME")))))))))))))</f>
        <v>0</v>
      </c>
      <c r="K102">
        <f>J102="OK"</f>
        <v>0</v>
      </c>
      <c r="L102">
        <f>IF(ISNUMBER(Journal!$M102),Journal!$M102,0.5)</f>
        <v>0</v>
      </c>
      <c r="M102">
        <f>IF(NOT(K102),"",G102*IF(Journal!$K102="SL",Journal!$F102-Journal!$E102,IF(Journal!$K102="TP",Journal!$G102-Journal!$E102,IF(Journal!$K102="Manual exit",Journal!$J102-Journal!$E102,IF(Journal!$K102="TP1 + Breakeven",L102*(Journal!$G102-Journal!$E102),IF(Journal!$K102="TP1 + Manual",L102*(Journal!$G102-Journal!$E102)+(1-L102)*(Journal!$J102-Journal!$E102),(Journal!$G102+Journal!$H102+IF(ISNUMBER(Journal!$I102),Journal!$I102,0))/IF(ISNUMBER(Journal!$I102),3,2)-Journal!$E102))))))</f>
        <v>0</v>
      </c>
      <c r="N102">
        <f>IF(K102,Journal!$E102+G102*M102,"")</f>
        <v>0</v>
      </c>
      <c r="O102">
        <f>Q101</f>
        <v>0</v>
      </c>
      <c r="P102">
        <f>IF(OR(NOT(A102),I102&lt;&gt;""),"",Journal!$L102)</f>
        <v>0</v>
      </c>
      <c r="Q102">
        <f>O102+IF(K102,V102,0)</f>
        <v>0</v>
      </c>
      <c r="R102">
        <f>IF(P102="","",H102*P102*C102*D102)</f>
        <v>0</v>
      </c>
      <c r="S102">
        <f>IF(K102,M102*P102*C102*D102,"")</f>
        <v>0</v>
      </c>
      <c r="T102">
        <f>IF(K102,-IF(F102&gt;0,F102*Journal!$E102*P102*C102*D102,P102*E102),"")</f>
        <v>0</v>
      </c>
      <c r="U102">
        <f>IF(K102,IF(S102&gt;0,"W",IF(S102&lt;0,"L","B")),"")</f>
        <v>0</v>
      </c>
      <c r="V102">
        <f>IF(K102,S102+T102,"")</f>
        <v>0</v>
      </c>
      <c r="W102">
        <f>IF(K102,V102/O102,"")</f>
        <v>0</v>
      </c>
      <c r="X102">
        <f>IF(K102,M102/H102,"")</f>
        <v>0</v>
      </c>
      <c r="Y102">
        <f>IF(AND(OR(J102="OK",J102="OPEN"),ISNUMBER(Journal!$G102)),G102*(Journal!$G102-Journal!$E102)/H102,"")</f>
        <v>0</v>
      </c>
      <c r="Z102">
        <f>IF(AA102="","",IF(AND(ISNUMBER(Settings!$D$5),ISNUMBER(Settings!$E$5),IF(Settings!$D$5&lt;=Settings!$E$5,AND(AA102&gt;=Settings!$D$5,AA102&lt;Settings!$E$5),OR(AA102&gt;=Settings!$D$5,AA102&lt;Settings!$E$5))),Settings!$A$5,IF(AND(ISNUMBER(Settings!$D$6),ISNUMBER(Settings!$E$6),IF(Settings!$D$6&lt;=Settings!$E$6,AND(AA102&gt;=Settings!$D$6,AA102&lt;Settings!$E$6),OR(AA102&gt;=Settings!$D$6,AA102&lt;Settings!$E$6))),Settings!$A$6,IF(AND(ISNUMBER(Settings!$D$7),ISNUMBER(Settings!$E$7),IF(Settings!$D$7&lt;=Settings!$E$7,AND(AA102&gt;=Settings!$D$7,AA102&lt;Settings!$E$7),OR(AA102&gt;=Settings!$D$7,AA102&lt;Settings!$E$7))),Settings!$A$7,IF(AND(ISNUMBER(Settings!$D$8),ISNUMBER(Settings!$E$8),IF(Settings!$D$8&lt;=Settings!$E$8,AND(AA102&gt;=Settings!$D$8,AA102&lt;Settings!$E$8),OR(AA102&gt;=Settings!$D$8,AA102&lt;Settings!$E$8))),Settings!$A$8,IF(AND(ISNUMBER(Settings!$D$9),ISNUMBER(Settings!$E$9),IF(Settings!$D$9&lt;=Settings!$E$9,AND(AA102&gt;=Settings!$D$9,AA102&lt;Settings!$E$9),OR(AA102&gt;=Settings!$D$9,AA102&lt;Settings!$E$9))),Settings!$A$9,IF(AND(ISNUMBER(Settings!$D$10),ISNUMBER(Settings!$E$10),IF(Settings!$D$10&lt;=Settings!$E$10,AND(AA102&gt;=Settings!$D$10,AA102&lt;Settings!$E$10),OR(AA102&gt;=Settings!$D$10,AA102&lt;Settings!$E$10))),Settings!$A$10,"")))))))</f>
        <v>0</v>
      </c>
      <c r="AA102">
        <f>IF(AND(A102,ISNUMBER(Journal!$B102)),MOD(ROUND(MOD(Journal!$B102,1)*1440,0)-ROUND(Journal!$D$8*60,0),1440),"")</f>
        <v>0</v>
      </c>
      <c r="AB102">
        <f>IF(G102=1,"LONG",IF(G102=-1,"SHORT",""))</f>
        <v>0</v>
      </c>
      <c r="AC102">
        <f>AC101+IF(K102,1,0)</f>
        <v>0</v>
      </c>
      <c r="AD102">
        <f>IF(K102,AC102,"")</f>
        <v>0</v>
      </c>
      <c r="AE102">
        <f>J102="OPEN"</f>
        <v>0</v>
      </c>
      <c r="AF102">
        <f>AND(J102&lt;&gt;"",J102&lt;&gt;"OK",J102&lt;&gt;"OPEN")</f>
        <v>0</v>
      </c>
      <c r="AH102">
        <v>91</v>
      </c>
      <c r="AI102">
        <f>IF(AH102&gt;$AZ$11,"",IF(AH102=0,Journal!$D$3,INDEX($Q$11:$Q$1010,MATCH(AH102,$AD$11:$AD$1010,0))))</f>
        <v>0</v>
      </c>
      <c r="AJ102">
        <v>92</v>
      </c>
      <c r="AK102">
        <f>IF(AJ102&gt;$AZ$11,"",INDEX($P$11:$P$1010,MATCH(AJ102,$AD$11:$AD$1010,0)))</f>
        <v>0</v>
      </c>
      <c r="AM102">
        <f>IF(Markets!$A$96="","",Markets!$A$96)</f>
        <v>0</v>
      </c>
      <c r="AN102">
        <f>IF(AM102="",0,COUNTIFS(Journal!$C$11:$C$1010,AM102,$K$11:$K$1010,TRUE))</f>
        <v>0</v>
      </c>
      <c r="AO102">
        <f>IF(AN102=0,0,SUMIF(Journal!$C$11:$C$1010,AM102,$V$11:$V$1010))</f>
        <v>0</v>
      </c>
      <c r="AP102">
        <f>IF(AN102&gt;0,COUNTIF($AN$11:AN102,"&gt;0"),"")</f>
        <v>0</v>
      </c>
      <c r="AQ102">
        <v>92</v>
      </c>
      <c r="AR102">
        <f>IF(AQ102&gt;$AZ$36,"",INDEX($AM$11:$AM$160,MATCH(AQ102,$AP$11:$AP$160,0)))</f>
        <v>0</v>
      </c>
      <c r="AS102">
        <f>IF(AQ102&gt;$AZ$36,"",INDEX($AO$11:$AO$160,MATCH(AQ102,$AP$11:$AP$160,0)))</f>
        <v>0</v>
      </c>
    </row>
    <row r="103" spans="1:45">
      <c r="A103">
        <f>COUNTA(Journal!A103:M103)&gt;0</f>
        <v>0</v>
      </c>
      <c r="B103">
        <f>IF(Journal!$C103="",0,IFERROR(MATCH(Journal!$C103,Markets!$A$5:$A$154,0),0))</f>
        <v>0</v>
      </c>
      <c r="C103">
        <f>IF(B103&gt;0,INDEX(Markets!$C$5:$C$154,B103),"")</f>
        <v>0</v>
      </c>
      <c r="D103">
        <f>IF(B103&gt;0,INDEX(Markets!$F$5:$F$154,B103),"")</f>
        <v>0</v>
      </c>
      <c r="E103">
        <f>IF(B103&gt;0,IF(INDEX(Markets!$G$5:$G$154,B103)="",Journal!$D$4,INDEX(Markets!$G$5:$G$154,B103)),"")</f>
        <v>0</v>
      </c>
      <c r="F103">
        <f>IF(B103&gt;0,N(INDEX(Markets!$H$5:$H$154,B103)),0)</f>
        <v>0</v>
      </c>
      <c r="G103">
        <f>IF(Journal!$D103="LONG",1,IF(Journal!$D103="SHORT",-1,0))</f>
        <v>0</v>
      </c>
      <c r="H103">
        <f>IF(AND(ISNUMBER(Journal!$E103),ISNUMBER(Journal!$F103)),ABS(Journal!$E103-Journal!$F103),"")</f>
        <v>0</v>
      </c>
      <c r="I103">
        <f>IF(NOT(A103),"",IF(Journal!$C103="","INSTRUMENT MISSING",IF(B103=0,"UNKNOWN INSTRUMENT",IF(OR(NOT(ISNUMBER(C103)),NOT(ISNUMBER(D103))),"INSTRUMENT SPECS MISSING",IF(OR(C103&lt;=0,D103&lt;=0),"INSTRUMENT SPECS MISSING",IF(NOT(ISNUMBER(Journal!$E103)),"ENTRY MISSING",IF(NOT(ISNUMBER(Journal!$F103)),"SL MISSING",IF(Journal!$F103=Journal!$E103,"SL = ENTRY",IF(G103=0,"DIRECTION MISSING",IF(G103*(Journal!$E103-Journal!$F103)&lt;=0,"SL WRONG SIDE",IF(NOT(AND(ISNUMBER(Journal!$L103),Journal!$L103&gt;0)),IF(TRUE,"LOTS MISSING","RISK MISSING"),"")))))))))))</f>
        <v>0</v>
      </c>
      <c r="J103">
        <f>IF(NOT(A103),"",IF(I103&lt;&gt;"",I103,IF(AND(ISNUMBER(Journal!$G103),G103*(Journal!$G103-Journal!$E103)&lt;=0),"TP1 WRONG SIDE",IF(AND(ISNUMBER(Journal!$H103),G103*(Journal!$H103-Journal!$E103)&lt;=0),"TP2 WRONG SIDE",IF(AND(ISNUMBER(Journal!$I103),G103*(Journal!$I103-Journal!$E103)&lt;=0),"TP3 WRONG SIDE",IF(Journal!$K103="","OPEN",IF(AND(Journal!$M103&lt;&gt;"",OR(NOT(ISNUMBER(Journal!$M103)),Journal!$M103&lt;=0,Journal!$M103&gt;=1)),"TP1 % INVALID",IF(Journal!$K103="SL","OK",IF(Journal!$K103="TP",IF(ISNUMBER(Journal!$G103),"OK","TP1 MISSING"),IF(Journal!$K103="Manual exit",IF(ISNUMBER(Journal!$J103),"OK","MANUAL MISSING"),IF(Journal!$K103="TP1 + Breakeven",IF(ISNUMBER(Journal!$G103),"OK","TP1 MISSING"),IF(Journal!$K103="TP1 + Manual",IF(ISNUMBER(Journal!$G103),IF(ISNUMBER(Journal!$J103),"OK","MANUAL MISSING"),IF(ISNUMBER(Journal!$J103),"TP1 MISSING","TP1 &amp; MANUAL MISSING")),IF(Journal!$K103="Multiple TP",IF(ISNUMBER(Journal!$G103),IF(ISNUMBER(Journal!$H103),"OK","TP2 MISSING"),IF(ISNUMBER(Journal!$H103),"TP1 MISSING","TP1 &amp; TP2 MISSING")),"UNKNOWN OUTCOME")))))))))))))</f>
        <v>0</v>
      </c>
      <c r="K103">
        <f>J103="OK"</f>
        <v>0</v>
      </c>
      <c r="L103">
        <f>IF(ISNUMBER(Journal!$M103),Journal!$M103,0.5)</f>
        <v>0</v>
      </c>
      <c r="M103">
        <f>IF(NOT(K103),"",G103*IF(Journal!$K103="SL",Journal!$F103-Journal!$E103,IF(Journal!$K103="TP",Journal!$G103-Journal!$E103,IF(Journal!$K103="Manual exit",Journal!$J103-Journal!$E103,IF(Journal!$K103="TP1 + Breakeven",L103*(Journal!$G103-Journal!$E103),IF(Journal!$K103="TP1 + Manual",L103*(Journal!$G103-Journal!$E103)+(1-L103)*(Journal!$J103-Journal!$E103),(Journal!$G103+Journal!$H103+IF(ISNUMBER(Journal!$I103),Journal!$I103,0))/IF(ISNUMBER(Journal!$I103),3,2)-Journal!$E103))))))</f>
        <v>0</v>
      </c>
      <c r="N103">
        <f>IF(K103,Journal!$E103+G103*M103,"")</f>
        <v>0</v>
      </c>
      <c r="O103">
        <f>Q102</f>
        <v>0</v>
      </c>
      <c r="P103">
        <f>IF(OR(NOT(A103),I103&lt;&gt;""),"",Journal!$L103)</f>
        <v>0</v>
      </c>
      <c r="Q103">
        <f>O103+IF(K103,V103,0)</f>
        <v>0</v>
      </c>
      <c r="R103">
        <f>IF(P103="","",H103*P103*C103*D103)</f>
        <v>0</v>
      </c>
      <c r="S103">
        <f>IF(K103,M103*P103*C103*D103,"")</f>
        <v>0</v>
      </c>
      <c r="T103">
        <f>IF(K103,-IF(F103&gt;0,F103*Journal!$E103*P103*C103*D103,P103*E103),"")</f>
        <v>0</v>
      </c>
      <c r="U103">
        <f>IF(K103,IF(S103&gt;0,"W",IF(S103&lt;0,"L","B")),"")</f>
        <v>0</v>
      </c>
      <c r="V103">
        <f>IF(K103,S103+T103,"")</f>
        <v>0</v>
      </c>
      <c r="W103">
        <f>IF(K103,V103/O103,"")</f>
        <v>0</v>
      </c>
      <c r="X103">
        <f>IF(K103,M103/H103,"")</f>
        <v>0</v>
      </c>
      <c r="Y103">
        <f>IF(AND(OR(J103="OK",J103="OPEN"),ISNUMBER(Journal!$G103)),G103*(Journal!$G103-Journal!$E103)/H103,"")</f>
        <v>0</v>
      </c>
      <c r="Z103">
        <f>IF(AA103="","",IF(AND(ISNUMBER(Settings!$D$5),ISNUMBER(Settings!$E$5),IF(Settings!$D$5&lt;=Settings!$E$5,AND(AA103&gt;=Settings!$D$5,AA103&lt;Settings!$E$5),OR(AA103&gt;=Settings!$D$5,AA103&lt;Settings!$E$5))),Settings!$A$5,IF(AND(ISNUMBER(Settings!$D$6),ISNUMBER(Settings!$E$6),IF(Settings!$D$6&lt;=Settings!$E$6,AND(AA103&gt;=Settings!$D$6,AA103&lt;Settings!$E$6),OR(AA103&gt;=Settings!$D$6,AA103&lt;Settings!$E$6))),Settings!$A$6,IF(AND(ISNUMBER(Settings!$D$7),ISNUMBER(Settings!$E$7),IF(Settings!$D$7&lt;=Settings!$E$7,AND(AA103&gt;=Settings!$D$7,AA103&lt;Settings!$E$7),OR(AA103&gt;=Settings!$D$7,AA103&lt;Settings!$E$7))),Settings!$A$7,IF(AND(ISNUMBER(Settings!$D$8),ISNUMBER(Settings!$E$8),IF(Settings!$D$8&lt;=Settings!$E$8,AND(AA103&gt;=Settings!$D$8,AA103&lt;Settings!$E$8),OR(AA103&gt;=Settings!$D$8,AA103&lt;Settings!$E$8))),Settings!$A$8,IF(AND(ISNUMBER(Settings!$D$9),ISNUMBER(Settings!$E$9),IF(Settings!$D$9&lt;=Settings!$E$9,AND(AA103&gt;=Settings!$D$9,AA103&lt;Settings!$E$9),OR(AA103&gt;=Settings!$D$9,AA103&lt;Settings!$E$9))),Settings!$A$9,IF(AND(ISNUMBER(Settings!$D$10),ISNUMBER(Settings!$E$10),IF(Settings!$D$10&lt;=Settings!$E$10,AND(AA103&gt;=Settings!$D$10,AA103&lt;Settings!$E$10),OR(AA103&gt;=Settings!$D$10,AA103&lt;Settings!$E$10))),Settings!$A$10,"")))))))</f>
        <v>0</v>
      </c>
      <c r="AA103">
        <f>IF(AND(A103,ISNUMBER(Journal!$B103)),MOD(ROUND(MOD(Journal!$B103,1)*1440,0)-ROUND(Journal!$D$8*60,0),1440),"")</f>
        <v>0</v>
      </c>
      <c r="AB103">
        <f>IF(G103=1,"LONG",IF(G103=-1,"SHORT",""))</f>
        <v>0</v>
      </c>
      <c r="AC103">
        <f>AC102+IF(K103,1,0)</f>
        <v>0</v>
      </c>
      <c r="AD103">
        <f>IF(K103,AC103,"")</f>
        <v>0</v>
      </c>
      <c r="AE103">
        <f>J103="OPEN"</f>
        <v>0</v>
      </c>
      <c r="AF103">
        <f>AND(J103&lt;&gt;"",J103&lt;&gt;"OK",J103&lt;&gt;"OPEN")</f>
        <v>0</v>
      </c>
      <c r="AH103">
        <v>92</v>
      </c>
      <c r="AI103">
        <f>IF(AH103&gt;$AZ$11,"",IF(AH103=0,Journal!$D$3,INDEX($Q$11:$Q$1010,MATCH(AH103,$AD$11:$AD$1010,0))))</f>
        <v>0</v>
      </c>
      <c r="AJ103">
        <v>93</v>
      </c>
      <c r="AK103">
        <f>IF(AJ103&gt;$AZ$11,"",INDEX($P$11:$P$1010,MATCH(AJ103,$AD$11:$AD$1010,0)))</f>
        <v>0</v>
      </c>
      <c r="AM103">
        <f>IF(Markets!$A$97="","",Markets!$A$97)</f>
        <v>0</v>
      </c>
      <c r="AN103">
        <f>IF(AM103="",0,COUNTIFS(Journal!$C$11:$C$1010,AM103,$K$11:$K$1010,TRUE))</f>
        <v>0</v>
      </c>
      <c r="AO103">
        <f>IF(AN103=0,0,SUMIF(Journal!$C$11:$C$1010,AM103,$V$11:$V$1010))</f>
        <v>0</v>
      </c>
      <c r="AP103">
        <f>IF(AN103&gt;0,COUNTIF($AN$11:AN103,"&gt;0"),"")</f>
        <v>0</v>
      </c>
      <c r="AQ103">
        <v>93</v>
      </c>
      <c r="AR103">
        <f>IF(AQ103&gt;$AZ$36,"",INDEX($AM$11:$AM$160,MATCH(AQ103,$AP$11:$AP$160,0)))</f>
        <v>0</v>
      </c>
      <c r="AS103">
        <f>IF(AQ103&gt;$AZ$36,"",INDEX($AO$11:$AO$160,MATCH(AQ103,$AP$11:$AP$160,0)))</f>
        <v>0</v>
      </c>
    </row>
    <row r="104" spans="1:45">
      <c r="A104">
        <f>COUNTA(Journal!A104:M104)&gt;0</f>
        <v>0</v>
      </c>
      <c r="B104">
        <f>IF(Journal!$C104="",0,IFERROR(MATCH(Journal!$C104,Markets!$A$5:$A$154,0),0))</f>
        <v>0</v>
      </c>
      <c r="C104">
        <f>IF(B104&gt;0,INDEX(Markets!$C$5:$C$154,B104),"")</f>
        <v>0</v>
      </c>
      <c r="D104">
        <f>IF(B104&gt;0,INDEX(Markets!$F$5:$F$154,B104),"")</f>
        <v>0</v>
      </c>
      <c r="E104">
        <f>IF(B104&gt;0,IF(INDEX(Markets!$G$5:$G$154,B104)="",Journal!$D$4,INDEX(Markets!$G$5:$G$154,B104)),"")</f>
        <v>0</v>
      </c>
      <c r="F104">
        <f>IF(B104&gt;0,N(INDEX(Markets!$H$5:$H$154,B104)),0)</f>
        <v>0</v>
      </c>
      <c r="G104">
        <f>IF(Journal!$D104="LONG",1,IF(Journal!$D104="SHORT",-1,0))</f>
        <v>0</v>
      </c>
      <c r="H104">
        <f>IF(AND(ISNUMBER(Journal!$E104),ISNUMBER(Journal!$F104)),ABS(Journal!$E104-Journal!$F104),"")</f>
        <v>0</v>
      </c>
      <c r="I104">
        <f>IF(NOT(A104),"",IF(Journal!$C104="","INSTRUMENT MISSING",IF(B104=0,"UNKNOWN INSTRUMENT",IF(OR(NOT(ISNUMBER(C104)),NOT(ISNUMBER(D104))),"INSTRUMENT SPECS MISSING",IF(OR(C104&lt;=0,D104&lt;=0),"INSTRUMENT SPECS MISSING",IF(NOT(ISNUMBER(Journal!$E104)),"ENTRY MISSING",IF(NOT(ISNUMBER(Journal!$F104)),"SL MISSING",IF(Journal!$F104=Journal!$E104,"SL = ENTRY",IF(G104=0,"DIRECTION MISSING",IF(G104*(Journal!$E104-Journal!$F104)&lt;=0,"SL WRONG SIDE",IF(NOT(AND(ISNUMBER(Journal!$L104),Journal!$L104&gt;0)),IF(TRUE,"LOTS MISSING","RISK MISSING"),"")))))))))))</f>
        <v>0</v>
      </c>
      <c r="J104">
        <f>IF(NOT(A104),"",IF(I104&lt;&gt;"",I104,IF(AND(ISNUMBER(Journal!$G104),G104*(Journal!$G104-Journal!$E104)&lt;=0),"TP1 WRONG SIDE",IF(AND(ISNUMBER(Journal!$H104),G104*(Journal!$H104-Journal!$E104)&lt;=0),"TP2 WRONG SIDE",IF(AND(ISNUMBER(Journal!$I104),G104*(Journal!$I104-Journal!$E104)&lt;=0),"TP3 WRONG SIDE",IF(Journal!$K104="","OPEN",IF(AND(Journal!$M104&lt;&gt;"",OR(NOT(ISNUMBER(Journal!$M104)),Journal!$M104&lt;=0,Journal!$M104&gt;=1)),"TP1 % INVALID",IF(Journal!$K104="SL","OK",IF(Journal!$K104="TP",IF(ISNUMBER(Journal!$G104),"OK","TP1 MISSING"),IF(Journal!$K104="Manual exit",IF(ISNUMBER(Journal!$J104),"OK","MANUAL MISSING"),IF(Journal!$K104="TP1 + Breakeven",IF(ISNUMBER(Journal!$G104),"OK","TP1 MISSING"),IF(Journal!$K104="TP1 + Manual",IF(ISNUMBER(Journal!$G104),IF(ISNUMBER(Journal!$J104),"OK","MANUAL MISSING"),IF(ISNUMBER(Journal!$J104),"TP1 MISSING","TP1 &amp; MANUAL MISSING")),IF(Journal!$K104="Multiple TP",IF(ISNUMBER(Journal!$G104),IF(ISNUMBER(Journal!$H104),"OK","TP2 MISSING"),IF(ISNUMBER(Journal!$H104),"TP1 MISSING","TP1 &amp; TP2 MISSING")),"UNKNOWN OUTCOME")))))))))))))</f>
        <v>0</v>
      </c>
      <c r="K104">
        <f>J104="OK"</f>
        <v>0</v>
      </c>
      <c r="L104">
        <f>IF(ISNUMBER(Journal!$M104),Journal!$M104,0.5)</f>
        <v>0</v>
      </c>
      <c r="M104">
        <f>IF(NOT(K104),"",G104*IF(Journal!$K104="SL",Journal!$F104-Journal!$E104,IF(Journal!$K104="TP",Journal!$G104-Journal!$E104,IF(Journal!$K104="Manual exit",Journal!$J104-Journal!$E104,IF(Journal!$K104="TP1 + Breakeven",L104*(Journal!$G104-Journal!$E104),IF(Journal!$K104="TP1 + Manual",L104*(Journal!$G104-Journal!$E104)+(1-L104)*(Journal!$J104-Journal!$E104),(Journal!$G104+Journal!$H104+IF(ISNUMBER(Journal!$I104),Journal!$I104,0))/IF(ISNUMBER(Journal!$I104),3,2)-Journal!$E104))))))</f>
        <v>0</v>
      </c>
      <c r="N104">
        <f>IF(K104,Journal!$E104+G104*M104,"")</f>
        <v>0</v>
      </c>
      <c r="O104">
        <f>Q103</f>
        <v>0</v>
      </c>
      <c r="P104">
        <f>IF(OR(NOT(A104),I104&lt;&gt;""),"",Journal!$L104)</f>
        <v>0</v>
      </c>
      <c r="Q104">
        <f>O104+IF(K104,V104,0)</f>
        <v>0</v>
      </c>
      <c r="R104">
        <f>IF(P104="","",H104*P104*C104*D104)</f>
        <v>0</v>
      </c>
      <c r="S104">
        <f>IF(K104,M104*P104*C104*D104,"")</f>
        <v>0</v>
      </c>
      <c r="T104">
        <f>IF(K104,-IF(F104&gt;0,F104*Journal!$E104*P104*C104*D104,P104*E104),"")</f>
        <v>0</v>
      </c>
      <c r="U104">
        <f>IF(K104,IF(S104&gt;0,"W",IF(S104&lt;0,"L","B")),"")</f>
        <v>0</v>
      </c>
      <c r="V104">
        <f>IF(K104,S104+T104,"")</f>
        <v>0</v>
      </c>
      <c r="W104">
        <f>IF(K104,V104/O104,"")</f>
        <v>0</v>
      </c>
      <c r="X104">
        <f>IF(K104,M104/H104,"")</f>
        <v>0</v>
      </c>
      <c r="Y104">
        <f>IF(AND(OR(J104="OK",J104="OPEN"),ISNUMBER(Journal!$G104)),G104*(Journal!$G104-Journal!$E104)/H104,"")</f>
        <v>0</v>
      </c>
      <c r="Z104">
        <f>IF(AA104="","",IF(AND(ISNUMBER(Settings!$D$5),ISNUMBER(Settings!$E$5),IF(Settings!$D$5&lt;=Settings!$E$5,AND(AA104&gt;=Settings!$D$5,AA104&lt;Settings!$E$5),OR(AA104&gt;=Settings!$D$5,AA104&lt;Settings!$E$5))),Settings!$A$5,IF(AND(ISNUMBER(Settings!$D$6),ISNUMBER(Settings!$E$6),IF(Settings!$D$6&lt;=Settings!$E$6,AND(AA104&gt;=Settings!$D$6,AA104&lt;Settings!$E$6),OR(AA104&gt;=Settings!$D$6,AA104&lt;Settings!$E$6))),Settings!$A$6,IF(AND(ISNUMBER(Settings!$D$7),ISNUMBER(Settings!$E$7),IF(Settings!$D$7&lt;=Settings!$E$7,AND(AA104&gt;=Settings!$D$7,AA104&lt;Settings!$E$7),OR(AA104&gt;=Settings!$D$7,AA104&lt;Settings!$E$7))),Settings!$A$7,IF(AND(ISNUMBER(Settings!$D$8),ISNUMBER(Settings!$E$8),IF(Settings!$D$8&lt;=Settings!$E$8,AND(AA104&gt;=Settings!$D$8,AA104&lt;Settings!$E$8),OR(AA104&gt;=Settings!$D$8,AA104&lt;Settings!$E$8))),Settings!$A$8,IF(AND(ISNUMBER(Settings!$D$9),ISNUMBER(Settings!$E$9),IF(Settings!$D$9&lt;=Settings!$E$9,AND(AA104&gt;=Settings!$D$9,AA104&lt;Settings!$E$9),OR(AA104&gt;=Settings!$D$9,AA104&lt;Settings!$E$9))),Settings!$A$9,IF(AND(ISNUMBER(Settings!$D$10),ISNUMBER(Settings!$E$10),IF(Settings!$D$10&lt;=Settings!$E$10,AND(AA104&gt;=Settings!$D$10,AA104&lt;Settings!$E$10),OR(AA104&gt;=Settings!$D$10,AA104&lt;Settings!$E$10))),Settings!$A$10,"")))))))</f>
        <v>0</v>
      </c>
      <c r="AA104">
        <f>IF(AND(A104,ISNUMBER(Journal!$B104)),MOD(ROUND(MOD(Journal!$B104,1)*1440,0)-ROUND(Journal!$D$8*60,0),1440),"")</f>
        <v>0</v>
      </c>
      <c r="AB104">
        <f>IF(G104=1,"LONG",IF(G104=-1,"SHORT",""))</f>
        <v>0</v>
      </c>
      <c r="AC104">
        <f>AC103+IF(K104,1,0)</f>
        <v>0</v>
      </c>
      <c r="AD104">
        <f>IF(K104,AC104,"")</f>
        <v>0</v>
      </c>
      <c r="AE104">
        <f>J104="OPEN"</f>
        <v>0</v>
      </c>
      <c r="AF104">
        <f>AND(J104&lt;&gt;"",J104&lt;&gt;"OK",J104&lt;&gt;"OPEN")</f>
        <v>0</v>
      </c>
      <c r="AH104">
        <v>93</v>
      </c>
      <c r="AI104">
        <f>IF(AH104&gt;$AZ$11,"",IF(AH104=0,Journal!$D$3,INDEX($Q$11:$Q$1010,MATCH(AH104,$AD$11:$AD$1010,0))))</f>
        <v>0</v>
      </c>
      <c r="AJ104">
        <v>94</v>
      </c>
      <c r="AK104">
        <f>IF(AJ104&gt;$AZ$11,"",INDEX($P$11:$P$1010,MATCH(AJ104,$AD$11:$AD$1010,0)))</f>
        <v>0</v>
      </c>
      <c r="AM104">
        <f>IF(Markets!$A$98="","",Markets!$A$98)</f>
        <v>0</v>
      </c>
      <c r="AN104">
        <f>IF(AM104="",0,COUNTIFS(Journal!$C$11:$C$1010,AM104,$K$11:$K$1010,TRUE))</f>
        <v>0</v>
      </c>
      <c r="AO104">
        <f>IF(AN104=0,0,SUMIF(Journal!$C$11:$C$1010,AM104,$V$11:$V$1010))</f>
        <v>0</v>
      </c>
      <c r="AP104">
        <f>IF(AN104&gt;0,COUNTIF($AN$11:AN104,"&gt;0"),"")</f>
        <v>0</v>
      </c>
      <c r="AQ104">
        <v>94</v>
      </c>
      <c r="AR104">
        <f>IF(AQ104&gt;$AZ$36,"",INDEX($AM$11:$AM$160,MATCH(AQ104,$AP$11:$AP$160,0)))</f>
        <v>0</v>
      </c>
      <c r="AS104">
        <f>IF(AQ104&gt;$AZ$36,"",INDEX($AO$11:$AO$160,MATCH(AQ104,$AP$11:$AP$160,0)))</f>
        <v>0</v>
      </c>
    </row>
    <row r="105" spans="1:45">
      <c r="A105">
        <f>COUNTA(Journal!A105:M105)&gt;0</f>
        <v>0</v>
      </c>
      <c r="B105">
        <f>IF(Journal!$C105="",0,IFERROR(MATCH(Journal!$C105,Markets!$A$5:$A$154,0),0))</f>
        <v>0</v>
      </c>
      <c r="C105">
        <f>IF(B105&gt;0,INDEX(Markets!$C$5:$C$154,B105),"")</f>
        <v>0</v>
      </c>
      <c r="D105">
        <f>IF(B105&gt;0,INDEX(Markets!$F$5:$F$154,B105),"")</f>
        <v>0</v>
      </c>
      <c r="E105">
        <f>IF(B105&gt;0,IF(INDEX(Markets!$G$5:$G$154,B105)="",Journal!$D$4,INDEX(Markets!$G$5:$G$154,B105)),"")</f>
        <v>0</v>
      </c>
      <c r="F105">
        <f>IF(B105&gt;0,N(INDEX(Markets!$H$5:$H$154,B105)),0)</f>
        <v>0</v>
      </c>
      <c r="G105">
        <f>IF(Journal!$D105="LONG",1,IF(Journal!$D105="SHORT",-1,0))</f>
        <v>0</v>
      </c>
      <c r="H105">
        <f>IF(AND(ISNUMBER(Journal!$E105),ISNUMBER(Journal!$F105)),ABS(Journal!$E105-Journal!$F105),"")</f>
        <v>0</v>
      </c>
      <c r="I105">
        <f>IF(NOT(A105),"",IF(Journal!$C105="","INSTRUMENT MISSING",IF(B105=0,"UNKNOWN INSTRUMENT",IF(OR(NOT(ISNUMBER(C105)),NOT(ISNUMBER(D105))),"INSTRUMENT SPECS MISSING",IF(OR(C105&lt;=0,D105&lt;=0),"INSTRUMENT SPECS MISSING",IF(NOT(ISNUMBER(Journal!$E105)),"ENTRY MISSING",IF(NOT(ISNUMBER(Journal!$F105)),"SL MISSING",IF(Journal!$F105=Journal!$E105,"SL = ENTRY",IF(G105=0,"DIRECTION MISSING",IF(G105*(Journal!$E105-Journal!$F105)&lt;=0,"SL WRONG SIDE",IF(NOT(AND(ISNUMBER(Journal!$L105),Journal!$L105&gt;0)),IF(TRUE,"LOTS MISSING","RISK MISSING"),"")))))))))))</f>
        <v>0</v>
      </c>
      <c r="J105">
        <f>IF(NOT(A105),"",IF(I105&lt;&gt;"",I105,IF(AND(ISNUMBER(Journal!$G105),G105*(Journal!$G105-Journal!$E105)&lt;=0),"TP1 WRONG SIDE",IF(AND(ISNUMBER(Journal!$H105),G105*(Journal!$H105-Journal!$E105)&lt;=0),"TP2 WRONG SIDE",IF(AND(ISNUMBER(Journal!$I105),G105*(Journal!$I105-Journal!$E105)&lt;=0),"TP3 WRONG SIDE",IF(Journal!$K105="","OPEN",IF(AND(Journal!$M105&lt;&gt;"",OR(NOT(ISNUMBER(Journal!$M105)),Journal!$M105&lt;=0,Journal!$M105&gt;=1)),"TP1 % INVALID",IF(Journal!$K105="SL","OK",IF(Journal!$K105="TP",IF(ISNUMBER(Journal!$G105),"OK","TP1 MISSING"),IF(Journal!$K105="Manual exit",IF(ISNUMBER(Journal!$J105),"OK","MANUAL MISSING"),IF(Journal!$K105="TP1 + Breakeven",IF(ISNUMBER(Journal!$G105),"OK","TP1 MISSING"),IF(Journal!$K105="TP1 + Manual",IF(ISNUMBER(Journal!$G105),IF(ISNUMBER(Journal!$J105),"OK","MANUAL MISSING"),IF(ISNUMBER(Journal!$J105),"TP1 MISSING","TP1 &amp; MANUAL MISSING")),IF(Journal!$K105="Multiple TP",IF(ISNUMBER(Journal!$G105),IF(ISNUMBER(Journal!$H105),"OK","TP2 MISSING"),IF(ISNUMBER(Journal!$H105),"TP1 MISSING","TP1 &amp; TP2 MISSING")),"UNKNOWN OUTCOME")))))))))))))</f>
        <v>0</v>
      </c>
      <c r="K105">
        <f>J105="OK"</f>
        <v>0</v>
      </c>
      <c r="L105">
        <f>IF(ISNUMBER(Journal!$M105),Journal!$M105,0.5)</f>
        <v>0</v>
      </c>
      <c r="M105">
        <f>IF(NOT(K105),"",G105*IF(Journal!$K105="SL",Journal!$F105-Journal!$E105,IF(Journal!$K105="TP",Journal!$G105-Journal!$E105,IF(Journal!$K105="Manual exit",Journal!$J105-Journal!$E105,IF(Journal!$K105="TP1 + Breakeven",L105*(Journal!$G105-Journal!$E105),IF(Journal!$K105="TP1 + Manual",L105*(Journal!$G105-Journal!$E105)+(1-L105)*(Journal!$J105-Journal!$E105),(Journal!$G105+Journal!$H105+IF(ISNUMBER(Journal!$I105),Journal!$I105,0))/IF(ISNUMBER(Journal!$I105),3,2)-Journal!$E105))))))</f>
        <v>0</v>
      </c>
      <c r="N105">
        <f>IF(K105,Journal!$E105+G105*M105,"")</f>
        <v>0</v>
      </c>
      <c r="O105">
        <f>Q104</f>
        <v>0</v>
      </c>
      <c r="P105">
        <f>IF(OR(NOT(A105),I105&lt;&gt;""),"",Journal!$L105)</f>
        <v>0</v>
      </c>
      <c r="Q105">
        <f>O105+IF(K105,V105,0)</f>
        <v>0</v>
      </c>
      <c r="R105">
        <f>IF(P105="","",H105*P105*C105*D105)</f>
        <v>0</v>
      </c>
      <c r="S105">
        <f>IF(K105,M105*P105*C105*D105,"")</f>
        <v>0</v>
      </c>
      <c r="T105">
        <f>IF(K105,-IF(F105&gt;0,F105*Journal!$E105*P105*C105*D105,P105*E105),"")</f>
        <v>0</v>
      </c>
      <c r="U105">
        <f>IF(K105,IF(S105&gt;0,"W",IF(S105&lt;0,"L","B")),"")</f>
        <v>0</v>
      </c>
      <c r="V105">
        <f>IF(K105,S105+T105,"")</f>
        <v>0</v>
      </c>
      <c r="W105">
        <f>IF(K105,V105/O105,"")</f>
        <v>0</v>
      </c>
      <c r="X105">
        <f>IF(K105,M105/H105,"")</f>
        <v>0</v>
      </c>
      <c r="Y105">
        <f>IF(AND(OR(J105="OK",J105="OPEN"),ISNUMBER(Journal!$G105)),G105*(Journal!$G105-Journal!$E105)/H105,"")</f>
        <v>0</v>
      </c>
      <c r="Z105">
        <f>IF(AA105="","",IF(AND(ISNUMBER(Settings!$D$5),ISNUMBER(Settings!$E$5),IF(Settings!$D$5&lt;=Settings!$E$5,AND(AA105&gt;=Settings!$D$5,AA105&lt;Settings!$E$5),OR(AA105&gt;=Settings!$D$5,AA105&lt;Settings!$E$5))),Settings!$A$5,IF(AND(ISNUMBER(Settings!$D$6),ISNUMBER(Settings!$E$6),IF(Settings!$D$6&lt;=Settings!$E$6,AND(AA105&gt;=Settings!$D$6,AA105&lt;Settings!$E$6),OR(AA105&gt;=Settings!$D$6,AA105&lt;Settings!$E$6))),Settings!$A$6,IF(AND(ISNUMBER(Settings!$D$7),ISNUMBER(Settings!$E$7),IF(Settings!$D$7&lt;=Settings!$E$7,AND(AA105&gt;=Settings!$D$7,AA105&lt;Settings!$E$7),OR(AA105&gt;=Settings!$D$7,AA105&lt;Settings!$E$7))),Settings!$A$7,IF(AND(ISNUMBER(Settings!$D$8),ISNUMBER(Settings!$E$8),IF(Settings!$D$8&lt;=Settings!$E$8,AND(AA105&gt;=Settings!$D$8,AA105&lt;Settings!$E$8),OR(AA105&gt;=Settings!$D$8,AA105&lt;Settings!$E$8))),Settings!$A$8,IF(AND(ISNUMBER(Settings!$D$9),ISNUMBER(Settings!$E$9),IF(Settings!$D$9&lt;=Settings!$E$9,AND(AA105&gt;=Settings!$D$9,AA105&lt;Settings!$E$9),OR(AA105&gt;=Settings!$D$9,AA105&lt;Settings!$E$9))),Settings!$A$9,IF(AND(ISNUMBER(Settings!$D$10),ISNUMBER(Settings!$E$10),IF(Settings!$D$10&lt;=Settings!$E$10,AND(AA105&gt;=Settings!$D$10,AA105&lt;Settings!$E$10),OR(AA105&gt;=Settings!$D$10,AA105&lt;Settings!$E$10))),Settings!$A$10,"")))))))</f>
        <v>0</v>
      </c>
      <c r="AA105">
        <f>IF(AND(A105,ISNUMBER(Journal!$B105)),MOD(ROUND(MOD(Journal!$B105,1)*1440,0)-ROUND(Journal!$D$8*60,0),1440),"")</f>
        <v>0</v>
      </c>
      <c r="AB105">
        <f>IF(G105=1,"LONG",IF(G105=-1,"SHORT",""))</f>
        <v>0</v>
      </c>
      <c r="AC105">
        <f>AC104+IF(K105,1,0)</f>
        <v>0</v>
      </c>
      <c r="AD105">
        <f>IF(K105,AC105,"")</f>
        <v>0</v>
      </c>
      <c r="AE105">
        <f>J105="OPEN"</f>
        <v>0</v>
      </c>
      <c r="AF105">
        <f>AND(J105&lt;&gt;"",J105&lt;&gt;"OK",J105&lt;&gt;"OPEN")</f>
        <v>0</v>
      </c>
      <c r="AH105">
        <v>94</v>
      </c>
      <c r="AI105">
        <f>IF(AH105&gt;$AZ$11,"",IF(AH105=0,Journal!$D$3,INDEX($Q$11:$Q$1010,MATCH(AH105,$AD$11:$AD$1010,0))))</f>
        <v>0</v>
      </c>
      <c r="AJ105">
        <v>95</v>
      </c>
      <c r="AK105">
        <f>IF(AJ105&gt;$AZ$11,"",INDEX($P$11:$P$1010,MATCH(AJ105,$AD$11:$AD$1010,0)))</f>
        <v>0</v>
      </c>
      <c r="AM105">
        <f>IF(Markets!$A$99="","",Markets!$A$99)</f>
        <v>0</v>
      </c>
      <c r="AN105">
        <f>IF(AM105="",0,COUNTIFS(Journal!$C$11:$C$1010,AM105,$K$11:$K$1010,TRUE))</f>
        <v>0</v>
      </c>
      <c r="AO105">
        <f>IF(AN105=0,0,SUMIF(Journal!$C$11:$C$1010,AM105,$V$11:$V$1010))</f>
        <v>0</v>
      </c>
      <c r="AP105">
        <f>IF(AN105&gt;0,COUNTIF($AN$11:AN105,"&gt;0"),"")</f>
        <v>0</v>
      </c>
      <c r="AQ105">
        <v>95</v>
      </c>
      <c r="AR105">
        <f>IF(AQ105&gt;$AZ$36,"",INDEX($AM$11:$AM$160,MATCH(AQ105,$AP$11:$AP$160,0)))</f>
        <v>0</v>
      </c>
      <c r="AS105">
        <f>IF(AQ105&gt;$AZ$36,"",INDEX($AO$11:$AO$160,MATCH(AQ105,$AP$11:$AP$160,0)))</f>
        <v>0</v>
      </c>
    </row>
    <row r="106" spans="1:45">
      <c r="A106">
        <f>COUNTA(Journal!A106:M106)&gt;0</f>
        <v>0</v>
      </c>
      <c r="B106">
        <f>IF(Journal!$C106="",0,IFERROR(MATCH(Journal!$C106,Markets!$A$5:$A$154,0),0))</f>
        <v>0</v>
      </c>
      <c r="C106">
        <f>IF(B106&gt;0,INDEX(Markets!$C$5:$C$154,B106),"")</f>
        <v>0</v>
      </c>
      <c r="D106">
        <f>IF(B106&gt;0,INDEX(Markets!$F$5:$F$154,B106),"")</f>
        <v>0</v>
      </c>
      <c r="E106">
        <f>IF(B106&gt;0,IF(INDEX(Markets!$G$5:$G$154,B106)="",Journal!$D$4,INDEX(Markets!$G$5:$G$154,B106)),"")</f>
        <v>0</v>
      </c>
      <c r="F106">
        <f>IF(B106&gt;0,N(INDEX(Markets!$H$5:$H$154,B106)),0)</f>
        <v>0</v>
      </c>
      <c r="G106">
        <f>IF(Journal!$D106="LONG",1,IF(Journal!$D106="SHORT",-1,0))</f>
        <v>0</v>
      </c>
      <c r="H106">
        <f>IF(AND(ISNUMBER(Journal!$E106),ISNUMBER(Journal!$F106)),ABS(Journal!$E106-Journal!$F106),"")</f>
        <v>0</v>
      </c>
      <c r="I106">
        <f>IF(NOT(A106),"",IF(Journal!$C106="","INSTRUMENT MISSING",IF(B106=0,"UNKNOWN INSTRUMENT",IF(OR(NOT(ISNUMBER(C106)),NOT(ISNUMBER(D106))),"INSTRUMENT SPECS MISSING",IF(OR(C106&lt;=0,D106&lt;=0),"INSTRUMENT SPECS MISSING",IF(NOT(ISNUMBER(Journal!$E106)),"ENTRY MISSING",IF(NOT(ISNUMBER(Journal!$F106)),"SL MISSING",IF(Journal!$F106=Journal!$E106,"SL = ENTRY",IF(G106=0,"DIRECTION MISSING",IF(G106*(Journal!$E106-Journal!$F106)&lt;=0,"SL WRONG SIDE",IF(NOT(AND(ISNUMBER(Journal!$L106),Journal!$L106&gt;0)),IF(TRUE,"LOTS MISSING","RISK MISSING"),"")))))))))))</f>
        <v>0</v>
      </c>
      <c r="J106">
        <f>IF(NOT(A106),"",IF(I106&lt;&gt;"",I106,IF(AND(ISNUMBER(Journal!$G106),G106*(Journal!$G106-Journal!$E106)&lt;=0),"TP1 WRONG SIDE",IF(AND(ISNUMBER(Journal!$H106),G106*(Journal!$H106-Journal!$E106)&lt;=0),"TP2 WRONG SIDE",IF(AND(ISNUMBER(Journal!$I106),G106*(Journal!$I106-Journal!$E106)&lt;=0),"TP3 WRONG SIDE",IF(Journal!$K106="","OPEN",IF(AND(Journal!$M106&lt;&gt;"",OR(NOT(ISNUMBER(Journal!$M106)),Journal!$M106&lt;=0,Journal!$M106&gt;=1)),"TP1 % INVALID",IF(Journal!$K106="SL","OK",IF(Journal!$K106="TP",IF(ISNUMBER(Journal!$G106),"OK","TP1 MISSING"),IF(Journal!$K106="Manual exit",IF(ISNUMBER(Journal!$J106),"OK","MANUAL MISSING"),IF(Journal!$K106="TP1 + Breakeven",IF(ISNUMBER(Journal!$G106),"OK","TP1 MISSING"),IF(Journal!$K106="TP1 + Manual",IF(ISNUMBER(Journal!$G106),IF(ISNUMBER(Journal!$J106),"OK","MANUAL MISSING"),IF(ISNUMBER(Journal!$J106),"TP1 MISSING","TP1 &amp; MANUAL MISSING")),IF(Journal!$K106="Multiple TP",IF(ISNUMBER(Journal!$G106),IF(ISNUMBER(Journal!$H106),"OK","TP2 MISSING"),IF(ISNUMBER(Journal!$H106),"TP1 MISSING","TP1 &amp; TP2 MISSING")),"UNKNOWN OUTCOME")))))))))))))</f>
        <v>0</v>
      </c>
      <c r="K106">
        <f>J106="OK"</f>
        <v>0</v>
      </c>
      <c r="L106">
        <f>IF(ISNUMBER(Journal!$M106),Journal!$M106,0.5)</f>
        <v>0</v>
      </c>
      <c r="M106">
        <f>IF(NOT(K106),"",G106*IF(Journal!$K106="SL",Journal!$F106-Journal!$E106,IF(Journal!$K106="TP",Journal!$G106-Journal!$E106,IF(Journal!$K106="Manual exit",Journal!$J106-Journal!$E106,IF(Journal!$K106="TP1 + Breakeven",L106*(Journal!$G106-Journal!$E106),IF(Journal!$K106="TP1 + Manual",L106*(Journal!$G106-Journal!$E106)+(1-L106)*(Journal!$J106-Journal!$E106),(Journal!$G106+Journal!$H106+IF(ISNUMBER(Journal!$I106),Journal!$I106,0))/IF(ISNUMBER(Journal!$I106),3,2)-Journal!$E106))))))</f>
        <v>0</v>
      </c>
      <c r="N106">
        <f>IF(K106,Journal!$E106+G106*M106,"")</f>
        <v>0</v>
      </c>
      <c r="O106">
        <f>Q105</f>
        <v>0</v>
      </c>
      <c r="P106">
        <f>IF(OR(NOT(A106),I106&lt;&gt;""),"",Journal!$L106)</f>
        <v>0</v>
      </c>
      <c r="Q106">
        <f>O106+IF(K106,V106,0)</f>
        <v>0</v>
      </c>
      <c r="R106">
        <f>IF(P106="","",H106*P106*C106*D106)</f>
        <v>0</v>
      </c>
      <c r="S106">
        <f>IF(K106,M106*P106*C106*D106,"")</f>
        <v>0</v>
      </c>
      <c r="T106">
        <f>IF(K106,-IF(F106&gt;0,F106*Journal!$E106*P106*C106*D106,P106*E106),"")</f>
        <v>0</v>
      </c>
      <c r="U106">
        <f>IF(K106,IF(S106&gt;0,"W",IF(S106&lt;0,"L","B")),"")</f>
        <v>0</v>
      </c>
      <c r="V106">
        <f>IF(K106,S106+T106,"")</f>
        <v>0</v>
      </c>
      <c r="W106">
        <f>IF(K106,V106/O106,"")</f>
        <v>0</v>
      </c>
      <c r="X106">
        <f>IF(K106,M106/H106,"")</f>
        <v>0</v>
      </c>
      <c r="Y106">
        <f>IF(AND(OR(J106="OK",J106="OPEN"),ISNUMBER(Journal!$G106)),G106*(Journal!$G106-Journal!$E106)/H106,"")</f>
        <v>0</v>
      </c>
      <c r="Z106">
        <f>IF(AA106="","",IF(AND(ISNUMBER(Settings!$D$5),ISNUMBER(Settings!$E$5),IF(Settings!$D$5&lt;=Settings!$E$5,AND(AA106&gt;=Settings!$D$5,AA106&lt;Settings!$E$5),OR(AA106&gt;=Settings!$D$5,AA106&lt;Settings!$E$5))),Settings!$A$5,IF(AND(ISNUMBER(Settings!$D$6),ISNUMBER(Settings!$E$6),IF(Settings!$D$6&lt;=Settings!$E$6,AND(AA106&gt;=Settings!$D$6,AA106&lt;Settings!$E$6),OR(AA106&gt;=Settings!$D$6,AA106&lt;Settings!$E$6))),Settings!$A$6,IF(AND(ISNUMBER(Settings!$D$7),ISNUMBER(Settings!$E$7),IF(Settings!$D$7&lt;=Settings!$E$7,AND(AA106&gt;=Settings!$D$7,AA106&lt;Settings!$E$7),OR(AA106&gt;=Settings!$D$7,AA106&lt;Settings!$E$7))),Settings!$A$7,IF(AND(ISNUMBER(Settings!$D$8),ISNUMBER(Settings!$E$8),IF(Settings!$D$8&lt;=Settings!$E$8,AND(AA106&gt;=Settings!$D$8,AA106&lt;Settings!$E$8),OR(AA106&gt;=Settings!$D$8,AA106&lt;Settings!$E$8))),Settings!$A$8,IF(AND(ISNUMBER(Settings!$D$9),ISNUMBER(Settings!$E$9),IF(Settings!$D$9&lt;=Settings!$E$9,AND(AA106&gt;=Settings!$D$9,AA106&lt;Settings!$E$9),OR(AA106&gt;=Settings!$D$9,AA106&lt;Settings!$E$9))),Settings!$A$9,IF(AND(ISNUMBER(Settings!$D$10),ISNUMBER(Settings!$E$10),IF(Settings!$D$10&lt;=Settings!$E$10,AND(AA106&gt;=Settings!$D$10,AA106&lt;Settings!$E$10),OR(AA106&gt;=Settings!$D$10,AA106&lt;Settings!$E$10))),Settings!$A$10,"")))))))</f>
        <v>0</v>
      </c>
      <c r="AA106">
        <f>IF(AND(A106,ISNUMBER(Journal!$B106)),MOD(ROUND(MOD(Journal!$B106,1)*1440,0)-ROUND(Journal!$D$8*60,0),1440),"")</f>
        <v>0</v>
      </c>
      <c r="AB106">
        <f>IF(G106=1,"LONG",IF(G106=-1,"SHORT",""))</f>
        <v>0</v>
      </c>
      <c r="AC106">
        <f>AC105+IF(K106,1,0)</f>
        <v>0</v>
      </c>
      <c r="AD106">
        <f>IF(K106,AC106,"")</f>
        <v>0</v>
      </c>
      <c r="AE106">
        <f>J106="OPEN"</f>
        <v>0</v>
      </c>
      <c r="AF106">
        <f>AND(J106&lt;&gt;"",J106&lt;&gt;"OK",J106&lt;&gt;"OPEN")</f>
        <v>0</v>
      </c>
      <c r="AH106">
        <v>95</v>
      </c>
      <c r="AI106">
        <f>IF(AH106&gt;$AZ$11,"",IF(AH106=0,Journal!$D$3,INDEX($Q$11:$Q$1010,MATCH(AH106,$AD$11:$AD$1010,0))))</f>
        <v>0</v>
      </c>
      <c r="AJ106">
        <v>96</v>
      </c>
      <c r="AK106">
        <f>IF(AJ106&gt;$AZ$11,"",INDEX($P$11:$P$1010,MATCH(AJ106,$AD$11:$AD$1010,0)))</f>
        <v>0</v>
      </c>
      <c r="AM106">
        <f>IF(Markets!$A$100="","",Markets!$A$100)</f>
        <v>0</v>
      </c>
      <c r="AN106">
        <f>IF(AM106="",0,COUNTIFS(Journal!$C$11:$C$1010,AM106,$K$11:$K$1010,TRUE))</f>
        <v>0</v>
      </c>
      <c r="AO106">
        <f>IF(AN106=0,0,SUMIF(Journal!$C$11:$C$1010,AM106,$V$11:$V$1010))</f>
        <v>0</v>
      </c>
      <c r="AP106">
        <f>IF(AN106&gt;0,COUNTIF($AN$11:AN106,"&gt;0"),"")</f>
        <v>0</v>
      </c>
      <c r="AQ106">
        <v>96</v>
      </c>
      <c r="AR106">
        <f>IF(AQ106&gt;$AZ$36,"",INDEX($AM$11:$AM$160,MATCH(AQ106,$AP$11:$AP$160,0)))</f>
        <v>0</v>
      </c>
      <c r="AS106">
        <f>IF(AQ106&gt;$AZ$36,"",INDEX($AO$11:$AO$160,MATCH(AQ106,$AP$11:$AP$160,0)))</f>
        <v>0</v>
      </c>
    </row>
    <row r="107" spans="1:45">
      <c r="A107">
        <f>COUNTA(Journal!A107:M107)&gt;0</f>
        <v>0</v>
      </c>
      <c r="B107">
        <f>IF(Journal!$C107="",0,IFERROR(MATCH(Journal!$C107,Markets!$A$5:$A$154,0),0))</f>
        <v>0</v>
      </c>
      <c r="C107">
        <f>IF(B107&gt;0,INDEX(Markets!$C$5:$C$154,B107),"")</f>
        <v>0</v>
      </c>
      <c r="D107">
        <f>IF(B107&gt;0,INDEX(Markets!$F$5:$F$154,B107),"")</f>
        <v>0</v>
      </c>
      <c r="E107">
        <f>IF(B107&gt;0,IF(INDEX(Markets!$G$5:$G$154,B107)="",Journal!$D$4,INDEX(Markets!$G$5:$G$154,B107)),"")</f>
        <v>0</v>
      </c>
      <c r="F107">
        <f>IF(B107&gt;0,N(INDEX(Markets!$H$5:$H$154,B107)),0)</f>
        <v>0</v>
      </c>
      <c r="G107">
        <f>IF(Journal!$D107="LONG",1,IF(Journal!$D107="SHORT",-1,0))</f>
        <v>0</v>
      </c>
      <c r="H107">
        <f>IF(AND(ISNUMBER(Journal!$E107),ISNUMBER(Journal!$F107)),ABS(Journal!$E107-Journal!$F107),"")</f>
        <v>0</v>
      </c>
      <c r="I107">
        <f>IF(NOT(A107),"",IF(Journal!$C107="","INSTRUMENT MISSING",IF(B107=0,"UNKNOWN INSTRUMENT",IF(OR(NOT(ISNUMBER(C107)),NOT(ISNUMBER(D107))),"INSTRUMENT SPECS MISSING",IF(OR(C107&lt;=0,D107&lt;=0),"INSTRUMENT SPECS MISSING",IF(NOT(ISNUMBER(Journal!$E107)),"ENTRY MISSING",IF(NOT(ISNUMBER(Journal!$F107)),"SL MISSING",IF(Journal!$F107=Journal!$E107,"SL = ENTRY",IF(G107=0,"DIRECTION MISSING",IF(G107*(Journal!$E107-Journal!$F107)&lt;=0,"SL WRONG SIDE",IF(NOT(AND(ISNUMBER(Journal!$L107),Journal!$L107&gt;0)),IF(TRUE,"LOTS MISSING","RISK MISSING"),"")))))))))))</f>
        <v>0</v>
      </c>
      <c r="J107">
        <f>IF(NOT(A107),"",IF(I107&lt;&gt;"",I107,IF(AND(ISNUMBER(Journal!$G107),G107*(Journal!$G107-Journal!$E107)&lt;=0),"TP1 WRONG SIDE",IF(AND(ISNUMBER(Journal!$H107),G107*(Journal!$H107-Journal!$E107)&lt;=0),"TP2 WRONG SIDE",IF(AND(ISNUMBER(Journal!$I107),G107*(Journal!$I107-Journal!$E107)&lt;=0),"TP3 WRONG SIDE",IF(Journal!$K107="","OPEN",IF(AND(Journal!$M107&lt;&gt;"",OR(NOT(ISNUMBER(Journal!$M107)),Journal!$M107&lt;=0,Journal!$M107&gt;=1)),"TP1 % INVALID",IF(Journal!$K107="SL","OK",IF(Journal!$K107="TP",IF(ISNUMBER(Journal!$G107),"OK","TP1 MISSING"),IF(Journal!$K107="Manual exit",IF(ISNUMBER(Journal!$J107),"OK","MANUAL MISSING"),IF(Journal!$K107="TP1 + Breakeven",IF(ISNUMBER(Journal!$G107),"OK","TP1 MISSING"),IF(Journal!$K107="TP1 + Manual",IF(ISNUMBER(Journal!$G107),IF(ISNUMBER(Journal!$J107),"OK","MANUAL MISSING"),IF(ISNUMBER(Journal!$J107),"TP1 MISSING","TP1 &amp; MANUAL MISSING")),IF(Journal!$K107="Multiple TP",IF(ISNUMBER(Journal!$G107),IF(ISNUMBER(Journal!$H107),"OK","TP2 MISSING"),IF(ISNUMBER(Journal!$H107),"TP1 MISSING","TP1 &amp; TP2 MISSING")),"UNKNOWN OUTCOME")))))))))))))</f>
        <v>0</v>
      </c>
      <c r="K107">
        <f>J107="OK"</f>
        <v>0</v>
      </c>
      <c r="L107">
        <f>IF(ISNUMBER(Journal!$M107),Journal!$M107,0.5)</f>
        <v>0</v>
      </c>
      <c r="M107">
        <f>IF(NOT(K107),"",G107*IF(Journal!$K107="SL",Journal!$F107-Journal!$E107,IF(Journal!$K107="TP",Journal!$G107-Journal!$E107,IF(Journal!$K107="Manual exit",Journal!$J107-Journal!$E107,IF(Journal!$K107="TP1 + Breakeven",L107*(Journal!$G107-Journal!$E107),IF(Journal!$K107="TP1 + Manual",L107*(Journal!$G107-Journal!$E107)+(1-L107)*(Journal!$J107-Journal!$E107),(Journal!$G107+Journal!$H107+IF(ISNUMBER(Journal!$I107),Journal!$I107,0))/IF(ISNUMBER(Journal!$I107),3,2)-Journal!$E107))))))</f>
        <v>0</v>
      </c>
      <c r="N107">
        <f>IF(K107,Journal!$E107+G107*M107,"")</f>
        <v>0</v>
      </c>
      <c r="O107">
        <f>Q106</f>
        <v>0</v>
      </c>
      <c r="P107">
        <f>IF(OR(NOT(A107),I107&lt;&gt;""),"",Journal!$L107)</f>
        <v>0</v>
      </c>
      <c r="Q107">
        <f>O107+IF(K107,V107,0)</f>
        <v>0</v>
      </c>
      <c r="R107">
        <f>IF(P107="","",H107*P107*C107*D107)</f>
        <v>0</v>
      </c>
      <c r="S107">
        <f>IF(K107,M107*P107*C107*D107,"")</f>
        <v>0</v>
      </c>
      <c r="T107">
        <f>IF(K107,-IF(F107&gt;0,F107*Journal!$E107*P107*C107*D107,P107*E107),"")</f>
        <v>0</v>
      </c>
      <c r="U107">
        <f>IF(K107,IF(S107&gt;0,"W",IF(S107&lt;0,"L","B")),"")</f>
        <v>0</v>
      </c>
      <c r="V107">
        <f>IF(K107,S107+T107,"")</f>
        <v>0</v>
      </c>
      <c r="W107">
        <f>IF(K107,V107/O107,"")</f>
        <v>0</v>
      </c>
      <c r="X107">
        <f>IF(K107,M107/H107,"")</f>
        <v>0</v>
      </c>
      <c r="Y107">
        <f>IF(AND(OR(J107="OK",J107="OPEN"),ISNUMBER(Journal!$G107)),G107*(Journal!$G107-Journal!$E107)/H107,"")</f>
        <v>0</v>
      </c>
      <c r="Z107">
        <f>IF(AA107="","",IF(AND(ISNUMBER(Settings!$D$5),ISNUMBER(Settings!$E$5),IF(Settings!$D$5&lt;=Settings!$E$5,AND(AA107&gt;=Settings!$D$5,AA107&lt;Settings!$E$5),OR(AA107&gt;=Settings!$D$5,AA107&lt;Settings!$E$5))),Settings!$A$5,IF(AND(ISNUMBER(Settings!$D$6),ISNUMBER(Settings!$E$6),IF(Settings!$D$6&lt;=Settings!$E$6,AND(AA107&gt;=Settings!$D$6,AA107&lt;Settings!$E$6),OR(AA107&gt;=Settings!$D$6,AA107&lt;Settings!$E$6))),Settings!$A$6,IF(AND(ISNUMBER(Settings!$D$7),ISNUMBER(Settings!$E$7),IF(Settings!$D$7&lt;=Settings!$E$7,AND(AA107&gt;=Settings!$D$7,AA107&lt;Settings!$E$7),OR(AA107&gt;=Settings!$D$7,AA107&lt;Settings!$E$7))),Settings!$A$7,IF(AND(ISNUMBER(Settings!$D$8),ISNUMBER(Settings!$E$8),IF(Settings!$D$8&lt;=Settings!$E$8,AND(AA107&gt;=Settings!$D$8,AA107&lt;Settings!$E$8),OR(AA107&gt;=Settings!$D$8,AA107&lt;Settings!$E$8))),Settings!$A$8,IF(AND(ISNUMBER(Settings!$D$9),ISNUMBER(Settings!$E$9),IF(Settings!$D$9&lt;=Settings!$E$9,AND(AA107&gt;=Settings!$D$9,AA107&lt;Settings!$E$9),OR(AA107&gt;=Settings!$D$9,AA107&lt;Settings!$E$9))),Settings!$A$9,IF(AND(ISNUMBER(Settings!$D$10),ISNUMBER(Settings!$E$10),IF(Settings!$D$10&lt;=Settings!$E$10,AND(AA107&gt;=Settings!$D$10,AA107&lt;Settings!$E$10),OR(AA107&gt;=Settings!$D$10,AA107&lt;Settings!$E$10))),Settings!$A$10,"")))))))</f>
        <v>0</v>
      </c>
      <c r="AA107">
        <f>IF(AND(A107,ISNUMBER(Journal!$B107)),MOD(ROUND(MOD(Journal!$B107,1)*1440,0)-ROUND(Journal!$D$8*60,0),1440),"")</f>
        <v>0</v>
      </c>
      <c r="AB107">
        <f>IF(G107=1,"LONG",IF(G107=-1,"SHORT",""))</f>
        <v>0</v>
      </c>
      <c r="AC107">
        <f>AC106+IF(K107,1,0)</f>
        <v>0</v>
      </c>
      <c r="AD107">
        <f>IF(K107,AC107,"")</f>
        <v>0</v>
      </c>
      <c r="AE107">
        <f>J107="OPEN"</f>
        <v>0</v>
      </c>
      <c r="AF107">
        <f>AND(J107&lt;&gt;"",J107&lt;&gt;"OK",J107&lt;&gt;"OPEN")</f>
        <v>0</v>
      </c>
      <c r="AH107">
        <v>96</v>
      </c>
      <c r="AI107">
        <f>IF(AH107&gt;$AZ$11,"",IF(AH107=0,Journal!$D$3,INDEX($Q$11:$Q$1010,MATCH(AH107,$AD$11:$AD$1010,0))))</f>
        <v>0</v>
      </c>
      <c r="AJ107">
        <v>97</v>
      </c>
      <c r="AK107">
        <f>IF(AJ107&gt;$AZ$11,"",INDEX($P$11:$P$1010,MATCH(AJ107,$AD$11:$AD$1010,0)))</f>
        <v>0</v>
      </c>
      <c r="AM107">
        <f>IF(Markets!$A$101="","",Markets!$A$101)</f>
        <v>0</v>
      </c>
      <c r="AN107">
        <f>IF(AM107="",0,COUNTIFS(Journal!$C$11:$C$1010,AM107,$K$11:$K$1010,TRUE))</f>
        <v>0</v>
      </c>
      <c r="AO107">
        <f>IF(AN107=0,0,SUMIF(Journal!$C$11:$C$1010,AM107,$V$11:$V$1010))</f>
        <v>0</v>
      </c>
      <c r="AP107">
        <f>IF(AN107&gt;0,COUNTIF($AN$11:AN107,"&gt;0"),"")</f>
        <v>0</v>
      </c>
      <c r="AQ107">
        <v>97</v>
      </c>
      <c r="AR107">
        <f>IF(AQ107&gt;$AZ$36,"",INDEX($AM$11:$AM$160,MATCH(AQ107,$AP$11:$AP$160,0)))</f>
        <v>0</v>
      </c>
      <c r="AS107">
        <f>IF(AQ107&gt;$AZ$36,"",INDEX($AO$11:$AO$160,MATCH(AQ107,$AP$11:$AP$160,0)))</f>
        <v>0</v>
      </c>
    </row>
    <row r="108" spans="1:45">
      <c r="A108">
        <f>COUNTA(Journal!A108:M108)&gt;0</f>
        <v>0</v>
      </c>
      <c r="B108">
        <f>IF(Journal!$C108="",0,IFERROR(MATCH(Journal!$C108,Markets!$A$5:$A$154,0),0))</f>
        <v>0</v>
      </c>
      <c r="C108">
        <f>IF(B108&gt;0,INDEX(Markets!$C$5:$C$154,B108),"")</f>
        <v>0</v>
      </c>
      <c r="D108">
        <f>IF(B108&gt;0,INDEX(Markets!$F$5:$F$154,B108),"")</f>
        <v>0</v>
      </c>
      <c r="E108">
        <f>IF(B108&gt;0,IF(INDEX(Markets!$G$5:$G$154,B108)="",Journal!$D$4,INDEX(Markets!$G$5:$G$154,B108)),"")</f>
        <v>0</v>
      </c>
      <c r="F108">
        <f>IF(B108&gt;0,N(INDEX(Markets!$H$5:$H$154,B108)),0)</f>
        <v>0</v>
      </c>
      <c r="G108">
        <f>IF(Journal!$D108="LONG",1,IF(Journal!$D108="SHORT",-1,0))</f>
        <v>0</v>
      </c>
      <c r="H108">
        <f>IF(AND(ISNUMBER(Journal!$E108),ISNUMBER(Journal!$F108)),ABS(Journal!$E108-Journal!$F108),"")</f>
        <v>0</v>
      </c>
      <c r="I108">
        <f>IF(NOT(A108),"",IF(Journal!$C108="","INSTRUMENT MISSING",IF(B108=0,"UNKNOWN INSTRUMENT",IF(OR(NOT(ISNUMBER(C108)),NOT(ISNUMBER(D108))),"INSTRUMENT SPECS MISSING",IF(OR(C108&lt;=0,D108&lt;=0),"INSTRUMENT SPECS MISSING",IF(NOT(ISNUMBER(Journal!$E108)),"ENTRY MISSING",IF(NOT(ISNUMBER(Journal!$F108)),"SL MISSING",IF(Journal!$F108=Journal!$E108,"SL = ENTRY",IF(G108=0,"DIRECTION MISSING",IF(G108*(Journal!$E108-Journal!$F108)&lt;=0,"SL WRONG SIDE",IF(NOT(AND(ISNUMBER(Journal!$L108),Journal!$L108&gt;0)),IF(TRUE,"LOTS MISSING","RISK MISSING"),"")))))))))))</f>
        <v>0</v>
      </c>
      <c r="J108">
        <f>IF(NOT(A108),"",IF(I108&lt;&gt;"",I108,IF(AND(ISNUMBER(Journal!$G108),G108*(Journal!$G108-Journal!$E108)&lt;=0),"TP1 WRONG SIDE",IF(AND(ISNUMBER(Journal!$H108),G108*(Journal!$H108-Journal!$E108)&lt;=0),"TP2 WRONG SIDE",IF(AND(ISNUMBER(Journal!$I108),G108*(Journal!$I108-Journal!$E108)&lt;=0),"TP3 WRONG SIDE",IF(Journal!$K108="","OPEN",IF(AND(Journal!$M108&lt;&gt;"",OR(NOT(ISNUMBER(Journal!$M108)),Journal!$M108&lt;=0,Journal!$M108&gt;=1)),"TP1 % INVALID",IF(Journal!$K108="SL","OK",IF(Journal!$K108="TP",IF(ISNUMBER(Journal!$G108),"OK","TP1 MISSING"),IF(Journal!$K108="Manual exit",IF(ISNUMBER(Journal!$J108),"OK","MANUAL MISSING"),IF(Journal!$K108="TP1 + Breakeven",IF(ISNUMBER(Journal!$G108),"OK","TP1 MISSING"),IF(Journal!$K108="TP1 + Manual",IF(ISNUMBER(Journal!$G108),IF(ISNUMBER(Journal!$J108),"OK","MANUAL MISSING"),IF(ISNUMBER(Journal!$J108),"TP1 MISSING","TP1 &amp; MANUAL MISSING")),IF(Journal!$K108="Multiple TP",IF(ISNUMBER(Journal!$G108),IF(ISNUMBER(Journal!$H108),"OK","TP2 MISSING"),IF(ISNUMBER(Journal!$H108),"TP1 MISSING","TP1 &amp; TP2 MISSING")),"UNKNOWN OUTCOME")))))))))))))</f>
        <v>0</v>
      </c>
      <c r="K108">
        <f>J108="OK"</f>
        <v>0</v>
      </c>
      <c r="L108">
        <f>IF(ISNUMBER(Journal!$M108),Journal!$M108,0.5)</f>
        <v>0</v>
      </c>
      <c r="M108">
        <f>IF(NOT(K108),"",G108*IF(Journal!$K108="SL",Journal!$F108-Journal!$E108,IF(Journal!$K108="TP",Journal!$G108-Journal!$E108,IF(Journal!$K108="Manual exit",Journal!$J108-Journal!$E108,IF(Journal!$K108="TP1 + Breakeven",L108*(Journal!$G108-Journal!$E108),IF(Journal!$K108="TP1 + Manual",L108*(Journal!$G108-Journal!$E108)+(1-L108)*(Journal!$J108-Journal!$E108),(Journal!$G108+Journal!$H108+IF(ISNUMBER(Journal!$I108),Journal!$I108,0))/IF(ISNUMBER(Journal!$I108),3,2)-Journal!$E108))))))</f>
        <v>0</v>
      </c>
      <c r="N108">
        <f>IF(K108,Journal!$E108+G108*M108,"")</f>
        <v>0</v>
      </c>
      <c r="O108">
        <f>Q107</f>
        <v>0</v>
      </c>
      <c r="P108">
        <f>IF(OR(NOT(A108),I108&lt;&gt;""),"",Journal!$L108)</f>
        <v>0</v>
      </c>
      <c r="Q108">
        <f>O108+IF(K108,V108,0)</f>
        <v>0</v>
      </c>
      <c r="R108">
        <f>IF(P108="","",H108*P108*C108*D108)</f>
        <v>0</v>
      </c>
      <c r="S108">
        <f>IF(K108,M108*P108*C108*D108,"")</f>
        <v>0</v>
      </c>
      <c r="T108">
        <f>IF(K108,-IF(F108&gt;0,F108*Journal!$E108*P108*C108*D108,P108*E108),"")</f>
        <v>0</v>
      </c>
      <c r="U108">
        <f>IF(K108,IF(S108&gt;0,"W",IF(S108&lt;0,"L","B")),"")</f>
        <v>0</v>
      </c>
      <c r="V108">
        <f>IF(K108,S108+T108,"")</f>
        <v>0</v>
      </c>
      <c r="W108">
        <f>IF(K108,V108/O108,"")</f>
        <v>0</v>
      </c>
      <c r="X108">
        <f>IF(K108,M108/H108,"")</f>
        <v>0</v>
      </c>
      <c r="Y108">
        <f>IF(AND(OR(J108="OK",J108="OPEN"),ISNUMBER(Journal!$G108)),G108*(Journal!$G108-Journal!$E108)/H108,"")</f>
        <v>0</v>
      </c>
      <c r="Z108">
        <f>IF(AA108="","",IF(AND(ISNUMBER(Settings!$D$5),ISNUMBER(Settings!$E$5),IF(Settings!$D$5&lt;=Settings!$E$5,AND(AA108&gt;=Settings!$D$5,AA108&lt;Settings!$E$5),OR(AA108&gt;=Settings!$D$5,AA108&lt;Settings!$E$5))),Settings!$A$5,IF(AND(ISNUMBER(Settings!$D$6),ISNUMBER(Settings!$E$6),IF(Settings!$D$6&lt;=Settings!$E$6,AND(AA108&gt;=Settings!$D$6,AA108&lt;Settings!$E$6),OR(AA108&gt;=Settings!$D$6,AA108&lt;Settings!$E$6))),Settings!$A$6,IF(AND(ISNUMBER(Settings!$D$7),ISNUMBER(Settings!$E$7),IF(Settings!$D$7&lt;=Settings!$E$7,AND(AA108&gt;=Settings!$D$7,AA108&lt;Settings!$E$7),OR(AA108&gt;=Settings!$D$7,AA108&lt;Settings!$E$7))),Settings!$A$7,IF(AND(ISNUMBER(Settings!$D$8),ISNUMBER(Settings!$E$8),IF(Settings!$D$8&lt;=Settings!$E$8,AND(AA108&gt;=Settings!$D$8,AA108&lt;Settings!$E$8),OR(AA108&gt;=Settings!$D$8,AA108&lt;Settings!$E$8))),Settings!$A$8,IF(AND(ISNUMBER(Settings!$D$9),ISNUMBER(Settings!$E$9),IF(Settings!$D$9&lt;=Settings!$E$9,AND(AA108&gt;=Settings!$D$9,AA108&lt;Settings!$E$9),OR(AA108&gt;=Settings!$D$9,AA108&lt;Settings!$E$9))),Settings!$A$9,IF(AND(ISNUMBER(Settings!$D$10),ISNUMBER(Settings!$E$10),IF(Settings!$D$10&lt;=Settings!$E$10,AND(AA108&gt;=Settings!$D$10,AA108&lt;Settings!$E$10),OR(AA108&gt;=Settings!$D$10,AA108&lt;Settings!$E$10))),Settings!$A$10,"")))))))</f>
        <v>0</v>
      </c>
      <c r="AA108">
        <f>IF(AND(A108,ISNUMBER(Journal!$B108)),MOD(ROUND(MOD(Journal!$B108,1)*1440,0)-ROUND(Journal!$D$8*60,0),1440),"")</f>
        <v>0</v>
      </c>
      <c r="AB108">
        <f>IF(G108=1,"LONG",IF(G108=-1,"SHORT",""))</f>
        <v>0</v>
      </c>
      <c r="AC108">
        <f>AC107+IF(K108,1,0)</f>
        <v>0</v>
      </c>
      <c r="AD108">
        <f>IF(K108,AC108,"")</f>
        <v>0</v>
      </c>
      <c r="AE108">
        <f>J108="OPEN"</f>
        <v>0</v>
      </c>
      <c r="AF108">
        <f>AND(J108&lt;&gt;"",J108&lt;&gt;"OK",J108&lt;&gt;"OPEN")</f>
        <v>0</v>
      </c>
      <c r="AH108">
        <v>97</v>
      </c>
      <c r="AI108">
        <f>IF(AH108&gt;$AZ$11,"",IF(AH108=0,Journal!$D$3,INDEX($Q$11:$Q$1010,MATCH(AH108,$AD$11:$AD$1010,0))))</f>
        <v>0</v>
      </c>
      <c r="AJ108">
        <v>98</v>
      </c>
      <c r="AK108">
        <f>IF(AJ108&gt;$AZ$11,"",INDEX($P$11:$P$1010,MATCH(AJ108,$AD$11:$AD$1010,0)))</f>
        <v>0</v>
      </c>
      <c r="AM108">
        <f>IF(Markets!$A$102="","",Markets!$A$102)</f>
        <v>0</v>
      </c>
      <c r="AN108">
        <f>IF(AM108="",0,COUNTIFS(Journal!$C$11:$C$1010,AM108,$K$11:$K$1010,TRUE))</f>
        <v>0</v>
      </c>
      <c r="AO108">
        <f>IF(AN108=0,0,SUMIF(Journal!$C$11:$C$1010,AM108,$V$11:$V$1010))</f>
        <v>0</v>
      </c>
      <c r="AP108">
        <f>IF(AN108&gt;0,COUNTIF($AN$11:AN108,"&gt;0"),"")</f>
        <v>0</v>
      </c>
      <c r="AQ108">
        <v>98</v>
      </c>
      <c r="AR108">
        <f>IF(AQ108&gt;$AZ$36,"",INDEX($AM$11:$AM$160,MATCH(AQ108,$AP$11:$AP$160,0)))</f>
        <v>0</v>
      </c>
      <c r="AS108">
        <f>IF(AQ108&gt;$AZ$36,"",INDEX($AO$11:$AO$160,MATCH(AQ108,$AP$11:$AP$160,0)))</f>
        <v>0</v>
      </c>
    </row>
    <row r="109" spans="1:45">
      <c r="A109">
        <f>COUNTA(Journal!A109:M109)&gt;0</f>
        <v>0</v>
      </c>
      <c r="B109">
        <f>IF(Journal!$C109="",0,IFERROR(MATCH(Journal!$C109,Markets!$A$5:$A$154,0),0))</f>
        <v>0</v>
      </c>
      <c r="C109">
        <f>IF(B109&gt;0,INDEX(Markets!$C$5:$C$154,B109),"")</f>
        <v>0</v>
      </c>
      <c r="D109">
        <f>IF(B109&gt;0,INDEX(Markets!$F$5:$F$154,B109),"")</f>
        <v>0</v>
      </c>
      <c r="E109">
        <f>IF(B109&gt;0,IF(INDEX(Markets!$G$5:$G$154,B109)="",Journal!$D$4,INDEX(Markets!$G$5:$G$154,B109)),"")</f>
        <v>0</v>
      </c>
      <c r="F109">
        <f>IF(B109&gt;0,N(INDEX(Markets!$H$5:$H$154,B109)),0)</f>
        <v>0</v>
      </c>
      <c r="G109">
        <f>IF(Journal!$D109="LONG",1,IF(Journal!$D109="SHORT",-1,0))</f>
        <v>0</v>
      </c>
      <c r="H109">
        <f>IF(AND(ISNUMBER(Journal!$E109),ISNUMBER(Journal!$F109)),ABS(Journal!$E109-Journal!$F109),"")</f>
        <v>0</v>
      </c>
      <c r="I109">
        <f>IF(NOT(A109),"",IF(Journal!$C109="","INSTRUMENT MISSING",IF(B109=0,"UNKNOWN INSTRUMENT",IF(OR(NOT(ISNUMBER(C109)),NOT(ISNUMBER(D109))),"INSTRUMENT SPECS MISSING",IF(OR(C109&lt;=0,D109&lt;=0),"INSTRUMENT SPECS MISSING",IF(NOT(ISNUMBER(Journal!$E109)),"ENTRY MISSING",IF(NOT(ISNUMBER(Journal!$F109)),"SL MISSING",IF(Journal!$F109=Journal!$E109,"SL = ENTRY",IF(G109=0,"DIRECTION MISSING",IF(G109*(Journal!$E109-Journal!$F109)&lt;=0,"SL WRONG SIDE",IF(NOT(AND(ISNUMBER(Journal!$L109),Journal!$L109&gt;0)),IF(TRUE,"LOTS MISSING","RISK MISSING"),"")))))))))))</f>
        <v>0</v>
      </c>
      <c r="J109">
        <f>IF(NOT(A109),"",IF(I109&lt;&gt;"",I109,IF(AND(ISNUMBER(Journal!$G109),G109*(Journal!$G109-Journal!$E109)&lt;=0),"TP1 WRONG SIDE",IF(AND(ISNUMBER(Journal!$H109),G109*(Journal!$H109-Journal!$E109)&lt;=0),"TP2 WRONG SIDE",IF(AND(ISNUMBER(Journal!$I109),G109*(Journal!$I109-Journal!$E109)&lt;=0),"TP3 WRONG SIDE",IF(Journal!$K109="","OPEN",IF(AND(Journal!$M109&lt;&gt;"",OR(NOT(ISNUMBER(Journal!$M109)),Journal!$M109&lt;=0,Journal!$M109&gt;=1)),"TP1 % INVALID",IF(Journal!$K109="SL","OK",IF(Journal!$K109="TP",IF(ISNUMBER(Journal!$G109),"OK","TP1 MISSING"),IF(Journal!$K109="Manual exit",IF(ISNUMBER(Journal!$J109),"OK","MANUAL MISSING"),IF(Journal!$K109="TP1 + Breakeven",IF(ISNUMBER(Journal!$G109),"OK","TP1 MISSING"),IF(Journal!$K109="TP1 + Manual",IF(ISNUMBER(Journal!$G109),IF(ISNUMBER(Journal!$J109),"OK","MANUAL MISSING"),IF(ISNUMBER(Journal!$J109),"TP1 MISSING","TP1 &amp; MANUAL MISSING")),IF(Journal!$K109="Multiple TP",IF(ISNUMBER(Journal!$G109),IF(ISNUMBER(Journal!$H109),"OK","TP2 MISSING"),IF(ISNUMBER(Journal!$H109),"TP1 MISSING","TP1 &amp; TP2 MISSING")),"UNKNOWN OUTCOME")))))))))))))</f>
        <v>0</v>
      </c>
      <c r="K109">
        <f>J109="OK"</f>
        <v>0</v>
      </c>
      <c r="L109">
        <f>IF(ISNUMBER(Journal!$M109),Journal!$M109,0.5)</f>
        <v>0</v>
      </c>
      <c r="M109">
        <f>IF(NOT(K109),"",G109*IF(Journal!$K109="SL",Journal!$F109-Journal!$E109,IF(Journal!$K109="TP",Journal!$G109-Journal!$E109,IF(Journal!$K109="Manual exit",Journal!$J109-Journal!$E109,IF(Journal!$K109="TP1 + Breakeven",L109*(Journal!$G109-Journal!$E109),IF(Journal!$K109="TP1 + Manual",L109*(Journal!$G109-Journal!$E109)+(1-L109)*(Journal!$J109-Journal!$E109),(Journal!$G109+Journal!$H109+IF(ISNUMBER(Journal!$I109),Journal!$I109,0))/IF(ISNUMBER(Journal!$I109),3,2)-Journal!$E109))))))</f>
        <v>0</v>
      </c>
      <c r="N109">
        <f>IF(K109,Journal!$E109+G109*M109,"")</f>
        <v>0</v>
      </c>
      <c r="O109">
        <f>Q108</f>
        <v>0</v>
      </c>
      <c r="P109">
        <f>IF(OR(NOT(A109),I109&lt;&gt;""),"",Journal!$L109)</f>
        <v>0</v>
      </c>
      <c r="Q109">
        <f>O109+IF(K109,V109,0)</f>
        <v>0</v>
      </c>
      <c r="R109">
        <f>IF(P109="","",H109*P109*C109*D109)</f>
        <v>0</v>
      </c>
      <c r="S109">
        <f>IF(K109,M109*P109*C109*D109,"")</f>
        <v>0</v>
      </c>
      <c r="T109">
        <f>IF(K109,-IF(F109&gt;0,F109*Journal!$E109*P109*C109*D109,P109*E109),"")</f>
        <v>0</v>
      </c>
      <c r="U109">
        <f>IF(K109,IF(S109&gt;0,"W",IF(S109&lt;0,"L","B")),"")</f>
        <v>0</v>
      </c>
      <c r="V109">
        <f>IF(K109,S109+T109,"")</f>
        <v>0</v>
      </c>
      <c r="W109">
        <f>IF(K109,V109/O109,"")</f>
        <v>0</v>
      </c>
      <c r="X109">
        <f>IF(K109,M109/H109,"")</f>
        <v>0</v>
      </c>
      <c r="Y109">
        <f>IF(AND(OR(J109="OK",J109="OPEN"),ISNUMBER(Journal!$G109)),G109*(Journal!$G109-Journal!$E109)/H109,"")</f>
        <v>0</v>
      </c>
      <c r="Z109">
        <f>IF(AA109="","",IF(AND(ISNUMBER(Settings!$D$5),ISNUMBER(Settings!$E$5),IF(Settings!$D$5&lt;=Settings!$E$5,AND(AA109&gt;=Settings!$D$5,AA109&lt;Settings!$E$5),OR(AA109&gt;=Settings!$D$5,AA109&lt;Settings!$E$5))),Settings!$A$5,IF(AND(ISNUMBER(Settings!$D$6),ISNUMBER(Settings!$E$6),IF(Settings!$D$6&lt;=Settings!$E$6,AND(AA109&gt;=Settings!$D$6,AA109&lt;Settings!$E$6),OR(AA109&gt;=Settings!$D$6,AA109&lt;Settings!$E$6))),Settings!$A$6,IF(AND(ISNUMBER(Settings!$D$7),ISNUMBER(Settings!$E$7),IF(Settings!$D$7&lt;=Settings!$E$7,AND(AA109&gt;=Settings!$D$7,AA109&lt;Settings!$E$7),OR(AA109&gt;=Settings!$D$7,AA109&lt;Settings!$E$7))),Settings!$A$7,IF(AND(ISNUMBER(Settings!$D$8),ISNUMBER(Settings!$E$8),IF(Settings!$D$8&lt;=Settings!$E$8,AND(AA109&gt;=Settings!$D$8,AA109&lt;Settings!$E$8),OR(AA109&gt;=Settings!$D$8,AA109&lt;Settings!$E$8))),Settings!$A$8,IF(AND(ISNUMBER(Settings!$D$9),ISNUMBER(Settings!$E$9),IF(Settings!$D$9&lt;=Settings!$E$9,AND(AA109&gt;=Settings!$D$9,AA109&lt;Settings!$E$9),OR(AA109&gt;=Settings!$D$9,AA109&lt;Settings!$E$9))),Settings!$A$9,IF(AND(ISNUMBER(Settings!$D$10),ISNUMBER(Settings!$E$10),IF(Settings!$D$10&lt;=Settings!$E$10,AND(AA109&gt;=Settings!$D$10,AA109&lt;Settings!$E$10),OR(AA109&gt;=Settings!$D$10,AA109&lt;Settings!$E$10))),Settings!$A$10,"")))))))</f>
        <v>0</v>
      </c>
      <c r="AA109">
        <f>IF(AND(A109,ISNUMBER(Journal!$B109)),MOD(ROUND(MOD(Journal!$B109,1)*1440,0)-ROUND(Journal!$D$8*60,0),1440),"")</f>
        <v>0</v>
      </c>
      <c r="AB109">
        <f>IF(G109=1,"LONG",IF(G109=-1,"SHORT",""))</f>
        <v>0</v>
      </c>
      <c r="AC109">
        <f>AC108+IF(K109,1,0)</f>
        <v>0</v>
      </c>
      <c r="AD109">
        <f>IF(K109,AC109,"")</f>
        <v>0</v>
      </c>
      <c r="AE109">
        <f>J109="OPEN"</f>
        <v>0</v>
      </c>
      <c r="AF109">
        <f>AND(J109&lt;&gt;"",J109&lt;&gt;"OK",J109&lt;&gt;"OPEN")</f>
        <v>0</v>
      </c>
      <c r="AH109">
        <v>98</v>
      </c>
      <c r="AI109">
        <f>IF(AH109&gt;$AZ$11,"",IF(AH109=0,Journal!$D$3,INDEX($Q$11:$Q$1010,MATCH(AH109,$AD$11:$AD$1010,0))))</f>
        <v>0</v>
      </c>
      <c r="AJ109">
        <v>99</v>
      </c>
      <c r="AK109">
        <f>IF(AJ109&gt;$AZ$11,"",INDEX($P$11:$P$1010,MATCH(AJ109,$AD$11:$AD$1010,0)))</f>
        <v>0</v>
      </c>
      <c r="AM109">
        <f>IF(Markets!$A$103="","",Markets!$A$103)</f>
        <v>0</v>
      </c>
      <c r="AN109">
        <f>IF(AM109="",0,COUNTIFS(Journal!$C$11:$C$1010,AM109,$K$11:$K$1010,TRUE))</f>
        <v>0</v>
      </c>
      <c r="AO109">
        <f>IF(AN109=0,0,SUMIF(Journal!$C$11:$C$1010,AM109,$V$11:$V$1010))</f>
        <v>0</v>
      </c>
      <c r="AP109">
        <f>IF(AN109&gt;0,COUNTIF($AN$11:AN109,"&gt;0"),"")</f>
        <v>0</v>
      </c>
      <c r="AQ109">
        <v>99</v>
      </c>
      <c r="AR109">
        <f>IF(AQ109&gt;$AZ$36,"",INDEX($AM$11:$AM$160,MATCH(AQ109,$AP$11:$AP$160,0)))</f>
        <v>0</v>
      </c>
      <c r="AS109">
        <f>IF(AQ109&gt;$AZ$36,"",INDEX($AO$11:$AO$160,MATCH(AQ109,$AP$11:$AP$160,0)))</f>
        <v>0</v>
      </c>
    </row>
    <row r="110" spans="1:45">
      <c r="A110">
        <f>COUNTA(Journal!A110:M110)&gt;0</f>
        <v>0</v>
      </c>
      <c r="B110">
        <f>IF(Journal!$C110="",0,IFERROR(MATCH(Journal!$C110,Markets!$A$5:$A$154,0),0))</f>
        <v>0</v>
      </c>
      <c r="C110">
        <f>IF(B110&gt;0,INDEX(Markets!$C$5:$C$154,B110),"")</f>
        <v>0</v>
      </c>
      <c r="D110">
        <f>IF(B110&gt;0,INDEX(Markets!$F$5:$F$154,B110),"")</f>
        <v>0</v>
      </c>
      <c r="E110">
        <f>IF(B110&gt;0,IF(INDEX(Markets!$G$5:$G$154,B110)="",Journal!$D$4,INDEX(Markets!$G$5:$G$154,B110)),"")</f>
        <v>0</v>
      </c>
      <c r="F110">
        <f>IF(B110&gt;0,N(INDEX(Markets!$H$5:$H$154,B110)),0)</f>
        <v>0</v>
      </c>
      <c r="G110">
        <f>IF(Journal!$D110="LONG",1,IF(Journal!$D110="SHORT",-1,0))</f>
        <v>0</v>
      </c>
      <c r="H110">
        <f>IF(AND(ISNUMBER(Journal!$E110),ISNUMBER(Journal!$F110)),ABS(Journal!$E110-Journal!$F110),"")</f>
        <v>0</v>
      </c>
      <c r="I110">
        <f>IF(NOT(A110),"",IF(Journal!$C110="","INSTRUMENT MISSING",IF(B110=0,"UNKNOWN INSTRUMENT",IF(OR(NOT(ISNUMBER(C110)),NOT(ISNUMBER(D110))),"INSTRUMENT SPECS MISSING",IF(OR(C110&lt;=0,D110&lt;=0),"INSTRUMENT SPECS MISSING",IF(NOT(ISNUMBER(Journal!$E110)),"ENTRY MISSING",IF(NOT(ISNUMBER(Journal!$F110)),"SL MISSING",IF(Journal!$F110=Journal!$E110,"SL = ENTRY",IF(G110=0,"DIRECTION MISSING",IF(G110*(Journal!$E110-Journal!$F110)&lt;=0,"SL WRONG SIDE",IF(NOT(AND(ISNUMBER(Journal!$L110),Journal!$L110&gt;0)),IF(TRUE,"LOTS MISSING","RISK MISSING"),"")))))))))))</f>
        <v>0</v>
      </c>
      <c r="J110">
        <f>IF(NOT(A110),"",IF(I110&lt;&gt;"",I110,IF(AND(ISNUMBER(Journal!$G110),G110*(Journal!$G110-Journal!$E110)&lt;=0),"TP1 WRONG SIDE",IF(AND(ISNUMBER(Journal!$H110),G110*(Journal!$H110-Journal!$E110)&lt;=0),"TP2 WRONG SIDE",IF(AND(ISNUMBER(Journal!$I110),G110*(Journal!$I110-Journal!$E110)&lt;=0),"TP3 WRONG SIDE",IF(Journal!$K110="","OPEN",IF(AND(Journal!$M110&lt;&gt;"",OR(NOT(ISNUMBER(Journal!$M110)),Journal!$M110&lt;=0,Journal!$M110&gt;=1)),"TP1 % INVALID",IF(Journal!$K110="SL","OK",IF(Journal!$K110="TP",IF(ISNUMBER(Journal!$G110),"OK","TP1 MISSING"),IF(Journal!$K110="Manual exit",IF(ISNUMBER(Journal!$J110),"OK","MANUAL MISSING"),IF(Journal!$K110="TP1 + Breakeven",IF(ISNUMBER(Journal!$G110),"OK","TP1 MISSING"),IF(Journal!$K110="TP1 + Manual",IF(ISNUMBER(Journal!$G110),IF(ISNUMBER(Journal!$J110),"OK","MANUAL MISSING"),IF(ISNUMBER(Journal!$J110),"TP1 MISSING","TP1 &amp; MANUAL MISSING")),IF(Journal!$K110="Multiple TP",IF(ISNUMBER(Journal!$G110),IF(ISNUMBER(Journal!$H110),"OK","TP2 MISSING"),IF(ISNUMBER(Journal!$H110),"TP1 MISSING","TP1 &amp; TP2 MISSING")),"UNKNOWN OUTCOME")))))))))))))</f>
        <v>0</v>
      </c>
      <c r="K110">
        <f>J110="OK"</f>
        <v>0</v>
      </c>
      <c r="L110">
        <f>IF(ISNUMBER(Journal!$M110),Journal!$M110,0.5)</f>
        <v>0</v>
      </c>
      <c r="M110">
        <f>IF(NOT(K110),"",G110*IF(Journal!$K110="SL",Journal!$F110-Journal!$E110,IF(Journal!$K110="TP",Journal!$G110-Journal!$E110,IF(Journal!$K110="Manual exit",Journal!$J110-Journal!$E110,IF(Journal!$K110="TP1 + Breakeven",L110*(Journal!$G110-Journal!$E110),IF(Journal!$K110="TP1 + Manual",L110*(Journal!$G110-Journal!$E110)+(1-L110)*(Journal!$J110-Journal!$E110),(Journal!$G110+Journal!$H110+IF(ISNUMBER(Journal!$I110),Journal!$I110,0))/IF(ISNUMBER(Journal!$I110),3,2)-Journal!$E110))))))</f>
        <v>0</v>
      </c>
      <c r="N110">
        <f>IF(K110,Journal!$E110+G110*M110,"")</f>
        <v>0</v>
      </c>
      <c r="O110">
        <f>Q109</f>
        <v>0</v>
      </c>
      <c r="P110">
        <f>IF(OR(NOT(A110),I110&lt;&gt;""),"",Journal!$L110)</f>
        <v>0</v>
      </c>
      <c r="Q110">
        <f>O110+IF(K110,V110,0)</f>
        <v>0</v>
      </c>
      <c r="R110">
        <f>IF(P110="","",H110*P110*C110*D110)</f>
        <v>0</v>
      </c>
      <c r="S110">
        <f>IF(K110,M110*P110*C110*D110,"")</f>
        <v>0</v>
      </c>
      <c r="T110">
        <f>IF(K110,-IF(F110&gt;0,F110*Journal!$E110*P110*C110*D110,P110*E110),"")</f>
        <v>0</v>
      </c>
      <c r="U110">
        <f>IF(K110,IF(S110&gt;0,"W",IF(S110&lt;0,"L","B")),"")</f>
        <v>0</v>
      </c>
      <c r="V110">
        <f>IF(K110,S110+T110,"")</f>
        <v>0</v>
      </c>
      <c r="W110">
        <f>IF(K110,V110/O110,"")</f>
        <v>0</v>
      </c>
      <c r="X110">
        <f>IF(K110,M110/H110,"")</f>
        <v>0</v>
      </c>
      <c r="Y110">
        <f>IF(AND(OR(J110="OK",J110="OPEN"),ISNUMBER(Journal!$G110)),G110*(Journal!$G110-Journal!$E110)/H110,"")</f>
        <v>0</v>
      </c>
      <c r="Z110">
        <f>IF(AA110="","",IF(AND(ISNUMBER(Settings!$D$5),ISNUMBER(Settings!$E$5),IF(Settings!$D$5&lt;=Settings!$E$5,AND(AA110&gt;=Settings!$D$5,AA110&lt;Settings!$E$5),OR(AA110&gt;=Settings!$D$5,AA110&lt;Settings!$E$5))),Settings!$A$5,IF(AND(ISNUMBER(Settings!$D$6),ISNUMBER(Settings!$E$6),IF(Settings!$D$6&lt;=Settings!$E$6,AND(AA110&gt;=Settings!$D$6,AA110&lt;Settings!$E$6),OR(AA110&gt;=Settings!$D$6,AA110&lt;Settings!$E$6))),Settings!$A$6,IF(AND(ISNUMBER(Settings!$D$7),ISNUMBER(Settings!$E$7),IF(Settings!$D$7&lt;=Settings!$E$7,AND(AA110&gt;=Settings!$D$7,AA110&lt;Settings!$E$7),OR(AA110&gt;=Settings!$D$7,AA110&lt;Settings!$E$7))),Settings!$A$7,IF(AND(ISNUMBER(Settings!$D$8),ISNUMBER(Settings!$E$8),IF(Settings!$D$8&lt;=Settings!$E$8,AND(AA110&gt;=Settings!$D$8,AA110&lt;Settings!$E$8),OR(AA110&gt;=Settings!$D$8,AA110&lt;Settings!$E$8))),Settings!$A$8,IF(AND(ISNUMBER(Settings!$D$9),ISNUMBER(Settings!$E$9),IF(Settings!$D$9&lt;=Settings!$E$9,AND(AA110&gt;=Settings!$D$9,AA110&lt;Settings!$E$9),OR(AA110&gt;=Settings!$D$9,AA110&lt;Settings!$E$9))),Settings!$A$9,IF(AND(ISNUMBER(Settings!$D$10),ISNUMBER(Settings!$E$10),IF(Settings!$D$10&lt;=Settings!$E$10,AND(AA110&gt;=Settings!$D$10,AA110&lt;Settings!$E$10),OR(AA110&gt;=Settings!$D$10,AA110&lt;Settings!$E$10))),Settings!$A$10,"")))))))</f>
        <v>0</v>
      </c>
      <c r="AA110">
        <f>IF(AND(A110,ISNUMBER(Journal!$B110)),MOD(ROUND(MOD(Journal!$B110,1)*1440,0)-ROUND(Journal!$D$8*60,0),1440),"")</f>
        <v>0</v>
      </c>
      <c r="AB110">
        <f>IF(G110=1,"LONG",IF(G110=-1,"SHORT",""))</f>
        <v>0</v>
      </c>
      <c r="AC110">
        <f>AC109+IF(K110,1,0)</f>
        <v>0</v>
      </c>
      <c r="AD110">
        <f>IF(K110,AC110,"")</f>
        <v>0</v>
      </c>
      <c r="AE110">
        <f>J110="OPEN"</f>
        <v>0</v>
      </c>
      <c r="AF110">
        <f>AND(J110&lt;&gt;"",J110&lt;&gt;"OK",J110&lt;&gt;"OPEN")</f>
        <v>0</v>
      </c>
      <c r="AH110">
        <v>99</v>
      </c>
      <c r="AI110">
        <f>IF(AH110&gt;$AZ$11,"",IF(AH110=0,Journal!$D$3,INDEX($Q$11:$Q$1010,MATCH(AH110,$AD$11:$AD$1010,0))))</f>
        <v>0</v>
      </c>
      <c r="AJ110">
        <v>100</v>
      </c>
      <c r="AK110">
        <f>IF(AJ110&gt;$AZ$11,"",INDEX($P$11:$P$1010,MATCH(AJ110,$AD$11:$AD$1010,0)))</f>
        <v>0</v>
      </c>
      <c r="AM110">
        <f>IF(Markets!$A$104="","",Markets!$A$104)</f>
        <v>0</v>
      </c>
      <c r="AN110">
        <f>IF(AM110="",0,COUNTIFS(Journal!$C$11:$C$1010,AM110,$K$11:$K$1010,TRUE))</f>
        <v>0</v>
      </c>
      <c r="AO110">
        <f>IF(AN110=0,0,SUMIF(Journal!$C$11:$C$1010,AM110,$V$11:$V$1010))</f>
        <v>0</v>
      </c>
      <c r="AP110">
        <f>IF(AN110&gt;0,COUNTIF($AN$11:AN110,"&gt;0"),"")</f>
        <v>0</v>
      </c>
      <c r="AQ110">
        <v>100</v>
      </c>
      <c r="AR110">
        <f>IF(AQ110&gt;$AZ$36,"",INDEX($AM$11:$AM$160,MATCH(AQ110,$AP$11:$AP$160,0)))</f>
        <v>0</v>
      </c>
      <c r="AS110">
        <f>IF(AQ110&gt;$AZ$36,"",INDEX($AO$11:$AO$160,MATCH(AQ110,$AP$11:$AP$160,0)))</f>
        <v>0</v>
      </c>
    </row>
    <row r="111" spans="1:45">
      <c r="A111">
        <f>COUNTA(Journal!A111:M111)&gt;0</f>
        <v>0</v>
      </c>
      <c r="B111">
        <f>IF(Journal!$C111="",0,IFERROR(MATCH(Journal!$C111,Markets!$A$5:$A$154,0),0))</f>
        <v>0</v>
      </c>
      <c r="C111">
        <f>IF(B111&gt;0,INDEX(Markets!$C$5:$C$154,B111),"")</f>
        <v>0</v>
      </c>
      <c r="D111">
        <f>IF(B111&gt;0,INDEX(Markets!$F$5:$F$154,B111),"")</f>
        <v>0</v>
      </c>
      <c r="E111">
        <f>IF(B111&gt;0,IF(INDEX(Markets!$G$5:$G$154,B111)="",Journal!$D$4,INDEX(Markets!$G$5:$G$154,B111)),"")</f>
        <v>0</v>
      </c>
      <c r="F111">
        <f>IF(B111&gt;0,N(INDEX(Markets!$H$5:$H$154,B111)),0)</f>
        <v>0</v>
      </c>
      <c r="G111">
        <f>IF(Journal!$D111="LONG",1,IF(Journal!$D111="SHORT",-1,0))</f>
        <v>0</v>
      </c>
      <c r="H111">
        <f>IF(AND(ISNUMBER(Journal!$E111),ISNUMBER(Journal!$F111)),ABS(Journal!$E111-Journal!$F111),"")</f>
        <v>0</v>
      </c>
      <c r="I111">
        <f>IF(NOT(A111),"",IF(Journal!$C111="","INSTRUMENT MISSING",IF(B111=0,"UNKNOWN INSTRUMENT",IF(OR(NOT(ISNUMBER(C111)),NOT(ISNUMBER(D111))),"INSTRUMENT SPECS MISSING",IF(OR(C111&lt;=0,D111&lt;=0),"INSTRUMENT SPECS MISSING",IF(NOT(ISNUMBER(Journal!$E111)),"ENTRY MISSING",IF(NOT(ISNUMBER(Journal!$F111)),"SL MISSING",IF(Journal!$F111=Journal!$E111,"SL = ENTRY",IF(G111=0,"DIRECTION MISSING",IF(G111*(Journal!$E111-Journal!$F111)&lt;=0,"SL WRONG SIDE",IF(NOT(AND(ISNUMBER(Journal!$L111),Journal!$L111&gt;0)),IF(TRUE,"LOTS MISSING","RISK MISSING"),"")))))))))))</f>
        <v>0</v>
      </c>
      <c r="J111">
        <f>IF(NOT(A111),"",IF(I111&lt;&gt;"",I111,IF(AND(ISNUMBER(Journal!$G111),G111*(Journal!$G111-Journal!$E111)&lt;=0),"TP1 WRONG SIDE",IF(AND(ISNUMBER(Journal!$H111),G111*(Journal!$H111-Journal!$E111)&lt;=0),"TP2 WRONG SIDE",IF(AND(ISNUMBER(Journal!$I111),G111*(Journal!$I111-Journal!$E111)&lt;=0),"TP3 WRONG SIDE",IF(Journal!$K111="","OPEN",IF(AND(Journal!$M111&lt;&gt;"",OR(NOT(ISNUMBER(Journal!$M111)),Journal!$M111&lt;=0,Journal!$M111&gt;=1)),"TP1 % INVALID",IF(Journal!$K111="SL","OK",IF(Journal!$K111="TP",IF(ISNUMBER(Journal!$G111),"OK","TP1 MISSING"),IF(Journal!$K111="Manual exit",IF(ISNUMBER(Journal!$J111),"OK","MANUAL MISSING"),IF(Journal!$K111="TP1 + Breakeven",IF(ISNUMBER(Journal!$G111),"OK","TP1 MISSING"),IF(Journal!$K111="TP1 + Manual",IF(ISNUMBER(Journal!$G111),IF(ISNUMBER(Journal!$J111),"OK","MANUAL MISSING"),IF(ISNUMBER(Journal!$J111),"TP1 MISSING","TP1 &amp; MANUAL MISSING")),IF(Journal!$K111="Multiple TP",IF(ISNUMBER(Journal!$G111),IF(ISNUMBER(Journal!$H111),"OK","TP2 MISSING"),IF(ISNUMBER(Journal!$H111),"TP1 MISSING","TP1 &amp; TP2 MISSING")),"UNKNOWN OUTCOME")))))))))))))</f>
        <v>0</v>
      </c>
      <c r="K111">
        <f>J111="OK"</f>
        <v>0</v>
      </c>
      <c r="L111">
        <f>IF(ISNUMBER(Journal!$M111),Journal!$M111,0.5)</f>
        <v>0</v>
      </c>
      <c r="M111">
        <f>IF(NOT(K111),"",G111*IF(Journal!$K111="SL",Journal!$F111-Journal!$E111,IF(Journal!$K111="TP",Journal!$G111-Journal!$E111,IF(Journal!$K111="Manual exit",Journal!$J111-Journal!$E111,IF(Journal!$K111="TP1 + Breakeven",L111*(Journal!$G111-Journal!$E111),IF(Journal!$K111="TP1 + Manual",L111*(Journal!$G111-Journal!$E111)+(1-L111)*(Journal!$J111-Journal!$E111),(Journal!$G111+Journal!$H111+IF(ISNUMBER(Journal!$I111),Journal!$I111,0))/IF(ISNUMBER(Journal!$I111),3,2)-Journal!$E111))))))</f>
        <v>0</v>
      </c>
      <c r="N111">
        <f>IF(K111,Journal!$E111+G111*M111,"")</f>
        <v>0</v>
      </c>
      <c r="O111">
        <f>Q110</f>
        <v>0</v>
      </c>
      <c r="P111">
        <f>IF(OR(NOT(A111),I111&lt;&gt;""),"",Journal!$L111)</f>
        <v>0</v>
      </c>
      <c r="Q111">
        <f>O111+IF(K111,V111,0)</f>
        <v>0</v>
      </c>
      <c r="R111">
        <f>IF(P111="","",H111*P111*C111*D111)</f>
        <v>0</v>
      </c>
      <c r="S111">
        <f>IF(K111,M111*P111*C111*D111,"")</f>
        <v>0</v>
      </c>
      <c r="T111">
        <f>IF(K111,-IF(F111&gt;0,F111*Journal!$E111*P111*C111*D111,P111*E111),"")</f>
        <v>0</v>
      </c>
      <c r="U111">
        <f>IF(K111,IF(S111&gt;0,"W",IF(S111&lt;0,"L","B")),"")</f>
        <v>0</v>
      </c>
      <c r="V111">
        <f>IF(K111,S111+T111,"")</f>
        <v>0</v>
      </c>
      <c r="W111">
        <f>IF(K111,V111/O111,"")</f>
        <v>0</v>
      </c>
      <c r="X111">
        <f>IF(K111,M111/H111,"")</f>
        <v>0</v>
      </c>
      <c r="Y111">
        <f>IF(AND(OR(J111="OK",J111="OPEN"),ISNUMBER(Journal!$G111)),G111*(Journal!$G111-Journal!$E111)/H111,"")</f>
        <v>0</v>
      </c>
      <c r="Z111">
        <f>IF(AA111="","",IF(AND(ISNUMBER(Settings!$D$5),ISNUMBER(Settings!$E$5),IF(Settings!$D$5&lt;=Settings!$E$5,AND(AA111&gt;=Settings!$D$5,AA111&lt;Settings!$E$5),OR(AA111&gt;=Settings!$D$5,AA111&lt;Settings!$E$5))),Settings!$A$5,IF(AND(ISNUMBER(Settings!$D$6),ISNUMBER(Settings!$E$6),IF(Settings!$D$6&lt;=Settings!$E$6,AND(AA111&gt;=Settings!$D$6,AA111&lt;Settings!$E$6),OR(AA111&gt;=Settings!$D$6,AA111&lt;Settings!$E$6))),Settings!$A$6,IF(AND(ISNUMBER(Settings!$D$7),ISNUMBER(Settings!$E$7),IF(Settings!$D$7&lt;=Settings!$E$7,AND(AA111&gt;=Settings!$D$7,AA111&lt;Settings!$E$7),OR(AA111&gt;=Settings!$D$7,AA111&lt;Settings!$E$7))),Settings!$A$7,IF(AND(ISNUMBER(Settings!$D$8),ISNUMBER(Settings!$E$8),IF(Settings!$D$8&lt;=Settings!$E$8,AND(AA111&gt;=Settings!$D$8,AA111&lt;Settings!$E$8),OR(AA111&gt;=Settings!$D$8,AA111&lt;Settings!$E$8))),Settings!$A$8,IF(AND(ISNUMBER(Settings!$D$9),ISNUMBER(Settings!$E$9),IF(Settings!$D$9&lt;=Settings!$E$9,AND(AA111&gt;=Settings!$D$9,AA111&lt;Settings!$E$9),OR(AA111&gt;=Settings!$D$9,AA111&lt;Settings!$E$9))),Settings!$A$9,IF(AND(ISNUMBER(Settings!$D$10),ISNUMBER(Settings!$E$10),IF(Settings!$D$10&lt;=Settings!$E$10,AND(AA111&gt;=Settings!$D$10,AA111&lt;Settings!$E$10),OR(AA111&gt;=Settings!$D$10,AA111&lt;Settings!$E$10))),Settings!$A$10,"")))))))</f>
        <v>0</v>
      </c>
      <c r="AA111">
        <f>IF(AND(A111,ISNUMBER(Journal!$B111)),MOD(ROUND(MOD(Journal!$B111,1)*1440,0)-ROUND(Journal!$D$8*60,0),1440),"")</f>
        <v>0</v>
      </c>
      <c r="AB111">
        <f>IF(G111=1,"LONG",IF(G111=-1,"SHORT",""))</f>
        <v>0</v>
      </c>
      <c r="AC111">
        <f>AC110+IF(K111,1,0)</f>
        <v>0</v>
      </c>
      <c r="AD111">
        <f>IF(K111,AC111,"")</f>
        <v>0</v>
      </c>
      <c r="AE111">
        <f>J111="OPEN"</f>
        <v>0</v>
      </c>
      <c r="AF111">
        <f>AND(J111&lt;&gt;"",J111&lt;&gt;"OK",J111&lt;&gt;"OPEN")</f>
        <v>0</v>
      </c>
      <c r="AH111">
        <v>100</v>
      </c>
      <c r="AI111">
        <f>IF(AH111&gt;$AZ$11,"",IF(AH111=0,Journal!$D$3,INDEX($Q$11:$Q$1010,MATCH(AH111,$AD$11:$AD$1010,0))))</f>
        <v>0</v>
      </c>
      <c r="AJ111">
        <v>101</v>
      </c>
      <c r="AK111">
        <f>IF(AJ111&gt;$AZ$11,"",INDEX($P$11:$P$1010,MATCH(AJ111,$AD$11:$AD$1010,0)))</f>
        <v>0</v>
      </c>
      <c r="AM111">
        <f>IF(Markets!$A$105="","",Markets!$A$105)</f>
        <v>0</v>
      </c>
      <c r="AN111">
        <f>IF(AM111="",0,COUNTIFS(Journal!$C$11:$C$1010,AM111,$K$11:$K$1010,TRUE))</f>
        <v>0</v>
      </c>
      <c r="AO111">
        <f>IF(AN111=0,0,SUMIF(Journal!$C$11:$C$1010,AM111,$V$11:$V$1010))</f>
        <v>0</v>
      </c>
      <c r="AP111">
        <f>IF(AN111&gt;0,COUNTIF($AN$11:AN111,"&gt;0"),"")</f>
        <v>0</v>
      </c>
      <c r="AQ111">
        <v>101</v>
      </c>
      <c r="AR111">
        <f>IF(AQ111&gt;$AZ$36,"",INDEX($AM$11:$AM$160,MATCH(AQ111,$AP$11:$AP$160,0)))</f>
        <v>0</v>
      </c>
      <c r="AS111">
        <f>IF(AQ111&gt;$AZ$36,"",INDEX($AO$11:$AO$160,MATCH(AQ111,$AP$11:$AP$160,0)))</f>
        <v>0</v>
      </c>
    </row>
    <row r="112" spans="1:45">
      <c r="A112">
        <f>COUNTA(Journal!A112:M112)&gt;0</f>
        <v>0</v>
      </c>
      <c r="B112">
        <f>IF(Journal!$C112="",0,IFERROR(MATCH(Journal!$C112,Markets!$A$5:$A$154,0),0))</f>
        <v>0</v>
      </c>
      <c r="C112">
        <f>IF(B112&gt;0,INDEX(Markets!$C$5:$C$154,B112),"")</f>
        <v>0</v>
      </c>
      <c r="D112">
        <f>IF(B112&gt;0,INDEX(Markets!$F$5:$F$154,B112),"")</f>
        <v>0</v>
      </c>
      <c r="E112">
        <f>IF(B112&gt;0,IF(INDEX(Markets!$G$5:$G$154,B112)="",Journal!$D$4,INDEX(Markets!$G$5:$G$154,B112)),"")</f>
        <v>0</v>
      </c>
      <c r="F112">
        <f>IF(B112&gt;0,N(INDEX(Markets!$H$5:$H$154,B112)),0)</f>
        <v>0</v>
      </c>
      <c r="G112">
        <f>IF(Journal!$D112="LONG",1,IF(Journal!$D112="SHORT",-1,0))</f>
        <v>0</v>
      </c>
      <c r="H112">
        <f>IF(AND(ISNUMBER(Journal!$E112),ISNUMBER(Journal!$F112)),ABS(Journal!$E112-Journal!$F112),"")</f>
        <v>0</v>
      </c>
      <c r="I112">
        <f>IF(NOT(A112),"",IF(Journal!$C112="","INSTRUMENT MISSING",IF(B112=0,"UNKNOWN INSTRUMENT",IF(OR(NOT(ISNUMBER(C112)),NOT(ISNUMBER(D112))),"INSTRUMENT SPECS MISSING",IF(OR(C112&lt;=0,D112&lt;=0),"INSTRUMENT SPECS MISSING",IF(NOT(ISNUMBER(Journal!$E112)),"ENTRY MISSING",IF(NOT(ISNUMBER(Journal!$F112)),"SL MISSING",IF(Journal!$F112=Journal!$E112,"SL = ENTRY",IF(G112=0,"DIRECTION MISSING",IF(G112*(Journal!$E112-Journal!$F112)&lt;=0,"SL WRONG SIDE",IF(NOT(AND(ISNUMBER(Journal!$L112),Journal!$L112&gt;0)),IF(TRUE,"LOTS MISSING","RISK MISSING"),"")))))))))))</f>
        <v>0</v>
      </c>
      <c r="J112">
        <f>IF(NOT(A112),"",IF(I112&lt;&gt;"",I112,IF(AND(ISNUMBER(Journal!$G112),G112*(Journal!$G112-Journal!$E112)&lt;=0),"TP1 WRONG SIDE",IF(AND(ISNUMBER(Journal!$H112),G112*(Journal!$H112-Journal!$E112)&lt;=0),"TP2 WRONG SIDE",IF(AND(ISNUMBER(Journal!$I112),G112*(Journal!$I112-Journal!$E112)&lt;=0),"TP3 WRONG SIDE",IF(Journal!$K112="","OPEN",IF(AND(Journal!$M112&lt;&gt;"",OR(NOT(ISNUMBER(Journal!$M112)),Journal!$M112&lt;=0,Journal!$M112&gt;=1)),"TP1 % INVALID",IF(Journal!$K112="SL","OK",IF(Journal!$K112="TP",IF(ISNUMBER(Journal!$G112),"OK","TP1 MISSING"),IF(Journal!$K112="Manual exit",IF(ISNUMBER(Journal!$J112),"OK","MANUAL MISSING"),IF(Journal!$K112="TP1 + Breakeven",IF(ISNUMBER(Journal!$G112),"OK","TP1 MISSING"),IF(Journal!$K112="TP1 + Manual",IF(ISNUMBER(Journal!$G112),IF(ISNUMBER(Journal!$J112),"OK","MANUAL MISSING"),IF(ISNUMBER(Journal!$J112),"TP1 MISSING","TP1 &amp; MANUAL MISSING")),IF(Journal!$K112="Multiple TP",IF(ISNUMBER(Journal!$G112),IF(ISNUMBER(Journal!$H112),"OK","TP2 MISSING"),IF(ISNUMBER(Journal!$H112),"TP1 MISSING","TP1 &amp; TP2 MISSING")),"UNKNOWN OUTCOME")))))))))))))</f>
        <v>0</v>
      </c>
      <c r="K112">
        <f>J112="OK"</f>
        <v>0</v>
      </c>
      <c r="L112">
        <f>IF(ISNUMBER(Journal!$M112),Journal!$M112,0.5)</f>
        <v>0</v>
      </c>
      <c r="M112">
        <f>IF(NOT(K112),"",G112*IF(Journal!$K112="SL",Journal!$F112-Journal!$E112,IF(Journal!$K112="TP",Journal!$G112-Journal!$E112,IF(Journal!$K112="Manual exit",Journal!$J112-Journal!$E112,IF(Journal!$K112="TP1 + Breakeven",L112*(Journal!$G112-Journal!$E112),IF(Journal!$K112="TP1 + Manual",L112*(Journal!$G112-Journal!$E112)+(1-L112)*(Journal!$J112-Journal!$E112),(Journal!$G112+Journal!$H112+IF(ISNUMBER(Journal!$I112),Journal!$I112,0))/IF(ISNUMBER(Journal!$I112),3,2)-Journal!$E112))))))</f>
        <v>0</v>
      </c>
      <c r="N112">
        <f>IF(K112,Journal!$E112+G112*M112,"")</f>
        <v>0</v>
      </c>
      <c r="O112">
        <f>Q111</f>
        <v>0</v>
      </c>
      <c r="P112">
        <f>IF(OR(NOT(A112),I112&lt;&gt;""),"",Journal!$L112)</f>
        <v>0</v>
      </c>
      <c r="Q112">
        <f>O112+IF(K112,V112,0)</f>
        <v>0</v>
      </c>
      <c r="R112">
        <f>IF(P112="","",H112*P112*C112*D112)</f>
        <v>0</v>
      </c>
      <c r="S112">
        <f>IF(K112,M112*P112*C112*D112,"")</f>
        <v>0</v>
      </c>
      <c r="T112">
        <f>IF(K112,-IF(F112&gt;0,F112*Journal!$E112*P112*C112*D112,P112*E112),"")</f>
        <v>0</v>
      </c>
      <c r="U112">
        <f>IF(K112,IF(S112&gt;0,"W",IF(S112&lt;0,"L","B")),"")</f>
        <v>0</v>
      </c>
      <c r="V112">
        <f>IF(K112,S112+T112,"")</f>
        <v>0</v>
      </c>
      <c r="W112">
        <f>IF(K112,V112/O112,"")</f>
        <v>0</v>
      </c>
      <c r="X112">
        <f>IF(K112,M112/H112,"")</f>
        <v>0</v>
      </c>
      <c r="Y112">
        <f>IF(AND(OR(J112="OK",J112="OPEN"),ISNUMBER(Journal!$G112)),G112*(Journal!$G112-Journal!$E112)/H112,"")</f>
        <v>0</v>
      </c>
      <c r="Z112">
        <f>IF(AA112="","",IF(AND(ISNUMBER(Settings!$D$5),ISNUMBER(Settings!$E$5),IF(Settings!$D$5&lt;=Settings!$E$5,AND(AA112&gt;=Settings!$D$5,AA112&lt;Settings!$E$5),OR(AA112&gt;=Settings!$D$5,AA112&lt;Settings!$E$5))),Settings!$A$5,IF(AND(ISNUMBER(Settings!$D$6),ISNUMBER(Settings!$E$6),IF(Settings!$D$6&lt;=Settings!$E$6,AND(AA112&gt;=Settings!$D$6,AA112&lt;Settings!$E$6),OR(AA112&gt;=Settings!$D$6,AA112&lt;Settings!$E$6))),Settings!$A$6,IF(AND(ISNUMBER(Settings!$D$7),ISNUMBER(Settings!$E$7),IF(Settings!$D$7&lt;=Settings!$E$7,AND(AA112&gt;=Settings!$D$7,AA112&lt;Settings!$E$7),OR(AA112&gt;=Settings!$D$7,AA112&lt;Settings!$E$7))),Settings!$A$7,IF(AND(ISNUMBER(Settings!$D$8),ISNUMBER(Settings!$E$8),IF(Settings!$D$8&lt;=Settings!$E$8,AND(AA112&gt;=Settings!$D$8,AA112&lt;Settings!$E$8),OR(AA112&gt;=Settings!$D$8,AA112&lt;Settings!$E$8))),Settings!$A$8,IF(AND(ISNUMBER(Settings!$D$9),ISNUMBER(Settings!$E$9),IF(Settings!$D$9&lt;=Settings!$E$9,AND(AA112&gt;=Settings!$D$9,AA112&lt;Settings!$E$9),OR(AA112&gt;=Settings!$D$9,AA112&lt;Settings!$E$9))),Settings!$A$9,IF(AND(ISNUMBER(Settings!$D$10),ISNUMBER(Settings!$E$10),IF(Settings!$D$10&lt;=Settings!$E$10,AND(AA112&gt;=Settings!$D$10,AA112&lt;Settings!$E$10),OR(AA112&gt;=Settings!$D$10,AA112&lt;Settings!$E$10))),Settings!$A$10,"")))))))</f>
        <v>0</v>
      </c>
      <c r="AA112">
        <f>IF(AND(A112,ISNUMBER(Journal!$B112)),MOD(ROUND(MOD(Journal!$B112,1)*1440,0)-ROUND(Journal!$D$8*60,0),1440),"")</f>
        <v>0</v>
      </c>
      <c r="AB112">
        <f>IF(G112=1,"LONG",IF(G112=-1,"SHORT",""))</f>
        <v>0</v>
      </c>
      <c r="AC112">
        <f>AC111+IF(K112,1,0)</f>
        <v>0</v>
      </c>
      <c r="AD112">
        <f>IF(K112,AC112,"")</f>
        <v>0</v>
      </c>
      <c r="AE112">
        <f>J112="OPEN"</f>
        <v>0</v>
      </c>
      <c r="AF112">
        <f>AND(J112&lt;&gt;"",J112&lt;&gt;"OK",J112&lt;&gt;"OPEN")</f>
        <v>0</v>
      </c>
      <c r="AH112">
        <v>101</v>
      </c>
      <c r="AI112">
        <f>IF(AH112&gt;$AZ$11,"",IF(AH112=0,Journal!$D$3,INDEX($Q$11:$Q$1010,MATCH(AH112,$AD$11:$AD$1010,0))))</f>
        <v>0</v>
      </c>
      <c r="AJ112">
        <v>102</v>
      </c>
      <c r="AK112">
        <f>IF(AJ112&gt;$AZ$11,"",INDEX($P$11:$P$1010,MATCH(AJ112,$AD$11:$AD$1010,0)))</f>
        <v>0</v>
      </c>
      <c r="AM112">
        <f>IF(Markets!$A$106="","",Markets!$A$106)</f>
        <v>0</v>
      </c>
      <c r="AN112">
        <f>IF(AM112="",0,COUNTIFS(Journal!$C$11:$C$1010,AM112,$K$11:$K$1010,TRUE))</f>
        <v>0</v>
      </c>
      <c r="AO112">
        <f>IF(AN112=0,0,SUMIF(Journal!$C$11:$C$1010,AM112,$V$11:$V$1010))</f>
        <v>0</v>
      </c>
      <c r="AP112">
        <f>IF(AN112&gt;0,COUNTIF($AN$11:AN112,"&gt;0"),"")</f>
        <v>0</v>
      </c>
      <c r="AQ112">
        <v>102</v>
      </c>
      <c r="AR112">
        <f>IF(AQ112&gt;$AZ$36,"",INDEX($AM$11:$AM$160,MATCH(AQ112,$AP$11:$AP$160,0)))</f>
        <v>0</v>
      </c>
      <c r="AS112">
        <f>IF(AQ112&gt;$AZ$36,"",INDEX($AO$11:$AO$160,MATCH(AQ112,$AP$11:$AP$160,0)))</f>
        <v>0</v>
      </c>
    </row>
    <row r="113" spans="1:45">
      <c r="A113">
        <f>COUNTA(Journal!A113:M113)&gt;0</f>
        <v>0</v>
      </c>
      <c r="B113">
        <f>IF(Journal!$C113="",0,IFERROR(MATCH(Journal!$C113,Markets!$A$5:$A$154,0),0))</f>
        <v>0</v>
      </c>
      <c r="C113">
        <f>IF(B113&gt;0,INDEX(Markets!$C$5:$C$154,B113),"")</f>
        <v>0</v>
      </c>
      <c r="D113">
        <f>IF(B113&gt;0,INDEX(Markets!$F$5:$F$154,B113),"")</f>
        <v>0</v>
      </c>
      <c r="E113">
        <f>IF(B113&gt;0,IF(INDEX(Markets!$G$5:$G$154,B113)="",Journal!$D$4,INDEX(Markets!$G$5:$G$154,B113)),"")</f>
        <v>0</v>
      </c>
      <c r="F113">
        <f>IF(B113&gt;0,N(INDEX(Markets!$H$5:$H$154,B113)),0)</f>
        <v>0</v>
      </c>
      <c r="G113">
        <f>IF(Journal!$D113="LONG",1,IF(Journal!$D113="SHORT",-1,0))</f>
        <v>0</v>
      </c>
      <c r="H113">
        <f>IF(AND(ISNUMBER(Journal!$E113),ISNUMBER(Journal!$F113)),ABS(Journal!$E113-Journal!$F113),"")</f>
        <v>0</v>
      </c>
      <c r="I113">
        <f>IF(NOT(A113),"",IF(Journal!$C113="","INSTRUMENT MISSING",IF(B113=0,"UNKNOWN INSTRUMENT",IF(OR(NOT(ISNUMBER(C113)),NOT(ISNUMBER(D113))),"INSTRUMENT SPECS MISSING",IF(OR(C113&lt;=0,D113&lt;=0),"INSTRUMENT SPECS MISSING",IF(NOT(ISNUMBER(Journal!$E113)),"ENTRY MISSING",IF(NOT(ISNUMBER(Journal!$F113)),"SL MISSING",IF(Journal!$F113=Journal!$E113,"SL = ENTRY",IF(G113=0,"DIRECTION MISSING",IF(G113*(Journal!$E113-Journal!$F113)&lt;=0,"SL WRONG SIDE",IF(NOT(AND(ISNUMBER(Journal!$L113),Journal!$L113&gt;0)),IF(TRUE,"LOTS MISSING","RISK MISSING"),"")))))))))))</f>
        <v>0</v>
      </c>
      <c r="J113">
        <f>IF(NOT(A113),"",IF(I113&lt;&gt;"",I113,IF(AND(ISNUMBER(Journal!$G113),G113*(Journal!$G113-Journal!$E113)&lt;=0),"TP1 WRONG SIDE",IF(AND(ISNUMBER(Journal!$H113),G113*(Journal!$H113-Journal!$E113)&lt;=0),"TP2 WRONG SIDE",IF(AND(ISNUMBER(Journal!$I113),G113*(Journal!$I113-Journal!$E113)&lt;=0),"TP3 WRONG SIDE",IF(Journal!$K113="","OPEN",IF(AND(Journal!$M113&lt;&gt;"",OR(NOT(ISNUMBER(Journal!$M113)),Journal!$M113&lt;=0,Journal!$M113&gt;=1)),"TP1 % INVALID",IF(Journal!$K113="SL","OK",IF(Journal!$K113="TP",IF(ISNUMBER(Journal!$G113),"OK","TP1 MISSING"),IF(Journal!$K113="Manual exit",IF(ISNUMBER(Journal!$J113),"OK","MANUAL MISSING"),IF(Journal!$K113="TP1 + Breakeven",IF(ISNUMBER(Journal!$G113),"OK","TP1 MISSING"),IF(Journal!$K113="TP1 + Manual",IF(ISNUMBER(Journal!$G113),IF(ISNUMBER(Journal!$J113),"OK","MANUAL MISSING"),IF(ISNUMBER(Journal!$J113),"TP1 MISSING","TP1 &amp; MANUAL MISSING")),IF(Journal!$K113="Multiple TP",IF(ISNUMBER(Journal!$G113),IF(ISNUMBER(Journal!$H113),"OK","TP2 MISSING"),IF(ISNUMBER(Journal!$H113),"TP1 MISSING","TP1 &amp; TP2 MISSING")),"UNKNOWN OUTCOME")))))))))))))</f>
        <v>0</v>
      </c>
      <c r="K113">
        <f>J113="OK"</f>
        <v>0</v>
      </c>
      <c r="L113">
        <f>IF(ISNUMBER(Journal!$M113),Journal!$M113,0.5)</f>
        <v>0</v>
      </c>
      <c r="M113">
        <f>IF(NOT(K113),"",G113*IF(Journal!$K113="SL",Journal!$F113-Journal!$E113,IF(Journal!$K113="TP",Journal!$G113-Journal!$E113,IF(Journal!$K113="Manual exit",Journal!$J113-Journal!$E113,IF(Journal!$K113="TP1 + Breakeven",L113*(Journal!$G113-Journal!$E113),IF(Journal!$K113="TP1 + Manual",L113*(Journal!$G113-Journal!$E113)+(1-L113)*(Journal!$J113-Journal!$E113),(Journal!$G113+Journal!$H113+IF(ISNUMBER(Journal!$I113),Journal!$I113,0))/IF(ISNUMBER(Journal!$I113),3,2)-Journal!$E113))))))</f>
        <v>0</v>
      </c>
      <c r="N113">
        <f>IF(K113,Journal!$E113+G113*M113,"")</f>
        <v>0</v>
      </c>
      <c r="O113">
        <f>Q112</f>
        <v>0</v>
      </c>
      <c r="P113">
        <f>IF(OR(NOT(A113),I113&lt;&gt;""),"",Journal!$L113)</f>
        <v>0</v>
      </c>
      <c r="Q113">
        <f>O113+IF(K113,V113,0)</f>
        <v>0</v>
      </c>
      <c r="R113">
        <f>IF(P113="","",H113*P113*C113*D113)</f>
        <v>0</v>
      </c>
      <c r="S113">
        <f>IF(K113,M113*P113*C113*D113,"")</f>
        <v>0</v>
      </c>
      <c r="T113">
        <f>IF(K113,-IF(F113&gt;0,F113*Journal!$E113*P113*C113*D113,P113*E113),"")</f>
        <v>0</v>
      </c>
      <c r="U113">
        <f>IF(K113,IF(S113&gt;0,"W",IF(S113&lt;0,"L","B")),"")</f>
        <v>0</v>
      </c>
      <c r="V113">
        <f>IF(K113,S113+T113,"")</f>
        <v>0</v>
      </c>
      <c r="W113">
        <f>IF(K113,V113/O113,"")</f>
        <v>0</v>
      </c>
      <c r="X113">
        <f>IF(K113,M113/H113,"")</f>
        <v>0</v>
      </c>
      <c r="Y113">
        <f>IF(AND(OR(J113="OK",J113="OPEN"),ISNUMBER(Journal!$G113)),G113*(Journal!$G113-Journal!$E113)/H113,"")</f>
        <v>0</v>
      </c>
      <c r="Z113">
        <f>IF(AA113="","",IF(AND(ISNUMBER(Settings!$D$5),ISNUMBER(Settings!$E$5),IF(Settings!$D$5&lt;=Settings!$E$5,AND(AA113&gt;=Settings!$D$5,AA113&lt;Settings!$E$5),OR(AA113&gt;=Settings!$D$5,AA113&lt;Settings!$E$5))),Settings!$A$5,IF(AND(ISNUMBER(Settings!$D$6),ISNUMBER(Settings!$E$6),IF(Settings!$D$6&lt;=Settings!$E$6,AND(AA113&gt;=Settings!$D$6,AA113&lt;Settings!$E$6),OR(AA113&gt;=Settings!$D$6,AA113&lt;Settings!$E$6))),Settings!$A$6,IF(AND(ISNUMBER(Settings!$D$7),ISNUMBER(Settings!$E$7),IF(Settings!$D$7&lt;=Settings!$E$7,AND(AA113&gt;=Settings!$D$7,AA113&lt;Settings!$E$7),OR(AA113&gt;=Settings!$D$7,AA113&lt;Settings!$E$7))),Settings!$A$7,IF(AND(ISNUMBER(Settings!$D$8),ISNUMBER(Settings!$E$8),IF(Settings!$D$8&lt;=Settings!$E$8,AND(AA113&gt;=Settings!$D$8,AA113&lt;Settings!$E$8),OR(AA113&gt;=Settings!$D$8,AA113&lt;Settings!$E$8))),Settings!$A$8,IF(AND(ISNUMBER(Settings!$D$9),ISNUMBER(Settings!$E$9),IF(Settings!$D$9&lt;=Settings!$E$9,AND(AA113&gt;=Settings!$D$9,AA113&lt;Settings!$E$9),OR(AA113&gt;=Settings!$D$9,AA113&lt;Settings!$E$9))),Settings!$A$9,IF(AND(ISNUMBER(Settings!$D$10),ISNUMBER(Settings!$E$10),IF(Settings!$D$10&lt;=Settings!$E$10,AND(AA113&gt;=Settings!$D$10,AA113&lt;Settings!$E$10),OR(AA113&gt;=Settings!$D$10,AA113&lt;Settings!$E$10))),Settings!$A$10,"")))))))</f>
        <v>0</v>
      </c>
      <c r="AA113">
        <f>IF(AND(A113,ISNUMBER(Journal!$B113)),MOD(ROUND(MOD(Journal!$B113,1)*1440,0)-ROUND(Journal!$D$8*60,0),1440),"")</f>
        <v>0</v>
      </c>
      <c r="AB113">
        <f>IF(G113=1,"LONG",IF(G113=-1,"SHORT",""))</f>
        <v>0</v>
      </c>
      <c r="AC113">
        <f>AC112+IF(K113,1,0)</f>
        <v>0</v>
      </c>
      <c r="AD113">
        <f>IF(K113,AC113,"")</f>
        <v>0</v>
      </c>
      <c r="AE113">
        <f>J113="OPEN"</f>
        <v>0</v>
      </c>
      <c r="AF113">
        <f>AND(J113&lt;&gt;"",J113&lt;&gt;"OK",J113&lt;&gt;"OPEN")</f>
        <v>0</v>
      </c>
      <c r="AH113">
        <v>102</v>
      </c>
      <c r="AI113">
        <f>IF(AH113&gt;$AZ$11,"",IF(AH113=0,Journal!$D$3,INDEX($Q$11:$Q$1010,MATCH(AH113,$AD$11:$AD$1010,0))))</f>
        <v>0</v>
      </c>
      <c r="AJ113">
        <v>103</v>
      </c>
      <c r="AK113">
        <f>IF(AJ113&gt;$AZ$11,"",INDEX($P$11:$P$1010,MATCH(AJ113,$AD$11:$AD$1010,0)))</f>
        <v>0</v>
      </c>
      <c r="AM113">
        <f>IF(Markets!$A$107="","",Markets!$A$107)</f>
        <v>0</v>
      </c>
      <c r="AN113">
        <f>IF(AM113="",0,COUNTIFS(Journal!$C$11:$C$1010,AM113,$K$11:$K$1010,TRUE))</f>
        <v>0</v>
      </c>
      <c r="AO113">
        <f>IF(AN113=0,0,SUMIF(Journal!$C$11:$C$1010,AM113,$V$11:$V$1010))</f>
        <v>0</v>
      </c>
      <c r="AP113">
        <f>IF(AN113&gt;0,COUNTIF($AN$11:AN113,"&gt;0"),"")</f>
        <v>0</v>
      </c>
      <c r="AQ113">
        <v>103</v>
      </c>
      <c r="AR113">
        <f>IF(AQ113&gt;$AZ$36,"",INDEX($AM$11:$AM$160,MATCH(AQ113,$AP$11:$AP$160,0)))</f>
        <v>0</v>
      </c>
      <c r="AS113">
        <f>IF(AQ113&gt;$AZ$36,"",INDEX($AO$11:$AO$160,MATCH(AQ113,$AP$11:$AP$160,0)))</f>
        <v>0</v>
      </c>
    </row>
    <row r="114" spans="1:45">
      <c r="A114">
        <f>COUNTA(Journal!A114:M114)&gt;0</f>
        <v>0</v>
      </c>
      <c r="B114">
        <f>IF(Journal!$C114="",0,IFERROR(MATCH(Journal!$C114,Markets!$A$5:$A$154,0),0))</f>
        <v>0</v>
      </c>
      <c r="C114">
        <f>IF(B114&gt;0,INDEX(Markets!$C$5:$C$154,B114),"")</f>
        <v>0</v>
      </c>
      <c r="D114">
        <f>IF(B114&gt;0,INDEX(Markets!$F$5:$F$154,B114),"")</f>
        <v>0</v>
      </c>
      <c r="E114">
        <f>IF(B114&gt;0,IF(INDEX(Markets!$G$5:$G$154,B114)="",Journal!$D$4,INDEX(Markets!$G$5:$G$154,B114)),"")</f>
        <v>0</v>
      </c>
      <c r="F114">
        <f>IF(B114&gt;0,N(INDEX(Markets!$H$5:$H$154,B114)),0)</f>
        <v>0</v>
      </c>
      <c r="G114">
        <f>IF(Journal!$D114="LONG",1,IF(Journal!$D114="SHORT",-1,0))</f>
        <v>0</v>
      </c>
      <c r="H114">
        <f>IF(AND(ISNUMBER(Journal!$E114),ISNUMBER(Journal!$F114)),ABS(Journal!$E114-Journal!$F114),"")</f>
        <v>0</v>
      </c>
      <c r="I114">
        <f>IF(NOT(A114),"",IF(Journal!$C114="","INSTRUMENT MISSING",IF(B114=0,"UNKNOWN INSTRUMENT",IF(OR(NOT(ISNUMBER(C114)),NOT(ISNUMBER(D114))),"INSTRUMENT SPECS MISSING",IF(OR(C114&lt;=0,D114&lt;=0),"INSTRUMENT SPECS MISSING",IF(NOT(ISNUMBER(Journal!$E114)),"ENTRY MISSING",IF(NOT(ISNUMBER(Journal!$F114)),"SL MISSING",IF(Journal!$F114=Journal!$E114,"SL = ENTRY",IF(G114=0,"DIRECTION MISSING",IF(G114*(Journal!$E114-Journal!$F114)&lt;=0,"SL WRONG SIDE",IF(NOT(AND(ISNUMBER(Journal!$L114),Journal!$L114&gt;0)),IF(TRUE,"LOTS MISSING","RISK MISSING"),"")))))))))))</f>
        <v>0</v>
      </c>
      <c r="J114">
        <f>IF(NOT(A114),"",IF(I114&lt;&gt;"",I114,IF(AND(ISNUMBER(Journal!$G114),G114*(Journal!$G114-Journal!$E114)&lt;=0),"TP1 WRONG SIDE",IF(AND(ISNUMBER(Journal!$H114),G114*(Journal!$H114-Journal!$E114)&lt;=0),"TP2 WRONG SIDE",IF(AND(ISNUMBER(Journal!$I114),G114*(Journal!$I114-Journal!$E114)&lt;=0),"TP3 WRONG SIDE",IF(Journal!$K114="","OPEN",IF(AND(Journal!$M114&lt;&gt;"",OR(NOT(ISNUMBER(Journal!$M114)),Journal!$M114&lt;=0,Journal!$M114&gt;=1)),"TP1 % INVALID",IF(Journal!$K114="SL","OK",IF(Journal!$K114="TP",IF(ISNUMBER(Journal!$G114),"OK","TP1 MISSING"),IF(Journal!$K114="Manual exit",IF(ISNUMBER(Journal!$J114),"OK","MANUAL MISSING"),IF(Journal!$K114="TP1 + Breakeven",IF(ISNUMBER(Journal!$G114),"OK","TP1 MISSING"),IF(Journal!$K114="TP1 + Manual",IF(ISNUMBER(Journal!$G114),IF(ISNUMBER(Journal!$J114),"OK","MANUAL MISSING"),IF(ISNUMBER(Journal!$J114),"TP1 MISSING","TP1 &amp; MANUAL MISSING")),IF(Journal!$K114="Multiple TP",IF(ISNUMBER(Journal!$G114),IF(ISNUMBER(Journal!$H114),"OK","TP2 MISSING"),IF(ISNUMBER(Journal!$H114),"TP1 MISSING","TP1 &amp; TP2 MISSING")),"UNKNOWN OUTCOME")))))))))))))</f>
        <v>0</v>
      </c>
      <c r="K114">
        <f>J114="OK"</f>
        <v>0</v>
      </c>
      <c r="L114">
        <f>IF(ISNUMBER(Journal!$M114),Journal!$M114,0.5)</f>
        <v>0</v>
      </c>
      <c r="M114">
        <f>IF(NOT(K114),"",G114*IF(Journal!$K114="SL",Journal!$F114-Journal!$E114,IF(Journal!$K114="TP",Journal!$G114-Journal!$E114,IF(Journal!$K114="Manual exit",Journal!$J114-Journal!$E114,IF(Journal!$K114="TP1 + Breakeven",L114*(Journal!$G114-Journal!$E114),IF(Journal!$K114="TP1 + Manual",L114*(Journal!$G114-Journal!$E114)+(1-L114)*(Journal!$J114-Journal!$E114),(Journal!$G114+Journal!$H114+IF(ISNUMBER(Journal!$I114),Journal!$I114,0))/IF(ISNUMBER(Journal!$I114),3,2)-Journal!$E114))))))</f>
        <v>0</v>
      </c>
      <c r="N114">
        <f>IF(K114,Journal!$E114+G114*M114,"")</f>
        <v>0</v>
      </c>
      <c r="O114">
        <f>Q113</f>
        <v>0</v>
      </c>
      <c r="P114">
        <f>IF(OR(NOT(A114),I114&lt;&gt;""),"",Journal!$L114)</f>
        <v>0</v>
      </c>
      <c r="Q114">
        <f>O114+IF(K114,V114,0)</f>
        <v>0</v>
      </c>
      <c r="R114">
        <f>IF(P114="","",H114*P114*C114*D114)</f>
        <v>0</v>
      </c>
      <c r="S114">
        <f>IF(K114,M114*P114*C114*D114,"")</f>
        <v>0</v>
      </c>
      <c r="T114">
        <f>IF(K114,-IF(F114&gt;0,F114*Journal!$E114*P114*C114*D114,P114*E114),"")</f>
        <v>0</v>
      </c>
      <c r="U114">
        <f>IF(K114,IF(S114&gt;0,"W",IF(S114&lt;0,"L","B")),"")</f>
        <v>0</v>
      </c>
      <c r="V114">
        <f>IF(K114,S114+T114,"")</f>
        <v>0</v>
      </c>
      <c r="W114">
        <f>IF(K114,V114/O114,"")</f>
        <v>0</v>
      </c>
      <c r="X114">
        <f>IF(K114,M114/H114,"")</f>
        <v>0</v>
      </c>
      <c r="Y114">
        <f>IF(AND(OR(J114="OK",J114="OPEN"),ISNUMBER(Journal!$G114)),G114*(Journal!$G114-Journal!$E114)/H114,"")</f>
        <v>0</v>
      </c>
      <c r="Z114">
        <f>IF(AA114="","",IF(AND(ISNUMBER(Settings!$D$5),ISNUMBER(Settings!$E$5),IF(Settings!$D$5&lt;=Settings!$E$5,AND(AA114&gt;=Settings!$D$5,AA114&lt;Settings!$E$5),OR(AA114&gt;=Settings!$D$5,AA114&lt;Settings!$E$5))),Settings!$A$5,IF(AND(ISNUMBER(Settings!$D$6),ISNUMBER(Settings!$E$6),IF(Settings!$D$6&lt;=Settings!$E$6,AND(AA114&gt;=Settings!$D$6,AA114&lt;Settings!$E$6),OR(AA114&gt;=Settings!$D$6,AA114&lt;Settings!$E$6))),Settings!$A$6,IF(AND(ISNUMBER(Settings!$D$7),ISNUMBER(Settings!$E$7),IF(Settings!$D$7&lt;=Settings!$E$7,AND(AA114&gt;=Settings!$D$7,AA114&lt;Settings!$E$7),OR(AA114&gt;=Settings!$D$7,AA114&lt;Settings!$E$7))),Settings!$A$7,IF(AND(ISNUMBER(Settings!$D$8),ISNUMBER(Settings!$E$8),IF(Settings!$D$8&lt;=Settings!$E$8,AND(AA114&gt;=Settings!$D$8,AA114&lt;Settings!$E$8),OR(AA114&gt;=Settings!$D$8,AA114&lt;Settings!$E$8))),Settings!$A$8,IF(AND(ISNUMBER(Settings!$D$9),ISNUMBER(Settings!$E$9),IF(Settings!$D$9&lt;=Settings!$E$9,AND(AA114&gt;=Settings!$D$9,AA114&lt;Settings!$E$9),OR(AA114&gt;=Settings!$D$9,AA114&lt;Settings!$E$9))),Settings!$A$9,IF(AND(ISNUMBER(Settings!$D$10),ISNUMBER(Settings!$E$10),IF(Settings!$D$10&lt;=Settings!$E$10,AND(AA114&gt;=Settings!$D$10,AA114&lt;Settings!$E$10),OR(AA114&gt;=Settings!$D$10,AA114&lt;Settings!$E$10))),Settings!$A$10,"")))))))</f>
        <v>0</v>
      </c>
      <c r="AA114">
        <f>IF(AND(A114,ISNUMBER(Journal!$B114)),MOD(ROUND(MOD(Journal!$B114,1)*1440,0)-ROUND(Journal!$D$8*60,0),1440),"")</f>
        <v>0</v>
      </c>
      <c r="AB114">
        <f>IF(G114=1,"LONG",IF(G114=-1,"SHORT",""))</f>
        <v>0</v>
      </c>
      <c r="AC114">
        <f>AC113+IF(K114,1,0)</f>
        <v>0</v>
      </c>
      <c r="AD114">
        <f>IF(K114,AC114,"")</f>
        <v>0</v>
      </c>
      <c r="AE114">
        <f>J114="OPEN"</f>
        <v>0</v>
      </c>
      <c r="AF114">
        <f>AND(J114&lt;&gt;"",J114&lt;&gt;"OK",J114&lt;&gt;"OPEN")</f>
        <v>0</v>
      </c>
      <c r="AH114">
        <v>103</v>
      </c>
      <c r="AI114">
        <f>IF(AH114&gt;$AZ$11,"",IF(AH114=0,Journal!$D$3,INDEX($Q$11:$Q$1010,MATCH(AH114,$AD$11:$AD$1010,0))))</f>
        <v>0</v>
      </c>
      <c r="AJ114">
        <v>104</v>
      </c>
      <c r="AK114">
        <f>IF(AJ114&gt;$AZ$11,"",INDEX($P$11:$P$1010,MATCH(AJ114,$AD$11:$AD$1010,0)))</f>
        <v>0</v>
      </c>
      <c r="AM114">
        <f>IF(Markets!$A$108="","",Markets!$A$108)</f>
        <v>0</v>
      </c>
      <c r="AN114">
        <f>IF(AM114="",0,COUNTIFS(Journal!$C$11:$C$1010,AM114,$K$11:$K$1010,TRUE))</f>
        <v>0</v>
      </c>
      <c r="AO114">
        <f>IF(AN114=0,0,SUMIF(Journal!$C$11:$C$1010,AM114,$V$11:$V$1010))</f>
        <v>0</v>
      </c>
      <c r="AP114">
        <f>IF(AN114&gt;0,COUNTIF($AN$11:AN114,"&gt;0"),"")</f>
        <v>0</v>
      </c>
      <c r="AQ114">
        <v>104</v>
      </c>
      <c r="AR114">
        <f>IF(AQ114&gt;$AZ$36,"",INDEX($AM$11:$AM$160,MATCH(AQ114,$AP$11:$AP$160,0)))</f>
        <v>0</v>
      </c>
      <c r="AS114">
        <f>IF(AQ114&gt;$AZ$36,"",INDEX($AO$11:$AO$160,MATCH(AQ114,$AP$11:$AP$160,0)))</f>
        <v>0</v>
      </c>
    </row>
    <row r="115" spans="1:45">
      <c r="A115">
        <f>COUNTA(Journal!A115:M115)&gt;0</f>
        <v>0</v>
      </c>
      <c r="B115">
        <f>IF(Journal!$C115="",0,IFERROR(MATCH(Journal!$C115,Markets!$A$5:$A$154,0),0))</f>
        <v>0</v>
      </c>
      <c r="C115">
        <f>IF(B115&gt;0,INDEX(Markets!$C$5:$C$154,B115),"")</f>
        <v>0</v>
      </c>
      <c r="D115">
        <f>IF(B115&gt;0,INDEX(Markets!$F$5:$F$154,B115),"")</f>
        <v>0</v>
      </c>
      <c r="E115">
        <f>IF(B115&gt;0,IF(INDEX(Markets!$G$5:$G$154,B115)="",Journal!$D$4,INDEX(Markets!$G$5:$G$154,B115)),"")</f>
        <v>0</v>
      </c>
      <c r="F115">
        <f>IF(B115&gt;0,N(INDEX(Markets!$H$5:$H$154,B115)),0)</f>
        <v>0</v>
      </c>
      <c r="G115">
        <f>IF(Journal!$D115="LONG",1,IF(Journal!$D115="SHORT",-1,0))</f>
        <v>0</v>
      </c>
      <c r="H115">
        <f>IF(AND(ISNUMBER(Journal!$E115),ISNUMBER(Journal!$F115)),ABS(Journal!$E115-Journal!$F115),"")</f>
        <v>0</v>
      </c>
      <c r="I115">
        <f>IF(NOT(A115),"",IF(Journal!$C115="","INSTRUMENT MISSING",IF(B115=0,"UNKNOWN INSTRUMENT",IF(OR(NOT(ISNUMBER(C115)),NOT(ISNUMBER(D115))),"INSTRUMENT SPECS MISSING",IF(OR(C115&lt;=0,D115&lt;=0),"INSTRUMENT SPECS MISSING",IF(NOT(ISNUMBER(Journal!$E115)),"ENTRY MISSING",IF(NOT(ISNUMBER(Journal!$F115)),"SL MISSING",IF(Journal!$F115=Journal!$E115,"SL = ENTRY",IF(G115=0,"DIRECTION MISSING",IF(G115*(Journal!$E115-Journal!$F115)&lt;=0,"SL WRONG SIDE",IF(NOT(AND(ISNUMBER(Journal!$L115),Journal!$L115&gt;0)),IF(TRUE,"LOTS MISSING","RISK MISSING"),"")))))))))))</f>
        <v>0</v>
      </c>
      <c r="J115">
        <f>IF(NOT(A115),"",IF(I115&lt;&gt;"",I115,IF(AND(ISNUMBER(Journal!$G115),G115*(Journal!$G115-Journal!$E115)&lt;=0),"TP1 WRONG SIDE",IF(AND(ISNUMBER(Journal!$H115),G115*(Journal!$H115-Journal!$E115)&lt;=0),"TP2 WRONG SIDE",IF(AND(ISNUMBER(Journal!$I115),G115*(Journal!$I115-Journal!$E115)&lt;=0),"TP3 WRONG SIDE",IF(Journal!$K115="","OPEN",IF(AND(Journal!$M115&lt;&gt;"",OR(NOT(ISNUMBER(Journal!$M115)),Journal!$M115&lt;=0,Journal!$M115&gt;=1)),"TP1 % INVALID",IF(Journal!$K115="SL","OK",IF(Journal!$K115="TP",IF(ISNUMBER(Journal!$G115),"OK","TP1 MISSING"),IF(Journal!$K115="Manual exit",IF(ISNUMBER(Journal!$J115),"OK","MANUAL MISSING"),IF(Journal!$K115="TP1 + Breakeven",IF(ISNUMBER(Journal!$G115),"OK","TP1 MISSING"),IF(Journal!$K115="TP1 + Manual",IF(ISNUMBER(Journal!$G115),IF(ISNUMBER(Journal!$J115),"OK","MANUAL MISSING"),IF(ISNUMBER(Journal!$J115),"TP1 MISSING","TP1 &amp; MANUAL MISSING")),IF(Journal!$K115="Multiple TP",IF(ISNUMBER(Journal!$G115),IF(ISNUMBER(Journal!$H115),"OK","TP2 MISSING"),IF(ISNUMBER(Journal!$H115),"TP1 MISSING","TP1 &amp; TP2 MISSING")),"UNKNOWN OUTCOME")))))))))))))</f>
        <v>0</v>
      </c>
      <c r="K115">
        <f>J115="OK"</f>
        <v>0</v>
      </c>
      <c r="L115">
        <f>IF(ISNUMBER(Journal!$M115),Journal!$M115,0.5)</f>
        <v>0</v>
      </c>
      <c r="M115">
        <f>IF(NOT(K115),"",G115*IF(Journal!$K115="SL",Journal!$F115-Journal!$E115,IF(Journal!$K115="TP",Journal!$G115-Journal!$E115,IF(Journal!$K115="Manual exit",Journal!$J115-Journal!$E115,IF(Journal!$K115="TP1 + Breakeven",L115*(Journal!$G115-Journal!$E115),IF(Journal!$K115="TP1 + Manual",L115*(Journal!$G115-Journal!$E115)+(1-L115)*(Journal!$J115-Journal!$E115),(Journal!$G115+Journal!$H115+IF(ISNUMBER(Journal!$I115),Journal!$I115,0))/IF(ISNUMBER(Journal!$I115),3,2)-Journal!$E115))))))</f>
        <v>0</v>
      </c>
      <c r="N115">
        <f>IF(K115,Journal!$E115+G115*M115,"")</f>
        <v>0</v>
      </c>
      <c r="O115">
        <f>Q114</f>
        <v>0</v>
      </c>
      <c r="P115">
        <f>IF(OR(NOT(A115),I115&lt;&gt;""),"",Journal!$L115)</f>
        <v>0</v>
      </c>
      <c r="Q115">
        <f>O115+IF(K115,V115,0)</f>
        <v>0</v>
      </c>
      <c r="R115">
        <f>IF(P115="","",H115*P115*C115*D115)</f>
        <v>0</v>
      </c>
      <c r="S115">
        <f>IF(K115,M115*P115*C115*D115,"")</f>
        <v>0</v>
      </c>
      <c r="T115">
        <f>IF(K115,-IF(F115&gt;0,F115*Journal!$E115*P115*C115*D115,P115*E115),"")</f>
        <v>0</v>
      </c>
      <c r="U115">
        <f>IF(K115,IF(S115&gt;0,"W",IF(S115&lt;0,"L","B")),"")</f>
        <v>0</v>
      </c>
      <c r="V115">
        <f>IF(K115,S115+T115,"")</f>
        <v>0</v>
      </c>
      <c r="W115">
        <f>IF(K115,V115/O115,"")</f>
        <v>0</v>
      </c>
      <c r="X115">
        <f>IF(K115,M115/H115,"")</f>
        <v>0</v>
      </c>
      <c r="Y115">
        <f>IF(AND(OR(J115="OK",J115="OPEN"),ISNUMBER(Journal!$G115)),G115*(Journal!$G115-Journal!$E115)/H115,"")</f>
        <v>0</v>
      </c>
      <c r="Z115">
        <f>IF(AA115="","",IF(AND(ISNUMBER(Settings!$D$5),ISNUMBER(Settings!$E$5),IF(Settings!$D$5&lt;=Settings!$E$5,AND(AA115&gt;=Settings!$D$5,AA115&lt;Settings!$E$5),OR(AA115&gt;=Settings!$D$5,AA115&lt;Settings!$E$5))),Settings!$A$5,IF(AND(ISNUMBER(Settings!$D$6),ISNUMBER(Settings!$E$6),IF(Settings!$D$6&lt;=Settings!$E$6,AND(AA115&gt;=Settings!$D$6,AA115&lt;Settings!$E$6),OR(AA115&gt;=Settings!$D$6,AA115&lt;Settings!$E$6))),Settings!$A$6,IF(AND(ISNUMBER(Settings!$D$7),ISNUMBER(Settings!$E$7),IF(Settings!$D$7&lt;=Settings!$E$7,AND(AA115&gt;=Settings!$D$7,AA115&lt;Settings!$E$7),OR(AA115&gt;=Settings!$D$7,AA115&lt;Settings!$E$7))),Settings!$A$7,IF(AND(ISNUMBER(Settings!$D$8),ISNUMBER(Settings!$E$8),IF(Settings!$D$8&lt;=Settings!$E$8,AND(AA115&gt;=Settings!$D$8,AA115&lt;Settings!$E$8),OR(AA115&gt;=Settings!$D$8,AA115&lt;Settings!$E$8))),Settings!$A$8,IF(AND(ISNUMBER(Settings!$D$9),ISNUMBER(Settings!$E$9),IF(Settings!$D$9&lt;=Settings!$E$9,AND(AA115&gt;=Settings!$D$9,AA115&lt;Settings!$E$9),OR(AA115&gt;=Settings!$D$9,AA115&lt;Settings!$E$9))),Settings!$A$9,IF(AND(ISNUMBER(Settings!$D$10),ISNUMBER(Settings!$E$10),IF(Settings!$D$10&lt;=Settings!$E$10,AND(AA115&gt;=Settings!$D$10,AA115&lt;Settings!$E$10),OR(AA115&gt;=Settings!$D$10,AA115&lt;Settings!$E$10))),Settings!$A$10,"")))))))</f>
        <v>0</v>
      </c>
      <c r="AA115">
        <f>IF(AND(A115,ISNUMBER(Journal!$B115)),MOD(ROUND(MOD(Journal!$B115,1)*1440,0)-ROUND(Journal!$D$8*60,0),1440),"")</f>
        <v>0</v>
      </c>
      <c r="AB115">
        <f>IF(G115=1,"LONG",IF(G115=-1,"SHORT",""))</f>
        <v>0</v>
      </c>
      <c r="AC115">
        <f>AC114+IF(K115,1,0)</f>
        <v>0</v>
      </c>
      <c r="AD115">
        <f>IF(K115,AC115,"")</f>
        <v>0</v>
      </c>
      <c r="AE115">
        <f>J115="OPEN"</f>
        <v>0</v>
      </c>
      <c r="AF115">
        <f>AND(J115&lt;&gt;"",J115&lt;&gt;"OK",J115&lt;&gt;"OPEN")</f>
        <v>0</v>
      </c>
      <c r="AH115">
        <v>104</v>
      </c>
      <c r="AI115">
        <f>IF(AH115&gt;$AZ$11,"",IF(AH115=0,Journal!$D$3,INDEX($Q$11:$Q$1010,MATCH(AH115,$AD$11:$AD$1010,0))))</f>
        <v>0</v>
      </c>
      <c r="AJ115">
        <v>105</v>
      </c>
      <c r="AK115">
        <f>IF(AJ115&gt;$AZ$11,"",INDEX($P$11:$P$1010,MATCH(AJ115,$AD$11:$AD$1010,0)))</f>
        <v>0</v>
      </c>
      <c r="AM115">
        <f>IF(Markets!$A$109="","",Markets!$A$109)</f>
        <v>0</v>
      </c>
      <c r="AN115">
        <f>IF(AM115="",0,COUNTIFS(Journal!$C$11:$C$1010,AM115,$K$11:$K$1010,TRUE))</f>
        <v>0</v>
      </c>
      <c r="AO115">
        <f>IF(AN115=0,0,SUMIF(Journal!$C$11:$C$1010,AM115,$V$11:$V$1010))</f>
        <v>0</v>
      </c>
      <c r="AP115">
        <f>IF(AN115&gt;0,COUNTIF($AN$11:AN115,"&gt;0"),"")</f>
        <v>0</v>
      </c>
      <c r="AQ115">
        <v>105</v>
      </c>
      <c r="AR115">
        <f>IF(AQ115&gt;$AZ$36,"",INDEX($AM$11:$AM$160,MATCH(AQ115,$AP$11:$AP$160,0)))</f>
        <v>0</v>
      </c>
      <c r="AS115">
        <f>IF(AQ115&gt;$AZ$36,"",INDEX($AO$11:$AO$160,MATCH(AQ115,$AP$11:$AP$160,0)))</f>
        <v>0</v>
      </c>
    </row>
    <row r="116" spans="1:45">
      <c r="A116">
        <f>COUNTA(Journal!A116:M116)&gt;0</f>
        <v>0</v>
      </c>
      <c r="B116">
        <f>IF(Journal!$C116="",0,IFERROR(MATCH(Journal!$C116,Markets!$A$5:$A$154,0),0))</f>
        <v>0</v>
      </c>
      <c r="C116">
        <f>IF(B116&gt;0,INDEX(Markets!$C$5:$C$154,B116),"")</f>
        <v>0</v>
      </c>
      <c r="D116">
        <f>IF(B116&gt;0,INDEX(Markets!$F$5:$F$154,B116),"")</f>
        <v>0</v>
      </c>
      <c r="E116">
        <f>IF(B116&gt;0,IF(INDEX(Markets!$G$5:$G$154,B116)="",Journal!$D$4,INDEX(Markets!$G$5:$G$154,B116)),"")</f>
        <v>0</v>
      </c>
      <c r="F116">
        <f>IF(B116&gt;0,N(INDEX(Markets!$H$5:$H$154,B116)),0)</f>
        <v>0</v>
      </c>
      <c r="G116">
        <f>IF(Journal!$D116="LONG",1,IF(Journal!$D116="SHORT",-1,0))</f>
        <v>0</v>
      </c>
      <c r="H116">
        <f>IF(AND(ISNUMBER(Journal!$E116),ISNUMBER(Journal!$F116)),ABS(Journal!$E116-Journal!$F116),"")</f>
        <v>0</v>
      </c>
      <c r="I116">
        <f>IF(NOT(A116),"",IF(Journal!$C116="","INSTRUMENT MISSING",IF(B116=0,"UNKNOWN INSTRUMENT",IF(OR(NOT(ISNUMBER(C116)),NOT(ISNUMBER(D116))),"INSTRUMENT SPECS MISSING",IF(OR(C116&lt;=0,D116&lt;=0),"INSTRUMENT SPECS MISSING",IF(NOT(ISNUMBER(Journal!$E116)),"ENTRY MISSING",IF(NOT(ISNUMBER(Journal!$F116)),"SL MISSING",IF(Journal!$F116=Journal!$E116,"SL = ENTRY",IF(G116=0,"DIRECTION MISSING",IF(G116*(Journal!$E116-Journal!$F116)&lt;=0,"SL WRONG SIDE",IF(NOT(AND(ISNUMBER(Journal!$L116),Journal!$L116&gt;0)),IF(TRUE,"LOTS MISSING","RISK MISSING"),"")))))))))))</f>
        <v>0</v>
      </c>
      <c r="J116">
        <f>IF(NOT(A116),"",IF(I116&lt;&gt;"",I116,IF(AND(ISNUMBER(Journal!$G116),G116*(Journal!$G116-Journal!$E116)&lt;=0),"TP1 WRONG SIDE",IF(AND(ISNUMBER(Journal!$H116),G116*(Journal!$H116-Journal!$E116)&lt;=0),"TP2 WRONG SIDE",IF(AND(ISNUMBER(Journal!$I116),G116*(Journal!$I116-Journal!$E116)&lt;=0),"TP3 WRONG SIDE",IF(Journal!$K116="","OPEN",IF(AND(Journal!$M116&lt;&gt;"",OR(NOT(ISNUMBER(Journal!$M116)),Journal!$M116&lt;=0,Journal!$M116&gt;=1)),"TP1 % INVALID",IF(Journal!$K116="SL","OK",IF(Journal!$K116="TP",IF(ISNUMBER(Journal!$G116),"OK","TP1 MISSING"),IF(Journal!$K116="Manual exit",IF(ISNUMBER(Journal!$J116),"OK","MANUAL MISSING"),IF(Journal!$K116="TP1 + Breakeven",IF(ISNUMBER(Journal!$G116),"OK","TP1 MISSING"),IF(Journal!$K116="TP1 + Manual",IF(ISNUMBER(Journal!$G116),IF(ISNUMBER(Journal!$J116),"OK","MANUAL MISSING"),IF(ISNUMBER(Journal!$J116),"TP1 MISSING","TP1 &amp; MANUAL MISSING")),IF(Journal!$K116="Multiple TP",IF(ISNUMBER(Journal!$G116),IF(ISNUMBER(Journal!$H116),"OK","TP2 MISSING"),IF(ISNUMBER(Journal!$H116),"TP1 MISSING","TP1 &amp; TP2 MISSING")),"UNKNOWN OUTCOME")))))))))))))</f>
        <v>0</v>
      </c>
      <c r="K116">
        <f>J116="OK"</f>
        <v>0</v>
      </c>
      <c r="L116">
        <f>IF(ISNUMBER(Journal!$M116),Journal!$M116,0.5)</f>
        <v>0</v>
      </c>
      <c r="M116">
        <f>IF(NOT(K116),"",G116*IF(Journal!$K116="SL",Journal!$F116-Journal!$E116,IF(Journal!$K116="TP",Journal!$G116-Journal!$E116,IF(Journal!$K116="Manual exit",Journal!$J116-Journal!$E116,IF(Journal!$K116="TP1 + Breakeven",L116*(Journal!$G116-Journal!$E116),IF(Journal!$K116="TP1 + Manual",L116*(Journal!$G116-Journal!$E116)+(1-L116)*(Journal!$J116-Journal!$E116),(Journal!$G116+Journal!$H116+IF(ISNUMBER(Journal!$I116),Journal!$I116,0))/IF(ISNUMBER(Journal!$I116),3,2)-Journal!$E116))))))</f>
        <v>0</v>
      </c>
      <c r="N116">
        <f>IF(K116,Journal!$E116+G116*M116,"")</f>
        <v>0</v>
      </c>
      <c r="O116">
        <f>Q115</f>
        <v>0</v>
      </c>
      <c r="P116">
        <f>IF(OR(NOT(A116),I116&lt;&gt;""),"",Journal!$L116)</f>
        <v>0</v>
      </c>
      <c r="Q116">
        <f>O116+IF(K116,V116,0)</f>
        <v>0</v>
      </c>
      <c r="R116">
        <f>IF(P116="","",H116*P116*C116*D116)</f>
        <v>0</v>
      </c>
      <c r="S116">
        <f>IF(K116,M116*P116*C116*D116,"")</f>
        <v>0</v>
      </c>
      <c r="T116">
        <f>IF(K116,-IF(F116&gt;0,F116*Journal!$E116*P116*C116*D116,P116*E116),"")</f>
        <v>0</v>
      </c>
      <c r="U116">
        <f>IF(K116,IF(S116&gt;0,"W",IF(S116&lt;0,"L","B")),"")</f>
        <v>0</v>
      </c>
      <c r="V116">
        <f>IF(K116,S116+T116,"")</f>
        <v>0</v>
      </c>
      <c r="W116">
        <f>IF(K116,V116/O116,"")</f>
        <v>0</v>
      </c>
      <c r="X116">
        <f>IF(K116,M116/H116,"")</f>
        <v>0</v>
      </c>
      <c r="Y116">
        <f>IF(AND(OR(J116="OK",J116="OPEN"),ISNUMBER(Journal!$G116)),G116*(Journal!$G116-Journal!$E116)/H116,"")</f>
        <v>0</v>
      </c>
      <c r="Z116">
        <f>IF(AA116="","",IF(AND(ISNUMBER(Settings!$D$5),ISNUMBER(Settings!$E$5),IF(Settings!$D$5&lt;=Settings!$E$5,AND(AA116&gt;=Settings!$D$5,AA116&lt;Settings!$E$5),OR(AA116&gt;=Settings!$D$5,AA116&lt;Settings!$E$5))),Settings!$A$5,IF(AND(ISNUMBER(Settings!$D$6),ISNUMBER(Settings!$E$6),IF(Settings!$D$6&lt;=Settings!$E$6,AND(AA116&gt;=Settings!$D$6,AA116&lt;Settings!$E$6),OR(AA116&gt;=Settings!$D$6,AA116&lt;Settings!$E$6))),Settings!$A$6,IF(AND(ISNUMBER(Settings!$D$7),ISNUMBER(Settings!$E$7),IF(Settings!$D$7&lt;=Settings!$E$7,AND(AA116&gt;=Settings!$D$7,AA116&lt;Settings!$E$7),OR(AA116&gt;=Settings!$D$7,AA116&lt;Settings!$E$7))),Settings!$A$7,IF(AND(ISNUMBER(Settings!$D$8),ISNUMBER(Settings!$E$8),IF(Settings!$D$8&lt;=Settings!$E$8,AND(AA116&gt;=Settings!$D$8,AA116&lt;Settings!$E$8),OR(AA116&gt;=Settings!$D$8,AA116&lt;Settings!$E$8))),Settings!$A$8,IF(AND(ISNUMBER(Settings!$D$9),ISNUMBER(Settings!$E$9),IF(Settings!$D$9&lt;=Settings!$E$9,AND(AA116&gt;=Settings!$D$9,AA116&lt;Settings!$E$9),OR(AA116&gt;=Settings!$D$9,AA116&lt;Settings!$E$9))),Settings!$A$9,IF(AND(ISNUMBER(Settings!$D$10),ISNUMBER(Settings!$E$10),IF(Settings!$D$10&lt;=Settings!$E$10,AND(AA116&gt;=Settings!$D$10,AA116&lt;Settings!$E$10),OR(AA116&gt;=Settings!$D$10,AA116&lt;Settings!$E$10))),Settings!$A$10,"")))))))</f>
        <v>0</v>
      </c>
      <c r="AA116">
        <f>IF(AND(A116,ISNUMBER(Journal!$B116)),MOD(ROUND(MOD(Journal!$B116,1)*1440,0)-ROUND(Journal!$D$8*60,0),1440),"")</f>
        <v>0</v>
      </c>
      <c r="AB116">
        <f>IF(G116=1,"LONG",IF(G116=-1,"SHORT",""))</f>
        <v>0</v>
      </c>
      <c r="AC116">
        <f>AC115+IF(K116,1,0)</f>
        <v>0</v>
      </c>
      <c r="AD116">
        <f>IF(K116,AC116,"")</f>
        <v>0</v>
      </c>
      <c r="AE116">
        <f>J116="OPEN"</f>
        <v>0</v>
      </c>
      <c r="AF116">
        <f>AND(J116&lt;&gt;"",J116&lt;&gt;"OK",J116&lt;&gt;"OPEN")</f>
        <v>0</v>
      </c>
      <c r="AH116">
        <v>105</v>
      </c>
      <c r="AI116">
        <f>IF(AH116&gt;$AZ$11,"",IF(AH116=0,Journal!$D$3,INDEX($Q$11:$Q$1010,MATCH(AH116,$AD$11:$AD$1010,0))))</f>
        <v>0</v>
      </c>
      <c r="AJ116">
        <v>106</v>
      </c>
      <c r="AK116">
        <f>IF(AJ116&gt;$AZ$11,"",INDEX($P$11:$P$1010,MATCH(AJ116,$AD$11:$AD$1010,0)))</f>
        <v>0</v>
      </c>
      <c r="AM116">
        <f>IF(Markets!$A$110="","",Markets!$A$110)</f>
        <v>0</v>
      </c>
      <c r="AN116">
        <f>IF(AM116="",0,COUNTIFS(Journal!$C$11:$C$1010,AM116,$K$11:$K$1010,TRUE))</f>
        <v>0</v>
      </c>
      <c r="AO116">
        <f>IF(AN116=0,0,SUMIF(Journal!$C$11:$C$1010,AM116,$V$11:$V$1010))</f>
        <v>0</v>
      </c>
      <c r="AP116">
        <f>IF(AN116&gt;0,COUNTIF($AN$11:AN116,"&gt;0"),"")</f>
        <v>0</v>
      </c>
      <c r="AQ116">
        <v>106</v>
      </c>
      <c r="AR116">
        <f>IF(AQ116&gt;$AZ$36,"",INDEX($AM$11:$AM$160,MATCH(AQ116,$AP$11:$AP$160,0)))</f>
        <v>0</v>
      </c>
      <c r="AS116">
        <f>IF(AQ116&gt;$AZ$36,"",INDEX($AO$11:$AO$160,MATCH(AQ116,$AP$11:$AP$160,0)))</f>
        <v>0</v>
      </c>
    </row>
    <row r="117" spans="1:45">
      <c r="A117">
        <f>COUNTA(Journal!A117:M117)&gt;0</f>
        <v>0</v>
      </c>
      <c r="B117">
        <f>IF(Journal!$C117="",0,IFERROR(MATCH(Journal!$C117,Markets!$A$5:$A$154,0),0))</f>
        <v>0</v>
      </c>
      <c r="C117">
        <f>IF(B117&gt;0,INDEX(Markets!$C$5:$C$154,B117),"")</f>
        <v>0</v>
      </c>
      <c r="D117">
        <f>IF(B117&gt;0,INDEX(Markets!$F$5:$F$154,B117),"")</f>
        <v>0</v>
      </c>
      <c r="E117">
        <f>IF(B117&gt;0,IF(INDEX(Markets!$G$5:$G$154,B117)="",Journal!$D$4,INDEX(Markets!$G$5:$G$154,B117)),"")</f>
        <v>0</v>
      </c>
      <c r="F117">
        <f>IF(B117&gt;0,N(INDEX(Markets!$H$5:$H$154,B117)),0)</f>
        <v>0</v>
      </c>
      <c r="G117">
        <f>IF(Journal!$D117="LONG",1,IF(Journal!$D117="SHORT",-1,0))</f>
        <v>0</v>
      </c>
      <c r="H117">
        <f>IF(AND(ISNUMBER(Journal!$E117),ISNUMBER(Journal!$F117)),ABS(Journal!$E117-Journal!$F117),"")</f>
        <v>0</v>
      </c>
      <c r="I117">
        <f>IF(NOT(A117),"",IF(Journal!$C117="","INSTRUMENT MISSING",IF(B117=0,"UNKNOWN INSTRUMENT",IF(OR(NOT(ISNUMBER(C117)),NOT(ISNUMBER(D117))),"INSTRUMENT SPECS MISSING",IF(OR(C117&lt;=0,D117&lt;=0),"INSTRUMENT SPECS MISSING",IF(NOT(ISNUMBER(Journal!$E117)),"ENTRY MISSING",IF(NOT(ISNUMBER(Journal!$F117)),"SL MISSING",IF(Journal!$F117=Journal!$E117,"SL = ENTRY",IF(G117=0,"DIRECTION MISSING",IF(G117*(Journal!$E117-Journal!$F117)&lt;=0,"SL WRONG SIDE",IF(NOT(AND(ISNUMBER(Journal!$L117),Journal!$L117&gt;0)),IF(TRUE,"LOTS MISSING","RISK MISSING"),"")))))))))))</f>
        <v>0</v>
      </c>
      <c r="J117">
        <f>IF(NOT(A117),"",IF(I117&lt;&gt;"",I117,IF(AND(ISNUMBER(Journal!$G117),G117*(Journal!$G117-Journal!$E117)&lt;=0),"TP1 WRONG SIDE",IF(AND(ISNUMBER(Journal!$H117),G117*(Journal!$H117-Journal!$E117)&lt;=0),"TP2 WRONG SIDE",IF(AND(ISNUMBER(Journal!$I117),G117*(Journal!$I117-Journal!$E117)&lt;=0),"TP3 WRONG SIDE",IF(Journal!$K117="","OPEN",IF(AND(Journal!$M117&lt;&gt;"",OR(NOT(ISNUMBER(Journal!$M117)),Journal!$M117&lt;=0,Journal!$M117&gt;=1)),"TP1 % INVALID",IF(Journal!$K117="SL","OK",IF(Journal!$K117="TP",IF(ISNUMBER(Journal!$G117),"OK","TP1 MISSING"),IF(Journal!$K117="Manual exit",IF(ISNUMBER(Journal!$J117),"OK","MANUAL MISSING"),IF(Journal!$K117="TP1 + Breakeven",IF(ISNUMBER(Journal!$G117),"OK","TP1 MISSING"),IF(Journal!$K117="TP1 + Manual",IF(ISNUMBER(Journal!$G117),IF(ISNUMBER(Journal!$J117),"OK","MANUAL MISSING"),IF(ISNUMBER(Journal!$J117),"TP1 MISSING","TP1 &amp; MANUAL MISSING")),IF(Journal!$K117="Multiple TP",IF(ISNUMBER(Journal!$G117),IF(ISNUMBER(Journal!$H117),"OK","TP2 MISSING"),IF(ISNUMBER(Journal!$H117),"TP1 MISSING","TP1 &amp; TP2 MISSING")),"UNKNOWN OUTCOME")))))))))))))</f>
        <v>0</v>
      </c>
      <c r="K117">
        <f>J117="OK"</f>
        <v>0</v>
      </c>
      <c r="L117">
        <f>IF(ISNUMBER(Journal!$M117),Journal!$M117,0.5)</f>
        <v>0</v>
      </c>
      <c r="M117">
        <f>IF(NOT(K117),"",G117*IF(Journal!$K117="SL",Journal!$F117-Journal!$E117,IF(Journal!$K117="TP",Journal!$G117-Journal!$E117,IF(Journal!$K117="Manual exit",Journal!$J117-Journal!$E117,IF(Journal!$K117="TP1 + Breakeven",L117*(Journal!$G117-Journal!$E117),IF(Journal!$K117="TP1 + Manual",L117*(Journal!$G117-Journal!$E117)+(1-L117)*(Journal!$J117-Journal!$E117),(Journal!$G117+Journal!$H117+IF(ISNUMBER(Journal!$I117),Journal!$I117,0))/IF(ISNUMBER(Journal!$I117),3,2)-Journal!$E117))))))</f>
        <v>0</v>
      </c>
      <c r="N117">
        <f>IF(K117,Journal!$E117+G117*M117,"")</f>
        <v>0</v>
      </c>
      <c r="O117">
        <f>Q116</f>
        <v>0</v>
      </c>
      <c r="P117">
        <f>IF(OR(NOT(A117),I117&lt;&gt;""),"",Journal!$L117)</f>
        <v>0</v>
      </c>
      <c r="Q117">
        <f>O117+IF(K117,V117,0)</f>
        <v>0</v>
      </c>
      <c r="R117">
        <f>IF(P117="","",H117*P117*C117*D117)</f>
        <v>0</v>
      </c>
      <c r="S117">
        <f>IF(K117,M117*P117*C117*D117,"")</f>
        <v>0</v>
      </c>
      <c r="T117">
        <f>IF(K117,-IF(F117&gt;0,F117*Journal!$E117*P117*C117*D117,P117*E117),"")</f>
        <v>0</v>
      </c>
      <c r="U117">
        <f>IF(K117,IF(S117&gt;0,"W",IF(S117&lt;0,"L","B")),"")</f>
        <v>0</v>
      </c>
      <c r="V117">
        <f>IF(K117,S117+T117,"")</f>
        <v>0</v>
      </c>
      <c r="W117">
        <f>IF(K117,V117/O117,"")</f>
        <v>0</v>
      </c>
      <c r="X117">
        <f>IF(K117,M117/H117,"")</f>
        <v>0</v>
      </c>
      <c r="Y117">
        <f>IF(AND(OR(J117="OK",J117="OPEN"),ISNUMBER(Journal!$G117)),G117*(Journal!$G117-Journal!$E117)/H117,"")</f>
        <v>0</v>
      </c>
      <c r="Z117">
        <f>IF(AA117="","",IF(AND(ISNUMBER(Settings!$D$5),ISNUMBER(Settings!$E$5),IF(Settings!$D$5&lt;=Settings!$E$5,AND(AA117&gt;=Settings!$D$5,AA117&lt;Settings!$E$5),OR(AA117&gt;=Settings!$D$5,AA117&lt;Settings!$E$5))),Settings!$A$5,IF(AND(ISNUMBER(Settings!$D$6),ISNUMBER(Settings!$E$6),IF(Settings!$D$6&lt;=Settings!$E$6,AND(AA117&gt;=Settings!$D$6,AA117&lt;Settings!$E$6),OR(AA117&gt;=Settings!$D$6,AA117&lt;Settings!$E$6))),Settings!$A$6,IF(AND(ISNUMBER(Settings!$D$7),ISNUMBER(Settings!$E$7),IF(Settings!$D$7&lt;=Settings!$E$7,AND(AA117&gt;=Settings!$D$7,AA117&lt;Settings!$E$7),OR(AA117&gt;=Settings!$D$7,AA117&lt;Settings!$E$7))),Settings!$A$7,IF(AND(ISNUMBER(Settings!$D$8),ISNUMBER(Settings!$E$8),IF(Settings!$D$8&lt;=Settings!$E$8,AND(AA117&gt;=Settings!$D$8,AA117&lt;Settings!$E$8),OR(AA117&gt;=Settings!$D$8,AA117&lt;Settings!$E$8))),Settings!$A$8,IF(AND(ISNUMBER(Settings!$D$9),ISNUMBER(Settings!$E$9),IF(Settings!$D$9&lt;=Settings!$E$9,AND(AA117&gt;=Settings!$D$9,AA117&lt;Settings!$E$9),OR(AA117&gt;=Settings!$D$9,AA117&lt;Settings!$E$9))),Settings!$A$9,IF(AND(ISNUMBER(Settings!$D$10),ISNUMBER(Settings!$E$10),IF(Settings!$D$10&lt;=Settings!$E$10,AND(AA117&gt;=Settings!$D$10,AA117&lt;Settings!$E$10),OR(AA117&gt;=Settings!$D$10,AA117&lt;Settings!$E$10))),Settings!$A$10,"")))))))</f>
        <v>0</v>
      </c>
      <c r="AA117">
        <f>IF(AND(A117,ISNUMBER(Journal!$B117)),MOD(ROUND(MOD(Journal!$B117,1)*1440,0)-ROUND(Journal!$D$8*60,0),1440),"")</f>
        <v>0</v>
      </c>
      <c r="AB117">
        <f>IF(G117=1,"LONG",IF(G117=-1,"SHORT",""))</f>
        <v>0</v>
      </c>
      <c r="AC117">
        <f>AC116+IF(K117,1,0)</f>
        <v>0</v>
      </c>
      <c r="AD117">
        <f>IF(K117,AC117,"")</f>
        <v>0</v>
      </c>
      <c r="AE117">
        <f>J117="OPEN"</f>
        <v>0</v>
      </c>
      <c r="AF117">
        <f>AND(J117&lt;&gt;"",J117&lt;&gt;"OK",J117&lt;&gt;"OPEN")</f>
        <v>0</v>
      </c>
      <c r="AH117">
        <v>106</v>
      </c>
      <c r="AI117">
        <f>IF(AH117&gt;$AZ$11,"",IF(AH117=0,Journal!$D$3,INDEX($Q$11:$Q$1010,MATCH(AH117,$AD$11:$AD$1010,0))))</f>
        <v>0</v>
      </c>
      <c r="AJ117">
        <v>107</v>
      </c>
      <c r="AK117">
        <f>IF(AJ117&gt;$AZ$11,"",INDEX($P$11:$P$1010,MATCH(AJ117,$AD$11:$AD$1010,0)))</f>
        <v>0</v>
      </c>
      <c r="AM117">
        <f>IF(Markets!$A$111="","",Markets!$A$111)</f>
        <v>0</v>
      </c>
      <c r="AN117">
        <f>IF(AM117="",0,COUNTIFS(Journal!$C$11:$C$1010,AM117,$K$11:$K$1010,TRUE))</f>
        <v>0</v>
      </c>
      <c r="AO117">
        <f>IF(AN117=0,0,SUMIF(Journal!$C$11:$C$1010,AM117,$V$11:$V$1010))</f>
        <v>0</v>
      </c>
      <c r="AP117">
        <f>IF(AN117&gt;0,COUNTIF($AN$11:AN117,"&gt;0"),"")</f>
        <v>0</v>
      </c>
      <c r="AQ117">
        <v>107</v>
      </c>
      <c r="AR117">
        <f>IF(AQ117&gt;$AZ$36,"",INDEX($AM$11:$AM$160,MATCH(AQ117,$AP$11:$AP$160,0)))</f>
        <v>0</v>
      </c>
      <c r="AS117">
        <f>IF(AQ117&gt;$AZ$36,"",INDEX($AO$11:$AO$160,MATCH(AQ117,$AP$11:$AP$160,0)))</f>
        <v>0</v>
      </c>
    </row>
    <row r="118" spans="1:45">
      <c r="A118">
        <f>COUNTA(Journal!A118:M118)&gt;0</f>
        <v>0</v>
      </c>
      <c r="B118">
        <f>IF(Journal!$C118="",0,IFERROR(MATCH(Journal!$C118,Markets!$A$5:$A$154,0),0))</f>
        <v>0</v>
      </c>
      <c r="C118">
        <f>IF(B118&gt;0,INDEX(Markets!$C$5:$C$154,B118),"")</f>
        <v>0</v>
      </c>
      <c r="D118">
        <f>IF(B118&gt;0,INDEX(Markets!$F$5:$F$154,B118),"")</f>
        <v>0</v>
      </c>
      <c r="E118">
        <f>IF(B118&gt;0,IF(INDEX(Markets!$G$5:$G$154,B118)="",Journal!$D$4,INDEX(Markets!$G$5:$G$154,B118)),"")</f>
        <v>0</v>
      </c>
      <c r="F118">
        <f>IF(B118&gt;0,N(INDEX(Markets!$H$5:$H$154,B118)),0)</f>
        <v>0</v>
      </c>
      <c r="G118">
        <f>IF(Journal!$D118="LONG",1,IF(Journal!$D118="SHORT",-1,0))</f>
        <v>0</v>
      </c>
      <c r="H118">
        <f>IF(AND(ISNUMBER(Journal!$E118),ISNUMBER(Journal!$F118)),ABS(Journal!$E118-Journal!$F118),"")</f>
        <v>0</v>
      </c>
      <c r="I118">
        <f>IF(NOT(A118),"",IF(Journal!$C118="","INSTRUMENT MISSING",IF(B118=0,"UNKNOWN INSTRUMENT",IF(OR(NOT(ISNUMBER(C118)),NOT(ISNUMBER(D118))),"INSTRUMENT SPECS MISSING",IF(OR(C118&lt;=0,D118&lt;=0),"INSTRUMENT SPECS MISSING",IF(NOT(ISNUMBER(Journal!$E118)),"ENTRY MISSING",IF(NOT(ISNUMBER(Journal!$F118)),"SL MISSING",IF(Journal!$F118=Journal!$E118,"SL = ENTRY",IF(G118=0,"DIRECTION MISSING",IF(G118*(Journal!$E118-Journal!$F118)&lt;=0,"SL WRONG SIDE",IF(NOT(AND(ISNUMBER(Journal!$L118),Journal!$L118&gt;0)),IF(TRUE,"LOTS MISSING","RISK MISSING"),"")))))))))))</f>
        <v>0</v>
      </c>
      <c r="J118">
        <f>IF(NOT(A118),"",IF(I118&lt;&gt;"",I118,IF(AND(ISNUMBER(Journal!$G118),G118*(Journal!$G118-Journal!$E118)&lt;=0),"TP1 WRONG SIDE",IF(AND(ISNUMBER(Journal!$H118),G118*(Journal!$H118-Journal!$E118)&lt;=0),"TP2 WRONG SIDE",IF(AND(ISNUMBER(Journal!$I118),G118*(Journal!$I118-Journal!$E118)&lt;=0),"TP3 WRONG SIDE",IF(Journal!$K118="","OPEN",IF(AND(Journal!$M118&lt;&gt;"",OR(NOT(ISNUMBER(Journal!$M118)),Journal!$M118&lt;=0,Journal!$M118&gt;=1)),"TP1 % INVALID",IF(Journal!$K118="SL","OK",IF(Journal!$K118="TP",IF(ISNUMBER(Journal!$G118),"OK","TP1 MISSING"),IF(Journal!$K118="Manual exit",IF(ISNUMBER(Journal!$J118),"OK","MANUAL MISSING"),IF(Journal!$K118="TP1 + Breakeven",IF(ISNUMBER(Journal!$G118),"OK","TP1 MISSING"),IF(Journal!$K118="TP1 + Manual",IF(ISNUMBER(Journal!$G118),IF(ISNUMBER(Journal!$J118),"OK","MANUAL MISSING"),IF(ISNUMBER(Journal!$J118),"TP1 MISSING","TP1 &amp; MANUAL MISSING")),IF(Journal!$K118="Multiple TP",IF(ISNUMBER(Journal!$G118),IF(ISNUMBER(Journal!$H118),"OK","TP2 MISSING"),IF(ISNUMBER(Journal!$H118),"TP1 MISSING","TP1 &amp; TP2 MISSING")),"UNKNOWN OUTCOME")))))))))))))</f>
        <v>0</v>
      </c>
      <c r="K118">
        <f>J118="OK"</f>
        <v>0</v>
      </c>
      <c r="L118">
        <f>IF(ISNUMBER(Journal!$M118),Journal!$M118,0.5)</f>
        <v>0</v>
      </c>
      <c r="M118">
        <f>IF(NOT(K118),"",G118*IF(Journal!$K118="SL",Journal!$F118-Journal!$E118,IF(Journal!$K118="TP",Journal!$G118-Journal!$E118,IF(Journal!$K118="Manual exit",Journal!$J118-Journal!$E118,IF(Journal!$K118="TP1 + Breakeven",L118*(Journal!$G118-Journal!$E118),IF(Journal!$K118="TP1 + Manual",L118*(Journal!$G118-Journal!$E118)+(1-L118)*(Journal!$J118-Journal!$E118),(Journal!$G118+Journal!$H118+IF(ISNUMBER(Journal!$I118),Journal!$I118,0))/IF(ISNUMBER(Journal!$I118),3,2)-Journal!$E118))))))</f>
        <v>0</v>
      </c>
      <c r="N118">
        <f>IF(K118,Journal!$E118+G118*M118,"")</f>
        <v>0</v>
      </c>
      <c r="O118">
        <f>Q117</f>
        <v>0</v>
      </c>
      <c r="P118">
        <f>IF(OR(NOT(A118),I118&lt;&gt;""),"",Journal!$L118)</f>
        <v>0</v>
      </c>
      <c r="Q118">
        <f>O118+IF(K118,V118,0)</f>
        <v>0</v>
      </c>
      <c r="R118">
        <f>IF(P118="","",H118*P118*C118*D118)</f>
        <v>0</v>
      </c>
      <c r="S118">
        <f>IF(K118,M118*P118*C118*D118,"")</f>
        <v>0</v>
      </c>
      <c r="T118">
        <f>IF(K118,-IF(F118&gt;0,F118*Journal!$E118*P118*C118*D118,P118*E118),"")</f>
        <v>0</v>
      </c>
      <c r="U118">
        <f>IF(K118,IF(S118&gt;0,"W",IF(S118&lt;0,"L","B")),"")</f>
        <v>0</v>
      </c>
      <c r="V118">
        <f>IF(K118,S118+T118,"")</f>
        <v>0</v>
      </c>
      <c r="W118">
        <f>IF(K118,V118/O118,"")</f>
        <v>0</v>
      </c>
      <c r="X118">
        <f>IF(K118,M118/H118,"")</f>
        <v>0</v>
      </c>
      <c r="Y118">
        <f>IF(AND(OR(J118="OK",J118="OPEN"),ISNUMBER(Journal!$G118)),G118*(Journal!$G118-Journal!$E118)/H118,"")</f>
        <v>0</v>
      </c>
      <c r="Z118">
        <f>IF(AA118="","",IF(AND(ISNUMBER(Settings!$D$5),ISNUMBER(Settings!$E$5),IF(Settings!$D$5&lt;=Settings!$E$5,AND(AA118&gt;=Settings!$D$5,AA118&lt;Settings!$E$5),OR(AA118&gt;=Settings!$D$5,AA118&lt;Settings!$E$5))),Settings!$A$5,IF(AND(ISNUMBER(Settings!$D$6),ISNUMBER(Settings!$E$6),IF(Settings!$D$6&lt;=Settings!$E$6,AND(AA118&gt;=Settings!$D$6,AA118&lt;Settings!$E$6),OR(AA118&gt;=Settings!$D$6,AA118&lt;Settings!$E$6))),Settings!$A$6,IF(AND(ISNUMBER(Settings!$D$7),ISNUMBER(Settings!$E$7),IF(Settings!$D$7&lt;=Settings!$E$7,AND(AA118&gt;=Settings!$D$7,AA118&lt;Settings!$E$7),OR(AA118&gt;=Settings!$D$7,AA118&lt;Settings!$E$7))),Settings!$A$7,IF(AND(ISNUMBER(Settings!$D$8),ISNUMBER(Settings!$E$8),IF(Settings!$D$8&lt;=Settings!$E$8,AND(AA118&gt;=Settings!$D$8,AA118&lt;Settings!$E$8),OR(AA118&gt;=Settings!$D$8,AA118&lt;Settings!$E$8))),Settings!$A$8,IF(AND(ISNUMBER(Settings!$D$9),ISNUMBER(Settings!$E$9),IF(Settings!$D$9&lt;=Settings!$E$9,AND(AA118&gt;=Settings!$D$9,AA118&lt;Settings!$E$9),OR(AA118&gt;=Settings!$D$9,AA118&lt;Settings!$E$9))),Settings!$A$9,IF(AND(ISNUMBER(Settings!$D$10),ISNUMBER(Settings!$E$10),IF(Settings!$D$10&lt;=Settings!$E$10,AND(AA118&gt;=Settings!$D$10,AA118&lt;Settings!$E$10),OR(AA118&gt;=Settings!$D$10,AA118&lt;Settings!$E$10))),Settings!$A$10,"")))))))</f>
        <v>0</v>
      </c>
      <c r="AA118">
        <f>IF(AND(A118,ISNUMBER(Journal!$B118)),MOD(ROUND(MOD(Journal!$B118,1)*1440,0)-ROUND(Journal!$D$8*60,0),1440),"")</f>
        <v>0</v>
      </c>
      <c r="AB118">
        <f>IF(G118=1,"LONG",IF(G118=-1,"SHORT",""))</f>
        <v>0</v>
      </c>
      <c r="AC118">
        <f>AC117+IF(K118,1,0)</f>
        <v>0</v>
      </c>
      <c r="AD118">
        <f>IF(K118,AC118,"")</f>
        <v>0</v>
      </c>
      <c r="AE118">
        <f>J118="OPEN"</f>
        <v>0</v>
      </c>
      <c r="AF118">
        <f>AND(J118&lt;&gt;"",J118&lt;&gt;"OK",J118&lt;&gt;"OPEN")</f>
        <v>0</v>
      </c>
      <c r="AH118">
        <v>107</v>
      </c>
      <c r="AI118">
        <f>IF(AH118&gt;$AZ$11,"",IF(AH118=0,Journal!$D$3,INDEX($Q$11:$Q$1010,MATCH(AH118,$AD$11:$AD$1010,0))))</f>
        <v>0</v>
      </c>
      <c r="AJ118">
        <v>108</v>
      </c>
      <c r="AK118">
        <f>IF(AJ118&gt;$AZ$11,"",INDEX($P$11:$P$1010,MATCH(AJ118,$AD$11:$AD$1010,0)))</f>
        <v>0</v>
      </c>
      <c r="AM118">
        <f>IF(Markets!$A$112="","",Markets!$A$112)</f>
        <v>0</v>
      </c>
      <c r="AN118">
        <f>IF(AM118="",0,COUNTIFS(Journal!$C$11:$C$1010,AM118,$K$11:$K$1010,TRUE))</f>
        <v>0</v>
      </c>
      <c r="AO118">
        <f>IF(AN118=0,0,SUMIF(Journal!$C$11:$C$1010,AM118,$V$11:$V$1010))</f>
        <v>0</v>
      </c>
      <c r="AP118">
        <f>IF(AN118&gt;0,COUNTIF($AN$11:AN118,"&gt;0"),"")</f>
        <v>0</v>
      </c>
      <c r="AQ118">
        <v>108</v>
      </c>
      <c r="AR118">
        <f>IF(AQ118&gt;$AZ$36,"",INDEX($AM$11:$AM$160,MATCH(AQ118,$AP$11:$AP$160,0)))</f>
        <v>0</v>
      </c>
      <c r="AS118">
        <f>IF(AQ118&gt;$AZ$36,"",INDEX($AO$11:$AO$160,MATCH(AQ118,$AP$11:$AP$160,0)))</f>
        <v>0</v>
      </c>
    </row>
    <row r="119" spans="1:45">
      <c r="A119">
        <f>COUNTA(Journal!A119:M119)&gt;0</f>
        <v>0</v>
      </c>
      <c r="B119">
        <f>IF(Journal!$C119="",0,IFERROR(MATCH(Journal!$C119,Markets!$A$5:$A$154,0),0))</f>
        <v>0</v>
      </c>
      <c r="C119">
        <f>IF(B119&gt;0,INDEX(Markets!$C$5:$C$154,B119),"")</f>
        <v>0</v>
      </c>
      <c r="D119">
        <f>IF(B119&gt;0,INDEX(Markets!$F$5:$F$154,B119),"")</f>
        <v>0</v>
      </c>
      <c r="E119">
        <f>IF(B119&gt;0,IF(INDEX(Markets!$G$5:$G$154,B119)="",Journal!$D$4,INDEX(Markets!$G$5:$G$154,B119)),"")</f>
        <v>0</v>
      </c>
      <c r="F119">
        <f>IF(B119&gt;0,N(INDEX(Markets!$H$5:$H$154,B119)),0)</f>
        <v>0</v>
      </c>
      <c r="G119">
        <f>IF(Journal!$D119="LONG",1,IF(Journal!$D119="SHORT",-1,0))</f>
        <v>0</v>
      </c>
      <c r="H119">
        <f>IF(AND(ISNUMBER(Journal!$E119),ISNUMBER(Journal!$F119)),ABS(Journal!$E119-Journal!$F119),"")</f>
        <v>0</v>
      </c>
      <c r="I119">
        <f>IF(NOT(A119),"",IF(Journal!$C119="","INSTRUMENT MISSING",IF(B119=0,"UNKNOWN INSTRUMENT",IF(OR(NOT(ISNUMBER(C119)),NOT(ISNUMBER(D119))),"INSTRUMENT SPECS MISSING",IF(OR(C119&lt;=0,D119&lt;=0),"INSTRUMENT SPECS MISSING",IF(NOT(ISNUMBER(Journal!$E119)),"ENTRY MISSING",IF(NOT(ISNUMBER(Journal!$F119)),"SL MISSING",IF(Journal!$F119=Journal!$E119,"SL = ENTRY",IF(G119=0,"DIRECTION MISSING",IF(G119*(Journal!$E119-Journal!$F119)&lt;=0,"SL WRONG SIDE",IF(NOT(AND(ISNUMBER(Journal!$L119),Journal!$L119&gt;0)),IF(TRUE,"LOTS MISSING","RISK MISSING"),"")))))))))))</f>
        <v>0</v>
      </c>
      <c r="J119">
        <f>IF(NOT(A119),"",IF(I119&lt;&gt;"",I119,IF(AND(ISNUMBER(Journal!$G119),G119*(Journal!$G119-Journal!$E119)&lt;=0),"TP1 WRONG SIDE",IF(AND(ISNUMBER(Journal!$H119),G119*(Journal!$H119-Journal!$E119)&lt;=0),"TP2 WRONG SIDE",IF(AND(ISNUMBER(Journal!$I119),G119*(Journal!$I119-Journal!$E119)&lt;=0),"TP3 WRONG SIDE",IF(Journal!$K119="","OPEN",IF(AND(Journal!$M119&lt;&gt;"",OR(NOT(ISNUMBER(Journal!$M119)),Journal!$M119&lt;=0,Journal!$M119&gt;=1)),"TP1 % INVALID",IF(Journal!$K119="SL","OK",IF(Journal!$K119="TP",IF(ISNUMBER(Journal!$G119),"OK","TP1 MISSING"),IF(Journal!$K119="Manual exit",IF(ISNUMBER(Journal!$J119),"OK","MANUAL MISSING"),IF(Journal!$K119="TP1 + Breakeven",IF(ISNUMBER(Journal!$G119),"OK","TP1 MISSING"),IF(Journal!$K119="TP1 + Manual",IF(ISNUMBER(Journal!$G119),IF(ISNUMBER(Journal!$J119),"OK","MANUAL MISSING"),IF(ISNUMBER(Journal!$J119),"TP1 MISSING","TP1 &amp; MANUAL MISSING")),IF(Journal!$K119="Multiple TP",IF(ISNUMBER(Journal!$G119),IF(ISNUMBER(Journal!$H119),"OK","TP2 MISSING"),IF(ISNUMBER(Journal!$H119),"TP1 MISSING","TP1 &amp; TP2 MISSING")),"UNKNOWN OUTCOME")))))))))))))</f>
        <v>0</v>
      </c>
      <c r="K119">
        <f>J119="OK"</f>
        <v>0</v>
      </c>
      <c r="L119">
        <f>IF(ISNUMBER(Journal!$M119),Journal!$M119,0.5)</f>
        <v>0</v>
      </c>
      <c r="M119">
        <f>IF(NOT(K119),"",G119*IF(Journal!$K119="SL",Journal!$F119-Journal!$E119,IF(Journal!$K119="TP",Journal!$G119-Journal!$E119,IF(Journal!$K119="Manual exit",Journal!$J119-Journal!$E119,IF(Journal!$K119="TP1 + Breakeven",L119*(Journal!$G119-Journal!$E119),IF(Journal!$K119="TP1 + Manual",L119*(Journal!$G119-Journal!$E119)+(1-L119)*(Journal!$J119-Journal!$E119),(Journal!$G119+Journal!$H119+IF(ISNUMBER(Journal!$I119),Journal!$I119,0))/IF(ISNUMBER(Journal!$I119),3,2)-Journal!$E119))))))</f>
        <v>0</v>
      </c>
      <c r="N119">
        <f>IF(K119,Journal!$E119+G119*M119,"")</f>
        <v>0</v>
      </c>
      <c r="O119">
        <f>Q118</f>
        <v>0</v>
      </c>
      <c r="P119">
        <f>IF(OR(NOT(A119),I119&lt;&gt;""),"",Journal!$L119)</f>
        <v>0</v>
      </c>
      <c r="Q119">
        <f>O119+IF(K119,V119,0)</f>
        <v>0</v>
      </c>
      <c r="R119">
        <f>IF(P119="","",H119*P119*C119*D119)</f>
        <v>0</v>
      </c>
      <c r="S119">
        <f>IF(K119,M119*P119*C119*D119,"")</f>
        <v>0</v>
      </c>
      <c r="T119">
        <f>IF(K119,-IF(F119&gt;0,F119*Journal!$E119*P119*C119*D119,P119*E119),"")</f>
        <v>0</v>
      </c>
      <c r="U119">
        <f>IF(K119,IF(S119&gt;0,"W",IF(S119&lt;0,"L","B")),"")</f>
        <v>0</v>
      </c>
      <c r="V119">
        <f>IF(K119,S119+T119,"")</f>
        <v>0</v>
      </c>
      <c r="W119">
        <f>IF(K119,V119/O119,"")</f>
        <v>0</v>
      </c>
      <c r="X119">
        <f>IF(K119,M119/H119,"")</f>
        <v>0</v>
      </c>
      <c r="Y119">
        <f>IF(AND(OR(J119="OK",J119="OPEN"),ISNUMBER(Journal!$G119)),G119*(Journal!$G119-Journal!$E119)/H119,"")</f>
        <v>0</v>
      </c>
      <c r="Z119">
        <f>IF(AA119="","",IF(AND(ISNUMBER(Settings!$D$5),ISNUMBER(Settings!$E$5),IF(Settings!$D$5&lt;=Settings!$E$5,AND(AA119&gt;=Settings!$D$5,AA119&lt;Settings!$E$5),OR(AA119&gt;=Settings!$D$5,AA119&lt;Settings!$E$5))),Settings!$A$5,IF(AND(ISNUMBER(Settings!$D$6),ISNUMBER(Settings!$E$6),IF(Settings!$D$6&lt;=Settings!$E$6,AND(AA119&gt;=Settings!$D$6,AA119&lt;Settings!$E$6),OR(AA119&gt;=Settings!$D$6,AA119&lt;Settings!$E$6))),Settings!$A$6,IF(AND(ISNUMBER(Settings!$D$7),ISNUMBER(Settings!$E$7),IF(Settings!$D$7&lt;=Settings!$E$7,AND(AA119&gt;=Settings!$D$7,AA119&lt;Settings!$E$7),OR(AA119&gt;=Settings!$D$7,AA119&lt;Settings!$E$7))),Settings!$A$7,IF(AND(ISNUMBER(Settings!$D$8),ISNUMBER(Settings!$E$8),IF(Settings!$D$8&lt;=Settings!$E$8,AND(AA119&gt;=Settings!$D$8,AA119&lt;Settings!$E$8),OR(AA119&gt;=Settings!$D$8,AA119&lt;Settings!$E$8))),Settings!$A$8,IF(AND(ISNUMBER(Settings!$D$9),ISNUMBER(Settings!$E$9),IF(Settings!$D$9&lt;=Settings!$E$9,AND(AA119&gt;=Settings!$D$9,AA119&lt;Settings!$E$9),OR(AA119&gt;=Settings!$D$9,AA119&lt;Settings!$E$9))),Settings!$A$9,IF(AND(ISNUMBER(Settings!$D$10),ISNUMBER(Settings!$E$10),IF(Settings!$D$10&lt;=Settings!$E$10,AND(AA119&gt;=Settings!$D$10,AA119&lt;Settings!$E$10),OR(AA119&gt;=Settings!$D$10,AA119&lt;Settings!$E$10))),Settings!$A$10,"")))))))</f>
        <v>0</v>
      </c>
      <c r="AA119">
        <f>IF(AND(A119,ISNUMBER(Journal!$B119)),MOD(ROUND(MOD(Journal!$B119,1)*1440,0)-ROUND(Journal!$D$8*60,0),1440),"")</f>
        <v>0</v>
      </c>
      <c r="AB119">
        <f>IF(G119=1,"LONG",IF(G119=-1,"SHORT",""))</f>
        <v>0</v>
      </c>
      <c r="AC119">
        <f>AC118+IF(K119,1,0)</f>
        <v>0</v>
      </c>
      <c r="AD119">
        <f>IF(K119,AC119,"")</f>
        <v>0</v>
      </c>
      <c r="AE119">
        <f>J119="OPEN"</f>
        <v>0</v>
      </c>
      <c r="AF119">
        <f>AND(J119&lt;&gt;"",J119&lt;&gt;"OK",J119&lt;&gt;"OPEN")</f>
        <v>0</v>
      </c>
      <c r="AH119">
        <v>108</v>
      </c>
      <c r="AI119">
        <f>IF(AH119&gt;$AZ$11,"",IF(AH119=0,Journal!$D$3,INDEX($Q$11:$Q$1010,MATCH(AH119,$AD$11:$AD$1010,0))))</f>
        <v>0</v>
      </c>
      <c r="AJ119">
        <v>109</v>
      </c>
      <c r="AK119">
        <f>IF(AJ119&gt;$AZ$11,"",INDEX($P$11:$P$1010,MATCH(AJ119,$AD$11:$AD$1010,0)))</f>
        <v>0</v>
      </c>
      <c r="AM119">
        <f>IF(Markets!$A$113="","",Markets!$A$113)</f>
        <v>0</v>
      </c>
      <c r="AN119">
        <f>IF(AM119="",0,COUNTIFS(Journal!$C$11:$C$1010,AM119,$K$11:$K$1010,TRUE))</f>
        <v>0</v>
      </c>
      <c r="AO119">
        <f>IF(AN119=0,0,SUMIF(Journal!$C$11:$C$1010,AM119,$V$11:$V$1010))</f>
        <v>0</v>
      </c>
      <c r="AP119">
        <f>IF(AN119&gt;0,COUNTIF($AN$11:AN119,"&gt;0"),"")</f>
        <v>0</v>
      </c>
      <c r="AQ119">
        <v>109</v>
      </c>
      <c r="AR119">
        <f>IF(AQ119&gt;$AZ$36,"",INDEX($AM$11:$AM$160,MATCH(AQ119,$AP$11:$AP$160,0)))</f>
        <v>0</v>
      </c>
      <c r="AS119">
        <f>IF(AQ119&gt;$AZ$36,"",INDEX($AO$11:$AO$160,MATCH(AQ119,$AP$11:$AP$160,0)))</f>
        <v>0</v>
      </c>
    </row>
    <row r="120" spans="1:45">
      <c r="A120">
        <f>COUNTA(Journal!A120:M120)&gt;0</f>
        <v>0</v>
      </c>
      <c r="B120">
        <f>IF(Journal!$C120="",0,IFERROR(MATCH(Journal!$C120,Markets!$A$5:$A$154,0),0))</f>
        <v>0</v>
      </c>
      <c r="C120">
        <f>IF(B120&gt;0,INDEX(Markets!$C$5:$C$154,B120),"")</f>
        <v>0</v>
      </c>
      <c r="D120">
        <f>IF(B120&gt;0,INDEX(Markets!$F$5:$F$154,B120),"")</f>
        <v>0</v>
      </c>
      <c r="E120">
        <f>IF(B120&gt;0,IF(INDEX(Markets!$G$5:$G$154,B120)="",Journal!$D$4,INDEX(Markets!$G$5:$G$154,B120)),"")</f>
        <v>0</v>
      </c>
      <c r="F120">
        <f>IF(B120&gt;0,N(INDEX(Markets!$H$5:$H$154,B120)),0)</f>
        <v>0</v>
      </c>
      <c r="G120">
        <f>IF(Journal!$D120="LONG",1,IF(Journal!$D120="SHORT",-1,0))</f>
        <v>0</v>
      </c>
      <c r="H120">
        <f>IF(AND(ISNUMBER(Journal!$E120),ISNUMBER(Journal!$F120)),ABS(Journal!$E120-Journal!$F120),"")</f>
        <v>0</v>
      </c>
      <c r="I120">
        <f>IF(NOT(A120),"",IF(Journal!$C120="","INSTRUMENT MISSING",IF(B120=0,"UNKNOWN INSTRUMENT",IF(OR(NOT(ISNUMBER(C120)),NOT(ISNUMBER(D120))),"INSTRUMENT SPECS MISSING",IF(OR(C120&lt;=0,D120&lt;=0),"INSTRUMENT SPECS MISSING",IF(NOT(ISNUMBER(Journal!$E120)),"ENTRY MISSING",IF(NOT(ISNUMBER(Journal!$F120)),"SL MISSING",IF(Journal!$F120=Journal!$E120,"SL = ENTRY",IF(G120=0,"DIRECTION MISSING",IF(G120*(Journal!$E120-Journal!$F120)&lt;=0,"SL WRONG SIDE",IF(NOT(AND(ISNUMBER(Journal!$L120),Journal!$L120&gt;0)),IF(TRUE,"LOTS MISSING","RISK MISSING"),"")))))))))))</f>
        <v>0</v>
      </c>
      <c r="J120">
        <f>IF(NOT(A120),"",IF(I120&lt;&gt;"",I120,IF(AND(ISNUMBER(Journal!$G120),G120*(Journal!$G120-Journal!$E120)&lt;=0),"TP1 WRONG SIDE",IF(AND(ISNUMBER(Journal!$H120),G120*(Journal!$H120-Journal!$E120)&lt;=0),"TP2 WRONG SIDE",IF(AND(ISNUMBER(Journal!$I120),G120*(Journal!$I120-Journal!$E120)&lt;=0),"TP3 WRONG SIDE",IF(Journal!$K120="","OPEN",IF(AND(Journal!$M120&lt;&gt;"",OR(NOT(ISNUMBER(Journal!$M120)),Journal!$M120&lt;=0,Journal!$M120&gt;=1)),"TP1 % INVALID",IF(Journal!$K120="SL","OK",IF(Journal!$K120="TP",IF(ISNUMBER(Journal!$G120),"OK","TP1 MISSING"),IF(Journal!$K120="Manual exit",IF(ISNUMBER(Journal!$J120),"OK","MANUAL MISSING"),IF(Journal!$K120="TP1 + Breakeven",IF(ISNUMBER(Journal!$G120),"OK","TP1 MISSING"),IF(Journal!$K120="TP1 + Manual",IF(ISNUMBER(Journal!$G120),IF(ISNUMBER(Journal!$J120),"OK","MANUAL MISSING"),IF(ISNUMBER(Journal!$J120),"TP1 MISSING","TP1 &amp; MANUAL MISSING")),IF(Journal!$K120="Multiple TP",IF(ISNUMBER(Journal!$G120),IF(ISNUMBER(Journal!$H120),"OK","TP2 MISSING"),IF(ISNUMBER(Journal!$H120),"TP1 MISSING","TP1 &amp; TP2 MISSING")),"UNKNOWN OUTCOME")))))))))))))</f>
        <v>0</v>
      </c>
      <c r="K120">
        <f>J120="OK"</f>
        <v>0</v>
      </c>
      <c r="L120">
        <f>IF(ISNUMBER(Journal!$M120),Journal!$M120,0.5)</f>
        <v>0</v>
      </c>
      <c r="M120">
        <f>IF(NOT(K120),"",G120*IF(Journal!$K120="SL",Journal!$F120-Journal!$E120,IF(Journal!$K120="TP",Journal!$G120-Journal!$E120,IF(Journal!$K120="Manual exit",Journal!$J120-Journal!$E120,IF(Journal!$K120="TP1 + Breakeven",L120*(Journal!$G120-Journal!$E120),IF(Journal!$K120="TP1 + Manual",L120*(Journal!$G120-Journal!$E120)+(1-L120)*(Journal!$J120-Journal!$E120),(Journal!$G120+Journal!$H120+IF(ISNUMBER(Journal!$I120),Journal!$I120,0))/IF(ISNUMBER(Journal!$I120),3,2)-Journal!$E120))))))</f>
        <v>0</v>
      </c>
      <c r="N120">
        <f>IF(K120,Journal!$E120+G120*M120,"")</f>
        <v>0</v>
      </c>
      <c r="O120">
        <f>Q119</f>
        <v>0</v>
      </c>
      <c r="P120">
        <f>IF(OR(NOT(A120),I120&lt;&gt;""),"",Journal!$L120)</f>
        <v>0</v>
      </c>
      <c r="Q120">
        <f>O120+IF(K120,V120,0)</f>
        <v>0</v>
      </c>
      <c r="R120">
        <f>IF(P120="","",H120*P120*C120*D120)</f>
        <v>0</v>
      </c>
      <c r="S120">
        <f>IF(K120,M120*P120*C120*D120,"")</f>
        <v>0</v>
      </c>
      <c r="T120">
        <f>IF(K120,-IF(F120&gt;0,F120*Journal!$E120*P120*C120*D120,P120*E120),"")</f>
        <v>0</v>
      </c>
      <c r="U120">
        <f>IF(K120,IF(S120&gt;0,"W",IF(S120&lt;0,"L","B")),"")</f>
        <v>0</v>
      </c>
      <c r="V120">
        <f>IF(K120,S120+T120,"")</f>
        <v>0</v>
      </c>
      <c r="W120">
        <f>IF(K120,V120/O120,"")</f>
        <v>0</v>
      </c>
      <c r="X120">
        <f>IF(K120,M120/H120,"")</f>
        <v>0</v>
      </c>
      <c r="Y120">
        <f>IF(AND(OR(J120="OK",J120="OPEN"),ISNUMBER(Journal!$G120)),G120*(Journal!$G120-Journal!$E120)/H120,"")</f>
        <v>0</v>
      </c>
      <c r="Z120">
        <f>IF(AA120="","",IF(AND(ISNUMBER(Settings!$D$5),ISNUMBER(Settings!$E$5),IF(Settings!$D$5&lt;=Settings!$E$5,AND(AA120&gt;=Settings!$D$5,AA120&lt;Settings!$E$5),OR(AA120&gt;=Settings!$D$5,AA120&lt;Settings!$E$5))),Settings!$A$5,IF(AND(ISNUMBER(Settings!$D$6),ISNUMBER(Settings!$E$6),IF(Settings!$D$6&lt;=Settings!$E$6,AND(AA120&gt;=Settings!$D$6,AA120&lt;Settings!$E$6),OR(AA120&gt;=Settings!$D$6,AA120&lt;Settings!$E$6))),Settings!$A$6,IF(AND(ISNUMBER(Settings!$D$7),ISNUMBER(Settings!$E$7),IF(Settings!$D$7&lt;=Settings!$E$7,AND(AA120&gt;=Settings!$D$7,AA120&lt;Settings!$E$7),OR(AA120&gt;=Settings!$D$7,AA120&lt;Settings!$E$7))),Settings!$A$7,IF(AND(ISNUMBER(Settings!$D$8),ISNUMBER(Settings!$E$8),IF(Settings!$D$8&lt;=Settings!$E$8,AND(AA120&gt;=Settings!$D$8,AA120&lt;Settings!$E$8),OR(AA120&gt;=Settings!$D$8,AA120&lt;Settings!$E$8))),Settings!$A$8,IF(AND(ISNUMBER(Settings!$D$9),ISNUMBER(Settings!$E$9),IF(Settings!$D$9&lt;=Settings!$E$9,AND(AA120&gt;=Settings!$D$9,AA120&lt;Settings!$E$9),OR(AA120&gt;=Settings!$D$9,AA120&lt;Settings!$E$9))),Settings!$A$9,IF(AND(ISNUMBER(Settings!$D$10),ISNUMBER(Settings!$E$10),IF(Settings!$D$10&lt;=Settings!$E$10,AND(AA120&gt;=Settings!$D$10,AA120&lt;Settings!$E$10),OR(AA120&gt;=Settings!$D$10,AA120&lt;Settings!$E$10))),Settings!$A$10,"")))))))</f>
        <v>0</v>
      </c>
      <c r="AA120">
        <f>IF(AND(A120,ISNUMBER(Journal!$B120)),MOD(ROUND(MOD(Journal!$B120,1)*1440,0)-ROUND(Journal!$D$8*60,0),1440),"")</f>
        <v>0</v>
      </c>
      <c r="AB120">
        <f>IF(G120=1,"LONG",IF(G120=-1,"SHORT",""))</f>
        <v>0</v>
      </c>
      <c r="AC120">
        <f>AC119+IF(K120,1,0)</f>
        <v>0</v>
      </c>
      <c r="AD120">
        <f>IF(K120,AC120,"")</f>
        <v>0</v>
      </c>
      <c r="AE120">
        <f>J120="OPEN"</f>
        <v>0</v>
      </c>
      <c r="AF120">
        <f>AND(J120&lt;&gt;"",J120&lt;&gt;"OK",J120&lt;&gt;"OPEN")</f>
        <v>0</v>
      </c>
      <c r="AH120">
        <v>109</v>
      </c>
      <c r="AI120">
        <f>IF(AH120&gt;$AZ$11,"",IF(AH120=0,Journal!$D$3,INDEX($Q$11:$Q$1010,MATCH(AH120,$AD$11:$AD$1010,0))))</f>
        <v>0</v>
      </c>
      <c r="AJ120">
        <v>110</v>
      </c>
      <c r="AK120">
        <f>IF(AJ120&gt;$AZ$11,"",INDEX($P$11:$P$1010,MATCH(AJ120,$AD$11:$AD$1010,0)))</f>
        <v>0</v>
      </c>
      <c r="AM120">
        <f>IF(Markets!$A$114="","",Markets!$A$114)</f>
        <v>0</v>
      </c>
      <c r="AN120">
        <f>IF(AM120="",0,COUNTIFS(Journal!$C$11:$C$1010,AM120,$K$11:$K$1010,TRUE))</f>
        <v>0</v>
      </c>
      <c r="AO120">
        <f>IF(AN120=0,0,SUMIF(Journal!$C$11:$C$1010,AM120,$V$11:$V$1010))</f>
        <v>0</v>
      </c>
      <c r="AP120">
        <f>IF(AN120&gt;0,COUNTIF($AN$11:AN120,"&gt;0"),"")</f>
        <v>0</v>
      </c>
      <c r="AQ120">
        <v>110</v>
      </c>
      <c r="AR120">
        <f>IF(AQ120&gt;$AZ$36,"",INDEX($AM$11:$AM$160,MATCH(AQ120,$AP$11:$AP$160,0)))</f>
        <v>0</v>
      </c>
      <c r="AS120">
        <f>IF(AQ120&gt;$AZ$36,"",INDEX($AO$11:$AO$160,MATCH(AQ120,$AP$11:$AP$160,0)))</f>
        <v>0</v>
      </c>
    </row>
    <row r="121" spans="1:45">
      <c r="A121">
        <f>COUNTA(Journal!A121:M121)&gt;0</f>
        <v>0</v>
      </c>
      <c r="B121">
        <f>IF(Journal!$C121="",0,IFERROR(MATCH(Journal!$C121,Markets!$A$5:$A$154,0),0))</f>
        <v>0</v>
      </c>
      <c r="C121">
        <f>IF(B121&gt;0,INDEX(Markets!$C$5:$C$154,B121),"")</f>
        <v>0</v>
      </c>
      <c r="D121">
        <f>IF(B121&gt;0,INDEX(Markets!$F$5:$F$154,B121),"")</f>
        <v>0</v>
      </c>
      <c r="E121">
        <f>IF(B121&gt;0,IF(INDEX(Markets!$G$5:$G$154,B121)="",Journal!$D$4,INDEX(Markets!$G$5:$G$154,B121)),"")</f>
        <v>0</v>
      </c>
      <c r="F121">
        <f>IF(B121&gt;0,N(INDEX(Markets!$H$5:$H$154,B121)),0)</f>
        <v>0</v>
      </c>
      <c r="G121">
        <f>IF(Journal!$D121="LONG",1,IF(Journal!$D121="SHORT",-1,0))</f>
        <v>0</v>
      </c>
      <c r="H121">
        <f>IF(AND(ISNUMBER(Journal!$E121),ISNUMBER(Journal!$F121)),ABS(Journal!$E121-Journal!$F121),"")</f>
        <v>0</v>
      </c>
      <c r="I121">
        <f>IF(NOT(A121),"",IF(Journal!$C121="","INSTRUMENT MISSING",IF(B121=0,"UNKNOWN INSTRUMENT",IF(OR(NOT(ISNUMBER(C121)),NOT(ISNUMBER(D121))),"INSTRUMENT SPECS MISSING",IF(OR(C121&lt;=0,D121&lt;=0),"INSTRUMENT SPECS MISSING",IF(NOT(ISNUMBER(Journal!$E121)),"ENTRY MISSING",IF(NOT(ISNUMBER(Journal!$F121)),"SL MISSING",IF(Journal!$F121=Journal!$E121,"SL = ENTRY",IF(G121=0,"DIRECTION MISSING",IF(G121*(Journal!$E121-Journal!$F121)&lt;=0,"SL WRONG SIDE",IF(NOT(AND(ISNUMBER(Journal!$L121),Journal!$L121&gt;0)),IF(TRUE,"LOTS MISSING","RISK MISSING"),"")))))))))))</f>
        <v>0</v>
      </c>
      <c r="J121">
        <f>IF(NOT(A121),"",IF(I121&lt;&gt;"",I121,IF(AND(ISNUMBER(Journal!$G121),G121*(Journal!$G121-Journal!$E121)&lt;=0),"TP1 WRONG SIDE",IF(AND(ISNUMBER(Journal!$H121),G121*(Journal!$H121-Journal!$E121)&lt;=0),"TP2 WRONG SIDE",IF(AND(ISNUMBER(Journal!$I121),G121*(Journal!$I121-Journal!$E121)&lt;=0),"TP3 WRONG SIDE",IF(Journal!$K121="","OPEN",IF(AND(Journal!$M121&lt;&gt;"",OR(NOT(ISNUMBER(Journal!$M121)),Journal!$M121&lt;=0,Journal!$M121&gt;=1)),"TP1 % INVALID",IF(Journal!$K121="SL","OK",IF(Journal!$K121="TP",IF(ISNUMBER(Journal!$G121),"OK","TP1 MISSING"),IF(Journal!$K121="Manual exit",IF(ISNUMBER(Journal!$J121),"OK","MANUAL MISSING"),IF(Journal!$K121="TP1 + Breakeven",IF(ISNUMBER(Journal!$G121),"OK","TP1 MISSING"),IF(Journal!$K121="TP1 + Manual",IF(ISNUMBER(Journal!$G121),IF(ISNUMBER(Journal!$J121),"OK","MANUAL MISSING"),IF(ISNUMBER(Journal!$J121),"TP1 MISSING","TP1 &amp; MANUAL MISSING")),IF(Journal!$K121="Multiple TP",IF(ISNUMBER(Journal!$G121),IF(ISNUMBER(Journal!$H121),"OK","TP2 MISSING"),IF(ISNUMBER(Journal!$H121),"TP1 MISSING","TP1 &amp; TP2 MISSING")),"UNKNOWN OUTCOME")))))))))))))</f>
        <v>0</v>
      </c>
      <c r="K121">
        <f>J121="OK"</f>
        <v>0</v>
      </c>
      <c r="L121">
        <f>IF(ISNUMBER(Journal!$M121),Journal!$M121,0.5)</f>
        <v>0</v>
      </c>
      <c r="M121">
        <f>IF(NOT(K121),"",G121*IF(Journal!$K121="SL",Journal!$F121-Journal!$E121,IF(Journal!$K121="TP",Journal!$G121-Journal!$E121,IF(Journal!$K121="Manual exit",Journal!$J121-Journal!$E121,IF(Journal!$K121="TP1 + Breakeven",L121*(Journal!$G121-Journal!$E121),IF(Journal!$K121="TP1 + Manual",L121*(Journal!$G121-Journal!$E121)+(1-L121)*(Journal!$J121-Journal!$E121),(Journal!$G121+Journal!$H121+IF(ISNUMBER(Journal!$I121),Journal!$I121,0))/IF(ISNUMBER(Journal!$I121),3,2)-Journal!$E121))))))</f>
        <v>0</v>
      </c>
      <c r="N121">
        <f>IF(K121,Journal!$E121+G121*M121,"")</f>
        <v>0</v>
      </c>
      <c r="O121">
        <f>Q120</f>
        <v>0</v>
      </c>
      <c r="P121">
        <f>IF(OR(NOT(A121),I121&lt;&gt;""),"",Journal!$L121)</f>
        <v>0</v>
      </c>
      <c r="Q121">
        <f>O121+IF(K121,V121,0)</f>
        <v>0</v>
      </c>
      <c r="R121">
        <f>IF(P121="","",H121*P121*C121*D121)</f>
        <v>0</v>
      </c>
      <c r="S121">
        <f>IF(K121,M121*P121*C121*D121,"")</f>
        <v>0</v>
      </c>
      <c r="T121">
        <f>IF(K121,-IF(F121&gt;0,F121*Journal!$E121*P121*C121*D121,P121*E121),"")</f>
        <v>0</v>
      </c>
      <c r="U121">
        <f>IF(K121,IF(S121&gt;0,"W",IF(S121&lt;0,"L","B")),"")</f>
        <v>0</v>
      </c>
      <c r="V121">
        <f>IF(K121,S121+T121,"")</f>
        <v>0</v>
      </c>
      <c r="W121">
        <f>IF(K121,V121/O121,"")</f>
        <v>0</v>
      </c>
      <c r="X121">
        <f>IF(K121,M121/H121,"")</f>
        <v>0</v>
      </c>
      <c r="Y121">
        <f>IF(AND(OR(J121="OK",J121="OPEN"),ISNUMBER(Journal!$G121)),G121*(Journal!$G121-Journal!$E121)/H121,"")</f>
        <v>0</v>
      </c>
      <c r="Z121">
        <f>IF(AA121="","",IF(AND(ISNUMBER(Settings!$D$5),ISNUMBER(Settings!$E$5),IF(Settings!$D$5&lt;=Settings!$E$5,AND(AA121&gt;=Settings!$D$5,AA121&lt;Settings!$E$5),OR(AA121&gt;=Settings!$D$5,AA121&lt;Settings!$E$5))),Settings!$A$5,IF(AND(ISNUMBER(Settings!$D$6),ISNUMBER(Settings!$E$6),IF(Settings!$D$6&lt;=Settings!$E$6,AND(AA121&gt;=Settings!$D$6,AA121&lt;Settings!$E$6),OR(AA121&gt;=Settings!$D$6,AA121&lt;Settings!$E$6))),Settings!$A$6,IF(AND(ISNUMBER(Settings!$D$7),ISNUMBER(Settings!$E$7),IF(Settings!$D$7&lt;=Settings!$E$7,AND(AA121&gt;=Settings!$D$7,AA121&lt;Settings!$E$7),OR(AA121&gt;=Settings!$D$7,AA121&lt;Settings!$E$7))),Settings!$A$7,IF(AND(ISNUMBER(Settings!$D$8),ISNUMBER(Settings!$E$8),IF(Settings!$D$8&lt;=Settings!$E$8,AND(AA121&gt;=Settings!$D$8,AA121&lt;Settings!$E$8),OR(AA121&gt;=Settings!$D$8,AA121&lt;Settings!$E$8))),Settings!$A$8,IF(AND(ISNUMBER(Settings!$D$9),ISNUMBER(Settings!$E$9),IF(Settings!$D$9&lt;=Settings!$E$9,AND(AA121&gt;=Settings!$D$9,AA121&lt;Settings!$E$9),OR(AA121&gt;=Settings!$D$9,AA121&lt;Settings!$E$9))),Settings!$A$9,IF(AND(ISNUMBER(Settings!$D$10),ISNUMBER(Settings!$E$10),IF(Settings!$D$10&lt;=Settings!$E$10,AND(AA121&gt;=Settings!$D$10,AA121&lt;Settings!$E$10),OR(AA121&gt;=Settings!$D$10,AA121&lt;Settings!$E$10))),Settings!$A$10,"")))))))</f>
        <v>0</v>
      </c>
      <c r="AA121">
        <f>IF(AND(A121,ISNUMBER(Journal!$B121)),MOD(ROUND(MOD(Journal!$B121,1)*1440,0)-ROUND(Journal!$D$8*60,0),1440),"")</f>
        <v>0</v>
      </c>
      <c r="AB121">
        <f>IF(G121=1,"LONG",IF(G121=-1,"SHORT",""))</f>
        <v>0</v>
      </c>
      <c r="AC121">
        <f>AC120+IF(K121,1,0)</f>
        <v>0</v>
      </c>
      <c r="AD121">
        <f>IF(K121,AC121,"")</f>
        <v>0</v>
      </c>
      <c r="AE121">
        <f>J121="OPEN"</f>
        <v>0</v>
      </c>
      <c r="AF121">
        <f>AND(J121&lt;&gt;"",J121&lt;&gt;"OK",J121&lt;&gt;"OPEN")</f>
        <v>0</v>
      </c>
      <c r="AH121">
        <v>110</v>
      </c>
      <c r="AI121">
        <f>IF(AH121&gt;$AZ$11,"",IF(AH121=0,Journal!$D$3,INDEX($Q$11:$Q$1010,MATCH(AH121,$AD$11:$AD$1010,0))))</f>
        <v>0</v>
      </c>
      <c r="AJ121">
        <v>111</v>
      </c>
      <c r="AK121">
        <f>IF(AJ121&gt;$AZ$11,"",INDEX($P$11:$P$1010,MATCH(AJ121,$AD$11:$AD$1010,0)))</f>
        <v>0</v>
      </c>
      <c r="AM121">
        <f>IF(Markets!$A$115="","",Markets!$A$115)</f>
        <v>0</v>
      </c>
      <c r="AN121">
        <f>IF(AM121="",0,COUNTIFS(Journal!$C$11:$C$1010,AM121,$K$11:$K$1010,TRUE))</f>
        <v>0</v>
      </c>
      <c r="AO121">
        <f>IF(AN121=0,0,SUMIF(Journal!$C$11:$C$1010,AM121,$V$11:$V$1010))</f>
        <v>0</v>
      </c>
      <c r="AP121">
        <f>IF(AN121&gt;0,COUNTIF($AN$11:AN121,"&gt;0"),"")</f>
        <v>0</v>
      </c>
      <c r="AQ121">
        <v>111</v>
      </c>
      <c r="AR121">
        <f>IF(AQ121&gt;$AZ$36,"",INDEX($AM$11:$AM$160,MATCH(AQ121,$AP$11:$AP$160,0)))</f>
        <v>0</v>
      </c>
      <c r="AS121">
        <f>IF(AQ121&gt;$AZ$36,"",INDEX($AO$11:$AO$160,MATCH(AQ121,$AP$11:$AP$160,0)))</f>
        <v>0</v>
      </c>
    </row>
    <row r="122" spans="1:45">
      <c r="A122">
        <f>COUNTA(Journal!A122:M122)&gt;0</f>
        <v>0</v>
      </c>
      <c r="B122">
        <f>IF(Journal!$C122="",0,IFERROR(MATCH(Journal!$C122,Markets!$A$5:$A$154,0),0))</f>
        <v>0</v>
      </c>
      <c r="C122">
        <f>IF(B122&gt;0,INDEX(Markets!$C$5:$C$154,B122),"")</f>
        <v>0</v>
      </c>
      <c r="D122">
        <f>IF(B122&gt;0,INDEX(Markets!$F$5:$F$154,B122),"")</f>
        <v>0</v>
      </c>
      <c r="E122">
        <f>IF(B122&gt;0,IF(INDEX(Markets!$G$5:$G$154,B122)="",Journal!$D$4,INDEX(Markets!$G$5:$G$154,B122)),"")</f>
        <v>0</v>
      </c>
      <c r="F122">
        <f>IF(B122&gt;0,N(INDEX(Markets!$H$5:$H$154,B122)),0)</f>
        <v>0</v>
      </c>
      <c r="G122">
        <f>IF(Journal!$D122="LONG",1,IF(Journal!$D122="SHORT",-1,0))</f>
        <v>0</v>
      </c>
      <c r="H122">
        <f>IF(AND(ISNUMBER(Journal!$E122),ISNUMBER(Journal!$F122)),ABS(Journal!$E122-Journal!$F122),"")</f>
        <v>0</v>
      </c>
      <c r="I122">
        <f>IF(NOT(A122),"",IF(Journal!$C122="","INSTRUMENT MISSING",IF(B122=0,"UNKNOWN INSTRUMENT",IF(OR(NOT(ISNUMBER(C122)),NOT(ISNUMBER(D122))),"INSTRUMENT SPECS MISSING",IF(OR(C122&lt;=0,D122&lt;=0),"INSTRUMENT SPECS MISSING",IF(NOT(ISNUMBER(Journal!$E122)),"ENTRY MISSING",IF(NOT(ISNUMBER(Journal!$F122)),"SL MISSING",IF(Journal!$F122=Journal!$E122,"SL = ENTRY",IF(G122=0,"DIRECTION MISSING",IF(G122*(Journal!$E122-Journal!$F122)&lt;=0,"SL WRONG SIDE",IF(NOT(AND(ISNUMBER(Journal!$L122),Journal!$L122&gt;0)),IF(TRUE,"LOTS MISSING","RISK MISSING"),"")))))))))))</f>
        <v>0</v>
      </c>
      <c r="J122">
        <f>IF(NOT(A122),"",IF(I122&lt;&gt;"",I122,IF(AND(ISNUMBER(Journal!$G122),G122*(Journal!$G122-Journal!$E122)&lt;=0),"TP1 WRONG SIDE",IF(AND(ISNUMBER(Journal!$H122),G122*(Journal!$H122-Journal!$E122)&lt;=0),"TP2 WRONG SIDE",IF(AND(ISNUMBER(Journal!$I122),G122*(Journal!$I122-Journal!$E122)&lt;=0),"TP3 WRONG SIDE",IF(Journal!$K122="","OPEN",IF(AND(Journal!$M122&lt;&gt;"",OR(NOT(ISNUMBER(Journal!$M122)),Journal!$M122&lt;=0,Journal!$M122&gt;=1)),"TP1 % INVALID",IF(Journal!$K122="SL","OK",IF(Journal!$K122="TP",IF(ISNUMBER(Journal!$G122),"OK","TP1 MISSING"),IF(Journal!$K122="Manual exit",IF(ISNUMBER(Journal!$J122),"OK","MANUAL MISSING"),IF(Journal!$K122="TP1 + Breakeven",IF(ISNUMBER(Journal!$G122),"OK","TP1 MISSING"),IF(Journal!$K122="TP1 + Manual",IF(ISNUMBER(Journal!$G122),IF(ISNUMBER(Journal!$J122),"OK","MANUAL MISSING"),IF(ISNUMBER(Journal!$J122),"TP1 MISSING","TP1 &amp; MANUAL MISSING")),IF(Journal!$K122="Multiple TP",IF(ISNUMBER(Journal!$G122),IF(ISNUMBER(Journal!$H122),"OK","TP2 MISSING"),IF(ISNUMBER(Journal!$H122),"TP1 MISSING","TP1 &amp; TP2 MISSING")),"UNKNOWN OUTCOME")))))))))))))</f>
        <v>0</v>
      </c>
      <c r="K122">
        <f>J122="OK"</f>
        <v>0</v>
      </c>
      <c r="L122">
        <f>IF(ISNUMBER(Journal!$M122),Journal!$M122,0.5)</f>
        <v>0</v>
      </c>
      <c r="M122">
        <f>IF(NOT(K122),"",G122*IF(Journal!$K122="SL",Journal!$F122-Journal!$E122,IF(Journal!$K122="TP",Journal!$G122-Journal!$E122,IF(Journal!$K122="Manual exit",Journal!$J122-Journal!$E122,IF(Journal!$K122="TP1 + Breakeven",L122*(Journal!$G122-Journal!$E122),IF(Journal!$K122="TP1 + Manual",L122*(Journal!$G122-Journal!$E122)+(1-L122)*(Journal!$J122-Journal!$E122),(Journal!$G122+Journal!$H122+IF(ISNUMBER(Journal!$I122),Journal!$I122,0))/IF(ISNUMBER(Journal!$I122),3,2)-Journal!$E122))))))</f>
        <v>0</v>
      </c>
      <c r="N122">
        <f>IF(K122,Journal!$E122+G122*M122,"")</f>
        <v>0</v>
      </c>
      <c r="O122">
        <f>Q121</f>
        <v>0</v>
      </c>
      <c r="P122">
        <f>IF(OR(NOT(A122),I122&lt;&gt;""),"",Journal!$L122)</f>
        <v>0</v>
      </c>
      <c r="Q122">
        <f>O122+IF(K122,V122,0)</f>
        <v>0</v>
      </c>
      <c r="R122">
        <f>IF(P122="","",H122*P122*C122*D122)</f>
        <v>0</v>
      </c>
      <c r="S122">
        <f>IF(K122,M122*P122*C122*D122,"")</f>
        <v>0</v>
      </c>
      <c r="T122">
        <f>IF(K122,-IF(F122&gt;0,F122*Journal!$E122*P122*C122*D122,P122*E122),"")</f>
        <v>0</v>
      </c>
      <c r="U122">
        <f>IF(K122,IF(S122&gt;0,"W",IF(S122&lt;0,"L","B")),"")</f>
        <v>0</v>
      </c>
      <c r="V122">
        <f>IF(K122,S122+T122,"")</f>
        <v>0</v>
      </c>
      <c r="W122">
        <f>IF(K122,V122/O122,"")</f>
        <v>0</v>
      </c>
      <c r="X122">
        <f>IF(K122,M122/H122,"")</f>
        <v>0</v>
      </c>
      <c r="Y122">
        <f>IF(AND(OR(J122="OK",J122="OPEN"),ISNUMBER(Journal!$G122)),G122*(Journal!$G122-Journal!$E122)/H122,"")</f>
        <v>0</v>
      </c>
      <c r="Z122">
        <f>IF(AA122="","",IF(AND(ISNUMBER(Settings!$D$5),ISNUMBER(Settings!$E$5),IF(Settings!$D$5&lt;=Settings!$E$5,AND(AA122&gt;=Settings!$D$5,AA122&lt;Settings!$E$5),OR(AA122&gt;=Settings!$D$5,AA122&lt;Settings!$E$5))),Settings!$A$5,IF(AND(ISNUMBER(Settings!$D$6),ISNUMBER(Settings!$E$6),IF(Settings!$D$6&lt;=Settings!$E$6,AND(AA122&gt;=Settings!$D$6,AA122&lt;Settings!$E$6),OR(AA122&gt;=Settings!$D$6,AA122&lt;Settings!$E$6))),Settings!$A$6,IF(AND(ISNUMBER(Settings!$D$7),ISNUMBER(Settings!$E$7),IF(Settings!$D$7&lt;=Settings!$E$7,AND(AA122&gt;=Settings!$D$7,AA122&lt;Settings!$E$7),OR(AA122&gt;=Settings!$D$7,AA122&lt;Settings!$E$7))),Settings!$A$7,IF(AND(ISNUMBER(Settings!$D$8),ISNUMBER(Settings!$E$8),IF(Settings!$D$8&lt;=Settings!$E$8,AND(AA122&gt;=Settings!$D$8,AA122&lt;Settings!$E$8),OR(AA122&gt;=Settings!$D$8,AA122&lt;Settings!$E$8))),Settings!$A$8,IF(AND(ISNUMBER(Settings!$D$9),ISNUMBER(Settings!$E$9),IF(Settings!$D$9&lt;=Settings!$E$9,AND(AA122&gt;=Settings!$D$9,AA122&lt;Settings!$E$9),OR(AA122&gt;=Settings!$D$9,AA122&lt;Settings!$E$9))),Settings!$A$9,IF(AND(ISNUMBER(Settings!$D$10),ISNUMBER(Settings!$E$10),IF(Settings!$D$10&lt;=Settings!$E$10,AND(AA122&gt;=Settings!$D$10,AA122&lt;Settings!$E$10),OR(AA122&gt;=Settings!$D$10,AA122&lt;Settings!$E$10))),Settings!$A$10,"")))))))</f>
        <v>0</v>
      </c>
      <c r="AA122">
        <f>IF(AND(A122,ISNUMBER(Journal!$B122)),MOD(ROUND(MOD(Journal!$B122,1)*1440,0)-ROUND(Journal!$D$8*60,0),1440),"")</f>
        <v>0</v>
      </c>
      <c r="AB122">
        <f>IF(G122=1,"LONG",IF(G122=-1,"SHORT",""))</f>
        <v>0</v>
      </c>
      <c r="AC122">
        <f>AC121+IF(K122,1,0)</f>
        <v>0</v>
      </c>
      <c r="AD122">
        <f>IF(K122,AC122,"")</f>
        <v>0</v>
      </c>
      <c r="AE122">
        <f>J122="OPEN"</f>
        <v>0</v>
      </c>
      <c r="AF122">
        <f>AND(J122&lt;&gt;"",J122&lt;&gt;"OK",J122&lt;&gt;"OPEN")</f>
        <v>0</v>
      </c>
      <c r="AH122">
        <v>111</v>
      </c>
      <c r="AI122">
        <f>IF(AH122&gt;$AZ$11,"",IF(AH122=0,Journal!$D$3,INDEX($Q$11:$Q$1010,MATCH(AH122,$AD$11:$AD$1010,0))))</f>
        <v>0</v>
      </c>
      <c r="AJ122">
        <v>112</v>
      </c>
      <c r="AK122">
        <f>IF(AJ122&gt;$AZ$11,"",INDEX($P$11:$P$1010,MATCH(AJ122,$AD$11:$AD$1010,0)))</f>
        <v>0</v>
      </c>
      <c r="AM122">
        <f>IF(Markets!$A$116="","",Markets!$A$116)</f>
        <v>0</v>
      </c>
      <c r="AN122">
        <f>IF(AM122="",0,COUNTIFS(Journal!$C$11:$C$1010,AM122,$K$11:$K$1010,TRUE))</f>
        <v>0</v>
      </c>
      <c r="AO122">
        <f>IF(AN122=0,0,SUMIF(Journal!$C$11:$C$1010,AM122,$V$11:$V$1010))</f>
        <v>0</v>
      </c>
      <c r="AP122">
        <f>IF(AN122&gt;0,COUNTIF($AN$11:AN122,"&gt;0"),"")</f>
        <v>0</v>
      </c>
      <c r="AQ122">
        <v>112</v>
      </c>
      <c r="AR122">
        <f>IF(AQ122&gt;$AZ$36,"",INDEX($AM$11:$AM$160,MATCH(AQ122,$AP$11:$AP$160,0)))</f>
        <v>0</v>
      </c>
      <c r="AS122">
        <f>IF(AQ122&gt;$AZ$36,"",INDEX($AO$11:$AO$160,MATCH(AQ122,$AP$11:$AP$160,0)))</f>
        <v>0</v>
      </c>
    </row>
    <row r="123" spans="1:45">
      <c r="A123">
        <f>COUNTA(Journal!A123:M123)&gt;0</f>
        <v>0</v>
      </c>
      <c r="B123">
        <f>IF(Journal!$C123="",0,IFERROR(MATCH(Journal!$C123,Markets!$A$5:$A$154,0),0))</f>
        <v>0</v>
      </c>
      <c r="C123">
        <f>IF(B123&gt;0,INDEX(Markets!$C$5:$C$154,B123),"")</f>
        <v>0</v>
      </c>
      <c r="D123">
        <f>IF(B123&gt;0,INDEX(Markets!$F$5:$F$154,B123),"")</f>
        <v>0</v>
      </c>
      <c r="E123">
        <f>IF(B123&gt;0,IF(INDEX(Markets!$G$5:$G$154,B123)="",Journal!$D$4,INDEX(Markets!$G$5:$G$154,B123)),"")</f>
        <v>0</v>
      </c>
      <c r="F123">
        <f>IF(B123&gt;0,N(INDEX(Markets!$H$5:$H$154,B123)),0)</f>
        <v>0</v>
      </c>
      <c r="G123">
        <f>IF(Journal!$D123="LONG",1,IF(Journal!$D123="SHORT",-1,0))</f>
        <v>0</v>
      </c>
      <c r="H123">
        <f>IF(AND(ISNUMBER(Journal!$E123),ISNUMBER(Journal!$F123)),ABS(Journal!$E123-Journal!$F123),"")</f>
        <v>0</v>
      </c>
      <c r="I123">
        <f>IF(NOT(A123),"",IF(Journal!$C123="","INSTRUMENT MISSING",IF(B123=0,"UNKNOWN INSTRUMENT",IF(OR(NOT(ISNUMBER(C123)),NOT(ISNUMBER(D123))),"INSTRUMENT SPECS MISSING",IF(OR(C123&lt;=0,D123&lt;=0),"INSTRUMENT SPECS MISSING",IF(NOT(ISNUMBER(Journal!$E123)),"ENTRY MISSING",IF(NOT(ISNUMBER(Journal!$F123)),"SL MISSING",IF(Journal!$F123=Journal!$E123,"SL = ENTRY",IF(G123=0,"DIRECTION MISSING",IF(G123*(Journal!$E123-Journal!$F123)&lt;=0,"SL WRONG SIDE",IF(NOT(AND(ISNUMBER(Journal!$L123),Journal!$L123&gt;0)),IF(TRUE,"LOTS MISSING","RISK MISSING"),"")))))))))))</f>
        <v>0</v>
      </c>
      <c r="J123">
        <f>IF(NOT(A123),"",IF(I123&lt;&gt;"",I123,IF(AND(ISNUMBER(Journal!$G123),G123*(Journal!$G123-Journal!$E123)&lt;=0),"TP1 WRONG SIDE",IF(AND(ISNUMBER(Journal!$H123),G123*(Journal!$H123-Journal!$E123)&lt;=0),"TP2 WRONG SIDE",IF(AND(ISNUMBER(Journal!$I123),G123*(Journal!$I123-Journal!$E123)&lt;=0),"TP3 WRONG SIDE",IF(Journal!$K123="","OPEN",IF(AND(Journal!$M123&lt;&gt;"",OR(NOT(ISNUMBER(Journal!$M123)),Journal!$M123&lt;=0,Journal!$M123&gt;=1)),"TP1 % INVALID",IF(Journal!$K123="SL","OK",IF(Journal!$K123="TP",IF(ISNUMBER(Journal!$G123),"OK","TP1 MISSING"),IF(Journal!$K123="Manual exit",IF(ISNUMBER(Journal!$J123),"OK","MANUAL MISSING"),IF(Journal!$K123="TP1 + Breakeven",IF(ISNUMBER(Journal!$G123),"OK","TP1 MISSING"),IF(Journal!$K123="TP1 + Manual",IF(ISNUMBER(Journal!$G123),IF(ISNUMBER(Journal!$J123),"OK","MANUAL MISSING"),IF(ISNUMBER(Journal!$J123),"TP1 MISSING","TP1 &amp; MANUAL MISSING")),IF(Journal!$K123="Multiple TP",IF(ISNUMBER(Journal!$G123),IF(ISNUMBER(Journal!$H123),"OK","TP2 MISSING"),IF(ISNUMBER(Journal!$H123),"TP1 MISSING","TP1 &amp; TP2 MISSING")),"UNKNOWN OUTCOME")))))))))))))</f>
        <v>0</v>
      </c>
      <c r="K123">
        <f>J123="OK"</f>
        <v>0</v>
      </c>
      <c r="L123">
        <f>IF(ISNUMBER(Journal!$M123),Journal!$M123,0.5)</f>
        <v>0</v>
      </c>
      <c r="M123">
        <f>IF(NOT(K123),"",G123*IF(Journal!$K123="SL",Journal!$F123-Journal!$E123,IF(Journal!$K123="TP",Journal!$G123-Journal!$E123,IF(Journal!$K123="Manual exit",Journal!$J123-Journal!$E123,IF(Journal!$K123="TP1 + Breakeven",L123*(Journal!$G123-Journal!$E123),IF(Journal!$K123="TP1 + Manual",L123*(Journal!$G123-Journal!$E123)+(1-L123)*(Journal!$J123-Journal!$E123),(Journal!$G123+Journal!$H123+IF(ISNUMBER(Journal!$I123),Journal!$I123,0))/IF(ISNUMBER(Journal!$I123),3,2)-Journal!$E123))))))</f>
        <v>0</v>
      </c>
      <c r="N123">
        <f>IF(K123,Journal!$E123+G123*M123,"")</f>
        <v>0</v>
      </c>
      <c r="O123">
        <f>Q122</f>
        <v>0</v>
      </c>
      <c r="P123">
        <f>IF(OR(NOT(A123),I123&lt;&gt;""),"",Journal!$L123)</f>
        <v>0</v>
      </c>
      <c r="Q123">
        <f>O123+IF(K123,V123,0)</f>
        <v>0</v>
      </c>
      <c r="R123">
        <f>IF(P123="","",H123*P123*C123*D123)</f>
        <v>0</v>
      </c>
      <c r="S123">
        <f>IF(K123,M123*P123*C123*D123,"")</f>
        <v>0</v>
      </c>
      <c r="T123">
        <f>IF(K123,-IF(F123&gt;0,F123*Journal!$E123*P123*C123*D123,P123*E123),"")</f>
        <v>0</v>
      </c>
      <c r="U123">
        <f>IF(K123,IF(S123&gt;0,"W",IF(S123&lt;0,"L","B")),"")</f>
        <v>0</v>
      </c>
      <c r="V123">
        <f>IF(K123,S123+T123,"")</f>
        <v>0</v>
      </c>
      <c r="W123">
        <f>IF(K123,V123/O123,"")</f>
        <v>0</v>
      </c>
      <c r="X123">
        <f>IF(K123,M123/H123,"")</f>
        <v>0</v>
      </c>
      <c r="Y123">
        <f>IF(AND(OR(J123="OK",J123="OPEN"),ISNUMBER(Journal!$G123)),G123*(Journal!$G123-Journal!$E123)/H123,"")</f>
        <v>0</v>
      </c>
      <c r="Z123">
        <f>IF(AA123="","",IF(AND(ISNUMBER(Settings!$D$5),ISNUMBER(Settings!$E$5),IF(Settings!$D$5&lt;=Settings!$E$5,AND(AA123&gt;=Settings!$D$5,AA123&lt;Settings!$E$5),OR(AA123&gt;=Settings!$D$5,AA123&lt;Settings!$E$5))),Settings!$A$5,IF(AND(ISNUMBER(Settings!$D$6),ISNUMBER(Settings!$E$6),IF(Settings!$D$6&lt;=Settings!$E$6,AND(AA123&gt;=Settings!$D$6,AA123&lt;Settings!$E$6),OR(AA123&gt;=Settings!$D$6,AA123&lt;Settings!$E$6))),Settings!$A$6,IF(AND(ISNUMBER(Settings!$D$7),ISNUMBER(Settings!$E$7),IF(Settings!$D$7&lt;=Settings!$E$7,AND(AA123&gt;=Settings!$D$7,AA123&lt;Settings!$E$7),OR(AA123&gt;=Settings!$D$7,AA123&lt;Settings!$E$7))),Settings!$A$7,IF(AND(ISNUMBER(Settings!$D$8),ISNUMBER(Settings!$E$8),IF(Settings!$D$8&lt;=Settings!$E$8,AND(AA123&gt;=Settings!$D$8,AA123&lt;Settings!$E$8),OR(AA123&gt;=Settings!$D$8,AA123&lt;Settings!$E$8))),Settings!$A$8,IF(AND(ISNUMBER(Settings!$D$9),ISNUMBER(Settings!$E$9),IF(Settings!$D$9&lt;=Settings!$E$9,AND(AA123&gt;=Settings!$D$9,AA123&lt;Settings!$E$9),OR(AA123&gt;=Settings!$D$9,AA123&lt;Settings!$E$9))),Settings!$A$9,IF(AND(ISNUMBER(Settings!$D$10),ISNUMBER(Settings!$E$10),IF(Settings!$D$10&lt;=Settings!$E$10,AND(AA123&gt;=Settings!$D$10,AA123&lt;Settings!$E$10),OR(AA123&gt;=Settings!$D$10,AA123&lt;Settings!$E$10))),Settings!$A$10,"")))))))</f>
        <v>0</v>
      </c>
      <c r="AA123">
        <f>IF(AND(A123,ISNUMBER(Journal!$B123)),MOD(ROUND(MOD(Journal!$B123,1)*1440,0)-ROUND(Journal!$D$8*60,0),1440),"")</f>
        <v>0</v>
      </c>
      <c r="AB123">
        <f>IF(G123=1,"LONG",IF(G123=-1,"SHORT",""))</f>
        <v>0</v>
      </c>
      <c r="AC123">
        <f>AC122+IF(K123,1,0)</f>
        <v>0</v>
      </c>
      <c r="AD123">
        <f>IF(K123,AC123,"")</f>
        <v>0</v>
      </c>
      <c r="AE123">
        <f>J123="OPEN"</f>
        <v>0</v>
      </c>
      <c r="AF123">
        <f>AND(J123&lt;&gt;"",J123&lt;&gt;"OK",J123&lt;&gt;"OPEN")</f>
        <v>0</v>
      </c>
      <c r="AH123">
        <v>112</v>
      </c>
      <c r="AI123">
        <f>IF(AH123&gt;$AZ$11,"",IF(AH123=0,Journal!$D$3,INDEX($Q$11:$Q$1010,MATCH(AH123,$AD$11:$AD$1010,0))))</f>
        <v>0</v>
      </c>
      <c r="AJ123">
        <v>113</v>
      </c>
      <c r="AK123">
        <f>IF(AJ123&gt;$AZ$11,"",INDEX($P$11:$P$1010,MATCH(AJ123,$AD$11:$AD$1010,0)))</f>
        <v>0</v>
      </c>
      <c r="AM123">
        <f>IF(Markets!$A$117="","",Markets!$A$117)</f>
        <v>0</v>
      </c>
      <c r="AN123">
        <f>IF(AM123="",0,COUNTIFS(Journal!$C$11:$C$1010,AM123,$K$11:$K$1010,TRUE))</f>
        <v>0</v>
      </c>
      <c r="AO123">
        <f>IF(AN123=0,0,SUMIF(Journal!$C$11:$C$1010,AM123,$V$11:$V$1010))</f>
        <v>0</v>
      </c>
      <c r="AP123">
        <f>IF(AN123&gt;0,COUNTIF($AN$11:AN123,"&gt;0"),"")</f>
        <v>0</v>
      </c>
      <c r="AQ123">
        <v>113</v>
      </c>
      <c r="AR123">
        <f>IF(AQ123&gt;$AZ$36,"",INDEX($AM$11:$AM$160,MATCH(AQ123,$AP$11:$AP$160,0)))</f>
        <v>0</v>
      </c>
      <c r="AS123">
        <f>IF(AQ123&gt;$AZ$36,"",INDEX($AO$11:$AO$160,MATCH(AQ123,$AP$11:$AP$160,0)))</f>
        <v>0</v>
      </c>
    </row>
    <row r="124" spans="1:45">
      <c r="A124">
        <f>COUNTA(Journal!A124:M124)&gt;0</f>
        <v>0</v>
      </c>
      <c r="B124">
        <f>IF(Journal!$C124="",0,IFERROR(MATCH(Journal!$C124,Markets!$A$5:$A$154,0),0))</f>
        <v>0</v>
      </c>
      <c r="C124">
        <f>IF(B124&gt;0,INDEX(Markets!$C$5:$C$154,B124),"")</f>
        <v>0</v>
      </c>
      <c r="D124">
        <f>IF(B124&gt;0,INDEX(Markets!$F$5:$F$154,B124),"")</f>
        <v>0</v>
      </c>
      <c r="E124">
        <f>IF(B124&gt;0,IF(INDEX(Markets!$G$5:$G$154,B124)="",Journal!$D$4,INDEX(Markets!$G$5:$G$154,B124)),"")</f>
        <v>0</v>
      </c>
      <c r="F124">
        <f>IF(B124&gt;0,N(INDEX(Markets!$H$5:$H$154,B124)),0)</f>
        <v>0</v>
      </c>
      <c r="G124">
        <f>IF(Journal!$D124="LONG",1,IF(Journal!$D124="SHORT",-1,0))</f>
        <v>0</v>
      </c>
      <c r="H124">
        <f>IF(AND(ISNUMBER(Journal!$E124),ISNUMBER(Journal!$F124)),ABS(Journal!$E124-Journal!$F124),"")</f>
        <v>0</v>
      </c>
      <c r="I124">
        <f>IF(NOT(A124),"",IF(Journal!$C124="","INSTRUMENT MISSING",IF(B124=0,"UNKNOWN INSTRUMENT",IF(OR(NOT(ISNUMBER(C124)),NOT(ISNUMBER(D124))),"INSTRUMENT SPECS MISSING",IF(OR(C124&lt;=0,D124&lt;=0),"INSTRUMENT SPECS MISSING",IF(NOT(ISNUMBER(Journal!$E124)),"ENTRY MISSING",IF(NOT(ISNUMBER(Journal!$F124)),"SL MISSING",IF(Journal!$F124=Journal!$E124,"SL = ENTRY",IF(G124=0,"DIRECTION MISSING",IF(G124*(Journal!$E124-Journal!$F124)&lt;=0,"SL WRONG SIDE",IF(NOT(AND(ISNUMBER(Journal!$L124),Journal!$L124&gt;0)),IF(TRUE,"LOTS MISSING","RISK MISSING"),"")))))))))))</f>
        <v>0</v>
      </c>
      <c r="J124">
        <f>IF(NOT(A124),"",IF(I124&lt;&gt;"",I124,IF(AND(ISNUMBER(Journal!$G124),G124*(Journal!$G124-Journal!$E124)&lt;=0),"TP1 WRONG SIDE",IF(AND(ISNUMBER(Journal!$H124),G124*(Journal!$H124-Journal!$E124)&lt;=0),"TP2 WRONG SIDE",IF(AND(ISNUMBER(Journal!$I124),G124*(Journal!$I124-Journal!$E124)&lt;=0),"TP3 WRONG SIDE",IF(Journal!$K124="","OPEN",IF(AND(Journal!$M124&lt;&gt;"",OR(NOT(ISNUMBER(Journal!$M124)),Journal!$M124&lt;=0,Journal!$M124&gt;=1)),"TP1 % INVALID",IF(Journal!$K124="SL","OK",IF(Journal!$K124="TP",IF(ISNUMBER(Journal!$G124),"OK","TP1 MISSING"),IF(Journal!$K124="Manual exit",IF(ISNUMBER(Journal!$J124),"OK","MANUAL MISSING"),IF(Journal!$K124="TP1 + Breakeven",IF(ISNUMBER(Journal!$G124),"OK","TP1 MISSING"),IF(Journal!$K124="TP1 + Manual",IF(ISNUMBER(Journal!$G124),IF(ISNUMBER(Journal!$J124),"OK","MANUAL MISSING"),IF(ISNUMBER(Journal!$J124),"TP1 MISSING","TP1 &amp; MANUAL MISSING")),IF(Journal!$K124="Multiple TP",IF(ISNUMBER(Journal!$G124),IF(ISNUMBER(Journal!$H124),"OK","TP2 MISSING"),IF(ISNUMBER(Journal!$H124),"TP1 MISSING","TP1 &amp; TP2 MISSING")),"UNKNOWN OUTCOME")))))))))))))</f>
        <v>0</v>
      </c>
      <c r="K124">
        <f>J124="OK"</f>
        <v>0</v>
      </c>
      <c r="L124">
        <f>IF(ISNUMBER(Journal!$M124),Journal!$M124,0.5)</f>
        <v>0</v>
      </c>
      <c r="M124">
        <f>IF(NOT(K124),"",G124*IF(Journal!$K124="SL",Journal!$F124-Journal!$E124,IF(Journal!$K124="TP",Journal!$G124-Journal!$E124,IF(Journal!$K124="Manual exit",Journal!$J124-Journal!$E124,IF(Journal!$K124="TP1 + Breakeven",L124*(Journal!$G124-Journal!$E124),IF(Journal!$K124="TP1 + Manual",L124*(Journal!$G124-Journal!$E124)+(1-L124)*(Journal!$J124-Journal!$E124),(Journal!$G124+Journal!$H124+IF(ISNUMBER(Journal!$I124),Journal!$I124,0))/IF(ISNUMBER(Journal!$I124),3,2)-Journal!$E124))))))</f>
        <v>0</v>
      </c>
      <c r="N124">
        <f>IF(K124,Journal!$E124+G124*M124,"")</f>
        <v>0</v>
      </c>
      <c r="O124">
        <f>Q123</f>
        <v>0</v>
      </c>
      <c r="P124">
        <f>IF(OR(NOT(A124),I124&lt;&gt;""),"",Journal!$L124)</f>
        <v>0</v>
      </c>
      <c r="Q124">
        <f>O124+IF(K124,V124,0)</f>
        <v>0</v>
      </c>
      <c r="R124">
        <f>IF(P124="","",H124*P124*C124*D124)</f>
        <v>0</v>
      </c>
      <c r="S124">
        <f>IF(K124,M124*P124*C124*D124,"")</f>
        <v>0</v>
      </c>
      <c r="T124">
        <f>IF(K124,-IF(F124&gt;0,F124*Journal!$E124*P124*C124*D124,P124*E124),"")</f>
        <v>0</v>
      </c>
      <c r="U124">
        <f>IF(K124,IF(S124&gt;0,"W",IF(S124&lt;0,"L","B")),"")</f>
        <v>0</v>
      </c>
      <c r="V124">
        <f>IF(K124,S124+T124,"")</f>
        <v>0</v>
      </c>
      <c r="W124">
        <f>IF(K124,V124/O124,"")</f>
        <v>0</v>
      </c>
      <c r="X124">
        <f>IF(K124,M124/H124,"")</f>
        <v>0</v>
      </c>
      <c r="Y124">
        <f>IF(AND(OR(J124="OK",J124="OPEN"),ISNUMBER(Journal!$G124)),G124*(Journal!$G124-Journal!$E124)/H124,"")</f>
        <v>0</v>
      </c>
      <c r="Z124">
        <f>IF(AA124="","",IF(AND(ISNUMBER(Settings!$D$5),ISNUMBER(Settings!$E$5),IF(Settings!$D$5&lt;=Settings!$E$5,AND(AA124&gt;=Settings!$D$5,AA124&lt;Settings!$E$5),OR(AA124&gt;=Settings!$D$5,AA124&lt;Settings!$E$5))),Settings!$A$5,IF(AND(ISNUMBER(Settings!$D$6),ISNUMBER(Settings!$E$6),IF(Settings!$D$6&lt;=Settings!$E$6,AND(AA124&gt;=Settings!$D$6,AA124&lt;Settings!$E$6),OR(AA124&gt;=Settings!$D$6,AA124&lt;Settings!$E$6))),Settings!$A$6,IF(AND(ISNUMBER(Settings!$D$7),ISNUMBER(Settings!$E$7),IF(Settings!$D$7&lt;=Settings!$E$7,AND(AA124&gt;=Settings!$D$7,AA124&lt;Settings!$E$7),OR(AA124&gt;=Settings!$D$7,AA124&lt;Settings!$E$7))),Settings!$A$7,IF(AND(ISNUMBER(Settings!$D$8),ISNUMBER(Settings!$E$8),IF(Settings!$D$8&lt;=Settings!$E$8,AND(AA124&gt;=Settings!$D$8,AA124&lt;Settings!$E$8),OR(AA124&gt;=Settings!$D$8,AA124&lt;Settings!$E$8))),Settings!$A$8,IF(AND(ISNUMBER(Settings!$D$9),ISNUMBER(Settings!$E$9),IF(Settings!$D$9&lt;=Settings!$E$9,AND(AA124&gt;=Settings!$D$9,AA124&lt;Settings!$E$9),OR(AA124&gt;=Settings!$D$9,AA124&lt;Settings!$E$9))),Settings!$A$9,IF(AND(ISNUMBER(Settings!$D$10),ISNUMBER(Settings!$E$10),IF(Settings!$D$10&lt;=Settings!$E$10,AND(AA124&gt;=Settings!$D$10,AA124&lt;Settings!$E$10),OR(AA124&gt;=Settings!$D$10,AA124&lt;Settings!$E$10))),Settings!$A$10,"")))))))</f>
        <v>0</v>
      </c>
      <c r="AA124">
        <f>IF(AND(A124,ISNUMBER(Journal!$B124)),MOD(ROUND(MOD(Journal!$B124,1)*1440,0)-ROUND(Journal!$D$8*60,0),1440),"")</f>
        <v>0</v>
      </c>
      <c r="AB124">
        <f>IF(G124=1,"LONG",IF(G124=-1,"SHORT",""))</f>
        <v>0</v>
      </c>
      <c r="AC124">
        <f>AC123+IF(K124,1,0)</f>
        <v>0</v>
      </c>
      <c r="AD124">
        <f>IF(K124,AC124,"")</f>
        <v>0</v>
      </c>
      <c r="AE124">
        <f>J124="OPEN"</f>
        <v>0</v>
      </c>
      <c r="AF124">
        <f>AND(J124&lt;&gt;"",J124&lt;&gt;"OK",J124&lt;&gt;"OPEN")</f>
        <v>0</v>
      </c>
      <c r="AH124">
        <v>113</v>
      </c>
      <c r="AI124">
        <f>IF(AH124&gt;$AZ$11,"",IF(AH124=0,Journal!$D$3,INDEX($Q$11:$Q$1010,MATCH(AH124,$AD$11:$AD$1010,0))))</f>
        <v>0</v>
      </c>
      <c r="AJ124">
        <v>114</v>
      </c>
      <c r="AK124">
        <f>IF(AJ124&gt;$AZ$11,"",INDEX($P$11:$P$1010,MATCH(AJ124,$AD$11:$AD$1010,0)))</f>
        <v>0</v>
      </c>
      <c r="AM124">
        <f>IF(Markets!$A$118="","",Markets!$A$118)</f>
        <v>0</v>
      </c>
      <c r="AN124">
        <f>IF(AM124="",0,COUNTIFS(Journal!$C$11:$C$1010,AM124,$K$11:$K$1010,TRUE))</f>
        <v>0</v>
      </c>
      <c r="AO124">
        <f>IF(AN124=0,0,SUMIF(Journal!$C$11:$C$1010,AM124,$V$11:$V$1010))</f>
        <v>0</v>
      </c>
      <c r="AP124">
        <f>IF(AN124&gt;0,COUNTIF($AN$11:AN124,"&gt;0"),"")</f>
        <v>0</v>
      </c>
      <c r="AQ124">
        <v>114</v>
      </c>
      <c r="AR124">
        <f>IF(AQ124&gt;$AZ$36,"",INDEX($AM$11:$AM$160,MATCH(AQ124,$AP$11:$AP$160,0)))</f>
        <v>0</v>
      </c>
      <c r="AS124">
        <f>IF(AQ124&gt;$AZ$36,"",INDEX($AO$11:$AO$160,MATCH(AQ124,$AP$11:$AP$160,0)))</f>
        <v>0</v>
      </c>
    </row>
    <row r="125" spans="1:45">
      <c r="A125">
        <f>COUNTA(Journal!A125:M125)&gt;0</f>
        <v>0</v>
      </c>
      <c r="B125">
        <f>IF(Journal!$C125="",0,IFERROR(MATCH(Journal!$C125,Markets!$A$5:$A$154,0),0))</f>
        <v>0</v>
      </c>
      <c r="C125">
        <f>IF(B125&gt;0,INDEX(Markets!$C$5:$C$154,B125),"")</f>
        <v>0</v>
      </c>
      <c r="D125">
        <f>IF(B125&gt;0,INDEX(Markets!$F$5:$F$154,B125),"")</f>
        <v>0</v>
      </c>
      <c r="E125">
        <f>IF(B125&gt;0,IF(INDEX(Markets!$G$5:$G$154,B125)="",Journal!$D$4,INDEX(Markets!$G$5:$G$154,B125)),"")</f>
        <v>0</v>
      </c>
      <c r="F125">
        <f>IF(B125&gt;0,N(INDEX(Markets!$H$5:$H$154,B125)),0)</f>
        <v>0</v>
      </c>
      <c r="G125">
        <f>IF(Journal!$D125="LONG",1,IF(Journal!$D125="SHORT",-1,0))</f>
        <v>0</v>
      </c>
      <c r="H125">
        <f>IF(AND(ISNUMBER(Journal!$E125),ISNUMBER(Journal!$F125)),ABS(Journal!$E125-Journal!$F125),"")</f>
        <v>0</v>
      </c>
      <c r="I125">
        <f>IF(NOT(A125),"",IF(Journal!$C125="","INSTRUMENT MISSING",IF(B125=0,"UNKNOWN INSTRUMENT",IF(OR(NOT(ISNUMBER(C125)),NOT(ISNUMBER(D125))),"INSTRUMENT SPECS MISSING",IF(OR(C125&lt;=0,D125&lt;=0),"INSTRUMENT SPECS MISSING",IF(NOT(ISNUMBER(Journal!$E125)),"ENTRY MISSING",IF(NOT(ISNUMBER(Journal!$F125)),"SL MISSING",IF(Journal!$F125=Journal!$E125,"SL = ENTRY",IF(G125=0,"DIRECTION MISSING",IF(G125*(Journal!$E125-Journal!$F125)&lt;=0,"SL WRONG SIDE",IF(NOT(AND(ISNUMBER(Journal!$L125),Journal!$L125&gt;0)),IF(TRUE,"LOTS MISSING","RISK MISSING"),"")))))))))))</f>
        <v>0</v>
      </c>
      <c r="J125">
        <f>IF(NOT(A125),"",IF(I125&lt;&gt;"",I125,IF(AND(ISNUMBER(Journal!$G125),G125*(Journal!$G125-Journal!$E125)&lt;=0),"TP1 WRONG SIDE",IF(AND(ISNUMBER(Journal!$H125),G125*(Journal!$H125-Journal!$E125)&lt;=0),"TP2 WRONG SIDE",IF(AND(ISNUMBER(Journal!$I125),G125*(Journal!$I125-Journal!$E125)&lt;=0),"TP3 WRONG SIDE",IF(Journal!$K125="","OPEN",IF(AND(Journal!$M125&lt;&gt;"",OR(NOT(ISNUMBER(Journal!$M125)),Journal!$M125&lt;=0,Journal!$M125&gt;=1)),"TP1 % INVALID",IF(Journal!$K125="SL","OK",IF(Journal!$K125="TP",IF(ISNUMBER(Journal!$G125),"OK","TP1 MISSING"),IF(Journal!$K125="Manual exit",IF(ISNUMBER(Journal!$J125),"OK","MANUAL MISSING"),IF(Journal!$K125="TP1 + Breakeven",IF(ISNUMBER(Journal!$G125),"OK","TP1 MISSING"),IF(Journal!$K125="TP1 + Manual",IF(ISNUMBER(Journal!$G125),IF(ISNUMBER(Journal!$J125),"OK","MANUAL MISSING"),IF(ISNUMBER(Journal!$J125),"TP1 MISSING","TP1 &amp; MANUAL MISSING")),IF(Journal!$K125="Multiple TP",IF(ISNUMBER(Journal!$G125),IF(ISNUMBER(Journal!$H125),"OK","TP2 MISSING"),IF(ISNUMBER(Journal!$H125),"TP1 MISSING","TP1 &amp; TP2 MISSING")),"UNKNOWN OUTCOME")))))))))))))</f>
        <v>0</v>
      </c>
      <c r="K125">
        <f>J125="OK"</f>
        <v>0</v>
      </c>
      <c r="L125">
        <f>IF(ISNUMBER(Journal!$M125),Journal!$M125,0.5)</f>
        <v>0</v>
      </c>
      <c r="M125">
        <f>IF(NOT(K125),"",G125*IF(Journal!$K125="SL",Journal!$F125-Journal!$E125,IF(Journal!$K125="TP",Journal!$G125-Journal!$E125,IF(Journal!$K125="Manual exit",Journal!$J125-Journal!$E125,IF(Journal!$K125="TP1 + Breakeven",L125*(Journal!$G125-Journal!$E125),IF(Journal!$K125="TP1 + Manual",L125*(Journal!$G125-Journal!$E125)+(1-L125)*(Journal!$J125-Journal!$E125),(Journal!$G125+Journal!$H125+IF(ISNUMBER(Journal!$I125),Journal!$I125,0))/IF(ISNUMBER(Journal!$I125),3,2)-Journal!$E125))))))</f>
        <v>0</v>
      </c>
      <c r="N125">
        <f>IF(K125,Journal!$E125+G125*M125,"")</f>
        <v>0</v>
      </c>
      <c r="O125">
        <f>Q124</f>
        <v>0</v>
      </c>
      <c r="P125">
        <f>IF(OR(NOT(A125),I125&lt;&gt;""),"",Journal!$L125)</f>
        <v>0</v>
      </c>
      <c r="Q125">
        <f>O125+IF(K125,V125,0)</f>
        <v>0</v>
      </c>
      <c r="R125">
        <f>IF(P125="","",H125*P125*C125*D125)</f>
        <v>0</v>
      </c>
      <c r="S125">
        <f>IF(K125,M125*P125*C125*D125,"")</f>
        <v>0</v>
      </c>
      <c r="T125">
        <f>IF(K125,-IF(F125&gt;0,F125*Journal!$E125*P125*C125*D125,P125*E125),"")</f>
        <v>0</v>
      </c>
      <c r="U125">
        <f>IF(K125,IF(S125&gt;0,"W",IF(S125&lt;0,"L","B")),"")</f>
        <v>0</v>
      </c>
      <c r="V125">
        <f>IF(K125,S125+T125,"")</f>
        <v>0</v>
      </c>
      <c r="W125">
        <f>IF(K125,V125/O125,"")</f>
        <v>0</v>
      </c>
      <c r="X125">
        <f>IF(K125,M125/H125,"")</f>
        <v>0</v>
      </c>
      <c r="Y125">
        <f>IF(AND(OR(J125="OK",J125="OPEN"),ISNUMBER(Journal!$G125)),G125*(Journal!$G125-Journal!$E125)/H125,"")</f>
        <v>0</v>
      </c>
      <c r="Z125">
        <f>IF(AA125="","",IF(AND(ISNUMBER(Settings!$D$5),ISNUMBER(Settings!$E$5),IF(Settings!$D$5&lt;=Settings!$E$5,AND(AA125&gt;=Settings!$D$5,AA125&lt;Settings!$E$5),OR(AA125&gt;=Settings!$D$5,AA125&lt;Settings!$E$5))),Settings!$A$5,IF(AND(ISNUMBER(Settings!$D$6),ISNUMBER(Settings!$E$6),IF(Settings!$D$6&lt;=Settings!$E$6,AND(AA125&gt;=Settings!$D$6,AA125&lt;Settings!$E$6),OR(AA125&gt;=Settings!$D$6,AA125&lt;Settings!$E$6))),Settings!$A$6,IF(AND(ISNUMBER(Settings!$D$7),ISNUMBER(Settings!$E$7),IF(Settings!$D$7&lt;=Settings!$E$7,AND(AA125&gt;=Settings!$D$7,AA125&lt;Settings!$E$7),OR(AA125&gt;=Settings!$D$7,AA125&lt;Settings!$E$7))),Settings!$A$7,IF(AND(ISNUMBER(Settings!$D$8),ISNUMBER(Settings!$E$8),IF(Settings!$D$8&lt;=Settings!$E$8,AND(AA125&gt;=Settings!$D$8,AA125&lt;Settings!$E$8),OR(AA125&gt;=Settings!$D$8,AA125&lt;Settings!$E$8))),Settings!$A$8,IF(AND(ISNUMBER(Settings!$D$9),ISNUMBER(Settings!$E$9),IF(Settings!$D$9&lt;=Settings!$E$9,AND(AA125&gt;=Settings!$D$9,AA125&lt;Settings!$E$9),OR(AA125&gt;=Settings!$D$9,AA125&lt;Settings!$E$9))),Settings!$A$9,IF(AND(ISNUMBER(Settings!$D$10),ISNUMBER(Settings!$E$10),IF(Settings!$D$10&lt;=Settings!$E$10,AND(AA125&gt;=Settings!$D$10,AA125&lt;Settings!$E$10),OR(AA125&gt;=Settings!$D$10,AA125&lt;Settings!$E$10))),Settings!$A$10,"")))))))</f>
        <v>0</v>
      </c>
      <c r="AA125">
        <f>IF(AND(A125,ISNUMBER(Journal!$B125)),MOD(ROUND(MOD(Journal!$B125,1)*1440,0)-ROUND(Journal!$D$8*60,0),1440),"")</f>
        <v>0</v>
      </c>
      <c r="AB125">
        <f>IF(G125=1,"LONG",IF(G125=-1,"SHORT",""))</f>
        <v>0</v>
      </c>
      <c r="AC125">
        <f>AC124+IF(K125,1,0)</f>
        <v>0</v>
      </c>
      <c r="AD125">
        <f>IF(K125,AC125,"")</f>
        <v>0</v>
      </c>
      <c r="AE125">
        <f>J125="OPEN"</f>
        <v>0</v>
      </c>
      <c r="AF125">
        <f>AND(J125&lt;&gt;"",J125&lt;&gt;"OK",J125&lt;&gt;"OPEN")</f>
        <v>0</v>
      </c>
      <c r="AH125">
        <v>114</v>
      </c>
      <c r="AI125">
        <f>IF(AH125&gt;$AZ$11,"",IF(AH125=0,Journal!$D$3,INDEX($Q$11:$Q$1010,MATCH(AH125,$AD$11:$AD$1010,0))))</f>
        <v>0</v>
      </c>
      <c r="AJ125">
        <v>115</v>
      </c>
      <c r="AK125">
        <f>IF(AJ125&gt;$AZ$11,"",INDEX($P$11:$P$1010,MATCH(AJ125,$AD$11:$AD$1010,0)))</f>
        <v>0</v>
      </c>
      <c r="AM125">
        <f>IF(Markets!$A$119="","",Markets!$A$119)</f>
        <v>0</v>
      </c>
      <c r="AN125">
        <f>IF(AM125="",0,COUNTIFS(Journal!$C$11:$C$1010,AM125,$K$11:$K$1010,TRUE))</f>
        <v>0</v>
      </c>
      <c r="AO125">
        <f>IF(AN125=0,0,SUMIF(Journal!$C$11:$C$1010,AM125,$V$11:$V$1010))</f>
        <v>0</v>
      </c>
      <c r="AP125">
        <f>IF(AN125&gt;0,COUNTIF($AN$11:AN125,"&gt;0"),"")</f>
        <v>0</v>
      </c>
      <c r="AQ125">
        <v>115</v>
      </c>
      <c r="AR125">
        <f>IF(AQ125&gt;$AZ$36,"",INDEX($AM$11:$AM$160,MATCH(AQ125,$AP$11:$AP$160,0)))</f>
        <v>0</v>
      </c>
      <c r="AS125">
        <f>IF(AQ125&gt;$AZ$36,"",INDEX($AO$11:$AO$160,MATCH(AQ125,$AP$11:$AP$160,0)))</f>
        <v>0</v>
      </c>
    </row>
    <row r="126" spans="1:45">
      <c r="A126">
        <f>COUNTA(Journal!A126:M126)&gt;0</f>
        <v>0</v>
      </c>
      <c r="B126">
        <f>IF(Journal!$C126="",0,IFERROR(MATCH(Journal!$C126,Markets!$A$5:$A$154,0),0))</f>
        <v>0</v>
      </c>
      <c r="C126">
        <f>IF(B126&gt;0,INDEX(Markets!$C$5:$C$154,B126),"")</f>
        <v>0</v>
      </c>
      <c r="D126">
        <f>IF(B126&gt;0,INDEX(Markets!$F$5:$F$154,B126),"")</f>
        <v>0</v>
      </c>
      <c r="E126">
        <f>IF(B126&gt;0,IF(INDEX(Markets!$G$5:$G$154,B126)="",Journal!$D$4,INDEX(Markets!$G$5:$G$154,B126)),"")</f>
        <v>0</v>
      </c>
      <c r="F126">
        <f>IF(B126&gt;0,N(INDEX(Markets!$H$5:$H$154,B126)),0)</f>
        <v>0</v>
      </c>
      <c r="G126">
        <f>IF(Journal!$D126="LONG",1,IF(Journal!$D126="SHORT",-1,0))</f>
        <v>0</v>
      </c>
      <c r="H126">
        <f>IF(AND(ISNUMBER(Journal!$E126),ISNUMBER(Journal!$F126)),ABS(Journal!$E126-Journal!$F126),"")</f>
        <v>0</v>
      </c>
      <c r="I126">
        <f>IF(NOT(A126),"",IF(Journal!$C126="","INSTRUMENT MISSING",IF(B126=0,"UNKNOWN INSTRUMENT",IF(OR(NOT(ISNUMBER(C126)),NOT(ISNUMBER(D126))),"INSTRUMENT SPECS MISSING",IF(OR(C126&lt;=0,D126&lt;=0),"INSTRUMENT SPECS MISSING",IF(NOT(ISNUMBER(Journal!$E126)),"ENTRY MISSING",IF(NOT(ISNUMBER(Journal!$F126)),"SL MISSING",IF(Journal!$F126=Journal!$E126,"SL = ENTRY",IF(G126=0,"DIRECTION MISSING",IF(G126*(Journal!$E126-Journal!$F126)&lt;=0,"SL WRONG SIDE",IF(NOT(AND(ISNUMBER(Journal!$L126),Journal!$L126&gt;0)),IF(TRUE,"LOTS MISSING","RISK MISSING"),"")))))))))))</f>
        <v>0</v>
      </c>
      <c r="J126">
        <f>IF(NOT(A126),"",IF(I126&lt;&gt;"",I126,IF(AND(ISNUMBER(Journal!$G126),G126*(Journal!$G126-Journal!$E126)&lt;=0),"TP1 WRONG SIDE",IF(AND(ISNUMBER(Journal!$H126),G126*(Journal!$H126-Journal!$E126)&lt;=0),"TP2 WRONG SIDE",IF(AND(ISNUMBER(Journal!$I126),G126*(Journal!$I126-Journal!$E126)&lt;=0),"TP3 WRONG SIDE",IF(Journal!$K126="","OPEN",IF(AND(Journal!$M126&lt;&gt;"",OR(NOT(ISNUMBER(Journal!$M126)),Journal!$M126&lt;=0,Journal!$M126&gt;=1)),"TP1 % INVALID",IF(Journal!$K126="SL","OK",IF(Journal!$K126="TP",IF(ISNUMBER(Journal!$G126),"OK","TP1 MISSING"),IF(Journal!$K126="Manual exit",IF(ISNUMBER(Journal!$J126),"OK","MANUAL MISSING"),IF(Journal!$K126="TP1 + Breakeven",IF(ISNUMBER(Journal!$G126),"OK","TP1 MISSING"),IF(Journal!$K126="TP1 + Manual",IF(ISNUMBER(Journal!$G126),IF(ISNUMBER(Journal!$J126),"OK","MANUAL MISSING"),IF(ISNUMBER(Journal!$J126),"TP1 MISSING","TP1 &amp; MANUAL MISSING")),IF(Journal!$K126="Multiple TP",IF(ISNUMBER(Journal!$G126),IF(ISNUMBER(Journal!$H126),"OK","TP2 MISSING"),IF(ISNUMBER(Journal!$H126),"TP1 MISSING","TP1 &amp; TP2 MISSING")),"UNKNOWN OUTCOME")))))))))))))</f>
        <v>0</v>
      </c>
      <c r="K126">
        <f>J126="OK"</f>
        <v>0</v>
      </c>
      <c r="L126">
        <f>IF(ISNUMBER(Journal!$M126),Journal!$M126,0.5)</f>
        <v>0</v>
      </c>
      <c r="M126">
        <f>IF(NOT(K126),"",G126*IF(Journal!$K126="SL",Journal!$F126-Journal!$E126,IF(Journal!$K126="TP",Journal!$G126-Journal!$E126,IF(Journal!$K126="Manual exit",Journal!$J126-Journal!$E126,IF(Journal!$K126="TP1 + Breakeven",L126*(Journal!$G126-Journal!$E126),IF(Journal!$K126="TP1 + Manual",L126*(Journal!$G126-Journal!$E126)+(1-L126)*(Journal!$J126-Journal!$E126),(Journal!$G126+Journal!$H126+IF(ISNUMBER(Journal!$I126),Journal!$I126,0))/IF(ISNUMBER(Journal!$I126),3,2)-Journal!$E126))))))</f>
        <v>0</v>
      </c>
      <c r="N126">
        <f>IF(K126,Journal!$E126+G126*M126,"")</f>
        <v>0</v>
      </c>
      <c r="O126">
        <f>Q125</f>
        <v>0</v>
      </c>
      <c r="P126">
        <f>IF(OR(NOT(A126),I126&lt;&gt;""),"",Journal!$L126)</f>
        <v>0</v>
      </c>
      <c r="Q126">
        <f>O126+IF(K126,V126,0)</f>
        <v>0</v>
      </c>
      <c r="R126">
        <f>IF(P126="","",H126*P126*C126*D126)</f>
        <v>0</v>
      </c>
      <c r="S126">
        <f>IF(K126,M126*P126*C126*D126,"")</f>
        <v>0</v>
      </c>
      <c r="T126">
        <f>IF(K126,-IF(F126&gt;0,F126*Journal!$E126*P126*C126*D126,P126*E126),"")</f>
        <v>0</v>
      </c>
      <c r="U126">
        <f>IF(K126,IF(S126&gt;0,"W",IF(S126&lt;0,"L","B")),"")</f>
        <v>0</v>
      </c>
      <c r="V126">
        <f>IF(K126,S126+T126,"")</f>
        <v>0</v>
      </c>
      <c r="W126">
        <f>IF(K126,V126/O126,"")</f>
        <v>0</v>
      </c>
      <c r="X126">
        <f>IF(K126,M126/H126,"")</f>
        <v>0</v>
      </c>
      <c r="Y126">
        <f>IF(AND(OR(J126="OK",J126="OPEN"),ISNUMBER(Journal!$G126)),G126*(Journal!$G126-Journal!$E126)/H126,"")</f>
        <v>0</v>
      </c>
      <c r="Z126">
        <f>IF(AA126="","",IF(AND(ISNUMBER(Settings!$D$5),ISNUMBER(Settings!$E$5),IF(Settings!$D$5&lt;=Settings!$E$5,AND(AA126&gt;=Settings!$D$5,AA126&lt;Settings!$E$5),OR(AA126&gt;=Settings!$D$5,AA126&lt;Settings!$E$5))),Settings!$A$5,IF(AND(ISNUMBER(Settings!$D$6),ISNUMBER(Settings!$E$6),IF(Settings!$D$6&lt;=Settings!$E$6,AND(AA126&gt;=Settings!$D$6,AA126&lt;Settings!$E$6),OR(AA126&gt;=Settings!$D$6,AA126&lt;Settings!$E$6))),Settings!$A$6,IF(AND(ISNUMBER(Settings!$D$7),ISNUMBER(Settings!$E$7),IF(Settings!$D$7&lt;=Settings!$E$7,AND(AA126&gt;=Settings!$D$7,AA126&lt;Settings!$E$7),OR(AA126&gt;=Settings!$D$7,AA126&lt;Settings!$E$7))),Settings!$A$7,IF(AND(ISNUMBER(Settings!$D$8),ISNUMBER(Settings!$E$8),IF(Settings!$D$8&lt;=Settings!$E$8,AND(AA126&gt;=Settings!$D$8,AA126&lt;Settings!$E$8),OR(AA126&gt;=Settings!$D$8,AA126&lt;Settings!$E$8))),Settings!$A$8,IF(AND(ISNUMBER(Settings!$D$9),ISNUMBER(Settings!$E$9),IF(Settings!$D$9&lt;=Settings!$E$9,AND(AA126&gt;=Settings!$D$9,AA126&lt;Settings!$E$9),OR(AA126&gt;=Settings!$D$9,AA126&lt;Settings!$E$9))),Settings!$A$9,IF(AND(ISNUMBER(Settings!$D$10),ISNUMBER(Settings!$E$10),IF(Settings!$D$10&lt;=Settings!$E$10,AND(AA126&gt;=Settings!$D$10,AA126&lt;Settings!$E$10),OR(AA126&gt;=Settings!$D$10,AA126&lt;Settings!$E$10))),Settings!$A$10,"")))))))</f>
        <v>0</v>
      </c>
      <c r="AA126">
        <f>IF(AND(A126,ISNUMBER(Journal!$B126)),MOD(ROUND(MOD(Journal!$B126,1)*1440,0)-ROUND(Journal!$D$8*60,0),1440),"")</f>
        <v>0</v>
      </c>
      <c r="AB126">
        <f>IF(G126=1,"LONG",IF(G126=-1,"SHORT",""))</f>
        <v>0</v>
      </c>
      <c r="AC126">
        <f>AC125+IF(K126,1,0)</f>
        <v>0</v>
      </c>
      <c r="AD126">
        <f>IF(K126,AC126,"")</f>
        <v>0</v>
      </c>
      <c r="AE126">
        <f>J126="OPEN"</f>
        <v>0</v>
      </c>
      <c r="AF126">
        <f>AND(J126&lt;&gt;"",J126&lt;&gt;"OK",J126&lt;&gt;"OPEN")</f>
        <v>0</v>
      </c>
      <c r="AH126">
        <v>115</v>
      </c>
      <c r="AI126">
        <f>IF(AH126&gt;$AZ$11,"",IF(AH126=0,Journal!$D$3,INDEX($Q$11:$Q$1010,MATCH(AH126,$AD$11:$AD$1010,0))))</f>
        <v>0</v>
      </c>
      <c r="AJ126">
        <v>116</v>
      </c>
      <c r="AK126">
        <f>IF(AJ126&gt;$AZ$11,"",INDEX($P$11:$P$1010,MATCH(AJ126,$AD$11:$AD$1010,0)))</f>
        <v>0</v>
      </c>
      <c r="AM126">
        <f>IF(Markets!$A$120="","",Markets!$A$120)</f>
        <v>0</v>
      </c>
      <c r="AN126">
        <f>IF(AM126="",0,COUNTIFS(Journal!$C$11:$C$1010,AM126,$K$11:$K$1010,TRUE))</f>
        <v>0</v>
      </c>
      <c r="AO126">
        <f>IF(AN126=0,0,SUMIF(Journal!$C$11:$C$1010,AM126,$V$11:$V$1010))</f>
        <v>0</v>
      </c>
      <c r="AP126">
        <f>IF(AN126&gt;0,COUNTIF($AN$11:AN126,"&gt;0"),"")</f>
        <v>0</v>
      </c>
      <c r="AQ126">
        <v>116</v>
      </c>
      <c r="AR126">
        <f>IF(AQ126&gt;$AZ$36,"",INDEX($AM$11:$AM$160,MATCH(AQ126,$AP$11:$AP$160,0)))</f>
        <v>0</v>
      </c>
      <c r="AS126">
        <f>IF(AQ126&gt;$AZ$36,"",INDEX($AO$11:$AO$160,MATCH(AQ126,$AP$11:$AP$160,0)))</f>
        <v>0</v>
      </c>
    </row>
    <row r="127" spans="1:45">
      <c r="A127">
        <f>COUNTA(Journal!A127:M127)&gt;0</f>
        <v>0</v>
      </c>
      <c r="B127">
        <f>IF(Journal!$C127="",0,IFERROR(MATCH(Journal!$C127,Markets!$A$5:$A$154,0),0))</f>
        <v>0</v>
      </c>
      <c r="C127">
        <f>IF(B127&gt;0,INDEX(Markets!$C$5:$C$154,B127),"")</f>
        <v>0</v>
      </c>
      <c r="D127">
        <f>IF(B127&gt;0,INDEX(Markets!$F$5:$F$154,B127),"")</f>
        <v>0</v>
      </c>
      <c r="E127">
        <f>IF(B127&gt;0,IF(INDEX(Markets!$G$5:$G$154,B127)="",Journal!$D$4,INDEX(Markets!$G$5:$G$154,B127)),"")</f>
        <v>0</v>
      </c>
      <c r="F127">
        <f>IF(B127&gt;0,N(INDEX(Markets!$H$5:$H$154,B127)),0)</f>
        <v>0</v>
      </c>
      <c r="G127">
        <f>IF(Journal!$D127="LONG",1,IF(Journal!$D127="SHORT",-1,0))</f>
        <v>0</v>
      </c>
      <c r="H127">
        <f>IF(AND(ISNUMBER(Journal!$E127),ISNUMBER(Journal!$F127)),ABS(Journal!$E127-Journal!$F127),"")</f>
        <v>0</v>
      </c>
      <c r="I127">
        <f>IF(NOT(A127),"",IF(Journal!$C127="","INSTRUMENT MISSING",IF(B127=0,"UNKNOWN INSTRUMENT",IF(OR(NOT(ISNUMBER(C127)),NOT(ISNUMBER(D127))),"INSTRUMENT SPECS MISSING",IF(OR(C127&lt;=0,D127&lt;=0),"INSTRUMENT SPECS MISSING",IF(NOT(ISNUMBER(Journal!$E127)),"ENTRY MISSING",IF(NOT(ISNUMBER(Journal!$F127)),"SL MISSING",IF(Journal!$F127=Journal!$E127,"SL = ENTRY",IF(G127=0,"DIRECTION MISSING",IF(G127*(Journal!$E127-Journal!$F127)&lt;=0,"SL WRONG SIDE",IF(NOT(AND(ISNUMBER(Journal!$L127),Journal!$L127&gt;0)),IF(TRUE,"LOTS MISSING","RISK MISSING"),"")))))))))))</f>
        <v>0</v>
      </c>
      <c r="J127">
        <f>IF(NOT(A127),"",IF(I127&lt;&gt;"",I127,IF(AND(ISNUMBER(Journal!$G127),G127*(Journal!$G127-Journal!$E127)&lt;=0),"TP1 WRONG SIDE",IF(AND(ISNUMBER(Journal!$H127),G127*(Journal!$H127-Journal!$E127)&lt;=0),"TP2 WRONG SIDE",IF(AND(ISNUMBER(Journal!$I127),G127*(Journal!$I127-Journal!$E127)&lt;=0),"TP3 WRONG SIDE",IF(Journal!$K127="","OPEN",IF(AND(Journal!$M127&lt;&gt;"",OR(NOT(ISNUMBER(Journal!$M127)),Journal!$M127&lt;=0,Journal!$M127&gt;=1)),"TP1 % INVALID",IF(Journal!$K127="SL","OK",IF(Journal!$K127="TP",IF(ISNUMBER(Journal!$G127),"OK","TP1 MISSING"),IF(Journal!$K127="Manual exit",IF(ISNUMBER(Journal!$J127),"OK","MANUAL MISSING"),IF(Journal!$K127="TP1 + Breakeven",IF(ISNUMBER(Journal!$G127),"OK","TP1 MISSING"),IF(Journal!$K127="TP1 + Manual",IF(ISNUMBER(Journal!$G127),IF(ISNUMBER(Journal!$J127),"OK","MANUAL MISSING"),IF(ISNUMBER(Journal!$J127),"TP1 MISSING","TP1 &amp; MANUAL MISSING")),IF(Journal!$K127="Multiple TP",IF(ISNUMBER(Journal!$G127),IF(ISNUMBER(Journal!$H127),"OK","TP2 MISSING"),IF(ISNUMBER(Journal!$H127),"TP1 MISSING","TP1 &amp; TP2 MISSING")),"UNKNOWN OUTCOME")))))))))))))</f>
        <v>0</v>
      </c>
      <c r="K127">
        <f>J127="OK"</f>
        <v>0</v>
      </c>
      <c r="L127">
        <f>IF(ISNUMBER(Journal!$M127),Journal!$M127,0.5)</f>
        <v>0</v>
      </c>
      <c r="M127">
        <f>IF(NOT(K127),"",G127*IF(Journal!$K127="SL",Journal!$F127-Journal!$E127,IF(Journal!$K127="TP",Journal!$G127-Journal!$E127,IF(Journal!$K127="Manual exit",Journal!$J127-Journal!$E127,IF(Journal!$K127="TP1 + Breakeven",L127*(Journal!$G127-Journal!$E127),IF(Journal!$K127="TP1 + Manual",L127*(Journal!$G127-Journal!$E127)+(1-L127)*(Journal!$J127-Journal!$E127),(Journal!$G127+Journal!$H127+IF(ISNUMBER(Journal!$I127),Journal!$I127,0))/IF(ISNUMBER(Journal!$I127),3,2)-Journal!$E127))))))</f>
        <v>0</v>
      </c>
      <c r="N127">
        <f>IF(K127,Journal!$E127+G127*M127,"")</f>
        <v>0</v>
      </c>
      <c r="O127">
        <f>Q126</f>
        <v>0</v>
      </c>
      <c r="P127">
        <f>IF(OR(NOT(A127),I127&lt;&gt;""),"",Journal!$L127)</f>
        <v>0</v>
      </c>
      <c r="Q127">
        <f>O127+IF(K127,V127,0)</f>
        <v>0</v>
      </c>
      <c r="R127">
        <f>IF(P127="","",H127*P127*C127*D127)</f>
        <v>0</v>
      </c>
      <c r="S127">
        <f>IF(K127,M127*P127*C127*D127,"")</f>
        <v>0</v>
      </c>
      <c r="T127">
        <f>IF(K127,-IF(F127&gt;0,F127*Journal!$E127*P127*C127*D127,P127*E127),"")</f>
        <v>0</v>
      </c>
      <c r="U127">
        <f>IF(K127,IF(S127&gt;0,"W",IF(S127&lt;0,"L","B")),"")</f>
        <v>0</v>
      </c>
      <c r="V127">
        <f>IF(K127,S127+T127,"")</f>
        <v>0</v>
      </c>
      <c r="W127">
        <f>IF(K127,V127/O127,"")</f>
        <v>0</v>
      </c>
      <c r="X127">
        <f>IF(K127,M127/H127,"")</f>
        <v>0</v>
      </c>
      <c r="Y127">
        <f>IF(AND(OR(J127="OK",J127="OPEN"),ISNUMBER(Journal!$G127)),G127*(Journal!$G127-Journal!$E127)/H127,"")</f>
        <v>0</v>
      </c>
      <c r="Z127">
        <f>IF(AA127="","",IF(AND(ISNUMBER(Settings!$D$5),ISNUMBER(Settings!$E$5),IF(Settings!$D$5&lt;=Settings!$E$5,AND(AA127&gt;=Settings!$D$5,AA127&lt;Settings!$E$5),OR(AA127&gt;=Settings!$D$5,AA127&lt;Settings!$E$5))),Settings!$A$5,IF(AND(ISNUMBER(Settings!$D$6),ISNUMBER(Settings!$E$6),IF(Settings!$D$6&lt;=Settings!$E$6,AND(AA127&gt;=Settings!$D$6,AA127&lt;Settings!$E$6),OR(AA127&gt;=Settings!$D$6,AA127&lt;Settings!$E$6))),Settings!$A$6,IF(AND(ISNUMBER(Settings!$D$7),ISNUMBER(Settings!$E$7),IF(Settings!$D$7&lt;=Settings!$E$7,AND(AA127&gt;=Settings!$D$7,AA127&lt;Settings!$E$7),OR(AA127&gt;=Settings!$D$7,AA127&lt;Settings!$E$7))),Settings!$A$7,IF(AND(ISNUMBER(Settings!$D$8),ISNUMBER(Settings!$E$8),IF(Settings!$D$8&lt;=Settings!$E$8,AND(AA127&gt;=Settings!$D$8,AA127&lt;Settings!$E$8),OR(AA127&gt;=Settings!$D$8,AA127&lt;Settings!$E$8))),Settings!$A$8,IF(AND(ISNUMBER(Settings!$D$9),ISNUMBER(Settings!$E$9),IF(Settings!$D$9&lt;=Settings!$E$9,AND(AA127&gt;=Settings!$D$9,AA127&lt;Settings!$E$9),OR(AA127&gt;=Settings!$D$9,AA127&lt;Settings!$E$9))),Settings!$A$9,IF(AND(ISNUMBER(Settings!$D$10),ISNUMBER(Settings!$E$10),IF(Settings!$D$10&lt;=Settings!$E$10,AND(AA127&gt;=Settings!$D$10,AA127&lt;Settings!$E$10),OR(AA127&gt;=Settings!$D$10,AA127&lt;Settings!$E$10))),Settings!$A$10,"")))))))</f>
        <v>0</v>
      </c>
      <c r="AA127">
        <f>IF(AND(A127,ISNUMBER(Journal!$B127)),MOD(ROUND(MOD(Journal!$B127,1)*1440,0)-ROUND(Journal!$D$8*60,0),1440),"")</f>
        <v>0</v>
      </c>
      <c r="AB127">
        <f>IF(G127=1,"LONG",IF(G127=-1,"SHORT",""))</f>
        <v>0</v>
      </c>
      <c r="AC127">
        <f>AC126+IF(K127,1,0)</f>
        <v>0</v>
      </c>
      <c r="AD127">
        <f>IF(K127,AC127,"")</f>
        <v>0</v>
      </c>
      <c r="AE127">
        <f>J127="OPEN"</f>
        <v>0</v>
      </c>
      <c r="AF127">
        <f>AND(J127&lt;&gt;"",J127&lt;&gt;"OK",J127&lt;&gt;"OPEN")</f>
        <v>0</v>
      </c>
      <c r="AH127">
        <v>116</v>
      </c>
      <c r="AI127">
        <f>IF(AH127&gt;$AZ$11,"",IF(AH127=0,Journal!$D$3,INDEX($Q$11:$Q$1010,MATCH(AH127,$AD$11:$AD$1010,0))))</f>
        <v>0</v>
      </c>
      <c r="AJ127">
        <v>117</v>
      </c>
      <c r="AK127">
        <f>IF(AJ127&gt;$AZ$11,"",INDEX($P$11:$P$1010,MATCH(AJ127,$AD$11:$AD$1010,0)))</f>
        <v>0</v>
      </c>
      <c r="AM127">
        <f>IF(Markets!$A$121="","",Markets!$A$121)</f>
        <v>0</v>
      </c>
      <c r="AN127">
        <f>IF(AM127="",0,COUNTIFS(Journal!$C$11:$C$1010,AM127,$K$11:$K$1010,TRUE))</f>
        <v>0</v>
      </c>
      <c r="AO127">
        <f>IF(AN127=0,0,SUMIF(Journal!$C$11:$C$1010,AM127,$V$11:$V$1010))</f>
        <v>0</v>
      </c>
      <c r="AP127">
        <f>IF(AN127&gt;0,COUNTIF($AN$11:AN127,"&gt;0"),"")</f>
        <v>0</v>
      </c>
      <c r="AQ127">
        <v>117</v>
      </c>
      <c r="AR127">
        <f>IF(AQ127&gt;$AZ$36,"",INDEX($AM$11:$AM$160,MATCH(AQ127,$AP$11:$AP$160,0)))</f>
        <v>0</v>
      </c>
      <c r="AS127">
        <f>IF(AQ127&gt;$AZ$36,"",INDEX($AO$11:$AO$160,MATCH(AQ127,$AP$11:$AP$160,0)))</f>
        <v>0</v>
      </c>
    </row>
    <row r="128" spans="1:45">
      <c r="A128">
        <f>COUNTA(Journal!A128:M128)&gt;0</f>
        <v>0</v>
      </c>
      <c r="B128">
        <f>IF(Journal!$C128="",0,IFERROR(MATCH(Journal!$C128,Markets!$A$5:$A$154,0),0))</f>
        <v>0</v>
      </c>
      <c r="C128">
        <f>IF(B128&gt;0,INDEX(Markets!$C$5:$C$154,B128),"")</f>
        <v>0</v>
      </c>
      <c r="D128">
        <f>IF(B128&gt;0,INDEX(Markets!$F$5:$F$154,B128),"")</f>
        <v>0</v>
      </c>
      <c r="E128">
        <f>IF(B128&gt;0,IF(INDEX(Markets!$G$5:$G$154,B128)="",Journal!$D$4,INDEX(Markets!$G$5:$G$154,B128)),"")</f>
        <v>0</v>
      </c>
      <c r="F128">
        <f>IF(B128&gt;0,N(INDEX(Markets!$H$5:$H$154,B128)),0)</f>
        <v>0</v>
      </c>
      <c r="G128">
        <f>IF(Journal!$D128="LONG",1,IF(Journal!$D128="SHORT",-1,0))</f>
        <v>0</v>
      </c>
      <c r="H128">
        <f>IF(AND(ISNUMBER(Journal!$E128),ISNUMBER(Journal!$F128)),ABS(Journal!$E128-Journal!$F128),"")</f>
        <v>0</v>
      </c>
      <c r="I128">
        <f>IF(NOT(A128),"",IF(Journal!$C128="","INSTRUMENT MISSING",IF(B128=0,"UNKNOWN INSTRUMENT",IF(OR(NOT(ISNUMBER(C128)),NOT(ISNUMBER(D128))),"INSTRUMENT SPECS MISSING",IF(OR(C128&lt;=0,D128&lt;=0),"INSTRUMENT SPECS MISSING",IF(NOT(ISNUMBER(Journal!$E128)),"ENTRY MISSING",IF(NOT(ISNUMBER(Journal!$F128)),"SL MISSING",IF(Journal!$F128=Journal!$E128,"SL = ENTRY",IF(G128=0,"DIRECTION MISSING",IF(G128*(Journal!$E128-Journal!$F128)&lt;=0,"SL WRONG SIDE",IF(NOT(AND(ISNUMBER(Journal!$L128),Journal!$L128&gt;0)),IF(TRUE,"LOTS MISSING","RISK MISSING"),"")))))))))))</f>
        <v>0</v>
      </c>
      <c r="J128">
        <f>IF(NOT(A128),"",IF(I128&lt;&gt;"",I128,IF(AND(ISNUMBER(Journal!$G128),G128*(Journal!$G128-Journal!$E128)&lt;=0),"TP1 WRONG SIDE",IF(AND(ISNUMBER(Journal!$H128),G128*(Journal!$H128-Journal!$E128)&lt;=0),"TP2 WRONG SIDE",IF(AND(ISNUMBER(Journal!$I128),G128*(Journal!$I128-Journal!$E128)&lt;=0),"TP3 WRONG SIDE",IF(Journal!$K128="","OPEN",IF(AND(Journal!$M128&lt;&gt;"",OR(NOT(ISNUMBER(Journal!$M128)),Journal!$M128&lt;=0,Journal!$M128&gt;=1)),"TP1 % INVALID",IF(Journal!$K128="SL","OK",IF(Journal!$K128="TP",IF(ISNUMBER(Journal!$G128),"OK","TP1 MISSING"),IF(Journal!$K128="Manual exit",IF(ISNUMBER(Journal!$J128),"OK","MANUAL MISSING"),IF(Journal!$K128="TP1 + Breakeven",IF(ISNUMBER(Journal!$G128),"OK","TP1 MISSING"),IF(Journal!$K128="TP1 + Manual",IF(ISNUMBER(Journal!$G128),IF(ISNUMBER(Journal!$J128),"OK","MANUAL MISSING"),IF(ISNUMBER(Journal!$J128),"TP1 MISSING","TP1 &amp; MANUAL MISSING")),IF(Journal!$K128="Multiple TP",IF(ISNUMBER(Journal!$G128),IF(ISNUMBER(Journal!$H128),"OK","TP2 MISSING"),IF(ISNUMBER(Journal!$H128),"TP1 MISSING","TP1 &amp; TP2 MISSING")),"UNKNOWN OUTCOME")))))))))))))</f>
        <v>0</v>
      </c>
      <c r="K128">
        <f>J128="OK"</f>
        <v>0</v>
      </c>
      <c r="L128">
        <f>IF(ISNUMBER(Journal!$M128),Journal!$M128,0.5)</f>
        <v>0</v>
      </c>
      <c r="M128">
        <f>IF(NOT(K128),"",G128*IF(Journal!$K128="SL",Journal!$F128-Journal!$E128,IF(Journal!$K128="TP",Journal!$G128-Journal!$E128,IF(Journal!$K128="Manual exit",Journal!$J128-Journal!$E128,IF(Journal!$K128="TP1 + Breakeven",L128*(Journal!$G128-Journal!$E128),IF(Journal!$K128="TP1 + Manual",L128*(Journal!$G128-Journal!$E128)+(1-L128)*(Journal!$J128-Journal!$E128),(Journal!$G128+Journal!$H128+IF(ISNUMBER(Journal!$I128),Journal!$I128,0))/IF(ISNUMBER(Journal!$I128),3,2)-Journal!$E128))))))</f>
        <v>0</v>
      </c>
      <c r="N128">
        <f>IF(K128,Journal!$E128+G128*M128,"")</f>
        <v>0</v>
      </c>
      <c r="O128">
        <f>Q127</f>
        <v>0</v>
      </c>
      <c r="P128">
        <f>IF(OR(NOT(A128),I128&lt;&gt;""),"",Journal!$L128)</f>
        <v>0</v>
      </c>
      <c r="Q128">
        <f>O128+IF(K128,V128,0)</f>
        <v>0</v>
      </c>
      <c r="R128">
        <f>IF(P128="","",H128*P128*C128*D128)</f>
        <v>0</v>
      </c>
      <c r="S128">
        <f>IF(K128,M128*P128*C128*D128,"")</f>
        <v>0</v>
      </c>
      <c r="T128">
        <f>IF(K128,-IF(F128&gt;0,F128*Journal!$E128*P128*C128*D128,P128*E128),"")</f>
        <v>0</v>
      </c>
      <c r="U128">
        <f>IF(K128,IF(S128&gt;0,"W",IF(S128&lt;0,"L","B")),"")</f>
        <v>0</v>
      </c>
      <c r="V128">
        <f>IF(K128,S128+T128,"")</f>
        <v>0</v>
      </c>
      <c r="W128">
        <f>IF(K128,V128/O128,"")</f>
        <v>0</v>
      </c>
      <c r="X128">
        <f>IF(K128,M128/H128,"")</f>
        <v>0</v>
      </c>
      <c r="Y128">
        <f>IF(AND(OR(J128="OK",J128="OPEN"),ISNUMBER(Journal!$G128)),G128*(Journal!$G128-Journal!$E128)/H128,"")</f>
        <v>0</v>
      </c>
      <c r="Z128">
        <f>IF(AA128="","",IF(AND(ISNUMBER(Settings!$D$5),ISNUMBER(Settings!$E$5),IF(Settings!$D$5&lt;=Settings!$E$5,AND(AA128&gt;=Settings!$D$5,AA128&lt;Settings!$E$5),OR(AA128&gt;=Settings!$D$5,AA128&lt;Settings!$E$5))),Settings!$A$5,IF(AND(ISNUMBER(Settings!$D$6),ISNUMBER(Settings!$E$6),IF(Settings!$D$6&lt;=Settings!$E$6,AND(AA128&gt;=Settings!$D$6,AA128&lt;Settings!$E$6),OR(AA128&gt;=Settings!$D$6,AA128&lt;Settings!$E$6))),Settings!$A$6,IF(AND(ISNUMBER(Settings!$D$7),ISNUMBER(Settings!$E$7),IF(Settings!$D$7&lt;=Settings!$E$7,AND(AA128&gt;=Settings!$D$7,AA128&lt;Settings!$E$7),OR(AA128&gt;=Settings!$D$7,AA128&lt;Settings!$E$7))),Settings!$A$7,IF(AND(ISNUMBER(Settings!$D$8),ISNUMBER(Settings!$E$8),IF(Settings!$D$8&lt;=Settings!$E$8,AND(AA128&gt;=Settings!$D$8,AA128&lt;Settings!$E$8),OR(AA128&gt;=Settings!$D$8,AA128&lt;Settings!$E$8))),Settings!$A$8,IF(AND(ISNUMBER(Settings!$D$9),ISNUMBER(Settings!$E$9),IF(Settings!$D$9&lt;=Settings!$E$9,AND(AA128&gt;=Settings!$D$9,AA128&lt;Settings!$E$9),OR(AA128&gt;=Settings!$D$9,AA128&lt;Settings!$E$9))),Settings!$A$9,IF(AND(ISNUMBER(Settings!$D$10),ISNUMBER(Settings!$E$10),IF(Settings!$D$10&lt;=Settings!$E$10,AND(AA128&gt;=Settings!$D$10,AA128&lt;Settings!$E$10),OR(AA128&gt;=Settings!$D$10,AA128&lt;Settings!$E$10))),Settings!$A$10,"")))))))</f>
        <v>0</v>
      </c>
      <c r="AA128">
        <f>IF(AND(A128,ISNUMBER(Journal!$B128)),MOD(ROUND(MOD(Journal!$B128,1)*1440,0)-ROUND(Journal!$D$8*60,0),1440),"")</f>
        <v>0</v>
      </c>
      <c r="AB128">
        <f>IF(G128=1,"LONG",IF(G128=-1,"SHORT",""))</f>
        <v>0</v>
      </c>
      <c r="AC128">
        <f>AC127+IF(K128,1,0)</f>
        <v>0</v>
      </c>
      <c r="AD128">
        <f>IF(K128,AC128,"")</f>
        <v>0</v>
      </c>
      <c r="AE128">
        <f>J128="OPEN"</f>
        <v>0</v>
      </c>
      <c r="AF128">
        <f>AND(J128&lt;&gt;"",J128&lt;&gt;"OK",J128&lt;&gt;"OPEN")</f>
        <v>0</v>
      </c>
      <c r="AH128">
        <v>117</v>
      </c>
      <c r="AI128">
        <f>IF(AH128&gt;$AZ$11,"",IF(AH128=0,Journal!$D$3,INDEX($Q$11:$Q$1010,MATCH(AH128,$AD$11:$AD$1010,0))))</f>
        <v>0</v>
      </c>
      <c r="AJ128">
        <v>118</v>
      </c>
      <c r="AK128">
        <f>IF(AJ128&gt;$AZ$11,"",INDEX($P$11:$P$1010,MATCH(AJ128,$AD$11:$AD$1010,0)))</f>
        <v>0</v>
      </c>
      <c r="AM128">
        <f>IF(Markets!$A$122="","",Markets!$A$122)</f>
        <v>0</v>
      </c>
      <c r="AN128">
        <f>IF(AM128="",0,COUNTIFS(Journal!$C$11:$C$1010,AM128,$K$11:$K$1010,TRUE))</f>
        <v>0</v>
      </c>
      <c r="AO128">
        <f>IF(AN128=0,0,SUMIF(Journal!$C$11:$C$1010,AM128,$V$11:$V$1010))</f>
        <v>0</v>
      </c>
      <c r="AP128">
        <f>IF(AN128&gt;0,COUNTIF($AN$11:AN128,"&gt;0"),"")</f>
        <v>0</v>
      </c>
      <c r="AQ128">
        <v>118</v>
      </c>
      <c r="AR128">
        <f>IF(AQ128&gt;$AZ$36,"",INDEX($AM$11:$AM$160,MATCH(AQ128,$AP$11:$AP$160,0)))</f>
        <v>0</v>
      </c>
      <c r="AS128">
        <f>IF(AQ128&gt;$AZ$36,"",INDEX($AO$11:$AO$160,MATCH(AQ128,$AP$11:$AP$160,0)))</f>
        <v>0</v>
      </c>
    </row>
    <row r="129" spans="1:45">
      <c r="A129">
        <f>COUNTA(Journal!A129:M129)&gt;0</f>
        <v>0</v>
      </c>
      <c r="B129">
        <f>IF(Journal!$C129="",0,IFERROR(MATCH(Journal!$C129,Markets!$A$5:$A$154,0),0))</f>
        <v>0</v>
      </c>
      <c r="C129">
        <f>IF(B129&gt;0,INDEX(Markets!$C$5:$C$154,B129),"")</f>
        <v>0</v>
      </c>
      <c r="D129">
        <f>IF(B129&gt;0,INDEX(Markets!$F$5:$F$154,B129),"")</f>
        <v>0</v>
      </c>
      <c r="E129">
        <f>IF(B129&gt;0,IF(INDEX(Markets!$G$5:$G$154,B129)="",Journal!$D$4,INDEX(Markets!$G$5:$G$154,B129)),"")</f>
        <v>0</v>
      </c>
      <c r="F129">
        <f>IF(B129&gt;0,N(INDEX(Markets!$H$5:$H$154,B129)),0)</f>
        <v>0</v>
      </c>
      <c r="G129">
        <f>IF(Journal!$D129="LONG",1,IF(Journal!$D129="SHORT",-1,0))</f>
        <v>0</v>
      </c>
      <c r="H129">
        <f>IF(AND(ISNUMBER(Journal!$E129),ISNUMBER(Journal!$F129)),ABS(Journal!$E129-Journal!$F129),"")</f>
        <v>0</v>
      </c>
      <c r="I129">
        <f>IF(NOT(A129),"",IF(Journal!$C129="","INSTRUMENT MISSING",IF(B129=0,"UNKNOWN INSTRUMENT",IF(OR(NOT(ISNUMBER(C129)),NOT(ISNUMBER(D129))),"INSTRUMENT SPECS MISSING",IF(OR(C129&lt;=0,D129&lt;=0),"INSTRUMENT SPECS MISSING",IF(NOT(ISNUMBER(Journal!$E129)),"ENTRY MISSING",IF(NOT(ISNUMBER(Journal!$F129)),"SL MISSING",IF(Journal!$F129=Journal!$E129,"SL = ENTRY",IF(G129=0,"DIRECTION MISSING",IF(G129*(Journal!$E129-Journal!$F129)&lt;=0,"SL WRONG SIDE",IF(NOT(AND(ISNUMBER(Journal!$L129),Journal!$L129&gt;0)),IF(TRUE,"LOTS MISSING","RISK MISSING"),"")))))))))))</f>
        <v>0</v>
      </c>
      <c r="J129">
        <f>IF(NOT(A129),"",IF(I129&lt;&gt;"",I129,IF(AND(ISNUMBER(Journal!$G129),G129*(Journal!$G129-Journal!$E129)&lt;=0),"TP1 WRONG SIDE",IF(AND(ISNUMBER(Journal!$H129),G129*(Journal!$H129-Journal!$E129)&lt;=0),"TP2 WRONG SIDE",IF(AND(ISNUMBER(Journal!$I129),G129*(Journal!$I129-Journal!$E129)&lt;=0),"TP3 WRONG SIDE",IF(Journal!$K129="","OPEN",IF(AND(Journal!$M129&lt;&gt;"",OR(NOT(ISNUMBER(Journal!$M129)),Journal!$M129&lt;=0,Journal!$M129&gt;=1)),"TP1 % INVALID",IF(Journal!$K129="SL","OK",IF(Journal!$K129="TP",IF(ISNUMBER(Journal!$G129),"OK","TP1 MISSING"),IF(Journal!$K129="Manual exit",IF(ISNUMBER(Journal!$J129),"OK","MANUAL MISSING"),IF(Journal!$K129="TP1 + Breakeven",IF(ISNUMBER(Journal!$G129),"OK","TP1 MISSING"),IF(Journal!$K129="TP1 + Manual",IF(ISNUMBER(Journal!$G129),IF(ISNUMBER(Journal!$J129),"OK","MANUAL MISSING"),IF(ISNUMBER(Journal!$J129),"TP1 MISSING","TP1 &amp; MANUAL MISSING")),IF(Journal!$K129="Multiple TP",IF(ISNUMBER(Journal!$G129),IF(ISNUMBER(Journal!$H129),"OK","TP2 MISSING"),IF(ISNUMBER(Journal!$H129),"TP1 MISSING","TP1 &amp; TP2 MISSING")),"UNKNOWN OUTCOME")))))))))))))</f>
        <v>0</v>
      </c>
      <c r="K129">
        <f>J129="OK"</f>
        <v>0</v>
      </c>
      <c r="L129">
        <f>IF(ISNUMBER(Journal!$M129),Journal!$M129,0.5)</f>
        <v>0</v>
      </c>
      <c r="M129">
        <f>IF(NOT(K129),"",G129*IF(Journal!$K129="SL",Journal!$F129-Journal!$E129,IF(Journal!$K129="TP",Journal!$G129-Journal!$E129,IF(Journal!$K129="Manual exit",Journal!$J129-Journal!$E129,IF(Journal!$K129="TP1 + Breakeven",L129*(Journal!$G129-Journal!$E129),IF(Journal!$K129="TP1 + Manual",L129*(Journal!$G129-Journal!$E129)+(1-L129)*(Journal!$J129-Journal!$E129),(Journal!$G129+Journal!$H129+IF(ISNUMBER(Journal!$I129),Journal!$I129,0))/IF(ISNUMBER(Journal!$I129),3,2)-Journal!$E129))))))</f>
        <v>0</v>
      </c>
      <c r="N129">
        <f>IF(K129,Journal!$E129+G129*M129,"")</f>
        <v>0</v>
      </c>
      <c r="O129">
        <f>Q128</f>
        <v>0</v>
      </c>
      <c r="P129">
        <f>IF(OR(NOT(A129),I129&lt;&gt;""),"",Journal!$L129)</f>
        <v>0</v>
      </c>
      <c r="Q129">
        <f>O129+IF(K129,V129,0)</f>
        <v>0</v>
      </c>
      <c r="R129">
        <f>IF(P129="","",H129*P129*C129*D129)</f>
        <v>0</v>
      </c>
      <c r="S129">
        <f>IF(K129,M129*P129*C129*D129,"")</f>
        <v>0</v>
      </c>
      <c r="T129">
        <f>IF(K129,-IF(F129&gt;0,F129*Journal!$E129*P129*C129*D129,P129*E129),"")</f>
        <v>0</v>
      </c>
      <c r="U129">
        <f>IF(K129,IF(S129&gt;0,"W",IF(S129&lt;0,"L","B")),"")</f>
        <v>0</v>
      </c>
      <c r="V129">
        <f>IF(K129,S129+T129,"")</f>
        <v>0</v>
      </c>
      <c r="W129">
        <f>IF(K129,V129/O129,"")</f>
        <v>0</v>
      </c>
      <c r="X129">
        <f>IF(K129,M129/H129,"")</f>
        <v>0</v>
      </c>
      <c r="Y129">
        <f>IF(AND(OR(J129="OK",J129="OPEN"),ISNUMBER(Journal!$G129)),G129*(Journal!$G129-Journal!$E129)/H129,"")</f>
        <v>0</v>
      </c>
      <c r="Z129">
        <f>IF(AA129="","",IF(AND(ISNUMBER(Settings!$D$5),ISNUMBER(Settings!$E$5),IF(Settings!$D$5&lt;=Settings!$E$5,AND(AA129&gt;=Settings!$D$5,AA129&lt;Settings!$E$5),OR(AA129&gt;=Settings!$D$5,AA129&lt;Settings!$E$5))),Settings!$A$5,IF(AND(ISNUMBER(Settings!$D$6),ISNUMBER(Settings!$E$6),IF(Settings!$D$6&lt;=Settings!$E$6,AND(AA129&gt;=Settings!$D$6,AA129&lt;Settings!$E$6),OR(AA129&gt;=Settings!$D$6,AA129&lt;Settings!$E$6))),Settings!$A$6,IF(AND(ISNUMBER(Settings!$D$7),ISNUMBER(Settings!$E$7),IF(Settings!$D$7&lt;=Settings!$E$7,AND(AA129&gt;=Settings!$D$7,AA129&lt;Settings!$E$7),OR(AA129&gt;=Settings!$D$7,AA129&lt;Settings!$E$7))),Settings!$A$7,IF(AND(ISNUMBER(Settings!$D$8),ISNUMBER(Settings!$E$8),IF(Settings!$D$8&lt;=Settings!$E$8,AND(AA129&gt;=Settings!$D$8,AA129&lt;Settings!$E$8),OR(AA129&gt;=Settings!$D$8,AA129&lt;Settings!$E$8))),Settings!$A$8,IF(AND(ISNUMBER(Settings!$D$9),ISNUMBER(Settings!$E$9),IF(Settings!$D$9&lt;=Settings!$E$9,AND(AA129&gt;=Settings!$D$9,AA129&lt;Settings!$E$9),OR(AA129&gt;=Settings!$D$9,AA129&lt;Settings!$E$9))),Settings!$A$9,IF(AND(ISNUMBER(Settings!$D$10),ISNUMBER(Settings!$E$10),IF(Settings!$D$10&lt;=Settings!$E$10,AND(AA129&gt;=Settings!$D$10,AA129&lt;Settings!$E$10),OR(AA129&gt;=Settings!$D$10,AA129&lt;Settings!$E$10))),Settings!$A$10,"")))))))</f>
        <v>0</v>
      </c>
      <c r="AA129">
        <f>IF(AND(A129,ISNUMBER(Journal!$B129)),MOD(ROUND(MOD(Journal!$B129,1)*1440,0)-ROUND(Journal!$D$8*60,0),1440),"")</f>
        <v>0</v>
      </c>
      <c r="AB129">
        <f>IF(G129=1,"LONG",IF(G129=-1,"SHORT",""))</f>
        <v>0</v>
      </c>
      <c r="AC129">
        <f>AC128+IF(K129,1,0)</f>
        <v>0</v>
      </c>
      <c r="AD129">
        <f>IF(K129,AC129,"")</f>
        <v>0</v>
      </c>
      <c r="AE129">
        <f>J129="OPEN"</f>
        <v>0</v>
      </c>
      <c r="AF129">
        <f>AND(J129&lt;&gt;"",J129&lt;&gt;"OK",J129&lt;&gt;"OPEN")</f>
        <v>0</v>
      </c>
      <c r="AH129">
        <v>118</v>
      </c>
      <c r="AI129">
        <f>IF(AH129&gt;$AZ$11,"",IF(AH129=0,Journal!$D$3,INDEX($Q$11:$Q$1010,MATCH(AH129,$AD$11:$AD$1010,0))))</f>
        <v>0</v>
      </c>
      <c r="AJ129">
        <v>119</v>
      </c>
      <c r="AK129">
        <f>IF(AJ129&gt;$AZ$11,"",INDEX($P$11:$P$1010,MATCH(AJ129,$AD$11:$AD$1010,0)))</f>
        <v>0</v>
      </c>
      <c r="AM129">
        <f>IF(Markets!$A$123="","",Markets!$A$123)</f>
        <v>0</v>
      </c>
      <c r="AN129">
        <f>IF(AM129="",0,COUNTIFS(Journal!$C$11:$C$1010,AM129,$K$11:$K$1010,TRUE))</f>
        <v>0</v>
      </c>
      <c r="AO129">
        <f>IF(AN129=0,0,SUMIF(Journal!$C$11:$C$1010,AM129,$V$11:$V$1010))</f>
        <v>0</v>
      </c>
      <c r="AP129">
        <f>IF(AN129&gt;0,COUNTIF($AN$11:AN129,"&gt;0"),"")</f>
        <v>0</v>
      </c>
      <c r="AQ129">
        <v>119</v>
      </c>
      <c r="AR129">
        <f>IF(AQ129&gt;$AZ$36,"",INDEX($AM$11:$AM$160,MATCH(AQ129,$AP$11:$AP$160,0)))</f>
        <v>0</v>
      </c>
      <c r="AS129">
        <f>IF(AQ129&gt;$AZ$36,"",INDEX($AO$11:$AO$160,MATCH(AQ129,$AP$11:$AP$160,0)))</f>
        <v>0</v>
      </c>
    </row>
    <row r="130" spans="1:45">
      <c r="A130">
        <f>COUNTA(Journal!A130:M130)&gt;0</f>
        <v>0</v>
      </c>
      <c r="B130">
        <f>IF(Journal!$C130="",0,IFERROR(MATCH(Journal!$C130,Markets!$A$5:$A$154,0),0))</f>
        <v>0</v>
      </c>
      <c r="C130">
        <f>IF(B130&gt;0,INDEX(Markets!$C$5:$C$154,B130),"")</f>
        <v>0</v>
      </c>
      <c r="D130">
        <f>IF(B130&gt;0,INDEX(Markets!$F$5:$F$154,B130),"")</f>
        <v>0</v>
      </c>
      <c r="E130">
        <f>IF(B130&gt;0,IF(INDEX(Markets!$G$5:$G$154,B130)="",Journal!$D$4,INDEX(Markets!$G$5:$G$154,B130)),"")</f>
        <v>0</v>
      </c>
      <c r="F130">
        <f>IF(B130&gt;0,N(INDEX(Markets!$H$5:$H$154,B130)),0)</f>
        <v>0</v>
      </c>
      <c r="G130">
        <f>IF(Journal!$D130="LONG",1,IF(Journal!$D130="SHORT",-1,0))</f>
        <v>0</v>
      </c>
      <c r="H130">
        <f>IF(AND(ISNUMBER(Journal!$E130),ISNUMBER(Journal!$F130)),ABS(Journal!$E130-Journal!$F130),"")</f>
        <v>0</v>
      </c>
      <c r="I130">
        <f>IF(NOT(A130),"",IF(Journal!$C130="","INSTRUMENT MISSING",IF(B130=0,"UNKNOWN INSTRUMENT",IF(OR(NOT(ISNUMBER(C130)),NOT(ISNUMBER(D130))),"INSTRUMENT SPECS MISSING",IF(OR(C130&lt;=0,D130&lt;=0),"INSTRUMENT SPECS MISSING",IF(NOT(ISNUMBER(Journal!$E130)),"ENTRY MISSING",IF(NOT(ISNUMBER(Journal!$F130)),"SL MISSING",IF(Journal!$F130=Journal!$E130,"SL = ENTRY",IF(G130=0,"DIRECTION MISSING",IF(G130*(Journal!$E130-Journal!$F130)&lt;=0,"SL WRONG SIDE",IF(NOT(AND(ISNUMBER(Journal!$L130),Journal!$L130&gt;0)),IF(TRUE,"LOTS MISSING","RISK MISSING"),"")))))))))))</f>
        <v>0</v>
      </c>
      <c r="J130">
        <f>IF(NOT(A130),"",IF(I130&lt;&gt;"",I130,IF(AND(ISNUMBER(Journal!$G130),G130*(Journal!$G130-Journal!$E130)&lt;=0),"TP1 WRONG SIDE",IF(AND(ISNUMBER(Journal!$H130),G130*(Journal!$H130-Journal!$E130)&lt;=0),"TP2 WRONG SIDE",IF(AND(ISNUMBER(Journal!$I130),G130*(Journal!$I130-Journal!$E130)&lt;=0),"TP3 WRONG SIDE",IF(Journal!$K130="","OPEN",IF(AND(Journal!$M130&lt;&gt;"",OR(NOT(ISNUMBER(Journal!$M130)),Journal!$M130&lt;=0,Journal!$M130&gt;=1)),"TP1 % INVALID",IF(Journal!$K130="SL","OK",IF(Journal!$K130="TP",IF(ISNUMBER(Journal!$G130),"OK","TP1 MISSING"),IF(Journal!$K130="Manual exit",IF(ISNUMBER(Journal!$J130),"OK","MANUAL MISSING"),IF(Journal!$K130="TP1 + Breakeven",IF(ISNUMBER(Journal!$G130),"OK","TP1 MISSING"),IF(Journal!$K130="TP1 + Manual",IF(ISNUMBER(Journal!$G130),IF(ISNUMBER(Journal!$J130),"OK","MANUAL MISSING"),IF(ISNUMBER(Journal!$J130),"TP1 MISSING","TP1 &amp; MANUAL MISSING")),IF(Journal!$K130="Multiple TP",IF(ISNUMBER(Journal!$G130),IF(ISNUMBER(Journal!$H130),"OK","TP2 MISSING"),IF(ISNUMBER(Journal!$H130),"TP1 MISSING","TP1 &amp; TP2 MISSING")),"UNKNOWN OUTCOME")))))))))))))</f>
        <v>0</v>
      </c>
      <c r="K130">
        <f>J130="OK"</f>
        <v>0</v>
      </c>
      <c r="L130">
        <f>IF(ISNUMBER(Journal!$M130),Journal!$M130,0.5)</f>
        <v>0</v>
      </c>
      <c r="M130">
        <f>IF(NOT(K130),"",G130*IF(Journal!$K130="SL",Journal!$F130-Journal!$E130,IF(Journal!$K130="TP",Journal!$G130-Journal!$E130,IF(Journal!$K130="Manual exit",Journal!$J130-Journal!$E130,IF(Journal!$K130="TP1 + Breakeven",L130*(Journal!$G130-Journal!$E130),IF(Journal!$K130="TP1 + Manual",L130*(Journal!$G130-Journal!$E130)+(1-L130)*(Journal!$J130-Journal!$E130),(Journal!$G130+Journal!$H130+IF(ISNUMBER(Journal!$I130),Journal!$I130,0))/IF(ISNUMBER(Journal!$I130),3,2)-Journal!$E130))))))</f>
        <v>0</v>
      </c>
      <c r="N130">
        <f>IF(K130,Journal!$E130+G130*M130,"")</f>
        <v>0</v>
      </c>
      <c r="O130">
        <f>Q129</f>
        <v>0</v>
      </c>
      <c r="P130">
        <f>IF(OR(NOT(A130),I130&lt;&gt;""),"",Journal!$L130)</f>
        <v>0</v>
      </c>
      <c r="Q130">
        <f>O130+IF(K130,V130,0)</f>
        <v>0</v>
      </c>
      <c r="R130">
        <f>IF(P130="","",H130*P130*C130*D130)</f>
        <v>0</v>
      </c>
      <c r="S130">
        <f>IF(K130,M130*P130*C130*D130,"")</f>
        <v>0</v>
      </c>
      <c r="T130">
        <f>IF(K130,-IF(F130&gt;0,F130*Journal!$E130*P130*C130*D130,P130*E130),"")</f>
        <v>0</v>
      </c>
      <c r="U130">
        <f>IF(K130,IF(S130&gt;0,"W",IF(S130&lt;0,"L","B")),"")</f>
        <v>0</v>
      </c>
      <c r="V130">
        <f>IF(K130,S130+T130,"")</f>
        <v>0</v>
      </c>
      <c r="W130">
        <f>IF(K130,V130/O130,"")</f>
        <v>0</v>
      </c>
      <c r="X130">
        <f>IF(K130,M130/H130,"")</f>
        <v>0</v>
      </c>
      <c r="Y130">
        <f>IF(AND(OR(J130="OK",J130="OPEN"),ISNUMBER(Journal!$G130)),G130*(Journal!$G130-Journal!$E130)/H130,"")</f>
        <v>0</v>
      </c>
      <c r="Z130">
        <f>IF(AA130="","",IF(AND(ISNUMBER(Settings!$D$5),ISNUMBER(Settings!$E$5),IF(Settings!$D$5&lt;=Settings!$E$5,AND(AA130&gt;=Settings!$D$5,AA130&lt;Settings!$E$5),OR(AA130&gt;=Settings!$D$5,AA130&lt;Settings!$E$5))),Settings!$A$5,IF(AND(ISNUMBER(Settings!$D$6),ISNUMBER(Settings!$E$6),IF(Settings!$D$6&lt;=Settings!$E$6,AND(AA130&gt;=Settings!$D$6,AA130&lt;Settings!$E$6),OR(AA130&gt;=Settings!$D$6,AA130&lt;Settings!$E$6))),Settings!$A$6,IF(AND(ISNUMBER(Settings!$D$7),ISNUMBER(Settings!$E$7),IF(Settings!$D$7&lt;=Settings!$E$7,AND(AA130&gt;=Settings!$D$7,AA130&lt;Settings!$E$7),OR(AA130&gt;=Settings!$D$7,AA130&lt;Settings!$E$7))),Settings!$A$7,IF(AND(ISNUMBER(Settings!$D$8),ISNUMBER(Settings!$E$8),IF(Settings!$D$8&lt;=Settings!$E$8,AND(AA130&gt;=Settings!$D$8,AA130&lt;Settings!$E$8),OR(AA130&gt;=Settings!$D$8,AA130&lt;Settings!$E$8))),Settings!$A$8,IF(AND(ISNUMBER(Settings!$D$9),ISNUMBER(Settings!$E$9),IF(Settings!$D$9&lt;=Settings!$E$9,AND(AA130&gt;=Settings!$D$9,AA130&lt;Settings!$E$9),OR(AA130&gt;=Settings!$D$9,AA130&lt;Settings!$E$9))),Settings!$A$9,IF(AND(ISNUMBER(Settings!$D$10),ISNUMBER(Settings!$E$10),IF(Settings!$D$10&lt;=Settings!$E$10,AND(AA130&gt;=Settings!$D$10,AA130&lt;Settings!$E$10),OR(AA130&gt;=Settings!$D$10,AA130&lt;Settings!$E$10))),Settings!$A$10,"")))))))</f>
        <v>0</v>
      </c>
      <c r="AA130">
        <f>IF(AND(A130,ISNUMBER(Journal!$B130)),MOD(ROUND(MOD(Journal!$B130,1)*1440,0)-ROUND(Journal!$D$8*60,0),1440),"")</f>
        <v>0</v>
      </c>
      <c r="AB130">
        <f>IF(G130=1,"LONG",IF(G130=-1,"SHORT",""))</f>
        <v>0</v>
      </c>
      <c r="AC130">
        <f>AC129+IF(K130,1,0)</f>
        <v>0</v>
      </c>
      <c r="AD130">
        <f>IF(K130,AC130,"")</f>
        <v>0</v>
      </c>
      <c r="AE130">
        <f>J130="OPEN"</f>
        <v>0</v>
      </c>
      <c r="AF130">
        <f>AND(J130&lt;&gt;"",J130&lt;&gt;"OK",J130&lt;&gt;"OPEN")</f>
        <v>0</v>
      </c>
      <c r="AH130">
        <v>119</v>
      </c>
      <c r="AI130">
        <f>IF(AH130&gt;$AZ$11,"",IF(AH130=0,Journal!$D$3,INDEX($Q$11:$Q$1010,MATCH(AH130,$AD$11:$AD$1010,0))))</f>
        <v>0</v>
      </c>
      <c r="AJ130">
        <v>120</v>
      </c>
      <c r="AK130">
        <f>IF(AJ130&gt;$AZ$11,"",INDEX($P$11:$P$1010,MATCH(AJ130,$AD$11:$AD$1010,0)))</f>
        <v>0</v>
      </c>
      <c r="AM130">
        <f>IF(Markets!$A$124="","",Markets!$A$124)</f>
        <v>0</v>
      </c>
      <c r="AN130">
        <f>IF(AM130="",0,COUNTIFS(Journal!$C$11:$C$1010,AM130,$K$11:$K$1010,TRUE))</f>
        <v>0</v>
      </c>
      <c r="AO130">
        <f>IF(AN130=0,0,SUMIF(Journal!$C$11:$C$1010,AM130,$V$11:$V$1010))</f>
        <v>0</v>
      </c>
      <c r="AP130">
        <f>IF(AN130&gt;0,COUNTIF($AN$11:AN130,"&gt;0"),"")</f>
        <v>0</v>
      </c>
      <c r="AQ130">
        <v>120</v>
      </c>
      <c r="AR130">
        <f>IF(AQ130&gt;$AZ$36,"",INDEX($AM$11:$AM$160,MATCH(AQ130,$AP$11:$AP$160,0)))</f>
        <v>0</v>
      </c>
      <c r="AS130">
        <f>IF(AQ130&gt;$AZ$36,"",INDEX($AO$11:$AO$160,MATCH(AQ130,$AP$11:$AP$160,0)))</f>
        <v>0</v>
      </c>
    </row>
    <row r="131" spans="1:45">
      <c r="A131">
        <f>COUNTA(Journal!A131:M131)&gt;0</f>
        <v>0</v>
      </c>
      <c r="B131">
        <f>IF(Journal!$C131="",0,IFERROR(MATCH(Journal!$C131,Markets!$A$5:$A$154,0),0))</f>
        <v>0</v>
      </c>
      <c r="C131">
        <f>IF(B131&gt;0,INDEX(Markets!$C$5:$C$154,B131),"")</f>
        <v>0</v>
      </c>
      <c r="D131">
        <f>IF(B131&gt;0,INDEX(Markets!$F$5:$F$154,B131),"")</f>
        <v>0</v>
      </c>
      <c r="E131">
        <f>IF(B131&gt;0,IF(INDEX(Markets!$G$5:$G$154,B131)="",Journal!$D$4,INDEX(Markets!$G$5:$G$154,B131)),"")</f>
        <v>0</v>
      </c>
      <c r="F131">
        <f>IF(B131&gt;0,N(INDEX(Markets!$H$5:$H$154,B131)),0)</f>
        <v>0</v>
      </c>
      <c r="G131">
        <f>IF(Journal!$D131="LONG",1,IF(Journal!$D131="SHORT",-1,0))</f>
        <v>0</v>
      </c>
      <c r="H131">
        <f>IF(AND(ISNUMBER(Journal!$E131),ISNUMBER(Journal!$F131)),ABS(Journal!$E131-Journal!$F131),"")</f>
        <v>0</v>
      </c>
      <c r="I131">
        <f>IF(NOT(A131),"",IF(Journal!$C131="","INSTRUMENT MISSING",IF(B131=0,"UNKNOWN INSTRUMENT",IF(OR(NOT(ISNUMBER(C131)),NOT(ISNUMBER(D131))),"INSTRUMENT SPECS MISSING",IF(OR(C131&lt;=0,D131&lt;=0),"INSTRUMENT SPECS MISSING",IF(NOT(ISNUMBER(Journal!$E131)),"ENTRY MISSING",IF(NOT(ISNUMBER(Journal!$F131)),"SL MISSING",IF(Journal!$F131=Journal!$E131,"SL = ENTRY",IF(G131=0,"DIRECTION MISSING",IF(G131*(Journal!$E131-Journal!$F131)&lt;=0,"SL WRONG SIDE",IF(NOT(AND(ISNUMBER(Journal!$L131),Journal!$L131&gt;0)),IF(TRUE,"LOTS MISSING","RISK MISSING"),"")))))))))))</f>
        <v>0</v>
      </c>
      <c r="J131">
        <f>IF(NOT(A131),"",IF(I131&lt;&gt;"",I131,IF(AND(ISNUMBER(Journal!$G131),G131*(Journal!$G131-Journal!$E131)&lt;=0),"TP1 WRONG SIDE",IF(AND(ISNUMBER(Journal!$H131),G131*(Journal!$H131-Journal!$E131)&lt;=0),"TP2 WRONG SIDE",IF(AND(ISNUMBER(Journal!$I131),G131*(Journal!$I131-Journal!$E131)&lt;=0),"TP3 WRONG SIDE",IF(Journal!$K131="","OPEN",IF(AND(Journal!$M131&lt;&gt;"",OR(NOT(ISNUMBER(Journal!$M131)),Journal!$M131&lt;=0,Journal!$M131&gt;=1)),"TP1 % INVALID",IF(Journal!$K131="SL","OK",IF(Journal!$K131="TP",IF(ISNUMBER(Journal!$G131),"OK","TP1 MISSING"),IF(Journal!$K131="Manual exit",IF(ISNUMBER(Journal!$J131),"OK","MANUAL MISSING"),IF(Journal!$K131="TP1 + Breakeven",IF(ISNUMBER(Journal!$G131),"OK","TP1 MISSING"),IF(Journal!$K131="TP1 + Manual",IF(ISNUMBER(Journal!$G131),IF(ISNUMBER(Journal!$J131),"OK","MANUAL MISSING"),IF(ISNUMBER(Journal!$J131),"TP1 MISSING","TP1 &amp; MANUAL MISSING")),IF(Journal!$K131="Multiple TP",IF(ISNUMBER(Journal!$G131),IF(ISNUMBER(Journal!$H131),"OK","TP2 MISSING"),IF(ISNUMBER(Journal!$H131),"TP1 MISSING","TP1 &amp; TP2 MISSING")),"UNKNOWN OUTCOME")))))))))))))</f>
        <v>0</v>
      </c>
      <c r="K131">
        <f>J131="OK"</f>
        <v>0</v>
      </c>
      <c r="L131">
        <f>IF(ISNUMBER(Journal!$M131),Journal!$M131,0.5)</f>
        <v>0</v>
      </c>
      <c r="M131">
        <f>IF(NOT(K131),"",G131*IF(Journal!$K131="SL",Journal!$F131-Journal!$E131,IF(Journal!$K131="TP",Journal!$G131-Journal!$E131,IF(Journal!$K131="Manual exit",Journal!$J131-Journal!$E131,IF(Journal!$K131="TP1 + Breakeven",L131*(Journal!$G131-Journal!$E131),IF(Journal!$K131="TP1 + Manual",L131*(Journal!$G131-Journal!$E131)+(1-L131)*(Journal!$J131-Journal!$E131),(Journal!$G131+Journal!$H131+IF(ISNUMBER(Journal!$I131),Journal!$I131,0))/IF(ISNUMBER(Journal!$I131),3,2)-Journal!$E131))))))</f>
        <v>0</v>
      </c>
      <c r="N131">
        <f>IF(K131,Journal!$E131+G131*M131,"")</f>
        <v>0</v>
      </c>
      <c r="O131">
        <f>Q130</f>
        <v>0</v>
      </c>
      <c r="P131">
        <f>IF(OR(NOT(A131),I131&lt;&gt;""),"",Journal!$L131)</f>
        <v>0</v>
      </c>
      <c r="Q131">
        <f>O131+IF(K131,V131,0)</f>
        <v>0</v>
      </c>
      <c r="R131">
        <f>IF(P131="","",H131*P131*C131*D131)</f>
        <v>0</v>
      </c>
      <c r="S131">
        <f>IF(K131,M131*P131*C131*D131,"")</f>
        <v>0</v>
      </c>
      <c r="T131">
        <f>IF(K131,-IF(F131&gt;0,F131*Journal!$E131*P131*C131*D131,P131*E131),"")</f>
        <v>0</v>
      </c>
      <c r="U131">
        <f>IF(K131,IF(S131&gt;0,"W",IF(S131&lt;0,"L","B")),"")</f>
        <v>0</v>
      </c>
      <c r="V131">
        <f>IF(K131,S131+T131,"")</f>
        <v>0</v>
      </c>
      <c r="W131">
        <f>IF(K131,V131/O131,"")</f>
        <v>0</v>
      </c>
      <c r="X131">
        <f>IF(K131,M131/H131,"")</f>
        <v>0</v>
      </c>
      <c r="Y131">
        <f>IF(AND(OR(J131="OK",J131="OPEN"),ISNUMBER(Journal!$G131)),G131*(Journal!$G131-Journal!$E131)/H131,"")</f>
        <v>0</v>
      </c>
      <c r="Z131">
        <f>IF(AA131="","",IF(AND(ISNUMBER(Settings!$D$5),ISNUMBER(Settings!$E$5),IF(Settings!$D$5&lt;=Settings!$E$5,AND(AA131&gt;=Settings!$D$5,AA131&lt;Settings!$E$5),OR(AA131&gt;=Settings!$D$5,AA131&lt;Settings!$E$5))),Settings!$A$5,IF(AND(ISNUMBER(Settings!$D$6),ISNUMBER(Settings!$E$6),IF(Settings!$D$6&lt;=Settings!$E$6,AND(AA131&gt;=Settings!$D$6,AA131&lt;Settings!$E$6),OR(AA131&gt;=Settings!$D$6,AA131&lt;Settings!$E$6))),Settings!$A$6,IF(AND(ISNUMBER(Settings!$D$7),ISNUMBER(Settings!$E$7),IF(Settings!$D$7&lt;=Settings!$E$7,AND(AA131&gt;=Settings!$D$7,AA131&lt;Settings!$E$7),OR(AA131&gt;=Settings!$D$7,AA131&lt;Settings!$E$7))),Settings!$A$7,IF(AND(ISNUMBER(Settings!$D$8),ISNUMBER(Settings!$E$8),IF(Settings!$D$8&lt;=Settings!$E$8,AND(AA131&gt;=Settings!$D$8,AA131&lt;Settings!$E$8),OR(AA131&gt;=Settings!$D$8,AA131&lt;Settings!$E$8))),Settings!$A$8,IF(AND(ISNUMBER(Settings!$D$9),ISNUMBER(Settings!$E$9),IF(Settings!$D$9&lt;=Settings!$E$9,AND(AA131&gt;=Settings!$D$9,AA131&lt;Settings!$E$9),OR(AA131&gt;=Settings!$D$9,AA131&lt;Settings!$E$9))),Settings!$A$9,IF(AND(ISNUMBER(Settings!$D$10),ISNUMBER(Settings!$E$10),IF(Settings!$D$10&lt;=Settings!$E$10,AND(AA131&gt;=Settings!$D$10,AA131&lt;Settings!$E$10),OR(AA131&gt;=Settings!$D$10,AA131&lt;Settings!$E$10))),Settings!$A$10,"")))))))</f>
        <v>0</v>
      </c>
      <c r="AA131">
        <f>IF(AND(A131,ISNUMBER(Journal!$B131)),MOD(ROUND(MOD(Journal!$B131,1)*1440,0)-ROUND(Journal!$D$8*60,0),1440),"")</f>
        <v>0</v>
      </c>
      <c r="AB131">
        <f>IF(G131=1,"LONG",IF(G131=-1,"SHORT",""))</f>
        <v>0</v>
      </c>
      <c r="AC131">
        <f>AC130+IF(K131,1,0)</f>
        <v>0</v>
      </c>
      <c r="AD131">
        <f>IF(K131,AC131,"")</f>
        <v>0</v>
      </c>
      <c r="AE131">
        <f>J131="OPEN"</f>
        <v>0</v>
      </c>
      <c r="AF131">
        <f>AND(J131&lt;&gt;"",J131&lt;&gt;"OK",J131&lt;&gt;"OPEN")</f>
        <v>0</v>
      </c>
      <c r="AH131">
        <v>120</v>
      </c>
      <c r="AI131">
        <f>IF(AH131&gt;$AZ$11,"",IF(AH131=0,Journal!$D$3,INDEX($Q$11:$Q$1010,MATCH(AH131,$AD$11:$AD$1010,0))))</f>
        <v>0</v>
      </c>
      <c r="AJ131">
        <v>121</v>
      </c>
      <c r="AK131">
        <f>IF(AJ131&gt;$AZ$11,"",INDEX($P$11:$P$1010,MATCH(AJ131,$AD$11:$AD$1010,0)))</f>
        <v>0</v>
      </c>
      <c r="AM131">
        <f>IF(Markets!$A$125="","",Markets!$A$125)</f>
        <v>0</v>
      </c>
      <c r="AN131">
        <f>IF(AM131="",0,COUNTIFS(Journal!$C$11:$C$1010,AM131,$K$11:$K$1010,TRUE))</f>
        <v>0</v>
      </c>
      <c r="AO131">
        <f>IF(AN131=0,0,SUMIF(Journal!$C$11:$C$1010,AM131,$V$11:$V$1010))</f>
        <v>0</v>
      </c>
      <c r="AP131">
        <f>IF(AN131&gt;0,COUNTIF($AN$11:AN131,"&gt;0"),"")</f>
        <v>0</v>
      </c>
      <c r="AQ131">
        <v>121</v>
      </c>
      <c r="AR131">
        <f>IF(AQ131&gt;$AZ$36,"",INDEX($AM$11:$AM$160,MATCH(AQ131,$AP$11:$AP$160,0)))</f>
        <v>0</v>
      </c>
      <c r="AS131">
        <f>IF(AQ131&gt;$AZ$36,"",INDEX($AO$11:$AO$160,MATCH(AQ131,$AP$11:$AP$160,0)))</f>
        <v>0</v>
      </c>
    </row>
    <row r="132" spans="1:45">
      <c r="A132">
        <f>COUNTA(Journal!A132:M132)&gt;0</f>
        <v>0</v>
      </c>
      <c r="B132">
        <f>IF(Journal!$C132="",0,IFERROR(MATCH(Journal!$C132,Markets!$A$5:$A$154,0),0))</f>
        <v>0</v>
      </c>
      <c r="C132">
        <f>IF(B132&gt;0,INDEX(Markets!$C$5:$C$154,B132),"")</f>
        <v>0</v>
      </c>
      <c r="D132">
        <f>IF(B132&gt;0,INDEX(Markets!$F$5:$F$154,B132),"")</f>
        <v>0</v>
      </c>
      <c r="E132">
        <f>IF(B132&gt;0,IF(INDEX(Markets!$G$5:$G$154,B132)="",Journal!$D$4,INDEX(Markets!$G$5:$G$154,B132)),"")</f>
        <v>0</v>
      </c>
      <c r="F132">
        <f>IF(B132&gt;0,N(INDEX(Markets!$H$5:$H$154,B132)),0)</f>
        <v>0</v>
      </c>
      <c r="G132">
        <f>IF(Journal!$D132="LONG",1,IF(Journal!$D132="SHORT",-1,0))</f>
        <v>0</v>
      </c>
      <c r="H132">
        <f>IF(AND(ISNUMBER(Journal!$E132),ISNUMBER(Journal!$F132)),ABS(Journal!$E132-Journal!$F132),"")</f>
        <v>0</v>
      </c>
      <c r="I132">
        <f>IF(NOT(A132),"",IF(Journal!$C132="","INSTRUMENT MISSING",IF(B132=0,"UNKNOWN INSTRUMENT",IF(OR(NOT(ISNUMBER(C132)),NOT(ISNUMBER(D132))),"INSTRUMENT SPECS MISSING",IF(OR(C132&lt;=0,D132&lt;=0),"INSTRUMENT SPECS MISSING",IF(NOT(ISNUMBER(Journal!$E132)),"ENTRY MISSING",IF(NOT(ISNUMBER(Journal!$F132)),"SL MISSING",IF(Journal!$F132=Journal!$E132,"SL = ENTRY",IF(G132=0,"DIRECTION MISSING",IF(G132*(Journal!$E132-Journal!$F132)&lt;=0,"SL WRONG SIDE",IF(NOT(AND(ISNUMBER(Journal!$L132),Journal!$L132&gt;0)),IF(TRUE,"LOTS MISSING","RISK MISSING"),"")))))))))))</f>
        <v>0</v>
      </c>
      <c r="J132">
        <f>IF(NOT(A132),"",IF(I132&lt;&gt;"",I132,IF(AND(ISNUMBER(Journal!$G132),G132*(Journal!$G132-Journal!$E132)&lt;=0),"TP1 WRONG SIDE",IF(AND(ISNUMBER(Journal!$H132),G132*(Journal!$H132-Journal!$E132)&lt;=0),"TP2 WRONG SIDE",IF(AND(ISNUMBER(Journal!$I132),G132*(Journal!$I132-Journal!$E132)&lt;=0),"TP3 WRONG SIDE",IF(Journal!$K132="","OPEN",IF(AND(Journal!$M132&lt;&gt;"",OR(NOT(ISNUMBER(Journal!$M132)),Journal!$M132&lt;=0,Journal!$M132&gt;=1)),"TP1 % INVALID",IF(Journal!$K132="SL","OK",IF(Journal!$K132="TP",IF(ISNUMBER(Journal!$G132),"OK","TP1 MISSING"),IF(Journal!$K132="Manual exit",IF(ISNUMBER(Journal!$J132),"OK","MANUAL MISSING"),IF(Journal!$K132="TP1 + Breakeven",IF(ISNUMBER(Journal!$G132),"OK","TP1 MISSING"),IF(Journal!$K132="TP1 + Manual",IF(ISNUMBER(Journal!$G132),IF(ISNUMBER(Journal!$J132),"OK","MANUAL MISSING"),IF(ISNUMBER(Journal!$J132),"TP1 MISSING","TP1 &amp; MANUAL MISSING")),IF(Journal!$K132="Multiple TP",IF(ISNUMBER(Journal!$G132),IF(ISNUMBER(Journal!$H132),"OK","TP2 MISSING"),IF(ISNUMBER(Journal!$H132),"TP1 MISSING","TP1 &amp; TP2 MISSING")),"UNKNOWN OUTCOME")))))))))))))</f>
        <v>0</v>
      </c>
      <c r="K132">
        <f>J132="OK"</f>
        <v>0</v>
      </c>
      <c r="L132">
        <f>IF(ISNUMBER(Journal!$M132),Journal!$M132,0.5)</f>
        <v>0</v>
      </c>
      <c r="M132">
        <f>IF(NOT(K132),"",G132*IF(Journal!$K132="SL",Journal!$F132-Journal!$E132,IF(Journal!$K132="TP",Journal!$G132-Journal!$E132,IF(Journal!$K132="Manual exit",Journal!$J132-Journal!$E132,IF(Journal!$K132="TP1 + Breakeven",L132*(Journal!$G132-Journal!$E132),IF(Journal!$K132="TP1 + Manual",L132*(Journal!$G132-Journal!$E132)+(1-L132)*(Journal!$J132-Journal!$E132),(Journal!$G132+Journal!$H132+IF(ISNUMBER(Journal!$I132),Journal!$I132,0))/IF(ISNUMBER(Journal!$I132),3,2)-Journal!$E132))))))</f>
        <v>0</v>
      </c>
      <c r="N132">
        <f>IF(K132,Journal!$E132+G132*M132,"")</f>
        <v>0</v>
      </c>
      <c r="O132">
        <f>Q131</f>
        <v>0</v>
      </c>
      <c r="P132">
        <f>IF(OR(NOT(A132),I132&lt;&gt;""),"",Journal!$L132)</f>
        <v>0</v>
      </c>
      <c r="Q132">
        <f>O132+IF(K132,V132,0)</f>
        <v>0</v>
      </c>
      <c r="R132">
        <f>IF(P132="","",H132*P132*C132*D132)</f>
        <v>0</v>
      </c>
      <c r="S132">
        <f>IF(K132,M132*P132*C132*D132,"")</f>
        <v>0</v>
      </c>
      <c r="T132">
        <f>IF(K132,-IF(F132&gt;0,F132*Journal!$E132*P132*C132*D132,P132*E132),"")</f>
        <v>0</v>
      </c>
      <c r="U132">
        <f>IF(K132,IF(S132&gt;0,"W",IF(S132&lt;0,"L","B")),"")</f>
        <v>0</v>
      </c>
      <c r="V132">
        <f>IF(K132,S132+T132,"")</f>
        <v>0</v>
      </c>
      <c r="W132">
        <f>IF(K132,V132/O132,"")</f>
        <v>0</v>
      </c>
      <c r="X132">
        <f>IF(K132,M132/H132,"")</f>
        <v>0</v>
      </c>
      <c r="Y132">
        <f>IF(AND(OR(J132="OK",J132="OPEN"),ISNUMBER(Journal!$G132)),G132*(Journal!$G132-Journal!$E132)/H132,"")</f>
        <v>0</v>
      </c>
      <c r="Z132">
        <f>IF(AA132="","",IF(AND(ISNUMBER(Settings!$D$5),ISNUMBER(Settings!$E$5),IF(Settings!$D$5&lt;=Settings!$E$5,AND(AA132&gt;=Settings!$D$5,AA132&lt;Settings!$E$5),OR(AA132&gt;=Settings!$D$5,AA132&lt;Settings!$E$5))),Settings!$A$5,IF(AND(ISNUMBER(Settings!$D$6),ISNUMBER(Settings!$E$6),IF(Settings!$D$6&lt;=Settings!$E$6,AND(AA132&gt;=Settings!$D$6,AA132&lt;Settings!$E$6),OR(AA132&gt;=Settings!$D$6,AA132&lt;Settings!$E$6))),Settings!$A$6,IF(AND(ISNUMBER(Settings!$D$7),ISNUMBER(Settings!$E$7),IF(Settings!$D$7&lt;=Settings!$E$7,AND(AA132&gt;=Settings!$D$7,AA132&lt;Settings!$E$7),OR(AA132&gt;=Settings!$D$7,AA132&lt;Settings!$E$7))),Settings!$A$7,IF(AND(ISNUMBER(Settings!$D$8),ISNUMBER(Settings!$E$8),IF(Settings!$D$8&lt;=Settings!$E$8,AND(AA132&gt;=Settings!$D$8,AA132&lt;Settings!$E$8),OR(AA132&gt;=Settings!$D$8,AA132&lt;Settings!$E$8))),Settings!$A$8,IF(AND(ISNUMBER(Settings!$D$9),ISNUMBER(Settings!$E$9),IF(Settings!$D$9&lt;=Settings!$E$9,AND(AA132&gt;=Settings!$D$9,AA132&lt;Settings!$E$9),OR(AA132&gt;=Settings!$D$9,AA132&lt;Settings!$E$9))),Settings!$A$9,IF(AND(ISNUMBER(Settings!$D$10),ISNUMBER(Settings!$E$10),IF(Settings!$D$10&lt;=Settings!$E$10,AND(AA132&gt;=Settings!$D$10,AA132&lt;Settings!$E$10),OR(AA132&gt;=Settings!$D$10,AA132&lt;Settings!$E$10))),Settings!$A$10,"")))))))</f>
        <v>0</v>
      </c>
      <c r="AA132">
        <f>IF(AND(A132,ISNUMBER(Journal!$B132)),MOD(ROUND(MOD(Journal!$B132,1)*1440,0)-ROUND(Journal!$D$8*60,0),1440),"")</f>
        <v>0</v>
      </c>
      <c r="AB132">
        <f>IF(G132=1,"LONG",IF(G132=-1,"SHORT",""))</f>
        <v>0</v>
      </c>
      <c r="AC132">
        <f>AC131+IF(K132,1,0)</f>
        <v>0</v>
      </c>
      <c r="AD132">
        <f>IF(K132,AC132,"")</f>
        <v>0</v>
      </c>
      <c r="AE132">
        <f>J132="OPEN"</f>
        <v>0</v>
      </c>
      <c r="AF132">
        <f>AND(J132&lt;&gt;"",J132&lt;&gt;"OK",J132&lt;&gt;"OPEN")</f>
        <v>0</v>
      </c>
      <c r="AH132">
        <v>121</v>
      </c>
      <c r="AI132">
        <f>IF(AH132&gt;$AZ$11,"",IF(AH132=0,Journal!$D$3,INDEX($Q$11:$Q$1010,MATCH(AH132,$AD$11:$AD$1010,0))))</f>
        <v>0</v>
      </c>
      <c r="AJ132">
        <v>122</v>
      </c>
      <c r="AK132">
        <f>IF(AJ132&gt;$AZ$11,"",INDEX($P$11:$P$1010,MATCH(AJ132,$AD$11:$AD$1010,0)))</f>
        <v>0</v>
      </c>
      <c r="AM132">
        <f>IF(Markets!$A$126="","",Markets!$A$126)</f>
        <v>0</v>
      </c>
      <c r="AN132">
        <f>IF(AM132="",0,COUNTIFS(Journal!$C$11:$C$1010,AM132,$K$11:$K$1010,TRUE))</f>
        <v>0</v>
      </c>
      <c r="AO132">
        <f>IF(AN132=0,0,SUMIF(Journal!$C$11:$C$1010,AM132,$V$11:$V$1010))</f>
        <v>0</v>
      </c>
      <c r="AP132">
        <f>IF(AN132&gt;0,COUNTIF($AN$11:AN132,"&gt;0"),"")</f>
        <v>0</v>
      </c>
      <c r="AQ132">
        <v>122</v>
      </c>
      <c r="AR132">
        <f>IF(AQ132&gt;$AZ$36,"",INDEX($AM$11:$AM$160,MATCH(AQ132,$AP$11:$AP$160,0)))</f>
        <v>0</v>
      </c>
      <c r="AS132">
        <f>IF(AQ132&gt;$AZ$36,"",INDEX($AO$11:$AO$160,MATCH(AQ132,$AP$11:$AP$160,0)))</f>
        <v>0</v>
      </c>
    </row>
    <row r="133" spans="1:45">
      <c r="A133">
        <f>COUNTA(Journal!A133:M133)&gt;0</f>
        <v>0</v>
      </c>
      <c r="B133">
        <f>IF(Journal!$C133="",0,IFERROR(MATCH(Journal!$C133,Markets!$A$5:$A$154,0),0))</f>
        <v>0</v>
      </c>
      <c r="C133">
        <f>IF(B133&gt;0,INDEX(Markets!$C$5:$C$154,B133),"")</f>
        <v>0</v>
      </c>
      <c r="D133">
        <f>IF(B133&gt;0,INDEX(Markets!$F$5:$F$154,B133),"")</f>
        <v>0</v>
      </c>
      <c r="E133">
        <f>IF(B133&gt;0,IF(INDEX(Markets!$G$5:$G$154,B133)="",Journal!$D$4,INDEX(Markets!$G$5:$G$154,B133)),"")</f>
        <v>0</v>
      </c>
      <c r="F133">
        <f>IF(B133&gt;0,N(INDEX(Markets!$H$5:$H$154,B133)),0)</f>
        <v>0</v>
      </c>
      <c r="G133">
        <f>IF(Journal!$D133="LONG",1,IF(Journal!$D133="SHORT",-1,0))</f>
        <v>0</v>
      </c>
      <c r="H133">
        <f>IF(AND(ISNUMBER(Journal!$E133),ISNUMBER(Journal!$F133)),ABS(Journal!$E133-Journal!$F133),"")</f>
        <v>0</v>
      </c>
      <c r="I133">
        <f>IF(NOT(A133),"",IF(Journal!$C133="","INSTRUMENT MISSING",IF(B133=0,"UNKNOWN INSTRUMENT",IF(OR(NOT(ISNUMBER(C133)),NOT(ISNUMBER(D133))),"INSTRUMENT SPECS MISSING",IF(OR(C133&lt;=0,D133&lt;=0),"INSTRUMENT SPECS MISSING",IF(NOT(ISNUMBER(Journal!$E133)),"ENTRY MISSING",IF(NOT(ISNUMBER(Journal!$F133)),"SL MISSING",IF(Journal!$F133=Journal!$E133,"SL = ENTRY",IF(G133=0,"DIRECTION MISSING",IF(G133*(Journal!$E133-Journal!$F133)&lt;=0,"SL WRONG SIDE",IF(NOT(AND(ISNUMBER(Journal!$L133),Journal!$L133&gt;0)),IF(TRUE,"LOTS MISSING","RISK MISSING"),"")))))))))))</f>
        <v>0</v>
      </c>
      <c r="J133">
        <f>IF(NOT(A133),"",IF(I133&lt;&gt;"",I133,IF(AND(ISNUMBER(Journal!$G133),G133*(Journal!$G133-Journal!$E133)&lt;=0),"TP1 WRONG SIDE",IF(AND(ISNUMBER(Journal!$H133),G133*(Journal!$H133-Journal!$E133)&lt;=0),"TP2 WRONG SIDE",IF(AND(ISNUMBER(Journal!$I133),G133*(Journal!$I133-Journal!$E133)&lt;=0),"TP3 WRONG SIDE",IF(Journal!$K133="","OPEN",IF(AND(Journal!$M133&lt;&gt;"",OR(NOT(ISNUMBER(Journal!$M133)),Journal!$M133&lt;=0,Journal!$M133&gt;=1)),"TP1 % INVALID",IF(Journal!$K133="SL","OK",IF(Journal!$K133="TP",IF(ISNUMBER(Journal!$G133),"OK","TP1 MISSING"),IF(Journal!$K133="Manual exit",IF(ISNUMBER(Journal!$J133),"OK","MANUAL MISSING"),IF(Journal!$K133="TP1 + Breakeven",IF(ISNUMBER(Journal!$G133),"OK","TP1 MISSING"),IF(Journal!$K133="TP1 + Manual",IF(ISNUMBER(Journal!$G133),IF(ISNUMBER(Journal!$J133),"OK","MANUAL MISSING"),IF(ISNUMBER(Journal!$J133),"TP1 MISSING","TP1 &amp; MANUAL MISSING")),IF(Journal!$K133="Multiple TP",IF(ISNUMBER(Journal!$G133),IF(ISNUMBER(Journal!$H133),"OK","TP2 MISSING"),IF(ISNUMBER(Journal!$H133),"TP1 MISSING","TP1 &amp; TP2 MISSING")),"UNKNOWN OUTCOME")))))))))))))</f>
        <v>0</v>
      </c>
      <c r="K133">
        <f>J133="OK"</f>
        <v>0</v>
      </c>
      <c r="L133">
        <f>IF(ISNUMBER(Journal!$M133),Journal!$M133,0.5)</f>
        <v>0</v>
      </c>
      <c r="M133">
        <f>IF(NOT(K133),"",G133*IF(Journal!$K133="SL",Journal!$F133-Journal!$E133,IF(Journal!$K133="TP",Journal!$G133-Journal!$E133,IF(Journal!$K133="Manual exit",Journal!$J133-Journal!$E133,IF(Journal!$K133="TP1 + Breakeven",L133*(Journal!$G133-Journal!$E133),IF(Journal!$K133="TP1 + Manual",L133*(Journal!$G133-Journal!$E133)+(1-L133)*(Journal!$J133-Journal!$E133),(Journal!$G133+Journal!$H133+IF(ISNUMBER(Journal!$I133),Journal!$I133,0))/IF(ISNUMBER(Journal!$I133),3,2)-Journal!$E133))))))</f>
        <v>0</v>
      </c>
      <c r="N133">
        <f>IF(K133,Journal!$E133+G133*M133,"")</f>
        <v>0</v>
      </c>
      <c r="O133">
        <f>Q132</f>
        <v>0</v>
      </c>
      <c r="P133">
        <f>IF(OR(NOT(A133),I133&lt;&gt;""),"",Journal!$L133)</f>
        <v>0</v>
      </c>
      <c r="Q133">
        <f>O133+IF(K133,V133,0)</f>
        <v>0</v>
      </c>
      <c r="R133">
        <f>IF(P133="","",H133*P133*C133*D133)</f>
        <v>0</v>
      </c>
      <c r="S133">
        <f>IF(K133,M133*P133*C133*D133,"")</f>
        <v>0</v>
      </c>
      <c r="T133">
        <f>IF(K133,-IF(F133&gt;0,F133*Journal!$E133*P133*C133*D133,P133*E133),"")</f>
        <v>0</v>
      </c>
      <c r="U133">
        <f>IF(K133,IF(S133&gt;0,"W",IF(S133&lt;0,"L","B")),"")</f>
        <v>0</v>
      </c>
      <c r="V133">
        <f>IF(K133,S133+T133,"")</f>
        <v>0</v>
      </c>
      <c r="W133">
        <f>IF(K133,V133/O133,"")</f>
        <v>0</v>
      </c>
      <c r="X133">
        <f>IF(K133,M133/H133,"")</f>
        <v>0</v>
      </c>
      <c r="Y133">
        <f>IF(AND(OR(J133="OK",J133="OPEN"),ISNUMBER(Journal!$G133)),G133*(Journal!$G133-Journal!$E133)/H133,"")</f>
        <v>0</v>
      </c>
      <c r="Z133">
        <f>IF(AA133="","",IF(AND(ISNUMBER(Settings!$D$5),ISNUMBER(Settings!$E$5),IF(Settings!$D$5&lt;=Settings!$E$5,AND(AA133&gt;=Settings!$D$5,AA133&lt;Settings!$E$5),OR(AA133&gt;=Settings!$D$5,AA133&lt;Settings!$E$5))),Settings!$A$5,IF(AND(ISNUMBER(Settings!$D$6),ISNUMBER(Settings!$E$6),IF(Settings!$D$6&lt;=Settings!$E$6,AND(AA133&gt;=Settings!$D$6,AA133&lt;Settings!$E$6),OR(AA133&gt;=Settings!$D$6,AA133&lt;Settings!$E$6))),Settings!$A$6,IF(AND(ISNUMBER(Settings!$D$7),ISNUMBER(Settings!$E$7),IF(Settings!$D$7&lt;=Settings!$E$7,AND(AA133&gt;=Settings!$D$7,AA133&lt;Settings!$E$7),OR(AA133&gt;=Settings!$D$7,AA133&lt;Settings!$E$7))),Settings!$A$7,IF(AND(ISNUMBER(Settings!$D$8),ISNUMBER(Settings!$E$8),IF(Settings!$D$8&lt;=Settings!$E$8,AND(AA133&gt;=Settings!$D$8,AA133&lt;Settings!$E$8),OR(AA133&gt;=Settings!$D$8,AA133&lt;Settings!$E$8))),Settings!$A$8,IF(AND(ISNUMBER(Settings!$D$9),ISNUMBER(Settings!$E$9),IF(Settings!$D$9&lt;=Settings!$E$9,AND(AA133&gt;=Settings!$D$9,AA133&lt;Settings!$E$9),OR(AA133&gt;=Settings!$D$9,AA133&lt;Settings!$E$9))),Settings!$A$9,IF(AND(ISNUMBER(Settings!$D$10),ISNUMBER(Settings!$E$10),IF(Settings!$D$10&lt;=Settings!$E$10,AND(AA133&gt;=Settings!$D$10,AA133&lt;Settings!$E$10),OR(AA133&gt;=Settings!$D$10,AA133&lt;Settings!$E$10))),Settings!$A$10,"")))))))</f>
        <v>0</v>
      </c>
      <c r="AA133">
        <f>IF(AND(A133,ISNUMBER(Journal!$B133)),MOD(ROUND(MOD(Journal!$B133,1)*1440,0)-ROUND(Journal!$D$8*60,0),1440),"")</f>
        <v>0</v>
      </c>
      <c r="AB133">
        <f>IF(G133=1,"LONG",IF(G133=-1,"SHORT",""))</f>
        <v>0</v>
      </c>
      <c r="AC133">
        <f>AC132+IF(K133,1,0)</f>
        <v>0</v>
      </c>
      <c r="AD133">
        <f>IF(K133,AC133,"")</f>
        <v>0</v>
      </c>
      <c r="AE133">
        <f>J133="OPEN"</f>
        <v>0</v>
      </c>
      <c r="AF133">
        <f>AND(J133&lt;&gt;"",J133&lt;&gt;"OK",J133&lt;&gt;"OPEN")</f>
        <v>0</v>
      </c>
      <c r="AH133">
        <v>122</v>
      </c>
      <c r="AI133">
        <f>IF(AH133&gt;$AZ$11,"",IF(AH133=0,Journal!$D$3,INDEX($Q$11:$Q$1010,MATCH(AH133,$AD$11:$AD$1010,0))))</f>
        <v>0</v>
      </c>
      <c r="AJ133">
        <v>123</v>
      </c>
      <c r="AK133">
        <f>IF(AJ133&gt;$AZ$11,"",INDEX($P$11:$P$1010,MATCH(AJ133,$AD$11:$AD$1010,0)))</f>
        <v>0</v>
      </c>
      <c r="AM133">
        <f>IF(Markets!$A$127="","",Markets!$A$127)</f>
        <v>0</v>
      </c>
      <c r="AN133">
        <f>IF(AM133="",0,COUNTIFS(Journal!$C$11:$C$1010,AM133,$K$11:$K$1010,TRUE))</f>
        <v>0</v>
      </c>
      <c r="AO133">
        <f>IF(AN133=0,0,SUMIF(Journal!$C$11:$C$1010,AM133,$V$11:$V$1010))</f>
        <v>0</v>
      </c>
      <c r="AP133">
        <f>IF(AN133&gt;0,COUNTIF($AN$11:AN133,"&gt;0"),"")</f>
        <v>0</v>
      </c>
      <c r="AQ133">
        <v>123</v>
      </c>
      <c r="AR133">
        <f>IF(AQ133&gt;$AZ$36,"",INDEX($AM$11:$AM$160,MATCH(AQ133,$AP$11:$AP$160,0)))</f>
        <v>0</v>
      </c>
      <c r="AS133">
        <f>IF(AQ133&gt;$AZ$36,"",INDEX($AO$11:$AO$160,MATCH(AQ133,$AP$11:$AP$160,0)))</f>
        <v>0</v>
      </c>
    </row>
    <row r="134" spans="1:45">
      <c r="A134">
        <f>COUNTA(Journal!A134:M134)&gt;0</f>
        <v>0</v>
      </c>
      <c r="B134">
        <f>IF(Journal!$C134="",0,IFERROR(MATCH(Journal!$C134,Markets!$A$5:$A$154,0),0))</f>
        <v>0</v>
      </c>
      <c r="C134">
        <f>IF(B134&gt;0,INDEX(Markets!$C$5:$C$154,B134),"")</f>
        <v>0</v>
      </c>
      <c r="D134">
        <f>IF(B134&gt;0,INDEX(Markets!$F$5:$F$154,B134),"")</f>
        <v>0</v>
      </c>
      <c r="E134">
        <f>IF(B134&gt;0,IF(INDEX(Markets!$G$5:$G$154,B134)="",Journal!$D$4,INDEX(Markets!$G$5:$G$154,B134)),"")</f>
        <v>0</v>
      </c>
      <c r="F134">
        <f>IF(B134&gt;0,N(INDEX(Markets!$H$5:$H$154,B134)),0)</f>
        <v>0</v>
      </c>
      <c r="G134">
        <f>IF(Journal!$D134="LONG",1,IF(Journal!$D134="SHORT",-1,0))</f>
        <v>0</v>
      </c>
      <c r="H134">
        <f>IF(AND(ISNUMBER(Journal!$E134),ISNUMBER(Journal!$F134)),ABS(Journal!$E134-Journal!$F134),"")</f>
        <v>0</v>
      </c>
      <c r="I134">
        <f>IF(NOT(A134),"",IF(Journal!$C134="","INSTRUMENT MISSING",IF(B134=0,"UNKNOWN INSTRUMENT",IF(OR(NOT(ISNUMBER(C134)),NOT(ISNUMBER(D134))),"INSTRUMENT SPECS MISSING",IF(OR(C134&lt;=0,D134&lt;=0),"INSTRUMENT SPECS MISSING",IF(NOT(ISNUMBER(Journal!$E134)),"ENTRY MISSING",IF(NOT(ISNUMBER(Journal!$F134)),"SL MISSING",IF(Journal!$F134=Journal!$E134,"SL = ENTRY",IF(G134=0,"DIRECTION MISSING",IF(G134*(Journal!$E134-Journal!$F134)&lt;=0,"SL WRONG SIDE",IF(NOT(AND(ISNUMBER(Journal!$L134),Journal!$L134&gt;0)),IF(TRUE,"LOTS MISSING","RISK MISSING"),"")))))))))))</f>
        <v>0</v>
      </c>
      <c r="J134">
        <f>IF(NOT(A134),"",IF(I134&lt;&gt;"",I134,IF(AND(ISNUMBER(Journal!$G134),G134*(Journal!$G134-Journal!$E134)&lt;=0),"TP1 WRONG SIDE",IF(AND(ISNUMBER(Journal!$H134),G134*(Journal!$H134-Journal!$E134)&lt;=0),"TP2 WRONG SIDE",IF(AND(ISNUMBER(Journal!$I134),G134*(Journal!$I134-Journal!$E134)&lt;=0),"TP3 WRONG SIDE",IF(Journal!$K134="","OPEN",IF(AND(Journal!$M134&lt;&gt;"",OR(NOT(ISNUMBER(Journal!$M134)),Journal!$M134&lt;=0,Journal!$M134&gt;=1)),"TP1 % INVALID",IF(Journal!$K134="SL","OK",IF(Journal!$K134="TP",IF(ISNUMBER(Journal!$G134),"OK","TP1 MISSING"),IF(Journal!$K134="Manual exit",IF(ISNUMBER(Journal!$J134),"OK","MANUAL MISSING"),IF(Journal!$K134="TP1 + Breakeven",IF(ISNUMBER(Journal!$G134),"OK","TP1 MISSING"),IF(Journal!$K134="TP1 + Manual",IF(ISNUMBER(Journal!$G134),IF(ISNUMBER(Journal!$J134),"OK","MANUAL MISSING"),IF(ISNUMBER(Journal!$J134),"TP1 MISSING","TP1 &amp; MANUAL MISSING")),IF(Journal!$K134="Multiple TP",IF(ISNUMBER(Journal!$G134),IF(ISNUMBER(Journal!$H134),"OK","TP2 MISSING"),IF(ISNUMBER(Journal!$H134),"TP1 MISSING","TP1 &amp; TP2 MISSING")),"UNKNOWN OUTCOME")))))))))))))</f>
        <v>0</v>
      </c>
      <c r="K134">
        <f>J134="OK"</f>
        <v>0</v>
      </c>
      <c r="L134">
        <f>IF(ISNUMBER(Journal!$M134),Journal!$M134,0.5)</f>
        <v>0</v>
      </c>
      <c r="M134">
        <f>IF(NOT(K134),"",G134*IF(Journal!$K134="SL",Journal!$F134-Journal!$E134,IF(Journal!$K134="TP",Journal!$G134-Journal!$E134,IF(Journal!$K134="Manual exit",Journal!$J134-Journal!$E134,IF(Journal!$K134="TP1 + Breakeven",L134*(Journal!$G134-Journal!$E134),IF(Journal!$K134="TP1 + Manual",L134*(Journal!$G134-Journal!$E134)+(1-L134)*(Journal!$J134-Journal!$E134),(Journal!$G134+Journal!$H134+IF(ISNUMBER(Journal!$I134),Journal!$I134,0))/IF(ISNUMBER(Journal!$I134),3,2)-Journal!$E134))))))</f>
        <v>0</v>
      </c>
      <c r="N134">
        <f>IF(K134,Journal!$E134+G134*M134,"")</f>
        <v>0</v>
      </c>
      <c r="O134">
        <f>Q133</f>
        <v>0</v>
      </c>
      <c r="P134">
        <f>IF(OR(NOT(A134),I134&lt;&gt;""),"",Journal!$L134)</f>
        <v>0</v>
      </c>
      <c r="Q134">
        <f>O134+IF(K134,V134,0)</f>
        <v>0</v>
      </c>
      <c r="R134">
        <f>IF(P134="","",H134*P134*C134*D134)</f>
        <v>0</v>
      </c>
      <c r="S134">
        <f>IF(K134,M134*P134*C134*D134,"")</f>
        <v>0</v>
      </c>
      <c r="T134">
        <f>IF(K134,-IF(F134&gt;0,F134*Journal!$E134*P134*C134*D134,P134*E134),"")</f>
        <v>0</v>
      </c>
      <c r="U134">
        <f>IF(K134,IF(S134&gt;0,"W",IF(S134&lt;0,"L","B")),"")</f>
        <v>0</v>
      </c>
      <c r="V134">
        <f>IF(K134,S134+T134,"")</f>
        <v>0</v>
      </c>
      <c r="W134">
        <f>IF(K134,V134/O134,"")</f>
        <v>0</v>
      </c>
      <c r="X134">
        <f>IF(K134,M134/H134,"")</f>
        <v>0</v>
      </c>
      <c r="Y134">
        <f>IF(AND(OR(J134="OK",J134="OPEN"),ISNUMBER(Journal!$G134)),G134*(Journal!$G134-Journal!$E134)/H134,"")</f>
        <v>0</v>
      </c>
      <c r="Z134">
        <f>IF(AA134="","",IF(AND(ISNUMBER(Settings!$D$5),ISNUMBER(Settings!$E$5),IF(Settings!$D$5&lt;=Settings!$E$5,AND(AA134&gt;=Settings!$D$5,AA134&lt;Settings!$E$5),OR(AA134&gt;=Settings!$D$5,AA134&lt;Settings!$E$5))),Settings!$A$5,IF(AND(ISNUMBER(Settings!$D$6),ISNUMBER(Settings!$E$6),IF(Settings!$D$6&lt;=Settings!$E$6,AND(AA134&gt;=Settings!$D$6,AA134&lt;Settings!$E$6),OR(AA134&gt;=Settings!$D$6,AA134&lt;Settings!$E$6))),Settings!$A$6,IF(AND(ISNUMBER(Settings!$D$7),ISNUMBER(Settings!$E$7),IF(Settings!$D$7&lt;=Settings!$E$7,AND(AA134&gt;=Settings!$D$7,AA134&lt;Settings!$E$7),OR(AA134&gt;=Settings!$D$7,AA134&lt;Settings!$E$7))),Settings!$A$7,IF(AND(ISNUMBER(Settings!$D$8),ISNUMBER(Settings!$E$8),IF(Settings!$D$8&lt;=Settings!$E$8,AND(AA134&gt;=Settings!$D$8,AA134&lt;Settings!$E$8),OR(AA134&gt;=Settings!$D$8,AA134&lt;Settings!$E$8))),Settings!$A$8,IF(AND(ISNUMBER(Settings!$D$9),ISNUMBER(Settings!$E$9),IF(Settings!$D$9&lt;=Settings!$E$9,AND(AA134&gt;=Settings!$D$9,AA134&lt;Settings!$E$9),OR(AA134&gt;=Settings!$D$9,AA134&lt;Settings!$E$9))),Settings!$A$9,IF(AND(ISNUMBER(Settings!$D$10),ISNUMBER(Settings!$E$10),IF(Settings!$D$10&lt;=Settings!$E$10,AND(AA134&gt;=Settings!$D$10,AA134&lt;Settings!$E$10),OR(AA134&gt;=Settings!$D$10,AA134&lt;Settings!$E$10))),Settings!$A$10,"")))))))</f>
        <v>0</v>
      </c>
      <c r="AA134">
        <f>IF(AND(A134,ISNUMBER(Journal!$B134)),MOD(ROUND(MOD(Journal!$B134,1)*1440,0)-ROUND(Journal!$D$8*60,0),1440),"")</f>
        <v>0</v>
      </c>
      <c r="AB134">
        <f>IF(G134=1,"LONG",IF(G134=-1,"SHORT",""))</f>
        <v>0</v>
      </c>
      <c r="AC134">
        <f>AC133+IF(K134,1,0)</f>
        <v>0</v>
      </c>
      <c r="AD134">
        <f>IF(K134,AC134,"")</f>
        <v>0</v>
      </c>
      <c r="AE134">
        <f>J134="OPEN"</f>
        <v>0</v>
      </c>
      <c r="AF134">
        <f>AND(J134&lt;&gt;"",J134&lt;&gt;"OK",J134&lt;&gt;"OPEN")</f>
        <v>0</v>
      </c>
      <c r="AH134">
        <v>123</v>
      </c>
      <c r="AI134">
        <f>IF(AH134&gt;$AZ$11,"",IF(AH134=0,Journal!$D$3,INDEX($Q$11:$Q$1010,MATCH(AH134,$AD$11:$AD$1010,0))))</f>
        <v>0</v>
      </c>
      <c r="AJ134">
        <v>124</v>
      </c>
      <c r="AK134">
        <f>IF(AJ134&gt;$AZ$11,"",INDEX($P$11:$P$1010,MATCH(AJ134,$AD$11:$AD$1010,0)))</f>
        <v>0</v>
      </c>
      <c r="AM134">
        <f>IF(Markets!$A$128="","",Markets!$A$128)</f>
        <v>0</v>
      </c>
      <c r="AN134">
        <f>IF(AM134="",0,COUNTIFS(Journal!$C$11:$C$1010,AM134,$K$11:$K$1010,TRUE))</f>
        <v>0</v>
      </c>
      <c r="AO134">
        <f>IF(AN134=0,0,SUMIF(Journal!$C$11:$C$1010,AM134,$V$11:$V$1010))</f>
        <v>0</v>
      </c>
      <c r="AP134">
        <f>IF(AN134&gt;0,COUNTIF($AN$11:AN134,"&gt;0"),"")</f>
        <v>0</v>
      </c>
      <c r="AQ134">
        <v>124</v>
      </c>
      <c r="AR134">
        <f>IF(AQ134&gt;$AZ$36,"",INDEX($AM$11:$AM$160,MATCH(AQ134,$AP$11:$AP$160,0)))</f>
        <v>0</v>
      </c>
      <c r="AS134">
        <f>IF(AQ134&gt;$AZ$36,"",INDEX($AO$11:$AO$160,MATCH(AQ134,$AP$11:$AP$160,0)))</f>
        <v>0</v>
      </c>
    </row>
    <row r="135" spans="1:45">
      <c r="A135">
        <f>COUNTA(Journal!A135:M135)&gt;0</f>
        <v>0</v>
      </c>
      <c r="B135">
        <f>IF(Journal!$C135="",0,IFERROR(MATCH(Journal!$C135,Markets!$A$5:$A$154,0),0))</f>
        <v>0</v>
      </c>
      <c r="C135">
        <f>IF(B135&gt;0,INDEX(Markets!$C$5:$C$154,B135),"")</f>
        <v>0</v>
      </c>
      <c r="D135">
        <f>IF(B135&gt;0,INDEX(Markets!$F$5:$F$154,B135),"")</f>
        <v>0</v>
      </c>
      <c r="E135">
        <f>IF(B135&gt;0,IF(INDEX(Markets!$G$5:$G$154,B135)="",Journal!$D$4,INDEX(Markets!$G$5:$G$154,B135)),"")</f>
        <v>0</v>
      </c>
      <c r="F135">
        <f>IF(B135&gt;0,N(INDEX(Markets!$H$5:$H$154,B135)),0)</f>
        <v>0</v>
      </c>
      <c r="G135">
        <f>IF(Journal!$D135="LONG",1,IF(Journal!$D135="SHORT",-1,0))</f>
        <v>0</v>
      </c>
      <c r="H135">
        <f>IF(AND(ISNUMBER(Journal!$E135),ISNUMBER(Journal!$F135)),ABS(Journal!$E135-Journal!$F135),"")</f>
        <v>0</v>
      </c>
      <c r="I135">
        <f>IF(NOT(A135),"",IF(Journal!$C135="","INSTRUMENT MISSING",IF(B135=0,"UNKNOWN INSTRUMENT",IF(OR(NOT(ISNUMBER(C135)),NOT(ISNUMBER(D135))),"INSTRUMENT SPECS MISSING",IF(OR(C135&lt;=0,D135&lt;=0),"INSTRUMENT SPECS MISSING",IF(NOT(ISNUMBER(Journal!$E135)),"ENTRY MISSING",IF(NOT(ISNUMBER(Journal!$F135)),"SL MISSING",IF(Journal!$F135=Journal!$E135,"SL = ENTRY",IF(G135=0,"DIRECTION MISSING",IF(G135*(Journal!$E135-Journal!$F135)&lt;=0,"SL WRONG SIDE",IF(NOT(AND(ISNUMBER(Journal!$L135),Journal!$L135&gt;0)),IF(TRUE,"LOTS MISSING","RISK MISSING"),"")))))))))))</f>
        <v>0</v>
      </c>
      <c r="J135">
        <f>IF(NOT(A135),"",IF(I135&lt;&gt;"",I135,IF(AND(ISNUMBER(Journal!$G135),G135*(Journal!$G135-Journal!$E135)&lt;=0),"TP1 WRONG SIDE",IF(AND(ISNUMBER(Journal!$H135),G135*(Journal!$H135-Journal!$E135)&lt;=0),"TP2 WRONG SIDE",IF(AND(ISNUMBER(Journal!$I135),G135*(Journal!$I135-Journal!$E135)&lt;=0),"TP3 WRONG SIDE",IF(Journal!$K135="","OPEN",IF(AND(Journal!$M135&lt;&gt;"",OR(NOT(ISNUMBER(Journal!$M135)),Journal!$M135&lt;=0,Journal!$M135&gt;=1)),"TP1 % INVALID",IF(Journal!$K135="SL","OK",IF(Journal!$K135="TP",IF(ISNUMBER(Journal!$G135),"OK","TP1 MISSING"),IF(Journal!$K135="Manual exit",IF(ISNUMBER(Journal!$J135),"OK","MANUAL MISSING"),IF(Journal!$K135="TP1 + Breakeven",IF(ISNUMBER(Journal!$G135),"OK","TP1 MISSING"),IF(Journal!$K135="TP1 + Manual",IF(ISNUMBER(Journal!$G135),IF(ISNUMBER(Journal!$J135),"OK","MANUAL MISSING"),IF(ISNUMBER(Journal!$J135),"TP1 MISSING","TP1 &amp; MANUAL MISSING")),IF(Journal!$K135="Multiple TP",IF(ISNUMBER(Journal!$G135),IF(ISNUMBER(Journal!$H135),"OK","TP2 MISSING"),IF(ISNUMBER(Journal!$H135),"TP1 MISSING","TP1 &amp; TP2 MISSING")),"UNKNOWN OUTCOME")))))))))))))</f>
        <v>0</v>
      </c>
      <c r="K135">
        <f>J135="OK"</f>
        <v>0</v>
      </c>
      <c r="L135">
        <f>IF(ISNUMBER(Journal!$M135),Journal!$M135,0.5)</f>
        <v>0</v>
      </c>
      <c r="M135">
        <f>IF(NOT(K135),"",G135*IF(Journal!$K135="SL",Journal!$F135-Journal!$E135,IF(Journal!$K135="TP",Journal!$G135-Journal!$E135,IF(Journal!$K135="Manual exit",Journal!$J135-Journal!$E135,IF(Journal!$K135="TP1 + Breakeven",L135*(Journal!$G135-Journal!$E135),IF(Journal!$K135="TP1 + Manual",L135*(Journal!$G135-Journal!$E135)+(1-L135)*(Journal!$J135-Journal!$E135),(Journal!$G135+Journal!$H135+IF(ISNUMBER(Journal!$I135),Journal!$I135,0))/IF(ISNUMBER(Journal!$I135),3,2)-Journal!$E135))))))</f>
        <v>0</v>
      </c>
      <c r="N135">
        <f>IF(K135,Journal!$E135+G135*M135,"")</f>
        <v>0</v>
      </c>
      <c r="O135">
        <f>Q134</f>
        <v>0</v>
      </c>
      <c r="P135">
        <f>IF(OR(NOT(A135),I135&lt;&gt;""),"",Journal!$L135)</f>
        <v>0</v>
      </c>
      <c r="Q135">
        <f>O135+IF(K135,V135,0)</f>
        <v>0</v>
      </c>
      <c r="R135">
        <f>IF(P135="","",H135*P135*C135*D135)</f>
        <v>0</v>
      </c>
      <c r="S135">
        <f>IF(K135,M135*P135*C135*D135,"")</f>
        <v>0</v>
      </c>
      <c r="T135">
        <f>IF(K135,-IF(F135&gt;0,F135*Journal!$E135*P135*C135*D135,P135*E135),"")</f>
        <v>0</v>
      </c>
      <c r="U135">
        <f>IF(K135,IF(S135&gt;0,"W",IF(S135&lt;0,"L","B")),"")</f>
        <v>0</v>
      </c>
      <c r="V135">
        <f>IF(K135,S135+T135,"")</f>
        <v>0</v>
      </c>
      <c r="W135">
        <f>IF(K135,V135/O135,"")</f>
        <v>0</v>
      </c>
      <c r="X135">
        <f>IF(K135,M135/H135,"")</f>
        <v>0</v>
      </c>
      <c r="Y135">
        <f>IF(AND(OR(J135="OK",J135="OPEN"),ISNUMBER(Journal!$G135)),G135*(Journal!$G135-Journal!$E135)/H135,"")</f>
        <v>0</v>
      </c>
      <c r="Z135">
        <f>IF(AA135="","",IF(AND(ISNUMBER(Settings!$D$5),ISNUMBER(Settings!$E$5),IF(Settings!$D$5&lt;=Settings!$E$5,AND(AA135&gt;=Settings!$D$5,AA135&lt;Settings!$E$5),OR(AA135&gt;=Settings!$D$5,AA135&lt;Settings!$E$5))),Settings!$A$5,IF(AND(ISNUMBER(Settings!$D$6),ISNUMBER(Settings!$E$6),IF(Settings!$D$6&lt;=Settings!$E$6,AND(AA135&gt;=Settings!$D$6,AA135&lt;Settings!$E$6),OR(AA135&gt;=Settings!$D$6,AA135&lt;Settings!$E$6))),Settings!$A$6,IF(AND(ISNUMBER(Settings!$D$7),ISNUMBER(Settings!$E$7),IF(Settings!$D$7&lt;=Settings!$E$7,AND(AA135&gt;=Settings!$D$7,AA135&lt;Settings!$E$7),OR(AA135&gt;=Settings!$D$7,AA135&lt;Settings!$E$7))),Settings!$A$7,IF(AND(ISNUMBER(Settings!$D$8),ISNUMBER(Settings!$E$8),IF(Settings!$D$8&lt;=Settings!$E$8,AND(AA135&gt;=Settings!$D$8,AA135&lt;Settings!$E$8),OR(AA135&gt;=Settings!$D$8,AA135&lt;Settings!$E$8))),Settings!$A$8,IF(AND(ISNUMBER(Settings!$D$9),ISNUMBER(Settings!$E$9),IF(Settings!$D$9&lt;=Settings!$E$9,AND(AA135&gt;=Settings!$D$9,AA135&lt;Settings!$E$9),OR(AA135&gt;=Settings!$D$9,AA135&lt;Settings!$E$9))),Settings!$A$9,IF(AND(ISNUMBER(Settings!$D$10),ISNUMBER(Settings!$E$10),IF(Settings!$D$10&lt;=Settings!$E$10,AND(AA135&gt;=Settings!$D$10,AA135&lt;Settings!$E$10),OR(AA135&gt;=Settings!$D$10,AA135&lt;Settings!$E$10))),Settings!$A$10,"")))))))</f>
        <v>0</v>
      </c>
      <c r="AA135">
        <f>IF(AND(A135,ISNUMBER(Journal!$B135)),MOD(ROUND(MOD(Journal!$B135,1)*1440,0)-ROUND(Journal!$D$8*60,0),1440),"")</f>
        <v>0</v>
      </c>
      <c r="AB135">
        <f>IF(G135=1,"LONG",IF(G135=-1,"SHORT",""))</f>
        <v>0</v>
      </c>
      <c r="AC135">
        <f>AC134+IF(K135,1,0)</f>
        <v>0</v>
      </c>
      <c r="AD135">
        <f>IF(K135,AC135,"")</f>
        <v>0</v>
      </c>
      <c r="AE135">
        <f>J135="OPEN"</f>
        <v>0</v>
      </c>
      <c r="AF135">
        <f>AND(J135&lt;&gt;"",J135&lt;&gt;"OK",J135&lt;&gt;"OPEN")</f>
        <v>0</v>
      </c>
      <c r="AH135">
        <v>124</v>
      </c>
      <c r="AI135">
        <f>IF(AH135&gt;$AZ$11,"",IF(AH135=0,Journal!$D$3,INDEX($Q$11:$Q$1010,MATCH(AH135,$AD$11:$AD$1010,0))))</f>
        <v>0</v>
      </c>
      <c r="AJ135">
        <v>125</v>
      </c>
      <c r="AK135">
        <f>IF(AJ135&gt;$AZ$11,"",INDEX($P$11:$P$1010,MATCH(AJ135,$AD$11:$AD$1010,0)))</f>
        <v>0</v>
      </c>
      <c r="AM135">
        <f>IF(Markets!$A$129="","",Markets!$A$129)</f>
        <v>0</v>
      </c>
      <c r="AN135">
        <f>IF(AM135="",0,COUNTIFS(Journal!$C$11:$C$1010,AM135,$K$11:$K$1010,TRUE))</f>
        <v>0</v>
      </c>
      <c r="AO135">
        <f>IF(AN135=0,0,SUMIF(Journal!$C$11:$C$1010,AM135,$V$11:$V$1010))</f>
        <v>0</v>
      </c>
      <c r="AP135">
        <f>IF(AN135&gt;0,COUNTIF($AN$11:AN135,"&gt;0"),"")</f>
        <v>0</v>
      </c>
      <c r="AQ135">
        <v>125</v>
      </c>
      <c r="AR135">
        <f>IF(AQ135&gt;$AZ$36,"",INDEX($AM$11:$AM$160,MATCH(AQ135,$AP$11:$AP$160,0)))</f>
        <v>0</v>
      </c>
      <c r="AS135">
        <f>IF(AQ135&gt;$AZ$36,"",INDEX($AO$11:$AO$160,MATCH(AQ135,$AP$11:$AP$160,0)))</f>
        <v>0</v>
      </c>
    </row>
    <row r="136" spans="1:45">
      <c r="A136">
        <f>COUNTA(Journal!A136:M136)&gt;0</f>
        <v>0</v>
      </c>
      <c r="B136">
        <f>IF(Journal!$C136="",0,IFERROR(MATCH(Journal!$C136,Markets!$A$5:$A$154,0),0))</f>
        <v>0</v>
      </c>
      <c r="C136">
        <f>IF(B136&gt;0,INDEX(Markets!$C$5:$C$154,B136),"")</f>
        <v>0</v>
      </c>
      <c r="D136">
        <f>IF(B136&gt;0,INDEX(Markets!$F$5:$F$154,B136),"")</f>
        <v>0</v>
      </c>
      <c r="E136">
        <f>IF(B136&gt;0,IF(INDEX(Markets!$G$5:$G$154,B136)="",Journal!$D$4,INDEX(Markets!$G$5:$G$154,B136)),"")</f>
        <v>0</v>
      </c>
      <c r="F136">
        <f>IF(B136&gt;0,N(INDEX(Markets!$H$5:$H$154,B136)),0)</f>
        <v>0</v>
      </c>
      <c r="G136">
        <f>IF(Journal!$D136="LONG",1,IF(Journal!$D136="SHORT",-1,0))</f>
        <v>0</v>
      </c>
      <c r="H136">
        <f>IF(AND(ISNUMBER(Journal!$E136),ISNUMBER(Journal!$F136)),ABS(Journal!$E136-Journal!$F136),"")</f>
        <v>0</v>
      </c>
      <c r="I136">
        <f>IF(NOT(A136),"",IF(Journal!$C136="","INSTRUMENT MISSING",IF(B136=0,"UNKNOWN INSTRUMENT",IF(OR(NOT(ISNUMBER(C136)),NOT(ISNUMBER(D136))),"INSTRUMENT SPECS MISSING",IF(OR(C136&lt;=0,D136&lt;=0),"INSTRUMENT SPECS MISSING",IF(NOT(ISNUMBER(Journal!$E136)),"ENTRY MISSING",IF(NOT(ISNUMBER(Journal!$F136)),"SL MISSING",IF(Journal!$F136=Journal!$E136,"SL = ENTRY",IF(G136=0,"DIRECTION MISSING",IF(G136*(Journal!$E136-Journal!$F136)&lt;=0,"SL WRONG SIDE",IF(NOT(AND(ISNUMBER(Journal!$L136),Journal!$L136&gt;0)),IF(TRUE,"LOTS MISSING","RISK MISSING"),"")))))))))))</f>
        <v>0</v>
      </c>
      <c r="J136">
        <f>IF(NOT(A136),"",IF(I136&lt;&gt;"",I136,IF(AND(ISNUMBER(Journal!$G136),G136*(Journal!$G136-Journal!$E136)&lt;=0),"TP1 WRONG SIDE",IF(AND(ISNUMBER(Journal!$H136),G136*(Journal!$H136-Journal!$E136)&lt;=0),"TP2 WRONG SIDE",IF(AND(ISNUMBER(Journal!$I136),G136*(Journal!$I136-Journal!$E136)&lt;=0),"TP3 WRONG SIDE",IF(Journal!$K136="","OPEN",IF(AND(Journal!$M136&lt;&gt;"",OR(NOT(ISNUMBER(Journal!$M136)),Journal!$M136&lt;=0,Journal!$M136&gt;=1)),"TP1 % INVALID",IF(Journal!$K136="SL","OK",IF(Journal!$K136="TP",IF(ISNUMBER(Journal!$G136),"OK","TP1 MISSING"),IF(Journal!$K136="Manual exit",IF(ISNUMBER(Journal!$J136),"OK","MANUAL MISSING"),IF(Journal!$K136="TP1 + Breakeven",IF(ISNUMBER(Journal!$G136),"OK","TP1 MISSING"),IF(Journal!$K136="TP1 + Manual",IF(ISNUMBER(Journal!$G136),IF(ISNUMBER(Journal!$J136),"OK","MANUAL MISSING"),IF(ISNUMBER(Journal!$J136),"TP1 MISSING","TP1 &amp; MANUAL MISSING")),IF(Journal!$K136="Multiple TP",IF(ISNUMBER(Journal!$G136),IF(ISNUMBER(Journal!$H136),"OK","TP2 MISSING"),IF(ISNUMBER(Journal!$H136),"TP1 MISSING","TP1 &amp; TP2 MISSING")),"UNKNOWN OUTCOME")))))))))))))</f>
        <v>0</v>
      </c>
      <c r="K136">
        <f>J136="OK"</f>
        <v>0</v>
      </c>
      <c r="L136">
        <f>IF(ISNUMBER(Journal!$M136),Journal!$M136,0.5)</f>
        <v>0</v>
      </c>
      <c r="M136">
        <f>IF(NOT(K136),"",G136*IF(Journal!$K136="SL",Journal!$F136-Journal!$E136,IF(Journal!$K136="TP",Journal!$G136-Journal!$E136,IF(Journal!$K136="Manual exit",Journal!$J136-Journal!$E136,IF(Journal!$K136="TP1 + Breakeven",L136*(Journal!$G136-Journal!$E136),IF(Journal!$K136="TP1 + Manual",L136*(Journal!$G136-Journal!$E136)+(1-L136)*(Journal!$J136-Journal!$E136),(Journal!$G136+Journal!$H136+IF(ISNUMBER(Journal!$I136),Journal!$I136,0))/IF(ISNUMBER(Journal!$I136),3,2)-Journal!$E136))))))</f>
        <v>0</v>
      </c>
      <c r="N136">
        <f>IF(K136,Journal!$E136+G136*M136,"")</f>
        <v>0</v>
      </c>
      <c r="O136">
        <f>Q135</f>
        <v>0</v>
      </c>
      <c r="P136">
        <f>IF(OR(NOT(A136),I136&lt;&gt;""),"",Journal!$L136)</f>
        <v>0</v>
      </c>
      <c r="Q136">
        <f>O136+IF(K136,V136,0)</f>
        <v>0</v>
      </c>
      <c r="R136">
        <f>IF(P136="","",H136*P136*C136*D136)</f>
        <v>0</v>
      </c>
      <c r="S136">
        <f>IF(K136,M136*P136*C136*D136,"")</f>
        <v>0</v>
      </c>
      <c r="T136">
        <f>IF(K136,-IF(F136&gt;0,F136*Journal!$E136*P136*C136*D136,P136*E136),"")</f>
        <v>0</v>
      </c>
      <c r="U136">
        <f>IF(K136,IF(S136&gt;0,"W",IF(S136&lt;0,"L","B")),"")</f>
        <v>0</v>
      </c>
      <c r="V136">
        <f>IF(K136,S136+T136,"")</f>
        <v>0</v>
      </c>
      <c r="W136">
        <f>IF(K136,V136/O136,"")</f>
        <v>0</v>
      </c>
      <c r="X136">
        <f>IF(K136,M136/H136,"")</f>
        <v>0</v>
      </c>
      <c r="Y136">
        <f>IF(AND(OR(J136="OK",J136="OPEN"),ISNUMBER(Journal!$G136)),G136*(Journal!$G136-Journal!$E136)/H136,"")</f>
        <v>0</v>
      </c>
      <c r="Z136">
        <f>IF(AA136="","",IF(AND(ISNUMBER(Settings!$D$5),ISNUMBER(Settings!$E$5),IF(Settings!$D$5&lt;=Settings!$E$5,AND(AA136&gt;=Settings!$D$5,AA136&lt;Settings!$E$5),OR(AA136&gt;=Settings!$D$5,AA136&lt;Settings!$E$5))),Settings!$A$5,IF(AND(ISNUMBER(Settings!$D$6),ISNUMBER(Settings!$E$6),IF(Settings!$D$6&lt;=Settings!$E$6,AND(AA136&gt;=Settings!$D$6,AA136&lt;Settings!$E$6),OR(AA136&gt;=Settings!$D$6,AA136&lt;Settings!$E$6))),Settings!$A$6,IF(AND(ISNUMBER(Settings!$D$7),ISNUMBER(Settings!$E$7),IF(Settings!$D$7&lt;=Settings!$E$7,AND(AA136&gt;=Settings!$D$7,AA136&lt;Settings!$E$7),OR(AA136&gt;=Settings!$D$7,AA136&lt;Settings!$E$7))),Settings!$A$7,IF(AND(ISNUMBER(Settings!$D$8),ISNUMBER(Settings!$E$8),IF(Settings!$D$8&lt;=Settings!$E$8,AND(AA136&gt;=Settings!$D$8,AA136&lt;Settings!$E$8),OR(AA136&gt;=Settings!$D$8,AA136&lt;Settings!$E$8))),Settings!$A$8,IF(AND(ISNUMBER(Settings!$D$9),ISNUMBER(Settings!$E$9),IF(Settings!$D$9&lt;=Settings!$E$9,AND(AA136&gt;=Settings!$D$9,AA136&lt;Settings!$E$9),OR(AA136&gt;=Settings!$D$9,AA136&lt;Settings!$E$9))),Settings!$A$9,IF(AND(ISNUMBER(Settings!$D$10),ISNUMBER(Settings!$E$10),IF(Settings!$D$10&lt;=Settings!$E$10,AND(AA136&gt;=Settings!$D$10,AA136&lt;Settings!$E$10),OR(AA136&gt;=Settings!$D$10,AA136&lt;Settings!$E$10))),Settings!$A$10,"")))))))</f>
        <v>0</v>
      </c>
      <c r="AA136">
        <f>IF(AND(A136,ISNUMBER(Journal!$B136)),MOD(ROUND(MOD(Journal!$B136,1)*1440,0)-ROUND(Journal!$D$8*60,0),1440),"")</f>
        <v>0</v>
      </c>
      <c r="AB136">
        <f>IF(G136=1,"LONG",IF(G136=-1,"SHORT",""))</f>
        <v>0</v>
      </c>
      <c r="AC136">
        <f>AC135+IF(K136,1,0)</f>
        <v>0</v>
      </c>
      <c r="AD136">
        <f>IF(K136,AC136,"")</f>
        <v>0</v>
      </c>
      <c r="AE136">
        <f>J136="OPEN"</f>
        <v>0</v>
      </c>
      <c r="AF136">
        <f>AND(J136&lt;&gt;"",J136&lt;&gt;"OK",J136&lt;&gt;"OPEN")</f>
        <v>0</v>
      </c>
      <c r="AH136">
        <v>125</v>
      </c>
      <c r="AI136">
        <f>IF(AH136&gt;$AZ$11,"",IF(AH136=0,Journal!$D$3,INDEX($Q$11:$Q$1010,MATCH(AH136,$AD$11:$AD$1010,0))))</f>
        <v>0</v>
      </c>
      <c r="AJ136">
        <v>126</v>
      </c>
      <c r="AK136">
        <f>IF(AJ136&gt;$AZ$11,"",INDEX($P$11:$P$1010,MATCH(AJ136,$AD$11:$AD$1010,0)))</f>
        <v>0</v>
      </c>
      <c r="AM136">
        <f>IF(Markets!$A$130="","",Markets!$A$130)</f>
        <v>0</v>
      </c>
      <c r="AN136">
        <f>IF(AM136="",0,COUNTIFS(Journal!$C$11:$C$1010,AM136,$K$11:$K$1010,TRUE))</f>
        <v>0</v>
      </c>
      <c r="AO136">
        <f>IF(AN136=0,0,SUMIF(Journal!$C$11:$C$1010,AM136,$V$11:$V$1010))</f>
        <v>0</v>
      </c>
      <c r="AP136">
        <f>IF(AN136&gt;0,COUNTIF($AN$11:AN136,"&gt;0"),"")</f>
        <v>0</v>
      </c>
      <c r="AQ136">
        <v>126</v>
      </c>
      <c r="AR136">
        <f>IF(AQ136&gt;$AZ$36,"",INDEX($AM$11:$AM$160,MATCH(AQ136,$AP$11:$AP$160,0)))</f>
        <v>0</v>
      </c>
      <c r="AS136">
        <f>IF(AQ136&gt;$AZ$36,"",INDEX($AO$11:$AO$160,MATCH(AQ136,$AP$11:$AP$160,0)))</f>
        <v>0</v>
      </c>
    </row>
    <row r="137" spans="1:45">
      <c r="A137">
        <f>COUNTA(Journal!A137:M137)&gt;0</f>
        <v>0</v>
      </c>
      <c r="B137">
        <f>IF(Journal!$C137="",0,IFERROR(MATCH(Journal!$C137,Markets!$A$5:$A$154,0),0))</f>
        <v>0</v>
      </c>
      <c r="C137">
        <f>IF(B137&gt;0,INDEX(Markets!$C$5:$C$154,B137),"")</f>
        <v>0</v>
      </c>
      <c r="D137">
        <f>IF(B137&gt;0,INDEX(Markets!$F$5:$F$154,B137),"")</f>
        <v>0</v>
      </c>
      <c r="E137">
        <f>IF(B137&gt;0,IF(INDEX(Markets!$G$5:$G$154,B137)="",Journal!$D$4,INDEX(Markets!$G$5:$G$154,B137)),"")</f>
        <v>0</v>
      </c>
      <c r="F137">
        <f>IF(B137&gt;0,N(INDEX(Markets!$H$5:$H$154,B137)),0)</f>
        <v>0</v>
      </c>
      <c r="G137">
        <f>IF(Journal!$D137="LONG",1,IF(Journal!$D137="SHORT",-1,0))</f>
        <v>0</v>
      </c>
      <c r="H137">
        <f>IF(AND(ISNUMBER(Journal!$E137),ISNUMBER(Journal!$F137)),ABS(Journal!$E137-Journal!$F137),"")</f>
        <v>0</v>
      </c>
      <c r="I137">
        <f>IF(NOT(A137),"",IF(Journal!$C137="","INSTRUMENT MISSING",IF(B137=0,"UNKNOWN INSTRUMENT",IF(OR(NOT(ISNUMBER(C137)),NOT(ISNUMBER(D137))),"INSTRUMENT SPECS MISSING",IF(OR(C137&lt;=0,D137&lt;=0),"INSTRUMENT SPECS MISSING",IF(NOT(ISNUMBER(Journal!$E137)),"ENTRY MISSING",IF(NOT(ISNUMBER(Journal!$F137)),"SL MISSING",IF(Journal!$F137=Journal!$E137,"SL = ENTRY",IF(G137=0,"DIRECTION MISSING",IF(G137*(Journal!$E137-Journal!$F137)&lt;=0,"SL WRONG SIDE",IF(NOT(AND(ISNUMBER(Journal!$L137),Journal!$L137&gt;0)),IF(TRUE,"LOTS MISSING","RISK MISSING"),"")))))))))))</f>
        <v>0</v>
      </c>
      <c r="J137">
        <f>IF(NOT(A137),"",IF(I137&lt;&gt;"",I137,IF(AND(ISNUMBER(Journal!$G137),G137*(Journal!$G137-Journal!$E137)&lt;=0),"TP1 WRONG SIDE",IF(AND(ISNUMBER(Journal!$H137),G137*(Journal!$H137-Journal!$E137)&lt;=0),"TP2 WRONG SIDE",IF(AND(ISNUMBER(Journal!$I137),G137*(Journal!$I137-Journal!$E137)&lt;=0),"TP3 WRONG SIDE",IF(Journal!$K137="","OPEN",IF(AND(Journal!$M137&lt;&gt;"",OR(NOT(ISNUMBER(Journal!$M137)),Journal!$M137&lt;=0,Journal!$M137&gt;=1)),"TP1 % INVALID",IF(Journal!$K137="SL","OK",IF(Journal!$K137="TP",IF(ISNUMBER(Journal!$G137),"OK","TP1 MISSING"),IF(Journal!$K137="Manual exit",IF(ISNUMBER(Journal!$J137),"OK","MANUAL MISSING"),IF(Journal!$K137="TP1 + Breakeven",IF(ISNUMBER(Journal!$G137),"OK","TP1 MISSING"),IF(Journal!$K137="TP1 + Manual",IF(ISNUMBER(Journal!$G137),IF(ISNUMBER(Journal!$J137),"OK","MANUAL MISSING"),IF(ISNUMBER(Journal!$J137),"TP1 MISSING","TP1 &amp; MANUAL MISSING")),IF(Journal!$K137="Multiple TP",IF(ISNUMBER(Journal!$G137),IF(ISNUMBER(Journal!$H137),"OK","TP2 MISSING"),IF(ISNUMBER(Journal!$H137),"TP1 MISSING","TP1 &amp; TP2 MISSING")),"UNKNOWN OUTCOME")))))))))))))</f>
        <v>0</v>
      </c>
      <c r="K137">
        <f>J137="OK"</f>
        <v>0</v>
      </c>
      <c r="L137">
        <f>IF(ISNUMBER(Journal!$M137),Journal!$M137,0.5)</f>
        <v>0</v>
      </c>
      <c r="M137">
        <f>IF(NOT(K137),"",G137*IF(Journal!$K137="SL",Journal!$F137-Journal!$E137,IF(Journal!$K137="TP",Journal!$G137-Journal!$E137,IF(Journal!$K137="Manual exit",Journal!$J137-Journal!$E137,IF(Journal!$K137="TP1 + Breakeven",L137*(Journal!$G137-Journal!$E137),IF(Journal!$K137="TP1 + Manual",L137*(Journal!$G137-Journal!$E137)+(1-L137)*(Journal!$J137-Journal!$E137),(Journal!$G137+Journal!$H137+IF(ISNUMBER(Journal!$I137),Journal!$I137,0))/IF(ISNUMBER(Journal!$I137),3,2)-Journal!$E137))))))</f>
        <v>0</v>
      </c>
      <c r="N137">
        <f>IF(K137,Journal!$E137+G137*M137,"")</f>
        <v>0</v>
      </c>
      <c r="O137">
        <f>Q136</f>
        <v>0</v>
      </c>
      <c r="P137">
        <f>IF(OR(NOT(A137),I137&lt;&gt;""),"",Journal!$L137)</f>
        <v>0</v>
      </c>
      <c r="Q137">
        <f>O137+IF(K137,V137,0)</f>
        <v>0</v>
      </c>
      <c r="R137">
        <f>IF(P137="","",H137*P137*C137*D137)</f>
        <v>0</v>
      </c>
      <c r="S137">
        <f>IF(K137,M137*P137*C137*D137,"")</f>
        <v>0</v>
      </c>
      <c r="T137">
        <f>IF(K137,-IF(F137&gt;0,F137*Journal!$E137*P137*C137*D137,P137*E137),"")</f>
        <v>0</v>
      </c>
      <c r="U137">
        <f>IF(K137,IF(S137&gt;0,"W",IF(S137&lt;0,"L","B")),"")</f>
        <v>0</v>
      </c>
      <c r="V137">
        <f>IF(K137,S137+T137,"")</f>
        <v>0</v>
      </c>
      <c r="W137">
        <f>IF(K137,V137/O137,"")</f>
        <v>0</v>
      </c>
      <c r="X137">
        <f>IF(K137,M137/H137,"")</f>
        <v>0</v>
      </c>
      <c r="Y137">
        <f>IF(AND(OR(J137="OK",J137="OPEN"),ISNUMBER(Journal!$G137)),G137*(Journal!$G137-Journal!$E137)/H137,"")</f>
        <v>0</v>
      </c>
      <c r="Z137">
        <f>IF(AA137="","",IF(AND(ISNUMBER(Settings!$D$5),ISNUMBER(Settings!$E$5),IF(Settings!$D$5&lt;=Settings!$E$5,AND(AA137&gt;=Settings!$D$5,AA137&lt;Settings!$E$5),OR(AA137&gt;=Settings!$D$5,AA137&lt;Settings!$E$5))),Settings!$A$5,IF(AND(ISNUMBER(Settings!$D$6),ISNUMBER(Settings!$E$6),IF(Settings!$D$6&lt;=Settings!$E$6,AND(AA137&gt;=Settings!$D$6,AA137&lt;Settings!$E$6),OR(AA137&gt;=Settings!$D$6,AA137&lt;Settings!$E$6))),Settings!$A$6,IF(AND(ISNUMBER(Settings!$D$7),ISNUMBER(Settings!$E$7),IF(Settings!$D$7&lt;=Settings!$E$7,AND(AA137&gt;=Settings!$D$7,AA137&lt;Settings!$E$7),OR(AA137&gt;=Settings!$D$7,AA137&lt;Settings!$E$7))),Settings!$A$7,IF(AND(ISNUMBER(Settings!$D$8),ISNUMBER(Settings!$E$8),IF(Settings!$D$8&lt;=Settings!$E$8,AND(AA137&gt;=Settings!$D$8,AA137&lt;Settings!$E$8),OR(AA137&gt;=Settings!$D$8,AA137&lt;Settings!$E$8))),Settings!$A$8,IF(AND(ISNUMBER(Settings!$D$9),ISNUMBER(Settings!$E$9),IF(Settings!$D$9&lt;=Settings!$E$9,AND(AA137&gt;=Settings!$D$9,AA137&lt;Settings!$E$9),OR(AA137&gt;=Settings!$D$9,AA137&lt;Settings!$E$9))),Settings!$A$9,IF(AND(ISNUMBER(Settings!$D$10),ISNUMBER(Settings!$E$10),IF(Settings!$D$10&lt;=Settings!$E$10,AND(AA137&gt;=Settings!$D$10,AA137&lt;Settings!$E$10),OR(AA137&gt;=Settings!$D$10,AA137&lt;Settings!$E$10))),Settings!$A$10,"")))))))</f>
        <v>0</v>
      </c>
      <c r="AA137">
        <f>IF(AND(A137,ISNUMBER(Journal!$B137)),MOD(ROUND(MOD(Journal!$B137,1)*1440,0)-ROUND(Journal!$D$8*60,0),1440),"")</f>
        <v>0</v>
      </c>
      <c r="AB137">
        <f>IF(G137=1,"LONG",IF(G137=-1,"SHORT",""))</f>
        <v>0</v>
      </c>
      <c r="AC137">
        <f>AC136+IF(K137,1,0)</f>
        <v>0</v>
      </c>
      <c r="AD137">
        <f>IF(K137,AC137,"")</f>
        <v>0</v>
      </c>
      <c r="AE137">
        <f>J137="OPEN"</f>
        <v>0</v>
      </c>
      <c r="AF137">
        <f>AND(J137&lt;&gt;"",J137&lt;&gt;"OK",J137&lt;&gt;"OPEN")</f>
        <v>0</v>
      </c>
      <c r="AH137">
        <v>126</v>
      </c>
      <c r="AI137">
        <f>IF(AH137&gt;$AZ$11,"",IF(AH137=0,Journal!$D$3,INDEX($Q$11:$Q$1010,MATCH(AH137,$AD$11:$AD$1010,0))))</f>
        <v>0</v>
      </c>
      <c r="AJ137">
        <v>127</v>
      </c>
      <c r="AK137">
        <f>IF(AJ137&gt;$AZ$11,"",INDEX($P$11:$P$1010,MATCH(AJ137,$AD$11:$AD$1010,0)))</f>
        <v>0</v>
      </c>
      <c r="AM137">
        <f>IF(Markets!$A$131="","",Markets!$A$131)</f>
        <v>0</v>
      </c>
      <c r="AN137">
        <f>IF(AM137="",0,COUNTIFS(Journal!$C$11:$C$1010,AM137,$K$11:$K$1010,TRUE))</f>
        <v>0</v>
      </c>
      <c r="AO137">
        <f>IF(AN137=0,0,SUMIF(Journal!$C$11:$C$1010,AM137,$V$11:$V$1010))</f>
        <v>0</v>
      </c>
      <c r="AP137">
        <f>IF(AN137&gt;0,COUNTIF($AN$11:AN137,"&gt;0"),"")</f>
        <v>0</v>
      </c>
      <c r="AQ137">
        <v>127</v>
      </c>
      <c r="AR137">
        <f>IF(AQ137&gt;$AZ$36,"",INDEX($AM$11:$AM$160,MATCH(AQ137,$AP$11:$AP$160,0)))</f>
        <v>0</v>
      </c>
      <c r="AS137">
        <f>IF(AQ137&gt;$AZ$36,"",INDEX($AO$11:$AO$160,MATCH(AQ137,$AP$11:$AP$160,0)))</f>
        <v>0</v>
      </c>
    </row>
    <row r="138" spans="1:45">
      <c r="A138">
        <f>COUNTA(Journal!A138:M138)&gt;0</f>
        <v>0</v>
      </c>
      <c r="B138">
        <f>IF(Journal!$C138="",0,IFERROR(MATCH(Journal!$C138,Markets!$A$5:$A$154,0),0))</f>
        <v>0</v>
      </c>
      <c r="C138">
        <f>IF(B138&gt;0,INDEX(Markets!$C$5:$C$154,B138),"")</f>
        <v>0</v>
      </c>
      <c r="D138">
        <f>IF(B138&gt;0,INDEX(Markets!$F$5:$F$154,B138),"")</f>
        <v>0</v>
      </c>
      <c r="E138">
        <f>IF(B138&gt;0,IF(INDEX(Markets!$G$5:$G$154,B138)="",Journal!$D$4,INDEX(Markets!$G$5:$G$154,B138)),"")</f>
        <v>0</v>
      </c>
      <c r="F138">
        <f>IF(B138&gt;0,N(INDEX(Markets!$H$5:$H$154,B138)),0)</f>
        <v>0</v>
      </c>
      <c r="G138">
        <f>IF(Journal!$D138="LONG",1,IF(Journal!$D138="SHORT",-1,0))</f>
        <v>0</v>
      </c>
      <c r="H138">
        <f>IF(AND(ISNUMBER(Journal!$E138),ISNUMBER(Journal!$F138)),ABS(Journal!$E138-Journal!$F138),"")</f>
        <v>0</v>
      </c>
      <c r="I138">
        <f>IF(NOT(A138),"",IF(Journal!$C138="","INSTRUMENT MISSING",IF(B138=0,"UNKNOWN INSTRUMENT",IF(OR(NOT(ISNUMBER(C138)),NOT(ISNUMBER(D138))),"INSTRUMENT SPECS MISSING",IF(OR(C138&lt;=0,D138&lt;=0),"INSTRUMENT SPECS MISSING",IF(NOT(ISNUMBER(Journal!$E138)),"ENTRY MISSING",IF(NOT(ISNUMBER(Journal!$F138)),"SL MISSING",IF(Journal!$F138=Journal!$E138,"SL = ENTRY",IF(G138=0,"DIRECTION MISSING",IF(G138*(Journal!$E138-Journal!$F138)&lt;=0,"SL WRONG SIDE",IF(NOT(AND(ISNUMBER(Journal!$L138),Journal!$L138&gt;0)),IF(TRUE,"LOTS MISSING","RISK MISSING"),"")))))))))))</f>
        <v>0</v>
      </c>
      <c r="J138">
        <f>IF(NOT(A138),"",IF(I138&lt;&gt;"",I138,IF(AND(ISNUMBER(Journal!$G138),G138*(Journal!$G138-Journal!$E138)&lt;=0),"TP1 WRONG SIDE",IF(AND(ISNUMBER(Journal!$H138),G138*(Journal!$H138-Journal!$E138)&lt;=0),"TP2 WRONG SIDE",IF(AND(ISNUMBER(Journal!$I138),G138*(Journal!$I138-Journal!$E138)&lt;=0),"TP3 WRONG SIDE",IF(Journal!$K138="","OPEN",IF(AND(Journal!$M138&lt;&gt;"",OR(NOT(ISNUMBER(Journal!$M138)),Journal!$M138&lt;=0,Journal!$M138&gt;=1)),"TP1 % INVALID",IF(Journal!$K138="SL","OK",IF(Journal!$K138="TP",IF(ISNUMBER(Journal!$G138),"OK","TP1 MISSING"),IF(Journal!$K138="Manual exit",IF(ISNUMBER(Journal!$J138),"OK","MANUAL MISSING"),IF(Journal!$K138="TP1 + Breakeven",IF(ISNUMBER(Journal!$G138),"OK","TP1 MISSING"),IF(Journal!$K138="TP1 + Manual",IF(ISNUMBER(Journal!$G138),IF(ISNUMBER(Journal!$J138),"OK","MANUAL MISSING"),IF(ISNUMBER(Journal!$J138),"TP1 MISSING","TP1 &amp; MANUAL MISSING")),IF(Journal!$K138="Multiple TP",IF(ISNUMBER(Journal!$G138),IF(ISNUMBER(Journal!$H138),"OK","TP2 MISSING"),IF(ISNUMBER(Journal!$H138),"TP1 MISSING","TP1 &amp; TP2 MISSING")),"UNKNOWN OUTCOME")))))))))))))</f>
        <v>0</v>
      </c>
      <c r="K138">
        <f>J138="OK"</f>
        <v>0</v>
      </c>
      <c r="L138">
        <f>IF(ISNUMBER(Journal!$M138),Journal!$M138,0.5)</f>
        <v>0</v>
      </c>
      <c r="M138">
        <f>IF(NOT(K138),"",G138*IF(Journal!$K138="SL",Journal!$F138-Journal!$E138,IF(Journal!$K138="TP",Journal!$G138-Journal!$E138,IF(Journal!$K138="Manual exit",Journal!$J138-Journal!$E138,IF(Journal!$K138="TP1 + Breakeven",L138*(Journal!$G138-Journal!$E138),IF(Journal!$K138="TP1 + Manual",L138*(Journal!$G138-Journal!$E138)+(1-L138)*(Journal!$J138-Journal!$E138),(Journal!$G138+Journal!$H138+IF(ISNUMBER(Journal!$I138),Journal!$I138,0))/IF(ISNUMBER(Journal!$I138),3,2)-Journal!$E138))))))</f>
        <v>0</v>
      </c>
      <c r="N138">
        <f>IF(K138,Journal!$E138+G138*M138,"")</f>
        <v>0</v>
      </c>
      <c r="O138">
        <f>Q137</f>
        <v>0</v>
      </c>
      <c r="P138">
        <f>IF(OR(NOT(A138),I138&lt;&gt;""),"",Journal!$L138)</f>
        <v>0</v>
      </c>
      <c r="Q138">
        <f>O138+IF(K138,V138,0)</f>
        <v>0</v>
      </c>
      <c r="R138">
        <f>IF(P138="","",H138*P138*C138*D138)</f>
        <v>0</v>
      </c>
      <c r="S138">
        <f>IF(K138,M138*P138*C138*D138,"")</f>
        <v>0</v>
      </c>
      <c r="T138">
        <f>IF(K138,-IF(F138&gt;0,F138*Journal!$E138*P138*C138*D138,P138*E138),"")</f>
        <v>0</v>
      </c>
      <c r="U138">
        <f>IF(K138,IF(S138&gt;0,"W",IF(S138&lt;0,"L","B")),"")</f>
        <v>0</v>
      </c>
      <c r="V138">
        <f>IF(K138,S138+T138,"")</f>
        <v>0</v>
      </c>
      <c r="W138">
        <f>IF(K138,V138/O138,"")</f>
        <v>0</v>
      </c>
      <c r="X138">
        <f>IF(K138,M138/H138,"")</f>
        <v>0</v>
      </c>
      <c r="Y138">
        <f>IF(AND(OR(J138="OK",J138="OPEN"),ISNUMBER(Journal!$G138)),G138*(Journal!$G138-Journal!$E138)/H138,"")</f>
        <v>0</v>
      </c>
      <c r="Z138">
        <f>IF(AA138="","",IF(AND(ISNUMBER(Settings!$D$5),ISNUMBER(Settings!$E$5),IF(Settings!$D$5&lt;=Settings!$E$5,AND(AA138&gt;=Settings!$D$5,AA138&lt;Settings!$E$5),OR(AA138&gt;=Settings!$D$5,AA138&lt;Settings!$E$5))),Settings!$A$5,IF(AND(ISNUMBER(Settings!$D$6),ISNUMBER(Settings!$E$6),IF(Settings!$D$6&lt;=Settings!$E$6,AND(AA138&gt;=Settings!$D$6,AA138&lt;Settings!$E$6),OR(AA138&gt;=Settings!$D$6,AA138&lt;Settings!$E$6))),Settings!$A$6,IF(AND(ISNUMBER(Settings!$D$7),ISNUMBER(Settings!$E$7),IF(Settings!$D$7&lt;=Settings!$E$7,AND(AA138&gt;=Settings!$D$7,AA138&lt;Settings!$E$7),OR(AA138&gt;=Settings!$D$7,AA138&lt;Settings!$E$7))),Settings!$A$7,IF(AND(ISNUMBER(Settings!$D$8),ISNUMBER(Settings!$E$8),IF(Settings!$D$8&lt;=Settings!$E$8,AND(AA138&gt;=Settings!$D$8,AA138&lt;Settings!$E$8),OR(AA138&gt;=Settings!$D$8,AA138&lt;Settings!$E$8))),Settings!$A$8,IF(AND(ISNUMBER(Settings!$D$9),ISNUMBER(Settings!$E$9),IF(Settings!$D$9&lt;=Settings!$E$9,AND(AA138&gt;=Settings!$D$9,AA138&lt;Settings!$E$9),OR(AA138&gt;=Settings!$D$9,AA138&lt;Settings!$E$9))),Settings!$A$9,IF(AND(ISNUMBER(Settings!$D$10),ISNUMBER(Settings!$E$10),IF(Settings!$D$10&lt;=Settings!$E$10,AND(AA138&gt;=Settings!$D$10,AA138&lt;Settings!$E$10),OR(AA138&gt;=Settings!$D$10,AA138&lt;Settings!$E$10))),Settings!$A$10,"")))))))</f>
        <v>0</v>
      </c>
      <c r="AA138">
        <f>IF(AND(A138,ISNUMBER(Journal!$B138)),MOD(ROUND(MOD(Journal!$B138,1)*1440,0)-ROUND(Journal!$D$8*60,0),1440),"")</f>
        <v>0</v>
      </c>
      <c r="AB138">
        <f>IF(G138=1,"LONG",IF(G138=-1,"SHORT",""))</f>
        <v>0</v>
      </c>
      <c r="AC138">
        <f>AC137+IF(K138,1,0)</f>
        <v>0</v>
      </c>
      <c r="AD138">
        <f>IF(K138,AC138,"")</f>
        <v>0</v>
      </c>
      <c r="AE138">
        <f>J138="OPEN"</f>
        <v>0</v>
      </c>
      <c r="AF138">
        <f>AND(J138&lt;&gt;"",J138&lt;&gt;"OK",J138&lt;&gt;"OPEN")</f>
        <v>0</v>
      </c>
      <c r="AH138">
        <v>127</v>
      </c>
      <c r="AI138">
        <f>IF(AH138&gt;$AZ$11,"",IF(AH138=0,Journal!$D$3,INDEX($Q$11:$Q$1010,MATCH(AH138,$AD$11:$AD$1010,0))))</f>
        <v>0</v>
      </c>
      <c r="AJ138">
        <v>128</v>
      </c>
      <c r="AK138">
        <f>IF(AJ138&gt;$AZ$11,"",INDEX($P$11:$P$1010,MATCH(AJ138,$AD$11:$AD$1010,0)))</f>
        <v>0</v>
      </c>
      <c r="AM138">
        <f>IF(Markets!$A$132="","",Markets!$A$132)</f>
        <v>0</v>
      </c>
      <c r="AN138">
        <f>IF(AM138="",0,COUNTIFS(Journal!$C$11:$C$1010,AM138,$K$11:$K$1010,TRUE))</f>
        <v>0</v>
      </c>
      <c r="AO138">
        <f>IF(AN138=0,0,SUMIF(Journal!$C$11:$C$1010,AM138,$V$11:$V$1010))</f>
        <v>0</v>
      </c>
      <c r="AP138">
        <f>IF(AN138&gt;0,COUNTIF($AN$11:AN138,"&gt;0"),"")</f>
        <v>0</v>
      </c>
      <c r="AQ138">
        <v>128</v>
      </c>
      <c r="AR138">
        <f>IF(AQ138&gt;$AZ$36,"",INDEX($AM$11:$AM$160,MATCH(AQ138,$AP$11:$AP$160,0)))</f>
        <v>0</v>
      </c>
      <c r="AS138">
        <f>IF(AQ138&gt;$AZ$36,"",INDEX($AO$11:$AO$160,MATCH(AQ138,$AP$11:$AP$160,0)))</f>
        <v>0</v>
      </c>
    </row>
    <row r="139" spans="1:45">
      <c r="A139">
        <f>COUNTA(Journal!A139:M139)&gt;0</f>
        <v>0</v>
      </c>
      <c r="B139">
        <f>IF(Journal!$C139="",0,IFERROR(MATCH(Journal!$C139,Markets!$A$5:$A$154,0),0))</f>
        <v>0</v>
      </c>
      <c r="C139">
        <f>IF(B139&gt;0,INDEX(Markets!$C$5:$C$154,B139),"")</f>
        <v>0</v>
      </c>
      <c r="D139">
        <f>IF(B139&gt;0,INDEX(Markets!$F$5:$F$154,B139),"")</f>
        <v>0</v>
      </c>
      <c r="E139">
        <f>IF(B139&gt;0,IF(INDEX(Markets!$G$5:$G$154,B139)="",Journal!$D$4,INDEX(Markets!$G$5:$G$154,B139)),"")</f>
        <v>0</v>
      </c>
      <c r="F139">
        <f>IF(B139&gt;0,N(INDEX(Markets!$H$5:$H$154,B139)),0)</f>
        <v>0</v>
      </c>
      <c r="G139">
        <f>IF(Journal!$D139="LONG",1,IF(Journal!$D139="SHORT",-1,0))</f>
        <v>0</v>
      </c>
      <c r="H139">
        <f>IF(AND(ISNUMBER(Journal!$E139),ISNUMBER(Journal!$F139)),ABS(Journal!$E139-Journal!$F139),"")</f>
        <v>0</v>
      </c>
      <c r="I139">
        <f>IF(NOT(A139),"",IF(Journal!$C139="","INSTRUMENT MISSING",IF(B139=0,"UNKNOWN INSTRUMENT",IF(OR(NOT(ISNUMBER(C139)),NOT(ISNUMBER(D139))),"INSTRUMENT SPECS MISSING",IF(OR(C139&lt;=0,D139&lt;=0),"INSTRUMENT SPECS MISSING",IF(NOT(ISNUMBER(Journal!$E139)),"ENTRY MISSING",IF(NOT(ISNUMBER(Journal!$F139)),"SL MISSING",IF(Journal!$F139=Journal!$E139,"SL = ENTRY",IF(G139=0,"DIRECTION MISSING",IF(G139*(Journal!$E139-Journal!$F139)&lt;=0,"SL WRONG SIDE",IF(NOT(AND(ISNUMBER(Journal!$L139),Journal!$L139&gt;0)),IF(TRUE,"LOTS MISSING","RISK MISSING"),"")))))))))))</f>
        <v>0</v>
      </c>
      <c r="J139">
        <f>IF(NOT(A139),"",IF(I139&lt;&gt;"",I139,IF(AND(ISNUMBER(Journal!$G139),G139*(Journal!$G139-Journal!$E139)&lt;=0),"TP1 WRONG SIDE",IF(AND(ISNUMBER(Journal!$H139),G139*(Journal!$H139-Journal!$E139)&lt;=0),"TP2 WRONG SIDE",IF(AND(ISNUMBER(Journal!$I139),G139*(Journal!$I139-Journal!$E139)&lt;=0),"TP3 WRONG SIDE",IF(Journal!$K139="","OPEN",IF(AND(Journal!$M139&lt;&gt;"",OR(NOT(ISNUMBER(Journal!$M139)),Journal!$M139&lt;=0,Journal!$M139&gt;=1)),"TP1 % INVALID",IF(Journal!$K139="SL","OK",IF(Journal!$K139="TP",IF(ISNUMBER(Journal!$G139),"OK","TP1 MISSING"),IF(Journal!$K139="Manual exit",IF(ISNUMBER(Journal!$J139),"OK","MANUAL MISSING"),IF(Journal!$K139="TP1 + Breakeven",IF(ISNUMBER(Journal!$G139),"OK","TP1 MISSING"),IF(Journal!$K139="TP1 + Manual",IF(ISNUMBER(Journal!$G139),IF(ISNUMBER(Journal!$J139),"OK","MANUAL MISSING"),IF(ISNUMBER(Journal!$J139),"TP1 MISSING","TP1 &amp; MANUAL MISSING")),IF(Journal!$K139="Multiple TP",IF(ISNUMBER(Journal!$G139),IF(ISNUMBER(Journal!$H139),"OK","TP2 MISSING"),IF(ISNUMBER(Journal!$H139),"TP1 MISSING","TP1 &amp; TP2 MISSING")),"UNKNOWN OUTCOME")))))))))))))</f>
        <v>0</v>
      </c>
      <c r="K139">
        <f>J139="OK"</f>
        <v>0</v>
      </c>
      <c r="L139">
        <f>IF(ISNUMBER(Journal!$M139),Journal!$M139,0.5)</f>
        <v>0</v>
      </c>
      <c r="M139">
        <f>IF(NOT(K139),"",G139*IF(Journal!$K139="SL",Journal!$F139-Journal!$E139,IF(Journal!$K139="TP",Journal!$G139-Journal!$E139,IF(Journal!$K139="Manual exit",Journal!$J139-Journal!$E139,IF(Journal!$K139="TP1 + Breakeven",L139*(Journal!$G139-Journal!$E139),IF(Journal!$K139="TP1 + Manual",L139*(Journal!$G139-Journal!$E139)+(1-L139)*(Journal!$J139-Journal!$E139),(Journal!$G139+Journal!$H139+IF(ISNUMBER(Journal!$I139),Journal!$I139,0))/IF(ISNUMBER(Journal!$I139),3,2)-Journal!$E139))))))</f>
        <v>0</v>
      </c>
      <c r="N139">
        <f>IF(K139,Journal!$E139+G139*M139,"")</f>
        <v>0</v>
      </c>
      <c r="O139">
        <f>Q138</f>
        <v>0</v>
      </c>
      <c r="P139">
        <f>IF(OR(NOT(A139),I139&lt;&gt;""),"",Journal!$L139)</f>
        <v>0</v>
      </c>
      <c r="Q139">
        <f>O139+IF(K139,V139,0)</f>
        <v>0</v>
      </c>
      <c r="R139">
        <f>IF(P139="","",H139*P139*C139*D139)</f>
        <v>0</v>
      </c>
      <c r="S139">
        <f>IF(K139,M139*P139*C139*D139,"")</f>
        <v>0</v>
      </c>
      <c r="T139">
        <f>IF(K139,-IF(F139&gt;0,F139*Journal!$E139*P139*C139*D139,P139*E139),"")</f>
        <v>0</v>
      </c>
      <c r="U139">
        <f>IF(K139,IF(S139&gt;0,"W",IF(S139&lt;0,"L","B")),"")</f>
        <v>0</v>
      </c>
      <c r="V139">
        <f>IF(K139,S139+T139,"")</f>
        <v>0</v>
      </c>
      <c r="W139">
        <f>IF(K139,V139/O139,"")</f>
        <v>0</v>
      </c>
      <c r="X139">
        <f>IF(K139,M139/H139,"")</f>
        <v>0</v>
      </c>
      <c r="Y139">
        <f>IF(AND(OR(J139="OK",J139="OPEN"),ISNUMBER(Journal!$G139)),G139*(Journal!$G139-Journal!$E139)/H139,"")</f>
        <v>0</v>
      </c>
      <c r="Z139">
        <f>IF(AA139="","",IF(AND(ISNUMBER(Settings!$D$5),ISNUMBER(Settings!$E$5),IF(Settings!$D$5&lt;=Settings!$E$5,AND(AA139&gt;=Settings!$D$5,AA139&lt;Settings!$E$5),OR(AA139&gt;=Settings!$D$5,AA139&lt;Settings!$E$5))),Settings!$A$5,IF(AND(ISNUMBER(Settings!$D$6),ISNUMBER(Settings!$E$6),IF(Settings!$D$6&lt;=Settings!$E$6,AND(AA139&gt;=Settings!$D$6,AA139&lt;Settings!$E$6),OR(AA139&gt;=Settings!$D$6,AA139&lt;Settings!$E$6))),Settings!$A$6,IF(AND(ISNUMBER(Settings!$D$7),ISNUMBER(Settings!$E$7),IF(Settings!$D$7&lt;=Settings!$E$7,AND(AA139&gt;=Settings!$D$7,AA139&lt;Settings!$E$7),OR(AA139&gt;=Settings!$D$7,AA139&lt;Settings!$E$7))),Settings!$A$7,IF(AND(ISNUMBER(Settings!$D$8),ISNUMBER(Settings!$E$8),IF(Settings!$D$8&lt;=Settings!$E$8,AND(AA139&gt;=Settings!$D$8,AA139&lt;Settings!$E$8),OR(AA139&gt;=Settings!$D$8,AA139&lt;Settings!$E$8))),Settings!$A$8,IF(AND(ISNUMBER(Settings!$D$9),ISNUMBER(Settings!$E$9),IF(Settings!$D$9&lt;=Settings!$E$9,AND(AA139&gt;=Settings!$D$9,AA139&lt;Settings!$E$9),OR(AA139&gt;=Settings!$D$9,AA139&lt;Settings!$E$9))),Settings!$A$9,IF(AND(ISNUMBER(Settings!$D$10),ISNUMBER(Settings!$E$10),IF(Settings!$D$10&lt;=Settings!$E$10,AND(AA139&gt;=Settings!$D$10,AA139&lt;Settings!$E$10),OR(AA139&gt;=Settings!$D$10,AA139&lt;Settings!$E$10))),Settings!$A$10,"")))))))</f>
        <v>0</v>
      </c>
      <c r="AA139">
        <f>IF(AND(A139,ISNUMBER(Journal!$B139)),MOD(ROUND(MOD(Journal!$B139,1)*1440,0)-ROUND(Journal!$D$8*60,0),1440),"")</f>
        <v>0</v>
      </c>
      <c r="AB139">
        <f>IF(G139=1,"LONG",IF(G139=-1,"SHORT",""))</f>
        <v>0</v>
      </c>
      <c r="AC139">
        <f>AC138+IF(K139,1,0)</f>
        <v>0</v>
      </c>
      <c r="AD139">
        <f>IF(K139,AC139,"")</f>
        <v>0</v>
      </c>
      <c r="AE139">
        <f>J139="OPEN"</f>
        <v>0</v>
      </c>
      <c r="AF139">
        <f>AND(J139&lt;&gt;"",J139&lt;&gt;"OK",J139&lt;&gt;"OPEN")</f>
        <v>0</v>
      </c>
      <c r="AH139">
        <v>128</v>
      </c>
      <c r="AI139">
        <f>IF(AH139&gt;$AZ$11,"",IF(AH139=0,Journal!$D$3,INDEX($Q$11:$Q$1010,MATCH(AH139,$AD$11:$AD$1010,0))))</f>
        <v>0</v>
      </c>
      <c r="AJ139">
        <v>129</v>
      </c>
      <c r="AK139">
        <f>IF(AJ139&gt;$AZ$11,"",INDEX($P$11:$P$1010,MATCH(AJ139,$AD$11:$AD$1010,0)))</f>
        <v>0</v>
      </c>
      <c r="AM139">
        <f>IF(Markets!$A$133="","",Markets!$A$133)</f>
        <v>0</v>
      </c>
      <c r="AN139">
        <f>IF(AM139="",0,COUNTIFS(Journal!$C$11:$C$1010,AM139,$K$11:$K$1010,TRUE))</f>
        <v>0</v>
      </c>
      <c r="AO139">
        <f>IF(AN139=0,0,SUMIF(Journal!$C$11:$C$1010,AM139,$V$11:$V$1010))</f>
        <v>0</v>
      </c>
      <c r="AP139">
        <f>IF(AN139&gt;0,COUNTIF($AN$11:AN139,"&gt;0"),"")</f>
        <v>0</v>
      </c>
      <c r="AQ139">
        <v>129</v>
      </c>
      <c r="AR139">
        <f>IF(AQ139&gt;$AZ$36,"",INDEX($AM$11:$AM$160,MATCH(AQ139,$AP$11:$AP$160,0)))</f>
        <v>0</v>
      </c>
      <c r="AS139">
        <f>IF(AQ139&gt;$AZ$36,"",INDEX($AO$11:$AO$160,MATCH(AQ139,$AP$11:$AP$160,0)))</f>
        <v>0</v>
      </c>
    </row>
    <row r="140" spans="1:45">
      <c r="A140">
        <f>COUNTA(Journal!A140:M140)&gt;0</f>
        <v>0</v>
      </c>
      <c r="B140">
        <f>IF(Journal!$C140="",0,IFERROR(MATCH(Journal!$C140,Markets!$A$5:$A$154,0),0))</f>
        <v>0</v>
      </c>
      <c r="C140">
        <f>IF(B140&gt;0,INDEX(Markets!$C$5:$C$154,B140),"")</f>
        <v>0</v>
      </c>
      <c r="D140">
        <f>IF(B140&gt;0,INDEX(Markets!$F$5:$F$154,B140),"")</f>
        <v>0</v>
      </c>
      <c r="E140">
        <f>IF(B140&gt;0,IF(INDEX(Markets!$G$5:$G$154,B140)="",Journal!$D$4,INDEX(Markets!$G$5:$G$154,B140)),"")</f>
        <v>0</v>
      </c>
      <c r="F140">
        <f>IF(B140&gt;0,N(INDEX(Markets!$H$5:$H$154,B140)),0)</f>
        <v>0</v>
      </c>
      <c r="G140">
        <f>IF(Journal!$D140="LONG",1,IF(Journal!$D140="SHORT",-1,0))</f>
        <v>0</v>
      </c>
      <c r="H140">
        <f>IF(AND(ISNUMBER(Journal!$E140),ISNUMBER(Journal!$F140)),ABS(Journal!$E140-Journal!$F140),"")</f>
        <v>0</v>
      </c>
      <c r="I140">
        <f>IF(NOT(A140),"",IF(Journal!$C140="","INSTRUMENT MISSING",IF(B140=0,"UNKNOWN INSTRUMENT",IF(OR(NOT(ISNUMBER(C140)),NOT(ISNUMBER(D140))),"INSTRUMENT SPECS MISSING",IF(OR(C140&lt;=0,D140&lt;=0),"INSTRUMENT SPECS MISSING",IF(NOT(ISNUMBER(Journal!$E140)),"ENTRY MISSING",IF(NOT(ISNUMBER(Journal!$F140)),"SL MISSING",IF(Journal!$F140=Journal!$E140,"SL = ENTRY",IF(G140=0,"DIRECTION MISSING",IF(G140*(Journal!$E140-Journal!$F140)&lt;=0,"SL WRONG SIDE",IF(NOT(AND(ISNUMBER(Journal!$L140),Journal!$L140&gt;0)),IF(TRUE,"LOTS MISSING","RISK MISSING"),"")))))))))))</f>
        <v>0</v>
      </c>
      <c r="J140">
        <f>IF(NOT(A140),"",IF(I140&lt;&gt;"",I140,IF(AND(ISNUMBER(Journal!$G140),G140*(Journal!$G140-Journal!$E140)&lt;=0),"TP1 WRONG SIDE",IF(AND(ISNUMBER(Journal!$H140),G140*(Journal!$H140-Journal!$E140)&lt;=0),"TP2 WRONG SIDE",IF(AND(ISNUMBER(Journal!$I140),G140*(Journal!$I140-Journal!$E140)&lt;=0),"TP3 WRONG SIDE",IF(Journal!$K140="","OPEN",IF(AND(Journal!$M140&lt;&gt;"",OR(NOT(ISNUMBER(Journal!$M140)),Journal!$M140&lt;=0,Journal!$M140&gt;=1)),"TP1 % INVALID",IF(Journal!$K140="SL","OK",IF(Journal!$K140="TP",IF(ISNUMBER(Journal!$G140),"OK","TP1 MISSING"),IF(Journal!$K140="Manual exit",IF(ISNUMBER(Journal!$J140),"OK","MANUAL MISSING"),IF(Journal!$K140="TP1 + Breakeven",IF(ISNUMBER(Journal!$G140),"OK","TP1 MISSING"),IF(Journal!$K140="TP1 + Manual",IF(ISNUMBER(Journal!$G140),IF(ISNUMBER(Journal!$J140),"OK","MANUAL MISSING"),IF(ISNUMBER(Journal!$J140),"TP1 MISSING","TP1 &amp; MANUAL MISSING")),IF(Journal!$K140="Multiple TP",IF(ISNUMBER(Journal!$G140),IF(ISNUMBER(Journal!$H140),"OK","TP2 MISSING"),IF(ISNUMBER(Journal!$H140),"TP1 MISSING","TP1 &amp; TP2 MISSING")),"UNKNOWN OUTCOME")))))))))))))</f>
        <v>0</v>
      </c>
      <c r="K140">
        <f>J140="OK"</f>
        <v>0</v>
      </c>
      <c r="L140">
        <f>IF(ISNUMBER(Journal!$M140),Journal!$M140,0.5)</f>
        <v>0</v>
      </c>
      <c r="M140">
        <f>IF(NOT(K140),"",G140*IF(Journal!$K140="SL",Journal!$F140-Journal!$E140,IF(Journal!$K140="TP",Journal!$G140-Journal!$E140,IF(Journal!$K140="Manual exit",Journal!$J140-Journal!$E140,IF(Journal!$K140="TP1 + Breakeven",L140*(Journal!$G140-Journal!$E140),IF(Journal!$K140="TP1 + Manual",L140*(Journal!$G140-Journal!$E140)+(1-L140)*(Journal!$J140-Journal!$E140),(Journal!$G140+Journal!$H140+IF(ISNUMBER(Journal!$I140),Journal!$I140,0))/IF(ISNUMBER(Journal!$I140),3,2)-Journal!$E140))))))</f>
        <v>0</v>
      </c>
      <c r="N140">
        <f>IF(K140,Journal!$E140+G140*M140,"")</f>
        <v>0</v>
      </c>
      <c r="O140">
        <f>Q139</f>
        <v>0</v>
      </c>
      <c r="P140">
        <f>IF(OR(NOT(A140),I140&lt;&gt;""),"",Journal!$L140)</f>
        <v>0</v>
      </c>
      <c r="Q140">
        <f>O140+IF(K140,V140,0)</f>
        <v>0</v>
      </c>
      <c r="R140">
        <f>IF(P140="","",H140*P140*C140*D140)</f>
        <v>0</v>
      </c>
      <c r="S140">
        <f>IF(K140,M140*P140*C140*D140,"")</f>
        <v>0</v>
      </c>
      <c r="T140">
        <f>IF(K140,-IF(F140&gt;0,F140*Journal!$E140*P140*C140*D140,P140*E140),"")</f>
        <v>0</v>
      </c>
      <c r="U140">
        <f>IF(K140,IF(S140&gt;0,"W",IF(S140&lt;0,"L","B")),"")</f>
        <v>0</v>
      </c>
      <c r="V140">
        <f>IF(K140,S140+T140,"")</f>
        <v>0</v>
      </c>
      <c r="W140">
        <f>IF(K140,V140/O140,"")</f>
        <v>0</v>
      </c>
      <c r="X140">
        <f>IF(K140,M140/H140,"")</f>
        <v>0</v>
      </c>
      <c r="Y140">
        <f>IF(AND(OR(J140="OK",J140="OPEN"),ISNUMBER(Journal!$G140)),G140*(Journal!$G140-Journal!$E140)/H140,"")</f>
        <v>0</v>
      </c>
      <c r="Z140">
        <f>IF(AA140="","",IF(AND(ISNUMBER(Settings!$D$5),ISNUMBER(Settings!$E$5),IF(Settings!$D$5&lt;=Settings!$E$5,AND(AA140&gt;=Settings!$D$5,AA140&lt;Settings!$E$5),OR(AA140&gt;=Settings!$D$5,AA140&lt;Settings!$E$5))),Settings!$A$5,IF(AND(ISNUMBER(Settings!$D$6),ISNUMBER(Settings!$E$6),IF(Settings!$D$6&lt;=Settings!$E$6,AND(AA140&gt;=Settings!$D$6,AA140&lt;Settings!$E$6),OR(AA140&gt;=Settings!$D$6,AA140&lt;Settings!$E$6))),Settings!$A$6,IF(AND(ISNUMBER(Settings!$D$7),ISNUMBER(Settings!$E$7),IF(Settings!$D$7&lt;=Settings!$E$7,AND(AA140&gt;=Settings!$D$7,AA140&lt;Settings!$E$7),OR(AA140&gt;=Settings!$D$7,AA140&lt;Settings!$E$7))),Settings!$A$7,IF(AND(ISNUMBER(Settings!$D$8),ISNUMBER(Settings!$E$8),IF(Settings!$D$8&lt;=Settings!$E$8,AND(AA140&gt;=Settings!$D$8,AA140&lt;Settings!$E$8),OR(AA140&gt;=Settings!$D$8,AA140&lt;Settings!$E$8))),Settings!$A$8,IF(AND(ISNUMBER(Settings!$D$9),ISNUMBER(Settings!$E$9),IF(Settings!$D$9&lt;=Settings!$E$9,AND(AA140&gt;=Settings!$D$9,AA140&lt;Settings!$E$9),OR(AA140&gt;=Settings!$D$9,AA140&lt;Settings!$E$9))),Settings!$A$9,IF(AND(ISNUMBER(Settings!$D$10),ISNUMBER(Settings!$E$10),IF(Settings!$D$10&lt;=Settings!$E$10,AND(AA140&gt;=Settings!$D$10,AA140&lt;Settings!$E$10),OR(AA140&gt;=Settings!$D$10,AA140&lt;Settings!$E$10))),Settings!$A$10,"")))))))</f>
        <v>0</v>
      </c>
      <c r="AA140">
        <f>IF(AND(A140,ISNUMBER(Journal!$B140)),MOD(ROUND(MOD(Journal!$B140,1)*1440,0)-ROUND(Journal!$D$8*60,0),1440),"")</f>
        <v>0</v>
      </c>
      <c r="AB140">
        <f>IF(G140=1,"LONG",IF(G140=-1,"SHORT",""))</f>
        <v>0</v>
      </c>
      <c r="AC140">
        <f>AC139+IF(K140,1,0)</f>
        <v>0</v>
      </c>
      <c r="AD140">
        <f>IF(K140,AC140,"")</f>
        <v>0</v>
      </c>
      <c r="AE140">
        <f>J140="OPEN"</f>
        <v>0</v>
      </c>
      <c r="AF140">
        <f>AND(J140&lt;&gt;"",J140&lt;&gt;"OK",J140&lt;&gt;"OPEN")</f>
        <v>0</v>
      </c>
      <c r="AH140">
        <v>129</v>
      </c>
      <c r="AI140">
        <f>IF(AH140&gt;$AZ$11,"",IF(AH140=0,Journal!$D$3,INDEX($Q$11:$Q$1010,MATCH(AH140,$AD$11:$AD$1010,0))))</f>
        <v>0</v>
      </c>
      <c r="AJ140">
        <v>130</v>
      </c>
      <c r="AK140">
        <f>IF(AJ140&gt;$AZ$11,"",INDEX($P$11:$P$1010,MATCH(AJ140,$AD$11:$AD$1010,0)))</f>
        <v>0</v>
      </c>
      <c r="AM140">
        <f>IF(Markets!$A$134="","",Markets!$A$134)</f>
        <v>0</v>
      </c>
      <c r="AN140">
        <f>IF(AM140="",0,COUNTIFS(Journal!$C$11:$C$1010,AM140,$K$11:$K$1010,TRUE))</f>
        <v>0</v>
      </c>
      <c r="AO140">
        <f>IF(AN140=0,0,SUMIF(Journal!$C$11:$C$1010,AM140,$V$11:$V$1010))</f>
        <v>0</v>
      </c>
      <c r="AP140">
        <f>IF(AN140&gt;0,COUNTIF($AN$11:AN140,"&gt;0"),"")</f>
        <v>0</v>
      </c>
      <c r="AQ140">
        <v>130</v>
      </c>
      <c r="AR140">
        <f>IF(AQ140&gt;$AZ$36,"",INDEX($AM$11:$AM$160,MATCH(AQ140,$AP$11:$AP$160,0)))</f>
        <v>0</v>
      </c>
      <c r="AS140">
        <f>IF(AQ140&gt;$AZ$36,"",INDEX($AO$11:$AO$160,MATCH(AQ140,$AP$11:$AP$160,0)))</f>
        <v>0</v>
      </c>
    </row>
    <row r="141" spans="1:45">
      <c r="A141">
        <f>COUNTA(Journal!A141:M141)&gt;0</f>
        <v>0</v>
      </c>
      <c r="B141">
        <f>IF(Journal!$C141="",0,IFERROR(MATCH(Journal!$C141,Markets!$A$5:$A$154,0),0))</f>
        <v>0</v>
      </c>
      <c r="C141">
        <f>IF(B141&gt;0,INDEX(Markets!$C$5:$C$154,B141),"")</f>
        <v>0</v>
      </c>
      <c r="D141">
        <f>IF(B141&gt;0,INDEX(Markets!$F$5:$F$154,B141),"")</f>
        <v>0</v>
      </c>
      <c r="E141">
        <f>IF(B141&gt;0,IF(INDEX(Markets!$G$5:$G$154,B141)="",Journal!$D$4,INDEX(Markets!$G$5:$G$154,B141)),"")</f>
        <v>0</v>
      </c>
      <c r="F141">
        <f>IF(B141&gt;0,N(INDEX(Markets!$H$5:$H$154,B141)),0)</f>
        <v>0</v>
      </c>
      <c r="G141">
        <f>IF(Journal!$D141="LONG",1,IF(Journal!$D141="SHORT",-1,0))</f>
        <v>0</v>
      </c>
      <c r="H141">
        <f>IF(AND(ISNUMBER(Journal!$E141),ISNUMBER(Journal!$F141)),ABS(Journal!$E141-Journal!$F141),"")</f>
        <v>0</v>
      </c>
      <c r="I141">
        <f>IF(NOT(A141),"",IF(Journal!$C141="","INSTRUMENT MISSING",IF(B141=0,"UNKNOWN INSTRUMENT",IF(OR(NOT(ISNUMBER(C141)),NOT(ISNUMBER(D141))),"INSTRUMENT SPECS MISSING",IF(OR(C141&lt;=0,D141&lt;=0),"INSTRUMENT SPECS MISSING",IF(NOT(ISNUMBER(Journal!$E141)),"ENTRY MISSING",IF(NOT(ISNUMBER(Journal!$F141)),"SL MISSING",IF(Journal!$F141=Journal!$E141,"SL = ENTRY",IF(G141=0,"DIRECTION MISSING",IF(G141*(Journal!$E141-Journal!$F141)&lt;=0,"SL WRONG SIDE",IF(NOT(AND(ISNUMBER(Journal!$L141),Journal!$L141&gt;0)),IF(TRUE,"LOTS MISSING","RISK MISSING"),"")))))))))))</f>
        <v>0</v>
      </c>
      <c r="J141">
        <f>IF(NOT(A141),"",IF(I141&lt;&gt;"",I141,IF(AND(ISNUMBER(Journal!$G141),G141*(Journal!$G141-Journal!$E141)&lt;=0),"TP1 WRONG SIDE",IF(AND(ISNUMBER(Journal!$H141),G141*(Journal!$H141-Journal!$E141)&lt;=0),"TP2 WRONG SIDE",IF(AND(ISNUMBER(Journal!$I141),G141*(Journal!$I141-Journal!$E141)&lt;=0),"TP3 WRONG SIDE",IF(Journal!$K141="","OPEN",IF(AND(Journal!$M141&lt;&gt;"",OR(NOT(ISNUMBER(Journal!$M141)),Journal!$M141&lt;=0,Journal!$M141&gt;=1)),"TP1 % INVALID",IF(Journal!$K141="SL","OK",IF(Journal!$K141="TP",IF(ISNUMBER(Journal!$G141),"OK","TP1 MISSING"),IF(Journal!$K141="Manual exit",IF(ISNUMBER(Journal!$J141),"OK","MANUAL MISSING"),IF(Journal!$K141="TP1 + Breakeven",IF(ISNUMBER(Journal!$G141),"OK","TP1 MISSING"),IF(Journal!$K141="TP1 + Manual",IF(ISNUMBER(Journal!$G141),IF(ISNUMBER(Journal!$J141),"OK","MANUAL MISSING"),IF(ISNUMBER(Journal!$J141),"TP1 MISSING","TP1 &amp; MANUAL MISSING")),IF(Journal!$K141="Multiple TP",IF(ISNUMBER(Journal!$G141),IF(ISNUMBER(Journal!$H141),"OK","TP2 MISSING"),IF(ISNUMBER(Journal!$H141),"TP1 MISSING","TP1 &amp; TP2 MISSING")),"UNKNOWN OUTCOME")))))))))))))</f>
        <v>0</v>
      </c>
      <c r="K141">
        <f>J141="OK"</f>
        <v>0</v>
      </c>
      <c r="L141">
        <f>IF(ISNUMBER(Journal!$M141),Journal!$M141,0.5)</f>
        <v>0</v>
      </c>
      <c r="M141">
        <f>IF(NOT(K141),"",G141*IF(Journal!$K141="SL",Journal!$F141-Journal!$E141,IF(Journal!$K141="TP",Journal!$G141-Journal!$E141,IF(Journal!$K141="Manual exit",Journal!$J141-Journal!$E141,IF(Journal!$K141="TP1 + Breakeven",L141*(Journal!$G141-Journal!$E141),IF(Journal!$K141="TP1 + Manual",L141*(Journal!$G141-Journal!$E141)+(1-L141)*(Journal!$J141-Journal!$E141),(Journal!$G141+Journal!$H141+IF(ISNUMBER(Journal!$I141),Journal!$I141,0))/IF(ISNUMBER(Journal!$I141),3,2)-Journal!$E141))))))</f>
        <v>0</v>
      </c>
      <c r="N141">
        <f>IF(K141,Journal!$E141+G141*M141,"")</f>
        <v>0</v>
      </c>
      <c r="O141">
        <f>Q140</f>
        <v>0</v>
      </c>
      <c r="P141">
        <f>IF(OR(NOT(A141),I141&lt;&gt;""),"",Journal!$L141)</f>
        <v>0</v>
      </c>
      <c r="Q141">
        <f>O141+IF(K141,V141,0)</f>
        <v>0</v>
      </c>
      <c r="R141">
        <f>IF(P141="","",H141*P141*C141*D141)</f>
        <v>0</v>
      </c>
      <c r="S141">
        <f>IF(K141,M141*P141*C141*D141,"")</f>
        <v>0</v>
      </c>
      <c r="T141">
        <f>IF(K141,-IF(F141&gt;0,F141*Journal!$E141*P141*C141*D141,P141*E141),"")</f>
        <v>0</v>
      </c>
      <c r="U141">
        <f>IF(K141,IF(S141&gt;0,"W",IF(S141&lt;0,"L","B")),"")</f>
        <v>0</v>
      </c>
      <c r="V141">
        <f>IF(K141,S141+T141,"")</f>
        <v>0</v>
      </c>
      <c r="W141">
        <f>IF(K141,V141/O141,"")</f>
        <v>0</v>
      </c>
      <c r="X141">
        <f>IF(K141,M141/H141,"")</f>
        <v>0</v>
      </c>
      <c r="Y141">
        <f>IF(AND(OR(J141="OK",J141="OPEN"),ISNUMBER(Journal!$G141)),G141*(Journal!$G141-Journal!$E141)/H141,"")</f>
        <v>0</v>
      </c>
      <c r="Z141">
        <f>IF(AA141="","",IF(AND(ISNUMBER(Settings!$D$5),ISNUMBER(Settings!$E$5),IF(Settings!$D$5&lt;=Settings!$E$5,AND(AA141&gt;=Settings!$D$5,AA141&lt;Settings!$E$5),OR(AA141&gt;=Settings!$D$5,AA141&lt;Settings!$E$5))),Settings!$A$5,IF(AND(ISNUMBER(Settings!$D$6),ISNUMBER(Settings!$E$6),IF(Settings!$D$6&lt;=Settings!$E$6,AND(AA141&gt;=Settings!$D$6,AA141&lt;Settings!$E$6),OR(AA141&gt;=Settings!$D$6,AA141&lt;Settings!$E$6))),Settings!$A$6,IF(AND(ISNUMBER(Settings!$D$7),ISNUMBER(Settings!$E$7),IF(Settings!$D$7&lt;=Settings!$E$7,AND(AA141&gt;=Settings!$D$7,AA141&lt;Settings!$E$7),OR(AA141&gt;=Settings!$D$7,AA141&lt;Settings!$E$7))),Settings!$A$7,IF(AND(ISNUMBER(Settings!$D$8),ISNUMBER(Settings!$E$8),IF(Settings!$D$8&lt;=Settings!$E$8,AND(AA141&gt;=Settings!$D$8,AA141&lt;Settings!$E$8),OR(AA141&gt;=Settings!$D$8,AA141&lt;Settings!$E$8))),Settings!$A$8,IF(AND(ISNUMBER(Settings!$D$9),ISNUMBER(Settings!$E$9),IF(Settings!$D$9&lt;=Settings!$E$9,AND(AA141&gt;=Settings!$D$9,AA141&lt;Settings!$E$9),OR(AA141&gt;=Settings!$D$9,AA141&lt;Settings!$E$9))),Settings!$A$9,IF(AND(ISNUMBER(Settings!$D$10),ISNUMBER(Settings!$E$10),IF(Settings!$D$10&lt;=Settings!$E$10,AND(AA141&gt;=Settings!$D$10,AA141&lt;Settings!$E$10),OR(AA141&gt;=Settings!$D$10,AA141&lt;Settings!$E$10))),Settings!$A$10,"")))))))</f>
        <v>0</v>
      </c>
      <c r="AA141">
        <f>IF(AND(A141,ISNUMBER(Journal!$B141)),MOD(ROUND(MOD(Journal!$B141,1)*1440,0)-ROUND(Journal!$D$8*60,0),1440),"")</f>
        <v>0</v>
      </c>
      <c r="AB141">
        <f>IF(G141=1,"LONG",IF(G141=-1,"SHORT",""))</f>
        <v>0</v>
      </c>
      <c r="AC141">
        <f>AC140+IF(K141,1,0)</f>
        <v>0</v>
      </c>
      <c r="AD141">
        <f>IF(K141,AC141,"")</f>
        <v>0</v>
      </c>
      <c r="AE141">
        <f>J141="OPEN"</f>
        <v>0</v>
      </c>
      <c r="AF141">
        <f>AND(J141&lt;&gt;"",J141&lt;&gt;"OK",J141&lt;&gt;"OPEN")</f>
        <v>0</v>
      </c>
      <c r="AH141">
        <v>130</v>
      </c>
      <c r="AI141">
        <f>IF(AH141&gt;$AZ$11,"",IF(AH141=0,Journal!$D$3,INDEX($Q$11:$Q$1010,MATCH(AH141,$AD$11:$AD$1010,0))))</f>
        <v>0</v>
      </c>
      <c r="AJ141">
        <v>131</v>
      </c>
      <c r="AK141">
        <f>IF(AJ141&gt;$AZ$11,"",INDEX($P$11:$P$1010,MATCH(AJ141,$AD$11:$AD$1010,0)))</f>
        <v>0</v>
      </c>
      <c r="AM141">
        <f>IF(Markets!$A$135="","",Markets!$A$135)</f>
        <v>0</v>
      </c>
      <c r="AN141">
        <f>IF(AM141="",0,COUNTIFS(Journal!$C$11:$C$1010,AM141,$K$11:$K$1010,TRUE))</f>
        <v>0</v>
      </c>
      <c r="AO141">
        <f>IF(AN141=0,0,SUMIF(Journal!$C$11:$C$1010,AM141,$V$11:$V$1010))</f>
        <v>0</v>
      </c>
      <c r="AP141">
        <f>IF(AN141&gt;0,COUNTIF($AN$11:AN141,"&gt;0"),"")</f>
        <v>0</v>
      </c>
      <c r="AQ141">
        <v>131</v>
      </c>
      <c r="AR141">
        <f>IF(AQ141&gt;$AZ$36,"",INDEX($AM$11:$AM$160,MATCH(AQ141,$AP$11:$AP$160,0)))</f>
        <v>0</v>
      </c>
      <c r="AS141">
        <f>IF(AQ141&gt;$AZ$36,"",INDEX($AO$11:$AO$160,MATCH(AQ141,$AP$11:$AP$160,0)))</f>
        <v>0</v>
      </c>
    </row>
    <row r="142" spans="1:45">
      <c r="A142">
        <f>COUNTA(Journal!A142:M142)&gt;0</f>
        <v>0</v>
      </c>
      <c r="B142">
        <f>IF(Journal!$C142="",0,IFERROR(MATCH(Journal!$C142,Markets!$A$5:$A$154,0),0))</f>
        <v>0</v>
      </c>
      <c r="C142">
        <f>IF(B142&gt;0,INDEX(Markets!$C$5:$C$154,B142),"")</f>
        <v>0</v>
      </c>
      <c r="D142">
        <f>IF(B142&gt;0,INDEX(Markets!$F$5:$F$154,B142),"")</f>
        <v>0</v>
      </c>
      <c r="E142">
        <f>IF(B142&gt;0,IF(INDEX(Markets!$G$5:$G$154,B142)="",Journal!$D$4,INDEX(Markets!$G$5:$G$154,B142)),"")</f>
        <v>0</v>
      </c>
      <c r="F142">
        <f>IF(B142&gt;0,N(INDEX(Markets!$H$5:$H$154,B142)),0)</f>
        <v>0</v>
      </c>
      <c r="G142">
        <f>IF(Journal!$D142="LONG",1,IF(Journal!$D142="SHORT",-1,0))</f>
        <v>0</v>
      </c>
      <c r="H142">
        <f>IF(AND(ISNUMBER(Journal!$E142),ISNUMBER(Journal!$F142)),ABS(Journal!$E142-Journal!$F142),"")</f>
        <v>0</v>
      </c>
      <c r="I142">
        <f>IF(NOT(A142),"",IF(Journal!$C142="","INSTRUMENT MISSING",IF(B142=0,"UNKNOWN INSTRUMENT",IF(OR(NOT(ISNUMBER(C142)),NOT(ISNUMBER(D142))),"INSTRUMENT SPECS MISSING",IF(OR(C142&lt;=0,D142&lt;=0),"INSTRUMENT SPECS MISSING",IF(NOT(ISNUMBER(Journal!$E142)),"ENTRY MISSING",IF(NOT(ISNUMBER(Journal!$F142)),"SL MISSING",IF(Journal!$F142=Journal!$E142,"SL = ENTRY",IF(G142=0,"DIRECTION MISSING",IF(G142*(Journal!$E142-Journal!$F142)&lt;=0,"SL WRONG SIDE",IF(NOT(AND(ISNUMBER(Journal!$L142),Journal!$L142&gt;0)),IF(TRUE,"LOTS MISSING","RISK MISSING"),"")))))))))))</f>
        <v>0</v>
      </c>
      <c r="J142">
        <f>IF(NOT(A142),"",IF(I142&lt;&gt;"",I142,IF(AND(ISNUMBER(Journal!$G142),G142*(Journal!$G142-Journal!$E142)&lt;=0),"TP1 WRONG SIDE",IF(AND(ISNUMBER(Journal!$H142),G142*(Journal!$H142-Journal!$E142)&lt;=0),"TP2 WRONG SIDE",IF(AND(ISNUMBER(Journal!$I142),G142*(Journal!$I142-Journal!$E142)&lt;=0),"TP3 WRONG SIDE",IF(Journal!$K142="","OPEN",IF(AND(Journal!$M142&lt;&gt;"",OR(NOT(ISNUMBER(Journal!$M142)),Journal!$M142&lt;=0,Journal!$M142&gt;=1)),"TP1 % INVALID",IF(Journal!$K142="SL","OK",IF(Journal!$K142="TP",IF(ISNUMBER(Journal!$G142),"OK","TP1 MISSING"),IF(Journal!$K142="Manual exit",IF(ISNUMBER(Journal!$J142),"OK","MANUAL MISSING"),IF(Journal!$K142="TP1 + Breakeven",IF(ISNUMBER(Journal!$G142),"OK","TP1 MISSING"),IF(Journal!$K142="TP1 + Manual",IF(ISNUMBER(Journal!$G142),IF(ISNUMBER(Journal!$J142),"OK","MANUAL MISSING"),IF(ISNUMBER(Journal!$J142),"TP1 MISSING","TP1 &amp; MANUAL MISSING")),IF(Journal!$K142="Multiple TP",IF(ISNUMBER(Journal!$G142),IF(ISNUMBER(Journal!$H142),"OK","TP2 MISSING"),IF(ISNUMBER(Journal!$H142),"TP1 MISSING","TP1 &amp; TP2 MISSING")),"UNKNOWN OUTCOME")))))))))))))</f>
        <v>0</v>
      </c>
      <c r="K142">
        <f>J142="OK"</f>
        <v>0</v>
      </c>
      <c r="L142">
        <f>IF(ISNUMBER(Journal!$M142),Journal!$M142,0.5)</f>
        <v>0</v>
      </c>
      <c r="M142">
        <f>IF(NOT(K142),"",G142*IF(Journal!$K142="SL",Journal!$F142-Journal!$E142,IF(Journal!$K142="TP",Journal!$G142-Journal!$E142,IF(Journal!$K142="Manual exit",Journal!$J142-Journal!$E142,IF(Journal!$K142="TP1 + Breakeven",L142*(Journal!$G142-Journal!$E142),IF(Journal!$K142="TP1 + Manual",L142*(Journal!$G142-Journal!$E142)+(1-L142)*(Journal!$J142-Journal!$E142),(Journal!$G142+Journal!$H142+IF(ISNUMBER(Journal!$I142),Journal!$I142,0))/IF(ISNUMBER(Journal!$I142),3,2)-Journal!$E142))))))</f>
        <v>0</v>
      </c>
      <c r="N142">
        <f>IF(K142,Journal!$E142+G142*M142,"")</f>
        <v>0</v>
      </c>
      <c r="O142">
        <f>Q141</f>
        <v>0</v>
      </c>
      <c r="P142">
        <f>IF(OR(NOT(A142),I142&lt;&gt;""),"",Journal!$L142)</f>
        <v>0</v>
      </c>
      <c r="Q142">
        <f>O142+IF(K142,V142,0)</f>
        <v>0</v>
      </c>
      <c r="R142">
        <f>IF(P142="","",H142*P142*C142*D142)</f>
        <v>0</v>
      </c>
      <c r="S142">
        <f>IF(K142,M142*P142*C142*D142,"")</f>
        <v>0</v>
      </c>
      <c r="T142">
        <f>IF(K142,-IF(F142&gt;0,F142*Journal!$E142*P142*C142*D142,P142*E142),"")</f>
        <v>0</v>
      </c>
      <c r="U142">
        <f>IF(K142,IF(S142&gt;0,"W",IF(S142&lt;0,"L","B")),"")</f>
        <v>0</v>
      </c>
      <c r="V142">
        <f>IF(K142,S142+T142,"")</f>
        <v>0</v>
      </c>
      <c r="W142">
        <f>IF(K142,V142/O142,"")</f>
        <v>0</v>
      </c>
      <c r="X142">
        <f>IF(K142,M142/H142,"")</f>
        <v>0</v>
      </c>
      <c r="Y142">
        <f>IF(AND(OR(J142="OK",J142="OPEN"),ISNUMBER(Journal!$G142)),G142*(Journal!$G142-Journal!$E142)/H142,"")</f>
        <v>0</v>
      </c>
      <c r="Z142">
        <f>IF(AA142="","",IF(AND(ISNUMBER(Settings!$D$5),ISNUMBER(Settings!$E$5),IF(Settings!$D$5&lt;=Settings!$E$5,AND(AA142&gt;=Settings!$D$5,AA142&lt;Settings!$E$5),OR(AA142&gt;=Settings!$D$5,AA142&lt;Settings!$E$5))),Settings!$A$5,IF(AND(ISNUMBER(Settings!$D$6),ISNUMBER(Settings!$E$6),IF(Settings!$D$6&lt;=Settings!$E$6,AND(AA142&gt;=Settings!$D$6,AA142&lt;Settings!$E$6),OR(AA142&gt;=Settings!$D$6,AA142&lt;Settings!$E$6))),Settings!$A$6,IF(AND(ISNUMBER(Settings!$D$7),ISNUMBER(Settings!$E$7),IF(Settings!$D$7&lt;=Settings!$E$7,AND(AA142&gt;=Settings!$D$7,AA142&lt;Settings!$E$7),OR(AA142&gt;=Settings!$D$7,AA142&lt;Settings!$E$7))),Settings!$A$7,IF(AND(ISNUMBER(Settings!$D$8),ISNUMBER(Settings!$E$8),IF(Settings!$D$8&lt;=Settings!$E$8,AND(AA142&gt;=Settings!$D$8,AA142&lt;Settings!$E$8),OR(AA142&gt;=Settings!$D$8,AA142&lt;Settings!$E$8))),Settings!$A$8,IF(AND(ISNUMBER(Settings!$D$9),ISNUMBER(Settings!$E$9),IF(Settings!$D$9&lt;=Settings!$E$9,AND(AA142&gt;=Settings!$D$9,AA142&lt;Settings!$E$9),OR(AA142&gt;=Settings!$D$9,AA142&lt;Settings!$E$9))),Settings!$A$9,IF(AND(ISNUMBER(Settings!$D$10),ISNUMBER(Settings!$E$10),IF(Settings!$D$10&lt;=Settings!$E$10,AND(AA142&gt;=Settings!$D$10,AA142&lt;Settings!$E$10),OR(AA142&gt;=Settings!$D$10,AA142&lt;Settings!$E$10))),Settings!$A$10,"")))))))</f>
        <v>0</v>
      </c>
      <c r="AA142">
        <f>IF(AND(A142,ISNUMBER(Journal!$B142)),MOD(ROUND(MOD(Journal!$B142,1)*1440,0)-ROUND(Journal!$D$8*60,0),1440),"")</f>
        <v>0</v>
      </c>
      <c r="AB142">
        <f>IF(G142=1,"LONG",IF(G142=-1,"SHORT",""))</f>
        <v>0</v>
      </c>
      <c r="AC142">
        <f>AC141+IF(K142,1,0)</f>
        <v>0</v>
      </c>
      <c r="AD142">
        <f>IF(K142,AC142,"")</f>
        <v>0</v>
      </c>
      <c r="AE142">
        <f>J142="OPEN"</f>
        <v>0</v>
      </c>
      <c r="AF142">
        <f>AND(J142&lt;&gt;"",J142&lt;&gt;"OK",J142&lt;&gt;"OPEN")</f>
        <v>0</v>
      </c>
      <c r="AH142">
        <v>131</v>
      </c>
      <c r="AI142">
        <f>IF(AH142&gt;$AZ$11,"",IF(AH142=0,Journal!$D$3,INDEX($Q$11:$Q$1010,MATCH(AH142,$AD$11:$AD$1010,0))))</f>
        <v>0</v>
      </c>
      <c r="AJ142">
        <v>132</v>
      </c>
      <c r="AK142">
        <f>IF(AJ142&gt;$AZ$11,"",INDEX($P$11:$P$1010,MATCH(AJ142,$AD$11:$AD$1010,0)))</f>
        <v>0</v>
      </c>
      <c r="AM142">
        <f>IF(Markets!$A$136="","",Markets!$A$136)</f>
        <v>0</v>
      </c>
      <c r="AN142">
        <f>IF(AM142="",0,COUNTIFS(Journal!$C$11:$C$1010,AM142,$K$11:$K$1010,TRUE))</f>
        <v>0</v>
      </c>
      <c r="AO142">
        <f>IF(AN142=0,0,SUMIF(Journal!$C$11:$C$1010,AM142,$V$11:$V$1010))</f>
        <v>0</v>
      </c>
      <c r="AP142">
        <f>IF(AN142&gt;0,COUNTIF($AN$11:AN142,"&gt;0"),"")</f>
        <v>0</v>
      </c>
      <c r="AQ142">
        <v>132</v>
      </c>
      <c r="AR142">
        <f>IF(AQ142&gt;$AZ$36,"",INDEX($AM$11:$AM$160,MATCH(AQ142,$AP$11:$AP$160,0)))</f>
        <v>0</v>
      </c>
      <c r="AS142">
        <f>IF(AQ142&gt;$AZ$36,"",INDEX($AO$11:$AO$160,MATCH(AQ142,$AP$11:$AP$160,0)))</f>
        <v>0</v>
      </c>
    </row>
    <row r="143" spans="1:45">
      <c r="A143">
        <f>COUNTA(Journal!A143:M143)&gt;0</f>
        <v>0</v>
      </c>
      <c r="B143">
        <f>IF(Journal!$C143="",0,IFERROR(MATCH(Journal!$C143,Markets!$A$5:$A$154,0),0))</f>
        <v>0</v>
      </c>
      <c r="C143">
        <f>IF(B143&gt;0,INDEX(Markets!$C$5:$C$154,B143),"")</f>
        <v>0</v>
      </c>
      <c r="D143">
        <f>IF(B143&gt;0,INDEX(Markets!$F$5:$F$154,B143),"")</f>
        <v>0</v>
      </c>
      <c r="E143">
        <f>IF(B143&gt;0,IF(INDEX(Markets!$G$5:$G$154,B143)="",Journal!$D$4,INDEX(Markets!$G$5:$G$154,B143)),"")</f>
        <v>0</v>
      </c>
      <c r="F143">
        <f>IF(B143&gt;0,N(INDEX(Markets!$H$5:$H$154,B143)),0)</f>
        <v>0</v>
      </c>
      <c r="G143">
        <f>IF(Journal!$D143="LONG",1,IF(Journal!$D143="SHORT",-1,0))</f>
        <v>0</v>
      </c>
      <c r="H143">
        <f>IF(AND(ISNUMBER(Journal!$E143),ISNUMBER(Journal!$F143)),ABS(Journal!$E143-Journal!$F143),"")</f>
        <v>0</v>
      </c>
      <c r="I143">
        <f>IF(NOT(A143),"",IF(Journal!$C143="","INSTRUMENT MISSING",IF(B143=0,"UNKNOWN INSTRUMENT",IF(OR(NOT(ISNUMBER(C143)),NOT(ISNUMBER(D143))),"INSTRUMENT SPECS MISSING",IF(OR(C143&lt;=0,D143&lt;=0),"INSTRUMENT SPECS MISSING",IF(NOT(ISNUMBER(Journal!$E143)),"ENTRY MISSING",IF(NOT(ISNUMBER(Journal!$F143)),"SL MISSING",IF(Journal!$F143=Journal!$E143,"SL = ENTRY",IF(G143=0,"DIRECTION MISSING",IF(G143*(Journal!$E143-Journal!$F143)&lt;=0,"SL WRONG SIDE",IF(NOT(AND(ISNUMBER(Journal!$L143),Journal!$L143&gt;0)),IF(TRUE,"LOTS MISSING","RISK MISSING"),"")))))))))))</f>
        <v>0</v>
      </c>
      <c r="J143">
        <f>IF(NOT(A143),"",IF(I143&lt;&gt;"",I143,IF(AND(ISNUMBER(Journal!$G143),G143*(Journal!$G143-Journal!$E143)&lt;=0),"TP1 WRONG SIDE",IF(AND(ISNUMBER(Journal!$H143),G143*(Journal!$H143-Journal!$E143)&lt;=0),"TP2 WRONG SIDE",IF(AND(ISNUMBER(Journal!$I143),G143*(Journal!$I143-Journal!$E143)&lt;=0),"TP3 WRONG SIDE",IF(Journal!$K143="","OPEN",IF(AND(Journal!$M143&lt;&gt;"",OR(NOT(ISNUMBER(Journal!$M143)),Journal!$M143&lt;=0,Journal!$M143&gt;=1)),"TP1 % INVALID",IF(Journal!$K143="SL","OK",IF(Journal!$K143="TP",IF(ISNUMBER(Journal!$G143),"OK","TP1 MISSING"),IF(Journal!$K143="Manual exit",IF(ISNUMBER(Journal!$J143),"OK","MANUAL MISSING"),IF(Journal!$K143="TP1 + Breakeven",IF(ISNUMBER(Journal!$G143),"OK","TP1 MISSING"),IF(Journal!$K143="TP1 + Manual",IF(ISNUMBER(Journal!$G143),IF(ISNUMBER(Journal!$J143),"OK","MANUAL MISSING"),IF(ISNUMBER(Journal!$J143),"TP1 MISSING","TP1 &amp; MANUAL MISSING")),IF(Journal!$K143="Multiple TP",IF(ISNUMBER(Journal!$G143),IF(ISNUMBER(Journal!$H143),"OK","TP2 MISSING"),IF(ISNUMBER(Journal!$H143),"TP1 MISSING","TP1 &amp; TP2 MISSING")),"UNKNOWN OUTCOME")))))))))))))</f>
        <v>0</v>
      </c>
      <c r="K143">
        <f>J143="OK"</f>
        <v>0</v>
      </c>
      <c r="L143">
        <f>IF(ISNUMBER(Journal!$M143),Journal!$M143,0.5)</f>
        <v>0</v>
      </c>
      <c r="M143">
        <f>IF(NOT(K143),"",G143*IF(Journal!$K143="SL",Journal!$F143-Journal!$E143,IF(Journal!$K143="TP",Journal!$G143-Journal!$E143,IF(Journal!$K143="Manual exit",Journal!$J143-Journal!$E143,IF(Journal!$K143="TP1 + Breakeven",L143*(Journal!$G143-Journal!$E143),IF(Journal!$K143="TP1 + Manual",L143*(Journal!$G143-Journal!$E143)+(1-L143)*(Journal!$J143-Journal!$E143),(Journal!$G143+Journal!$H143+IF(ISNUMBER(Journal!$I143),Journal!$I143,0))/IF(ISNUMBER(Journal!$I143),3,2)-Journal!$E143))))))</f>
        <v>0</v>
      </c>
      <c r="N143">
        <f>IF(K143,Journal!$E143+G143*M143,"")</f>
        <v>0</v>
      </c>
      <c r="O143">
        <f>Q142</f>
        <v>0</v>
      </c>
      <c r="P143">
        <f>IF(OR(NOT(A143),I143&lt;&gt;""),"",Journal!$L143)</f>
        <v>0</v>
      </c>
      <c r="Q143">
        <f>O143+IF(K143,V143,0)</f>
        <v>0</v>
      </c>
      <c r="R143">
        <f>IF(P143="","",H143*P143*C143*D143)</f>
        <v>0</v>
      </c>
      <c r="S143">
        <f>IF(K143,M143*P143*C143*D143,"")</f>
        <v>0</v>
      </c>
      <c r="T143">
        <f>IF(K143,-IF(F143&gt;0,F143*Journal!$E143*P143*C143*D143,P143*E143),"")</f>
        <v>0</v>
      </c>
      <c r="U143">
        <f>IF(K143,IF(S143&gt;0,"W",IF(S143&lt;0,"L","B")),"")</f>
        <v>0</v>
      </c>
      <c r="V143">
        <f>IF(K143,S143+T143,"")</f>
        <v>0</v>
      </c>
      <c r="W143">
        <f>IF(K143,V143/O143,"")</f>
        <v>0</v>
      </c>
      <c r="X143">
        <f>IF(K143,M143/H143,"")</f>
        <v>0</v>
      </c>
      <c r="Y143">
        <f>IF(AND(OR(J143="OK",J143="OPEN"),ISNUMBER(Journal!$G143)),G143*(Journal!$G143-Journal!$E143)/H143,"")</f>
        <v>0</v>
      </c>
      <c r="Z143">
        <f>IF(AA143="","",IF(AND(ISNUMBER(Settings!$D$5),ISNUMBER(Settings!$E$5),IF(Settings!$D$5&lt;=Settings!$E$5,AND(AA143&gt;=Settings!$D$5,AA143&lt;Settings!$E$5),OR(AA143&gt;=Settings!$D$5,AA143&lt;Settings!$E$5))),Settings!$A$5,IF(AND(ISNUMBER(Settings!$D$6),ISNUMBER(Settings!$E$6),IF(Settings!$D$6&lt;=Settings!$E$6,AND(AA143&gt;=Settings!$D$6,AA143&lt;Settings!$E$6),OR(AA143&gt;=Settings!$D$6,AA143&lt;Settings!$E$6))),Settings!$A$6,IF(AND(ISNUMBER(Settings!$D$7),ISNUMBER(Settings!$E$7),IF(Settings!$D$7&lt;=Settings!$E$7,AND(AA143&gt;=Settings!$D$7,AA143&lt;Settings!$E$7),OR(AA143&gt;=Settings!$D$7,AA143&lt;Settings!$E$7))),Settings!$A$7,IF(AND(ISNUMBER(Settings!$D$8),ISNUMBER(Settings!$E$8),IF(Settings!$D$8&lt;=Settings!$E$8,AND(AA143&gt;=Settings!$D$8,AA143&lt;Settings!$E$8),OR(AA143&gt;=Settings!$D$8,AA143&lt;Settings!$E$8))),Settings!$A$8,IF(AND(ISNUMBER(Settings!$D$9),ISNUMBER(Settings!$E$9),IF(Settings!$D$9&lt;=Settings!$E$9,AND(AA143&gt;=Settings!$D$9,AA143&lt;Settings!$E$9),OR(AA143&gt;=Settings!$D$9,AA143&lt;Settings!$E$9))),Settings!$A$9,IF(AND(ISNUMBER(Settings!$D$10),ISNUMBER(Settings!$E$10),IF(Settings!$D$10&lt;=Settings!$E$10,AND(AA143&gt;=Settings!$D$10,AA143&lt;Settings!$E$10),OR(AA143&gt;=Settings!$D$10,AA143&lt;Settings!$E$10))),Settings!$A$10,"")))))))</f>
        <v>0</v>
      </c>
      <c r="AA143">
        <f>IF(AND(A143,ISNUMBER(Journal!$B143)),MOD(ROUND(MOD(Journal!$B143,1)*1440,0)-ROUND(Journal!$D$8*60,0),1440),"")</f>
        <v>0</v>
      </c>
      <c r="AB143">
        <f>IF(G143=1,"LONG",IF(G143=-1,"SHORT",""))</f>
        <v>0</v>
      </c>
      <c r="AC143">
        <f>AC142+IF(K143,1,0)</f>
        <v>0</v>
      </c>
      <c r="AD143">
        <f>IF(K143,AC143,"")</f>
        <v>0</v>
      </c>
      <c r="AE143">
        <f>J143="OPEN"</f>
        <v>0</v>
      </c>
      <c r="AF143">
        <f>AND(J143&lt;&gt;"",J143&lt;&gt;"OK",J143&lt;&gt;"OPEN")</f>
        <v>0</v>
      </c>
      <c r="AH143">
        <v>132</v>
      </c>
      <c r="AI143">
        <f>IF(AH143&gt;$AZ$11,"",IF(AH143=0,Journal!$D$3,INDEX($Q$11:$Q$1010,MATCH(AH143,$AD$11:$AD$1010,0))))</f>
        <v>0</v>
      </c>
      <c r="AJ143">
        <v>133</v>
      </c>
      <c r="AK143">
        <f>IF(AJ143&gt;$AZ$11,"",INDEX($P$11:$P$1010,MATCH(AJ143,$AD$11:$AD$1010,0)))</f>
        <v>0</v>
      </c>
      <c r="AM143">
        <f>IF(Markets!$A$137="","",Markets!$A$137)</f>
        <v>0</v>
      </c>
      <c r="AN143">
        <f>IF(AM143="",0,COUNTIFS(Journal!$C$11:$C$1010,AM143,$K$11:$K$1010,TRUE))</f>
        <v>0</v>
      </c>
      <c r="AO143">
        <f>IF(AN143=0,0,SUMIF(Journal!$C$11:$C$1010,AM143,$V$11:$V$1010))</f>
        <v>0</v>
      </c>
      <c r="AP143">
        <f>IF(AN143&gt;0,COUNTIF($AN$11:AN143,"&gt;0"),"")</f>
        <v>0</v>
      </c>
      <c r="AQ143">
        <v>133</v>
      </c>
      <c r="AR143">
        <f>IF(AQ143&gt;$AZ$36,"",INDEX($AM$11:$AM$160,MATCH(AQ143,$AP$11:$AP$160,0)))</f>
        <v>0</v>
      </c>
      <c r="AS143">
        <f>IF(AQ143&gt;$AZ$36,"",INDEX($AO$11:$AO$160,MATCH(AQ143,$AP$11:$AP$160,0)))</f>
        <v>0</v>
      </c>
    </row>
    <row r="144" spans="1:45">
      <c r="A144">
        <f>COUNTA(Journal!A144:M144)&gt;0</f>
        <v>0</v>
      </c>
      <c r="B144">
        <f>IF(Journal!$C144="",0,IFERROR(MATCH(Journal!$C144,Markets!$A$5:$A$154,0),0))</f>
        <v>0</v>
      </c>
      <c r="C144">
        <f>IF(B144&gt;0,INDEX(Markets!$C$5:$C$154,B144),"")</f>
        <v>0</v>
      </c>
      <c r="D144">
        <f>IF(B144&gt;0,INDEX(Markets!$F$5:$F$154,B144),"")</f>
        <v>0</v>
      </c>
      <c r="E144">
        <f>IF(B144&gt;0,IF(INDEX(Markets!$G$5:$G$154,B144)="",Journal!$D$4,INDEX(Markets!$G$5:$G$154,B144)),"")</f>
        <v>0</v>
      </c>
      <c r="F144">
        <f>IF(B144&gt;0,N(INDEX(Markets!$H$5:$H$154,B144)),0)</f>
        <v>0</v>
      </c>
      <c r="G144">
        <f>IF(Journal!$D144="LONG",1,IF(Journal!$D144="SHORT",-1,0))</f>
        <v>0</v>
      </c>
      <c r="H144">
        <f>IF(AND(ISNUMBER(Journal!$E144),ISNUMBER(Journal!$F144)),ABS(Journal!$E144-Journal!$F144),"")</f>
        <v>0</v>
      </c>
      <c r="I144">
        <f>IF(NOT(A144),"",IF(Journal!$C144="","INSTRUMENT MISSING",IF(B144=0,"UNKNOWN INSTRUMENT",IF(OR(NOT(ISNUMBER(C144)),NOT(ISNUMBER(D144))),"INSTRUMENT SPECS MISSING",IF(OR(C144&lt;=0,D144&lt;=0),"INSTRUMENT SPECS MISSING",IF(NOT(ISNUMBER(Journal!$E144)),"ENTRY MISSING",IF(NOT(ISNUMBER(Journal!$F144)),"SL MISSING",IF(Journal!$F144=Journal!$E144,"SL = ENTRY",IF(G144=0,"DIRECTION MISSING",IF(G144*(Journal!$E144-Journal!$F144)&lt;=0,"SL WRONG SIDE",IF(NOT(AND(ISNUMBER(Journal!$L144),Journal!$L144&gt;0)),IF(TRUE,"LOTS MISSING","RISK MISSING"),"")))))))))))</f>
        <v>0</v>
      </c>
      <c r="J144">
        <f>IF(NOT(A144),"",IF(I144&lt;&gt;"",I144,IF(AND(ISNUMBER(Journal!$G144),G144*(Journal!$G144-Journal!$E144)&lt;=0),"TP1 WRONG SIDE",IF(AND(ISNUMBER(Journal!$H144),G144*(Journal!$H144-Journal!$E144)&lt;=0),"TP2 WRONG SIDE",IF(AND(ISNUMBER(Journal!$I144),G144*(Journal!$I144-Journal!$E144)&lt;=0),"TP3 WRONG SIDE",IF(Journal!$K144="","OPEN",IF(AND(Journal!$M144&lt;&gt;"",OR(NOT(ISNUMBER(Journal!$M144)),Journal!$M144&lt;=0,Journal!$M144&gt;=1)),"TP1 % INVALID",IF(Journal!$K144="SL","OK",IF(Journal!$K144="TP",IF(ISNUMBER(Journal!$G144),"OK","TP1 MISSING"),IF(Journal!$K144="Manual exit",IF(ISNUMBER(Journal!$J144),"OK","MANUAL MISSING"),IF(Journal!$K144="TP1 + Breakeven",IF(ISNUMBER(Journal!$G144),"OK","TP1 MISSING"),IF(Journal!$K144="TP1 + Manual",IF(ISNUMBER(Journal!$G144),IF(ISNUMBER(Journal!$J144),"OK","MANUAL MISSING"),IF(ISNUMBER(Journal!$J144),"TP1 MISSING","TP1 &amp; MANUAL MISSING")),IF(Journal!$K144="Multiple TP",IF(ISNUMBER(Journal!$G144),IF(ISNUMBER(Journal!$H144),"OK","TP2 MISSING"),IF(ISNUMBER(Journal!$H144),"TP1 MISSING","TP1 &amp; TP2 MISSING")),"UNKNOWN OUTCOME")))))))))))))</f>
        <v>0</v>
      </c>
      <c r="K144">
        <f>J144="OK"</f>
        <v>0</v>
      </c>
      <c r="L144">
        <f>IF(ISNUMBER(Journal!$M144),Journal!$M144,0.5)</f>
        <v>0</v>
      </c>
      <c r="M144">
        <f>IF(NOT(K144),"",G144*IF(Journal!$K144="SL",Journal!$F144-Journal!$E144,IF(Journal!$K144="TP",Journal!$G144-Journal!$E144,IF(Journal!$K144="Manual exit",Journal!$J144-Journal!$E144,IF(Journal!$K144="TP1 + Breakeven",L144*(Journal!$G144-Journal!$E144),IF(Journal!$K144="TP1 + Manual",L144*(Journal!$G144-Journal!$E144)+(1-L144)*(Journal!$J144-Journal!$E144),(Journal!$G144+Journal!$H144+IF(ISNUMBER(Journal!$I144),Journal!$I144,0))/IF(ISNUMBER(Journal!$I144),3,2)-Journal!$E144))))))</f>
        <v>0</v>
      </c>
      <c r="N144">
        <f>IF(K144,Journal!$E144+G144*M144,"")</f>
        <v>0</v>
      </c>
      <c r="O144">
        <f>Q143</f>
        <v>0</v>
      </c>
      <c r="P144">
        <f>IF(OR(NOT(A144),I144&lt;&gt;""),"",Journal!$L144)</f>
        <v>0</v>
      </c>
      <c r="Q144">
        <f>O144+IF(K144,V144,0)</f>
        <v>0</v>
      </c>
      <c r="R144">
        <f>IF(P144="","",H144*P144*C144*D144)</f>
        <v>0</v>
      </c>
      <c r="S144">
        <f>IF(K144,M144*P144*C144*D144,"")</f>
        <v>0</v>
      </c>
      <c r="T144">
        <f>IF(K144,-IF(F144&gt;0,F144*Journal!$E144*P144*C144*D144,P144*E144),"")</f>
        <v>0</v>
      </c>
      <c r="U144">
        <f>IF(K144,IF(S144&gt;0,"W",IF(S144&lt;0,"L","B")),"")</f>
        <v>0</v>
      </c>
      <c r="V144">
        <f>IF(K144,S144+T144,"")</f>
        <v>0</v>
      </c>
      <c r="W144">
        <f>IF(K144,V144/O144,"")</f>
        <v>0</v>
      </c>
      <c r="X144">
        <f>IF(K144,M144/H144,"")</f>
        <v>0</v>
      </c>
      <c r="Y144">
        <f>IF(AND(OR(J144="OK",J144="OPEN"),ISNUMBER(Journal!$G144)),G144*(Journal!$G144-Journal!$E144)/H144,"")</f>
        <v>0</v>
      </c>
      <c r="Z144">
        <f>IF(AA144="","",IF(AND(ISNUMBER(Settings!$D$5),ISNUMBER(Settings!$E$5),IF(Settings!$D$5&lt;=Settings!$E$5,AND(AA144&gt;=Settings!$D$5,AA144&lt;Settings!$E$5),OR(AA144&gt;=Settings!$D$5,AA144&lt;Settings!$E$5))),Settings!$A$5,IF(AND(ISNUMBER(Settings!$D$6),ISNUMBER(Settings!$E$6),IF(Settings!$D$6&lt;=Settings!$E$6,AND(AA144&gt;=Settings!$D$6,AA144&lt;Settings!$E$6),OR(AA144&gt;=Settings!$D$6,AA144&lt;Settings!$E$6))),Settings!$A$6,IF(AND(ISNUMBER(Settings!$D$7),ISNUMBER(Settings!$E$7),IF(Settings!$D$7&lt;=Settings!$E$7,AND(AA144&gt;=Settings!$D$7,AA144&lt;Settings!$E$7),OR(AA144&gt;=Settings!$D$7,AA144&lt;Settings!$E$7))),Settings!$A$7,IF(AND(ISNUMBER(Settings!$D$8),ISNUMBER(Settings!$E$8),IF(Settings!$D$8&lt;=Settings!$E$8,AND(AA144&gt;=Settings!$D$8,AA144&lt;Settings!$E$8),OR(AA144&gt;=Settings!$D$8,AA144&lt;Settings!$E$8))),Settings!$A$8,IF(AND(ISNUMBER(Settings!$D$9),ISNUMBER(Settings!$E$9),IF(Settings!$D$9&lt;=Settings!$E$9,AND(AA144&gt;=Settings!$D$9,AA144&lt;Settings!$E$9),OR(AA144&gt;=Settings!$D$9,AA144&lt;Settings!$E$9))),Settings!$A$9,IF(AND(ISNUMBER(Settings!$D$10),ISNUMBER(Settings!$E$10),IF(Settings!$D$10&lt;=Settings!$E$10,AND(AA144&gt;=Settings!$D$10,AA144&lt;Settings!$E$10),OR(AA144&gt;=Settings!$D$10,AA144&lt;Settings!$E$10))),Settings!$A$10,"")))))))</f>
        <v>0</v>
      </c>
      <c r="AA144">
        <f>IF(AND(A144,ISNUMBER(Journal!$B144)),MOD(ROUND(MOD(Journal!$B144,1)*1440,0)-ROUND(Journal!$D$8*60,0),1440),"")</f>
        <v>0</v>
      </c>
      <c r="AB144">
        <f>IF(G144=1,"LONG",IF(G144=-1,"SHORT",""))</f>
        <v>0</v>
      </c>
      <c r="AC144">
        <f>AC143+IF(K144,1,0)</f>
        <v>0</v>
      </c>
      <c r="AD144">
        <f>IF(K144,AC144,"")</f>
        <v>0</v>
      </c>
      <c r="AE144">
        <f>J144="OPEN"</f>
        <v>0</v>
      </c>
      <c r="AF144">
        <f>AND(J144&lt;&gt;"",J144&lt;&gt;"OK",J144&lt;&gt;"OPEN")</f>
        <v>0</v>
      </c>
      <c r="AH144">
        <v>133</v>
      </c>
      <c r="AI144">
        <f>IF(AH144&gt;$AZ$11,"",IF(AH144=0,Journal!$D$3,INDEX($Q$11:$Q$1010,MATCH(AH144,$AD$11:$AD$1010,0))))</f>
        <v>0</v>
      </c>
      <c r="AJ144">
        <v>134</v>
      </c>
      <c r="AK144">
        <f>IF(AJ144&gt;$AZ$11,"",INDEX($P$11:$P$1010,MATCH(AJ144,$AD$11:$AD$1010,0)))</f>
        <v>0</v>
      </c>
      <c r="AM144">
        <f>IF(Markets!$A$138="","",Markets!$A$138)</f>
        <v>0</v>
      </c>
      <c r="AN144">
        <f>IF(AM144="",0,COUNTIFS(Journal!$C$11:$C$1010,AM144,$K$11:$K$1010,TRUE))</f>
        <v>0</v>
      </c>
      <c r="AO144">
        <f>IF(AN144=0,0,SUMIF(Journal!$C$11:$C$1010,AM144,$V$11:$V$1010))</f>
        <v>0</v>
      </c>
      <c r="AP144">
        <f>IF(AN144&gt;0,COUNTIF($AN$11:AN144,"&gt;0"),"")</f>
        <v>0</v>
      </c>
      <c r="AQ144">
        <v>134</v>
      </c>
      <c r="AR144">
        <f>IF(AQ144&gt;$AZ$36,"",INDEX($AM$11:$AM$160,MATCH(AQ144,$AP$11:$AP$160,0)))</f>
        <v>0</v>
      </c>
      <c r="AS144">
        <f>IF(AQ144&gt;$AZ$36,"",INDEX($AO$11:$AO$160,MATCH(AQ144,$AP$11:$AP$160,0)))</f>
        <v>0</v>
      </c>
    </row>
    <row r="145" spans="1:45">
      <c r="A145">
        <f>COUNTA(Journal!A145:M145)&gt;0</f>
        <v>0</v>
      </c>
      <c r="B145">
        <f>IF(Journal!$C145="",0,IFERROR(MATCH(Journal!$C145,Markets!$A$5:$A$154,0),0))</f>
        <v>0</v>
      </c>
      <c r="C145">
        <f>IF(B145&gt;0,INDEX(Markets!$C$5:$C$154,B145),"")</f>
        <v>0</v>
      </c>
      <c r="D145">
        <f>IF(B145&gt;0,INDEX(Markets!$F$5:$F$154,B145),"")</f>
        <v>0</v>
      </c>
      <c r="E145">
        <f>IF(B145&gt;0,IF(INDEX(Markets!$G$5:$G$154,B145)="",Journal!$D$4,INDEX(Markets!$G$5:$G$154,B145)),"")</f>
        <v>0</v>
      </c>
      <c r="F145">
        <f>IF(B145&gt;0,N(INDEX(Markets!$H$5:$H$154,B145)),0)</f>
        <v>0</v>
      </c>
      <c r="G145">
        <f>IF(Journal!$D145="LONG",1,IF(Journal!$D145="SHORT",-1,0))</f>
        <v>0</v>
      </c>
      <c r="H145">
        <f>IF(AND(ISNUMBER(Journal!$E145),ISNUMBER(Journal!$F145)),ABS(Journal!$E145-Journal!$F145),"")</f>
        <v>0</v>
      </c>
      <c r="I145">
        <f>IF(NOT(A145),"",IF(Journal!$C145="","INSTRUMENT MISSING",IF(B145=0,"UNKNOWN INSTRUMENT",IF(OR(NOT(ISNUMBER(C145)),NOT(ISNUMBER(D145))),"INSTRUMENT SPECS MISSING",IF(OR(C145&lt;=0,D145&lt;=0),"INSTRUMENT SPECS MISSING",IF(NOT(ISNUMBER(Journal!$E145)),"ENTRY MISSING",IF(NOT(ISNUMBER(Journal!$F145)),"SL MISSING",IF(Journal!$F145=Journal!$E145,"SL = ENTRY",IF(G145=0,"DIRECTION MISSING",IF(G145*(Journal!$E145-Journal!$F145)&lt;=0,"SL WRONG SIDE",IF(NOT(AND(ISNUMBER(Journal!$L145),Journal!$L145&gt;0)),IF(TRUE,"LOTS MISSING","RISK MISSING"),"")))))))))))</f>
        <v>0</v>
      </c>
      <c r="J145">
        <f>IF(NOT(A145),"",IF(I145&lt;&gt;"",I145,IF(AND(ISNUMBER(Journal!$G145),G145*(Journal!$G145-Journal!$E145)&lt;=0),"TP1 WRONG SIDE",IF(AND(ISNUMBER(Journal!$H145),G145*(Journal!$H145-Journal!$E145)&lt;=0),"TP2 WRONG SIDE",IF(AND(ISNUMBER(Journal!$I145),G145*(Journal!$I145-Journal!$E145)&lt;=0),"TP3 WRONG SIDE",IF(Journal!$K145="","OPEN",IF(AND(Journal!$M145&lt;&gt;"",OR(NOT(ISNUMBER(Journal!$M145)),Journal!$M145&lt;=0,Journal!$M145&gt;=1)),"TP1 % INVALID",IF(Journal!$K145="SL","OK",IF(Journal!$K145="TP",IF(ISNUMBER(Journal!$G145),"OK","TP1 MISSING"),IF(Journal!$K145="Manual exit",IF(ISNUMBER(Journal!$J145),"OK","MANUAL MISSING"),IF(Journal!$K145="TP1 + Breakeven",IF(ISNUMBER(Journal!$G145),"OK","TP1 MISSING"),IF(Journal!$K145="TP1 + Manual",IF(ISNUMBER(Journal!$G145),IF(ISNUMBER(Journal!$J145),"OK","MANUAL MISSING"),IF(ISNUMBER(Journal!$J145),"TP1 MISSING","TP1 &amp; MANUAL MISSING")),IF(Journal!$K145="Multiple TP",IF(ISNUMBER(Journal!$G145),IF(ISNUMBER(Journal!$H145),"OK","TP2 MISSING"),IF(ISNUMBER(Journal!$H145),"TP1 MISSING","TP1 &amp; TP2 MISSING")),"UNKNOWN OUTCOME")))))))))))))</f>
        <v>0</v>
      </c>
      <c r="K145">
        <f>J145="OK"</f>
        <v>0</v>
      </c>
      <c r="L145">
        <f>IF(ISNUMBER(Journal!$M145),Journal!$M145,0.5)</f>
        <v>0</v>
      </c>
      <c r="M145">
        <f>IF(NOT(K145),"",G145*IF(Journal!$K145="SL",Journal!$F145-Journal!$E145,IF(Journal!$K145="TP",Journal!$G145-Journal!$E145,IF(Journal!$K145="Manual exit",Journal!$J145-Journal!$E145,IF(Journal!$K145="TP1 + Breakeven",L145*(Journal!$G145-Journal!$E145),IF(Journal!$K145="TP1 + Manual",L145*(Journal!$G145-Journal!$E145)+(1-L145)*(Journal!$J145-Journal!$E145),(Journal!$G145+Journal!$H145+IF(ISNUMBER(Journal!$I145),Journal!$I145,0))/IF(ISNUMBER(Journal!$I145),3,2)-Journal!$E145))))))</f>
        <v>0</v>
      </c>
      <c r="N145">
        <f>IF(K145,Journal!$E145+G145*M145,"")</f>
        <v>0</v>
      </c>
      <c r="O145">
        <f>Q144</f>
        <v>0</v>
      </c>
      <c r="P145">
        <f>IF(OR(NOT(A145),I145&lt;&gt;""),"",Journal!$L145)</f>
        <v>0</v>
      </c>
      <c r="Q145">
        <f>O145+IF(K145,V145,0)</f>
        <v>0</v>
      </c>
      <c r="R145">
        <f>IF(P145="","",H145*P145*C145*D145)</f>
        <v>0</v>
      </c>
      <c r="S145">
        <f>IF(K145,M145*P145*C145*D145,"")</f>
        <v>0</v>
      </c>
      <c r="T145">
        <f>IF(K145,-IF(F145&gt;0,F145*Journal!$E145*P145*C145*D145,P145*E145),"")</f>
        <v>0</v>
      </c>
      <c r="U145">
        <f>IF(K145,IF(S145&gt;0,"W",IF(S145&lt;0,"L","B")),"")</f>
        <v>0</v>
      </c>
      <c r="V145">
        <f>IF(K145,S145+T145,"")</f>
        <v>0</v>
      </c>
      <c r="W145">
        <f>IF(K145,V145/O145,"")</f>
        <v>0</v>
      </c>
      <c r="X145">
        <f>IF(K145,M145/H145,"")</f>
        <v>0</v>
      </c>
      <c r="Y145">
        <f>IF(AND(OR(J145="OK",J145="OPEN"),ISNUMBER(Journal!$G145)),G145*(Journal!$G145-Journal!$E145)/H145,"")</f>
        <v>0</v>
      </c>
      <c r="Z145">
        <f>IF(AA145="","",IF(AND(ISNUMBER(Settings!$D$5),ISNUMBER(Settings!$E$5),IF(Settings!$D$5&lt;=Settings!$E$5,AND(AA145&gt;=Settings!$D$5,AA145&lt;Settings!$E$5),OR(AA145&gt;=Settings!$D$5,AA145&lt;Settings!$E$5))),Settings!$A$5,IF(AND(ISNUMBER(Settings!$D$6),ISNUMBER(Settings!$E$6),IF(Settings!$D$6&lt;=Settings!$E$6,AND(AA145&gt;=Settings!$D$6,AA145&lt;Settings!$E$6),OR(AA145&gt;=Settings!$D$6,AA145&lt;Settings!$E$6))),Settings!$A$6,IF(AND(ISNUMBER(Settings!$D$7),ISNUMBER(Settings!$E$7),IF(Settings!$D$7&lt;=Settings!$E$7,AND(AA145&gt;=Settings!$D$7,AA145&lt;Settings!$E$7),OR(AA145&gt;=Settings!$D$7,AA145&lt;Settings!$E$7))),Settings!$A$7,IF(AND(ISNUMBER(Settings!$D$8),ISNUMBER(Settings!$E$8),IF(Settings!$D$8&lt;=Settings!$E$8,AND(AA145&gt;=Settings!$D$8,AA145&lt;Settings!$E$8),OR(AA145&gt;=Settings!$D$8,AA145&lt;Settings!$E$8))),Settings!$A$8,IF(AND(ISNUMBER(Settings!$D$9),ISNUMBER(Settings!$E$9),IF(Settings!$D$9&lt;=Settings!$E$9,AND(AA145&gt;=Settings!$D$9,AA145&lt;Settings!$E$9),OR(AA145&gt;=Settings!$D$9,AA145&lt;Settings!$E$9))),Settings!$A$9,IF(AND(ISNUMBER(Settings!$D$10),ISNUMBER(Settings!$E$10),IF(Settings!$D$10&lt;=Settings!$E$10,AND(AA145&gt;=Settings!$D$10,AA145&lt;Settings!$E$10),OR(AA145&gt;=Settings!$D$10,AA145&lt;Settings!$E$10))),Settings!$A$10,"")))))))</f>
        <v>0</v>
      </c>
      <c r="AA145">
        <f>IF(AND(A145,ISNUMBER(Journal!$B145)),MOD(ROUND(MOD(Journal!$B145,1)*1440,0)-ROUND(Journal!$D$8*60,0),1440),"")</f>
        <v>0</v>
      </c>
      <c r="AB145">
        <f>IF(G145=1,"LONG",IF(G145=-1,"SHORT",""))</f>
        <v>0</v>
      </c>
      <c r="AC145">
        <f>AC144+IF(K145,1,0)</f>
        <v>0</v>
      </c>
      <c r="AD145">
        <f>IF(K145,AC145,"")</f>
        <v>0</v>
      </c>
      <c r="AE145">
        <f>J145="OPEN"</f>
        <v>0</v>
      </c>
      <c r="AF145">
        <f>AND(J145&lt;&gt;"",J145&lt;&gt;"OK",J145&lt;&gt;"OPEN")</f>
        <v>0</v>
      </c>
      <c r="AH145">
        <v>134</v>
      </c>
      <c r="AI145">
        <f>IF(AH145&gt;$AZ$11,"",IF(AH145=0,Journal!$D$3,INDEX($Q$11:$Q$1010,MATCH(AH145,$AD$11:$AD$1010,0))))</f>
        <v>0</v>
      </c>
      <c r="AJ145">
        <v>135</v>
      </c>
      <c r="AK145">
        <f>IF(AJ145&gt;$AZ$11,"",INDEX($P$11:$P$1010,MATCH(AJ145,$AD$11:$AD$1010,0)))</f>
        <v>0</v>
      </c>
      <c r="AM145">
        <f>IF(Markets!$A$139="","",Markets!$A$139)</f>
        <v>0</v>
      </c>
      <c r="AN145">
        <f>IF(AM145="",0,COUNTIFS(Journal!$C$11:$C$1010,AM145,$K$11:$K$1010,TRUE))</f>
        <v>0</v>
      </c>
      <c r="AO145">
        <f>IF(AN145=0,0,SUMIF(Journal!$C$11:$C$1010,AM145,$V$11:$V$1010))</f>
        <v>0</v>
      </c>
      <c r="AP145">
        <f>IF(AN145&gt;0,COUNTIF($AN$11:AN145,"&gt;0"),"")</f>
        <v>0</v>
      </c>
      <c r="AQ145">
        <v>135</v>
      </c>
      <c r="AR145">
        <f>IF(AQ145&gt;$AZ$36,"",INDEX($AM$11:$AM$160,MATCH(AQ145,$AP$11:$AP$160,0)))</f>
        <v>0</v>
      </c>
      <c r="AS145">
        <f>IF(AQ145&gt;$AZ$36,"",INDEX($AO$11:$AO$160,MATCH(AQ145,$AP$11:$AP$160,0)))</f>
        <v>0</v>
      </c>
    </row>
    <row r="146" spans="1:45">
      <c r="A146">
        <f>COUNTA(Journal!A146:M146)&gt;0</f>
        <v>0</v>
      </c>
      <c r="B146">
        <f>IF(Journal!$C146="",0,IFERROR(MATCH(Journal!$C146,Markets!$A$5:$A$154,0),0))</f>
        <v>0</v>
      </c>
      <c r="C146">
        <f>IF(B146&gt;0,INDEX(Markets!$C$5:$C$154,B146),"")</f>
        <v>0</v>
      </c>
      <c r="D146">
        <f>IF(B146&gt;0,INDEX(Markets!$F$5:$F$154,B146),"")</f>
        <v>0</v>
      </c>
      <c r="E146">
        <f>IF(B146&gt;0,IF(INDEX(Markets!$G$5:$G$154,B146)="",Journal!$D$4,INDEX(Markets!$G$5:$G$154,B146)),"")</f>
        <v>0</v>
      </c>
      <c r="F146">
        <f>IF(B146&gt;0,N(INDEX(Markets!$H$5:$H$154,B146)),0)</f>
        <v>0</v>
      </c>
      <c r="G146">
        <f>IF(Journal!$D146="LONG",1,IF(Journal!$D146="SHORT",-1,0))</f>
        <v>0</v>
      </c>
      <c r="H146">
        <f>IF(AND(ISNUMBER(Journal!$E146),ISNUMBER(Journal!$F146)),ABS(Journal!$E146-Journal!$F146),"")</f>
        <v>0</v>
      </c>
      <c r="I146">
        <f>IF(NOT(A146),"",IF(Journal!$C146="","INSTRUMENT MISSING",IF(B146=0,"UNKNOWN INSTRUMENT",IF(OR(NOT(ISNUMBER(C146)),NOT(ISNUMBER(D146))),"INSTRUMENT SPECS MISSING",IF(OR(C146&lt;=0,D146&lt;=0),"INSTRUMENT SPECS MISSING",IF(NOT(ISNUMBER(Journal!$E146)),"ENTRY MISSING",IF(NOT(ISNUMBER(Journal!$F146)),"SL MISSING",IF(Journal!$F146=Journal!$E146,"SL = ENTRY",IF(G146=0,"DIRECTION MISSING",IF(G146*(Journal!$E146-Journal!$F146)&lt;=0,"SL WRONG SIDE",IF(NOT(AND(ISNUMBER(Journal!$L146),Journal!$L146&gt;0)),IF(TRUE,"LOTS MISSING","RISK MISSING"),"")))))))))))</f>
        <v>0</v>
      </c>
      <c r="J146">
        <f>IF(NOT(A146),"",IF(I146&lt;&gt;"",I146,IF(AND(ISNUMBER(Journal!$G146),G146*(Journal!$G146-Journal!$E146)&lt;=0),"TP1 WRONG SIDE",IF(AND(ISNUMBER(Journal!$H146),G146*(Journal!$H146-Journal!$E146)&lt;=0),"TP2 WRONG SIDE",IF(AND(ISNUMBER(Journal!$I146),G146*(Journal!$I146-Journal!$E146)&lt;=0),"TP3 WRONG SIDE",IF(Journal!$K146="","OPEN",IF(AND(Journal!$M146&lt;&gt;"",OR(NOT(ISNUMBER(Journal!$M146)),Journal!$M146&lt;=0,Journal!$M146&gt;=1)),"TP1 % INVALID",IF(Journal!$K146="SL","OK",IF(Journal!$K146="TP",IF(ISNUMBER(Journal!$G146),"OK","TP1 MISSING"),IF(Journal!$K146="Manual exit",IF(ISNUMBER(Journal!$J146),"OK","MANUAL MISSING"),IF(Journal!$K146="TP1 + Breakeven",IF(ISNUMBER(Journal!$G146),"OK","TP1 MISSING"),IF(Journal!$K146="TP1 + Manual",IF(ISNUMBER(Journal!$G146),IF(ISNUMBER(Journal!$J146),"OK","MANUAL MISSING"),IF(ISNUMBER(Journal!$J146),"TP1 MISSING","TP1 &amp; MANUAL MISSING")),IF(Journal!$K146="Multiple TP",IF(ISNUMBER(Journal!$G146),IF(ISNUMBER(Journal!$H146),"OK","TP2 MISSING"),IF(ISNUMBER(Journal!$H146),"TP1 MISSING","TP1 &amp; TP2 MISSING")),"UNKNOWN OUTCOME")))))))))))))</f>
        <v>0</v>
      </c>
      <c r="K146">
        <f>J146="OK"</f>
        <v>0</v>
      </c>
      <c r="L146">
        <f>IF(ISNUMBER(Journal!$M146),Journal!$M146,0.5)</f>
        <v>0</v>
      </c>
      <c r="M146">
        <f>IF(NOT(K146),"",G146*IF(Journal!$K146="SL",Journal!$F146-Journal!$E146,IF(Journal!$K146="TP",Journal!$G146-Journal!$E146,IF(Journal!$K146="Manual exit",Journal!$J146-Journal!$E146,IF(Journal!$K146="TP1 + Breakeven",L146*(Journal!$G146-Journal!$E146),IF(Journal!$K146="TP1 + Manual",L146*(Journal!$G146-Journal!$E146)+(1-L146)*(Journal!$J146-Journal!$E146),(Journal!$G146+Journal!$H146+IF(ISNUMBER(Journal!$I146),Journal!$I146,0))/IF(ISNUMBER(Journal!$I146),3,2)-Journal!$E146))))))</f>
        <v>0</v>
      </c>
      <c r="N146">
        <f>IF(K146,Journal!$E146+G146*M146,"")</f>
        <v>0</v>
      </c>
      <c r="O146">
        <f>Q145</f>
        <v>0</v>
      </c>
      <c r="P146">
        <f>IF(OR(NOT(A146),I146&lt;&gt;""),"",Journal!$L146)</f>
        <v>0</v>
      </c>
      <c r="Q146">
        <f>O146+IF(K146,V146,0)</f>
        <v>0</v>
      </c>
      <c r="R146">
        <f>IF(P146="","",H146*P146*C146*D146)</f>
        <v>0</v>
      </c>
      <c r="S146">
        <f>IF(K146,M146*P146*C146*D146,"")</f>
        <v>0</v>
      </c>
      <c r="T146">
        <f>IF(K146,-IF(F146&gt;0,F146*Journal!$E146*P146*C146*D146,P146*E146),"")</f>
        <v>0</v>
      </c>
      <c r="U146">
        <f>IF(K146,IF(S146&gt;0,"W",IF(S146&lt;0,"L","B")),"")</f>
        <v>0</v>
      </c>
      <c r="V146">
        <f>IF(K146,S146+T146,"")</f>
        <v>0</v>
      </c>
      <c r="W146">
        <f>IF(K146,V146/O146,"")</f>
        <v>0</v>
      </c>
      <c r="X146">
        <f>IF(K146,M146/H146,"")</f>
        <v>0</v>
      </c>
      <c r="Y146">
        <f>IF(AND(OR(J146="OK",J146="OPEN"),ISNUMBER(Journal!$G146)),G146*(Journal!$G146-Journal!$E146)/H146,"")</f>
        <v>0</v>
      </c>
      <c r="Z146">
        <f>IF(AA146="","",IF(AND(ISNUMBER(Settings!$D$5),ISNUMBER(Settings!$E$5),IF(Settings!$D$5&lt;=Settings!$E$5,AND(AA146&gt;=Settings!$D$5,AA146&lt;Settings!$E$5),OR(AA146&gt;=Settings!$D$5,AA146&lt;Settings!$E$5))),Settings!$A$5,IF(AND(ISNUMBER(Settings!$D$6),ISNUMBER(Settings!$E$6),IF(Settings!$D$6&lt;=Settings!$E$6,AND(AA146&gt;=Settings!$D$6,AA146&lt;Settings!$E$6),OR(AA146&gt;=Settings!$D$6,AA146&lt;Settings!$E$6))),Settings!$A$6,IF(AND(ISNUMBER(Settings!$D$7),ISNUMBER(Settings!$E$7),IF(Settings!$D$7&lt;=Settings!$E$7,AND(AA146&gt;=Settings!$D$7,AA146&lt;Settings!$E$7),OR(AA146&gt;=Settings!$D$7,AA146&lt;Settings!$E$7))),Settings!$A$7,IF(AND(ISNUMBER(Settings!$D$8),ISNUMBER(Settings!$E$8),IF(Settings!$D$8&lt;=Settings!$E$8,AND(AA146&gt;=Settings!$D$8,AA146&lt;Settings!$E$8),OR(AA146&gt;=Settings!$D$8,AA146&lt;Settings!$E$8))),Settings!$A$8,IF(AND(ISNUMBER(Settings!$D$9),ISNUMBER(Settings!$E$9),IF(Settings!$D$9&lt;=Settings!$E$9,AND(AA146&gt;=Settings!$D$9,AA146&lt;Settings!$E$9),OR(AA146&gt;=Settings!$D$9,AA146&lt;Settings!$E$9))),Settings!$A$9,IF(AND(ISNUMBER(Settings!$D$10),ISNUMBER(Settings!$E$10),IF(Settings!$D$10&lt;=Settings!$E$10,AND(AA146&gt;=Settings!$D$10,AA146&lt;Settings!$E$10),OR(AA146&gt;=Settings!$D$10,AA146&lt;Settings!$E$10))),Settings!$A$10,"")))))))</f>
        <v>0</v>
      </c>
      <c r="AA146">
        <f>IF(AND(A146,ISNUMBER(Journal!$B146)),MOD(ROUND(MOD(Journal!$B146,1)*1440,0)-ROUND(Journal!$D$8*60,0),1440),"")</f>
        <v>0</v>
      </c>
      <c r="AB146">
        <f>IF(G146=1,"LONG",IF(G146=-1,"SHORT",""))</f>
        <v>0</v>
      </c>
      <c r="AC146">
        <f>AC145+IF(K146,1,0)</f>
        <v>0</v>
      </c>
      <c r="AD146">
        <f>IF(K146,AC146,"")</f>
        <v>0</v>
      </c>
      <c r="AE146">
        <f>J146="OPEN"</f>
        <v>0</v>
      </c>
      <c r="AF146">
        <f>AND(J146&lt;&gt;"",J146&lt;&gt;"OK",J146&lt;&gt;"OPEN")</f>
        <v>0</v>
      </c>
      <c r="AH146">
        <v>135</v>
      </c>
      <c r="AI146">
        <f>IF(AH146&gt;$AZ$11,"",IF(AH146=0,Journal!$D$3,INDEX($Q$11:$Q$1010,MATCH(AH146,$AD$11:$AD$1010,0))))</f>
        <v>0</v>
      </c>
      <c r="AJ146">
        <v>136</v>
      </c>
      <c r="AK146">
        <f>IF(AJ146&gt;$AZ$11,"",INDEX($P$11:$P$1010,MATCH(AJ146,$AD$11:$AD$1010,0)))</f>
        <v>0</v>
      </c>
      <c r="AM146">
        <f>IF(Markets!$A$140="","",Markets!$A$140)</f>
        <v>0</v>
      </c>
      <c r="AN146">
        <f>IF(AM146="",0,COUNTIFS(Journal!$C$11:$C$1010,AM146,$K$11:$K$1010,TRUE))</f>
        <v>0</v>
      </c>
      <c r="AO146">
        <f>IF(AN146=0,0,SUMIF(Journal!$C$11:$C$1010,AM146,$V$11:$V$1010))</f>
        <v>0</v>
      </c>
      <c r="AP146">
        <f>IF(AN146&gt;0,COUNTIF($AN$11:AN146,"&gt;0"),"")</f>
        <v>0</v>
      </c>
      <c r="AQ146">
        <v>136</v>
      </c>
      <c r="AR146">
        <f>IF(AQ146&gt;$AZ$36,"",INDEX($AM$11:$AM$160,MATCH(AQ146,$AP$11:$AP$160,0)))</f>
        <v>0</v>
      </c>
      <c r="AS146">
        <f>IF(AQ146&gt;$AZ$36,"",INDEX($AO$11:$AO$160,MATCH(AQ146,$AP$11:$AP$160,0)))</f>
        <v>0</v>
      </c>
    </row>
    <row r="147" spans="1:45">
      <c r="A147">
        <f>COUNTA(Journal!A147:M147)&gt;0</f>
        <v>0</v>
      </c>
      <c r="B147">
        <f>IF(Journal!$C147="",0,IFERROR(MATCH(Journal!$C147,Markets!$A$5:$A$154,0),0))</f>
        <v>0</v>
      </c>
      <c r="C147">
        <f>IF(B147&gt;0,INDEX(Markets!$C$5:$C$154,B147),"")</f>
        <v>0</v>
      </c>
      <c r="D147">
        <f>IF(B147&gt;0,INDEX(Markets!$F$5:$F$154,B147),"")</f>
        <v>0</v>
      </c>
      <c r="E147">
        <f>IF(B147&gt;0,IF(INDEX(Markets!$G$5:$G$154,B147)="",Journal!$D$4,INDEX(Markets!$G$5:$G$154,B147)),"")</f>
        <v>0</v>
      </c>
      <c r="F147">
        <f>IF(B147&gt;0,N(INDEX(Markets!$H$5:$H$154,B147)),0)</f>
        <v>0</v>
      </c>
      <c r="G147">
        <f>IF(Journal!$D147="LONG",1,IF(Journal!$D147="SHORT",-1,0))</f>
        <v>0</v>
      </c>
      <c r="H147">
        <f>IF(AND(ISNUMBER(Journal!$E147),ISNUMBER(Journal!$F147)),ABS(Journal!$E147-Journal!$F147),"")</f>
        <v>0</v>
      </c>
      <c r="I147">
        <f>IF(NOT(A147),"",IF(Journal!$C147="","INSTRUMENT MISSING",IF(B147=0,"UNKNOWN INSTRUMENT",IF(OR(NOT(ISNUMBER(C147)),NOT(ISNUMBER(D147))),"INSTRUMENT SPECS MISSING",IF(OR(C147&lt;=0,D147&lt;=0),"INSTRUMENT SPECS MISSING",IF(NOT(ISNUMBER(Journal!$E147)),"ENTRY MISSING",IF(NOT(ISNUMBER(Journal!$F147)),"SL MISSING",IF(Journal!$F147=Journal!$E147,"SL = ENTRY",IF(G147=0,"DIRECTION MISSING",IF(G147*(Journal!$E147-Journal!$F147)&lt;=0,"SL WRONG SIDE",IF(NOT(AND(ISNUMBER(Journal!$L147),Journal!$L147&gt;0)),IF(TRUE,"LOTS MISSING","RISK MISSING"),"")))))))))))</f>
        <v>0</v>
      </c>
      <c r="J147">
        <f>IF(NOT(A147),"",IF(I147&lt;&gt;"",I147,IF(AND(ISNUMBER(Journal!$G147),G147*(Journal!$G147-Journal!$E147)&lt;=0),"TP1 WRONG SIDE",IF(AND(ISNUMBER(Journal!$H147),G147*(Journal!$H147-Journal!$E147)&lt;=0),"TP2 WRONG SIDE",IF(AND(ISNUMBER(Journal!$I147),G147*(Journal!$I147-Journal!$E147)&lt;=0),"TP3 WRONG SIDE",IF(Journal!$K147="","OPEN",IF(AND(Journal!$M147&lt;&gt;"",OR(NOT(ISNUMBER(Journal!$M147)),Journal!$M147&lt;=0,Journal!$M147&gt;=1)),"TP1 % INVALID",IF(Journal!$K147="SL","OK",IF(Journal!$K147="TP",IF(ISNUMBER(Journal!$G147),"OK","TP1 MISSING"),IF(Journal!$K147="Manual exit",IF(ISNUMBER(Journal!$J147),"OK","MANUAL MISSING"),IF(Journal!$K147="TP1 + Breakeven",IF(ISNUMBER(Journal!$G147),"OK","TP1 MISSING"),IF(Journal!$K147="TP1 + Manual",IF(ISNUMBER(Journal!$G147),IF(ISNUMBER(Journal!$J147),"OK","MANUAL MISSING"),IF(ISNUMBER(Journal!$J147),"TP1 MISSING","TP1 &amp; MANUAL MISSING")),IF(Journal!$K147="Multiple TP",IF(ISNUMBER(Journal!$G147),IF(ISNUMBER(Journal!$H147),"OK","TP2 MISSING"),IF(ISNUMBER(Journal!$H147),"TP1 MISSING","TP1 &amp; TP2 MISSING")),"UNKNOWN OUTCOME")))))))))))))</f>
        <v>0</v>
      </c>
      <c r="K147">
        <f>J147="OK"</f>
        <v>0</v>
      </c>
      <c r="L147">
        <f>IF(ISNUMBER(Journal!$M147),Journal!$M147,0.5)</f>
        <v>0</v>
      </c>
      <c r="M147">
        <f>IF(NOT(K147),"",G147*IF(Journal!$K147="SL",Journal!$F147-Journal!$E147,IF(Journal!$K147="TP",Journal!$G147-Journal!$E147,IF(Journal!$K147="Manual exit",Journal!$J147-Journal!$E147,IF(Journal!$K147="TP1 + Breakeven",L147*(Journal!$G147-Journal!$E147),IF(Journal!$K147="TP1 + Manual",L147*(Journal!$G147-Journal!$E147)+(1-L147)*(Journal!$J147-Journal!$E147),(Journal!$G147+Journal!$H147+IF(ISNUMBER(Journal!$I147),Journal!$I147,0))/IF(ISNUMBER(Journal!$I147),3,2)-Journal!$E147))))))</f>
        <v>0</v>
      </c>
      <c r="N147">
        <f>IF(K147,Journal!$E147+G147*M147,"")</f>
        <v>0</v>
      </c>
      <c r="O147">
        <f>Q146</f>
        <v>0</v>
      </c>
      <c r="P147">
        <f>IF(OR(NOT(A147),I147&lt;&gt;""),"",Journal!$L147)</f>
        <v>0</v>
      </c>
      <c r="Q147">
        <f>O147+IF(K147,V147,0)</f>
        <v>0</v>
      </c>
      <c r="R147">
        <f>IF(P147="","",H147*P147*C147*D147)</f>
        <v>0</v>
      </c>
      <c r="S147">
        <f>IF(K147,M147*P147*C147*D147,"")</f>
        <v>0</v>
      </c>
      <c r="T147">
        <f>IF(K147,-IF(F147&gt;0,F147*Journal!$E147*P147*C147*D147,P147*E147),"")</f>
        <v>0</v>
      </c>
      <c r="U147">
        <f>IF(K147,IF(S147&gt;0,"W",IF(S147&lt;0,"L","B")),"")</f>
        <v>0</v>
      </c>
      <c r="V147">
        <f>IF(K147,S147+T147,"")</f>
        <v>0</v>
      </c>
      <c r="W147">
        <f>IF(K147,V147/O147,"")</f>
        <v>0</v>
      </c>
      <c r="X147">
        <f>IF(K147,M147/H147,"")</f>
        <v>0</v>
      </c>
      <c r="Y147">
        <f>IF(AND(OR(J147="OK",J147="OPEN"),ISNUMBER(Journal!$G147)),G147*(Journal!$G147-Journal!$E147)/H147,"")</f>
        <v>0</v>
      </c>
      <c r="Z147">
        <f>IF(AA147="","",IF(AND(ISNUMBER(Settings!$D$5),ISNUMBER(Settings!$E$5),IF(Settings!$D$5&lt;=Settings!$E$5,AND(AA147&gt;=Settings!$D$5,AA147&lt;Settings!$E$5),OR(AA147&gt;=Settings!$D$5,AA147&lt;Settings!$E$5))),Settings!$A$5,IF(AND(ISNUMBER(Settings!$D$6),ISNUMBER(Settings!$E$6),IF(Settings!$D$6&lt;=Settings!$E$6,AND(AA147&gt;=Settings!$D$6,AA147&lt;Settings!$E$6),OR(AA147&gt;=Settings!$D$6,AA147&lt;Settings!$E$6))),Settings!$A$6,IF(AND(ISNUMBER(Settings!$D$7),ISNUMBER(Settings!$E$7),IF(Settings!$D$7&lt;=Settings!$E$7,AND(AA147&gt;=Settings!$D$7,AA147&lt;Settings!$E$7),OR(AA147&gt;=Settings!$D$7,AA147&lt;Settings!$E$7))),Settings!$A$7,IF(AND(ISNUMBER(Settings!$D$8),ISNUMBER(Settings!$E$8),IF(Settings!$D$8&lt;=Settings!$E$8,AND(AA147&gt;=Settings!$D$8,AA147&lt;Settings!$E$8),OR(AA147&gt;=Settings!$D$8,AA147&lt;Settings!$E$8))),Settings!$A$8,IF(AND(ISNUMBER(Settings!$D$9),ISNUMBER(Settings!$E$9),IF(Settings!$D$9&lt;=Settings!$E$9,AND(AA147&gt;=Settings!$D$9,AA147&lt;Settings!$E$9),OR(AA147&gt;=Settings!$D$9,AA147&lt;Settings!$E$9))),Settings!$A$9,IF(AND(ISNUMBER(Settings!$D$10),ISNUMBER(Settings!$E$10),IF(Settings!$D$10&lt;=Settings!$E$10,AND(AA147&gt;=Settings!$D$10,AA147&lt;Settings!$E$10),OR(AA147&gt;=Settings!$D$10,AA147&lt;Settings!$E$10))),Settings!$A$10,"")))))))</f>
        <v>0</v>
      </c>
      <c r="AA147">
        <f>IF(AND(A147,ISNUMBER(Journal!$B147)),MOD(ROUND(MOD(Journal!$B147,1)*1440,0)-ROUND(Journal!$D$8*60,0),1440),"")</f>
        <v>0</v>
      </c>
      <c r="AB147">
        <f>IF(G147=1,"LONG",IF(G147=-1,"SHORT",""))</f>
        <v>0</v>
      </c>
      <c r="AC147">
        <f>AC146+IF(K147,1,0)</f>
        <v>0</v>
      </c>
      <c r="AD147">
        <f>IF(K147,AC147,"")</f>
        <v>0</v>
      </c>
      <c r="AE147">
        <f>J147="OPEN"</f>
        <v>0</v>
      </c>
      <c r="AF147">
        <f>AND(J147&lt;&gt;"",J147&lt;&gt;"OK",J147&lt;&gt;"OPEN")</f>
        <v>0</v>
      </c>
      <c r="AH147">
        <v>136</v>
      </c>
      <c r="AI147">
        <f>IF(AH147&gt;$AZ$11,"",IF(AH147=0,Journal!$D$3,INDEX($Q$11:$Q$1010,MATCH(AH147,$AD$11:$AD$1010,0))))</f>
        <v>0</v>
      </c>
      <c r="AJ147">
        <v>137</v>
      </c>
      <c r="AK147">
        <f>IF(AJ147&gt;$AZ$11,"",INDEX($P$11:$P$1010,MATCH(AJ147,$AD$11:$AD$1010,0)))</f>
        <v>0</v>
      </c>
      <c r="AM147">
        <f>IF(Markets!$A$141="","",Markets!$A$141)</f>
        <v>0</v>
      </c>
      <c r="AN147">
        <f>IF(AM147="",0,COUNTIFS(Journal!$C$11:$C$1010,AM147,$K$11:$K$1010,TRUE))</f>
        <v>0</v>
      </c>
      <c r="AO147">
        <f>IF(AN147=0,0,SUMIF(Journal!$C$11:$C$1010,AM147,$V$11:$V$1010))</f>
        <v>0</v>
      </c>
      <c r="AP147">
        <f>IF(AN147&gt;0,COUNTIF($AN$11:AN147,"&gt;0"),"")</f>
        <v>0</v>
      </c>
      <c r="AQ147">
        <v>137</v>
      </c>
      <c r="AR147">
        <f>IF(AQ147&gt;$AZ$36,"",INDEX($AM$11:$AM$160,MATCH(AQ147,$AP$11:$AP$160,0)))</f>
        <v>0</v>
      </c>
      <c r="AS147">
        <f>IF(AQ147&gt;$AZ$36,"",INDEX($AO$11:$AO$160,MATCH(AQ147,$AP$11:$AP$160,0)))</f>
        <v>0</v>
      </c>
    </row>
    <row r="148" spans="1:45">
      <c r="A148">
        <f>COUNTA(Journal!A148:M148)&gt;0</f>
        <v>0</v>
      </c>
      <c r="B148">
        <f>IF(Journal!$C148="",0,IFERROR(MATCH(Journal!$C148,Markets!$A$5:$A$154,0),0))</f>
        <v>0</v>
      </c>
      <c r="C148">
        <f>IF(B148&gt;0,INDEX(Markets!$C$5:$C$154,B148),"")</f>
        <v>0</v>
      </c>
      <c r="D148">
        <f>IF(B148&gt;0,INDEX(Markets!$F$5:$F$154,B148),"")</f>
        <v>0</v>
      </c>
      <c r="E148">
        <f>IF(B148&gt;0,IF(INDEX(Markets!$G$5:$G$154,B148)="",Journal!$D$4,INDEX(Markets!$G$5:$G$154,B148)),"")</f>
        <v>0</v>
      </c>
      <c r="F148">
        <f>IF(B148&gt;0,N(INDEX(Markets!$H$5:$H$154,B148)),0)</f>
        <v>0</v>
      </c>
      <c r="G148">
        <f>IF(Journal!$D148="LONG",1,IF(Journal!$D148="SHORT",-1,0))</f>
        <v>0</v>
      </c>
      <c r="H148">
        <f>IF(AND(ISNUMBER(Journal!$E148),ISNUMBER(Journal!$F148)),ABS(Journal!$E148-Journal!$F148),"")</f>
        <v>0</v>
      </c>
      <c r="I148">
        <f>IF(NOT(A148),"",IF(Journal!$C148="","INSTRUMENT MISSING",IF(B148=0,"UNKNOWN INSTRUMENT",IF(OR(NOT(ISNUMBER(C148)),NOT(ISNUMBER(D148))),"INSTRUMENT SPECS MISSING",IF(OR(C148&lt;=0,D148&lt;=0),"INSTRUMENT SPECS MISSING",IF(NOT(ISNUMBER(Journal!$E148)),"ENTRY MISSING",IF(NOT(ISNUMBER(Journal!$F148)),"SL MISSING",IF(Journal!$F148=Journal!$E148,"SL = ENTRY",IF(G148=0,"DIRECTION MISSING",IF(G148*(Journal!$E148-Journal!$F148)&lt;=0,"SL WRONG SIDE",IF(NOT(AND(ISNUMBER(Journal!$L148),Journal!$L148&gt;0)),IF(TRUE,"LOTS MISSING","RISK MISSING"),"")))))))))))</f>
        <v>0</v>
      </c>
      <c r="J148">
        <f>IF(NOT(A148),"",IF(I148&lt;&gt;"",I148,IF(AND(ISNUMBER(Journal!$G148),G148*(Journal!$G148-Journal!$E148)&lt;=0),"TP1 WRONG SIDE",IF(AND(ISNUMBER(Journal!$H148),G148*(Journal!$H148-Journal!$E148)&lt;=0),"TP2 WRONG SIDE",IF(AND(ISNUMBER(Journal!$I148),G148*(Journal!$I148-Journal!$E148)&lt;=0),"TP3 WRONG SIDE",IF(Journal!$K148="","OPEN",IF(AND(Journal!$M148&lt;&gt;"",OR(NOT(ISNUMBER(Journal!$M148)),Journal!$M148&lt;=0,Journal!$M148&gt;=1)),"TP1 % INVALID",IF(Journal!$K148="SL","OK",IF(Journal!$K148="TP",IF(ISNUMBER(Journal!$G148),"OK","TP1 MISSING"),IF(Journal!$K148="Manual exit",IF(ISNUMBER(Journal!$J148),"OK","MANUAL MISSING"),IF(Journal!$K148="TP1 + Breakeven",IF(ISNUMBER(Journal!$G148),"OK","TP1 MISSING"),IF(Journal!$K148="TP1 + Manual",IF(ISNUMBER(Journal!$G148),IF(ISNUMBER(Journal!$J148),"OK","MANUAL MISSING"),IF(ISNUMBER(Journal!$J148),"TP1 MISSING","TP1 &amp; MANUAL MISSING")),IF(Journal!$K148="Multiple TP",IF(ISNUMBER(Journal!$G148),IF(ISNUMBER(Journal!$H148),"OK","TP2 MISSING"),IF(ISNUMBER(Journal!$H148),"TP1 MISSING","TP1 &amp; TP2 MISSING")),"UNKNOWN OUTCOME")))))))))))))</f>
        <v>0</v>
      </c>
      <c r="K148">
        <f>J148="OK"</f>
        <v>0</v>
      </c>
      <c r="L148">
        <f>IF(ISNUMBER(Journal!$M148),Journal!$M148,0.5)</f>
        <v>0</v>
      </c>
      <c r="M148">
        <f>IF(NOT(K148),"",G148*IF(Journal!$K148="SL",Journal!$F148-Journal!$E148,IF(Journal!$K148="TP",Journal!$G148-Journal!$E148,IF(Journal!$K148="Manual exit",Journal!$J148-Journal!$E148,IF(Journal!$K148="TP1 + Breakeven",L148*(Journal!$G148-Journal!$E148),IF(Journal!$K148="TP1 + Manual",L148*(Journal!$G148-Journal!$E148)+(1-L148)*(Journal!$J148-Journal!$E148),(Journal!$G148+Journal!$H148+IF(ISNUMBER(Journal!$I148),Journal!$I148,0))/IF(ISNUMBER(Journal!$I148),3,2)-Journal!$E148))))))</f>
        <v>0</v>
      </c>
      <c r="N148">
        <f>IF(K148,Journal!$E148+G148*M148,"")</f>
        <v>0</v>
      </c>
      <c r="O148">
        <f>Q147</f>
        <v>0</v>
      </c>
      <c r="P148">
        <f>IF(OR(NOT(A148),I148&lt;&gt;""),"",Journal!$L148)</f>
        <v>0</v>
      </c>
      <c r="Q148">
        <f>O148+IF(K148,V148,0)</f>
        <v>0</v>
      </c>
      <c r="R148">
        <f>IF(P148="","",H148*P148*C148*D148)</f>
        <v>0</v>
      </c>
      <c r="S148">
        <f>IF(K148,M148*P148*C148*D148,"")</f>
        <v>0</v>
      </c>
      <c r="T148">
        <f>IF(K148,-IF(F148&gt;0,F148*Journal!$E148*P148*C148*D148,P148*E148),"")</f>
        <v>0</v>
      </c>
      <c r="U148">
        <f>IF(K148,IF(S148&gt;0,"W",IF(S148&lt;0,"L","B")),"")</f>
        <v>0</v>
      </c>
      <c r="V148">
        <f>IF(K148,S148+T148,"")</f>
        <v>0</v>
      </c>
      <c r="W148">
        <f>IF(K148,V148/O148,"")</f>
        <v>0</v>
      </c>
      <c r="X148">
        <f>IF(K148,M148/H148,"")</f>
        <v>0</v>
      </c>
      <c r="Y148">
        <f>IF(AND(OR(J148="OK",J148="OPEN"),ISNUMBER(Journal!$G148)),G148*(Journal!$G148-Journal!$E148)/H148,"")</f>
        <v>0</v>
      </c>
      <c r="Z148">
        <f>IF(AA148="","",IF(AND(ISNUMBER(Settings!$D$5),ISNUMBER(Settings!$E$5),IF(Settings!$D$5&lt;=Settings!$E$5,AND(AA148&gt;=Settings!$D$5,AA148&lt;Settings!$E$5),OR(AA148&gt;=Settings!$D$5,AA148&lt;Settings!$E$5))),Settings!$A$5,IF(AND(ISNUMBER(Settings!$D$6),ISNUMBER(Settings!$E$6),IF(Settings!$D$6&lt;=Settings!$E$6,AND(AA148&gt;=Settings!$D$6,AA148&lt;Settings!$E$6),OR(AA148&gt;=Settings!$D$6,AA148&lt;Settings!$E$6))),Settings!$A$6,IF(AND(ISNUMBER(Settings!$D$7),ISNUMBER(Settings!$E$7),IF(Settings!$D$7&lt;=Settings!$E$7,AND(AA148&gt;=Settings!$D$7,AA148&lt;Settings!$E$7),OR(AA148&gt;=Settings!$D$7,AA148&lt;Settings!$E$7))),Settings!$A$7,IF(AND(ISNUMBER(Settings!$D$8),ISNUMBER(Settings!$E$8),IF(Settings!$D$8&lt;=Settings!$E$8,AND(AA148&gt;=Settings!$D$8,AA148&lt;Settings!$E$8),OR(AA148&gt;=Settings!$D$8,AA148&lt;Settings!$E$8))),Settings!$A$8,IF(AND(ISNUMBER(Settings!$D$9),ISNUMBER(Settings!$E$9),IF(Settings!$D$9&lt;=Settings!$E$9,AND(AA148&gt;=Settings!$D$9,AA148&lt;Settings!$E$9),OR(AA148&gt;=Settings!$D$9,AA148&lt;Settings!$E$9))),Settings!$A$9,IF(AND(ISNUMBER(Settings!$D$10),ISNUMBER(Settings!$E$10),IF(Settings!$D$10&lt;=Settings!$E$10,AND(AA148&gt;=Settings!$D$10,AA148&lt;Settings!$E$10),OR(AA148&gt;=Settings!$D$10,AA148&lt;Settings!$E$10))),Settings!$A$10,"")))))))</f>
        <v>0</v>
      </c>
      <c r="AA148">
        <f>IF(AND(A148,ISNUMBER(Journal!$B148)),MOD(ROUND(MOD(Journal!$B148,1)*1440,0)-ROUND(Journal!$D$8*60,0),1440),"")</f>
        <v>0</v>
      </c>
      <c r="AB148">
        <f>IF(G148=1,"LONG",IF(G148=-1,"SHORT",""))</f>
        <v>0</v>
      </c>
      <c r="AC148">
        <f>AC147+IF(K148,1,0)</f>
        <v>0</v>
      </c>
      <c r="AD148">
        <f>IF(K148,AC148,"")</f>
        <v>0</v>
      </c>
      <c r="AE148">
        <f>J148="OPEN"</f>
        <v>0</v>
      </c>
      <c r="AF148">
        <f>AND(J148&lt;&gt;"",J148&lt;&gt;"OK",J148&lt;&gt;"OPEN")</f>
        <v>0</v>
      </c>
      <c r="AH148">
        <v>137</v>
      </c>
      <c r="AI148">
        <f>IF(AH148&gt;$AZ$11,"",IF(AH148=0,Journal!$D$3,INDEX($Q$11:$Q$1010,MATCH(AH148,$AD$11:$AD$1010,0))))</f>
        <v>0</v>
      </c>
      <c r="AJ148">
        <v>138</v>
      </c>
      <c r="AK148">
        <f>IF(AJ148&gt;$AZ$11,"",INDEX($P$11:$P$1010,MATCH(AJ148,$AD$11:$AD$1010,0)))</f>
        <v>0</v>
      </c>
      <c r="AM148">
        <f>IF(Markets!$A$142="","",Markets!$A$142)</f>
        <v>0</v>
      </c>
      <c r="AN148">
        <f>IF(AM148="",0,COUNTIFS(Journal!$C$11:$C$1010,AM148,$K$11:$K$1010,TRUE))</f>
        <v>0</v>
      </c>
      <c r="AO148">
        <f>IF(AN148=0,0,SUMIF(Journal!$C$11:$C$1010,AM148,$V$11:$V$1010))</f>
        <v>0</v>
      </c>
      <c r="AP148">
        <f>IF(AN148&gt;0,COUNTIF($AN$11:AN148,"&gt;0"),"")</f>
        <v>0</v>
      </c>
      <c r="AQ148">
        <v>138</v>
      </c>
      <c r="AR148">
        <f>IF(AQ148&gt;$AZ$36,"",INDEX($AM$11:$AM$160,MATCH(AQ148,$AP$11:$AP$160,0)))</f>
        <v>0</v>
      </c>
      <c r="AS148">
        <f>IF(AQ148&gt;$AZ$36,"",INDEX($AO$11:$AO$160,MATCH(AQ148,$AP$11:$AP$160,0)))</f>
        <v>0</v>
      </c>
    </row>
    <row r="149" spans="1:45">
      <c r="A149">
        <f>COUNTA(Journal!A149:M149)&gt;0</f>
        <v>0</v>
      </c>
      <c r="B149">
        <f>IF(Journal!$C149="",0,IFERROR(MATCH(Journal!$C149,Markets!$A$5:$A$154,0),0))</f>
        <v>0</v>
      </c>
      <c r="C149">
        <f>IF(B149&gt;0,INDEX(Markets!$C$5:$C$154,B149),"")</f>
        <v>0</v>
      </c>
      <c r="D149">
        <f>IF(B149&gt;0,INDEX(Markets!$F$5:$F$154,B149),"")</f>
        <v>0</v>
      </c>
      <c r="E149">
        <f>IF(B149&gt;0,IF(INDEX(Markets!$G$5:$G$154,B149)="",Journal!$D$4,INDEX(Markets!$G$5:$G$154,B149)),"")</f>
        <v>0</v>
      </c>
      <c r="F149">
        <f>IF(B149&gt;0,N(INDEX(Markets!$H$5:$H$154,B149)),0)</f>
        <v>0</v>
      </c>
      <c r="G149">
        <f>IF(Journal!$D149="LONG",1,IF(Journal!$D149="SHORT",-1,0))</f>
        <v>0</v>
      </c>
      <c r="H149">
        <f>IF(AND(ISNUMBER(Journal!$E149),ISNUMBER(Journal!$F149)),ABS(Journal!$E149-Journal!$F149),"")</f>
        <v>0</v>
      </c>
      <c r="I149">
        <f>IF(NOT(A149),"",IF(Journal!$C149="","INSTRUMENT MISSING",IF(B149=0,"UNKNOWN INSTRUMENT",IF(OR(NOT(ISNUMBER(C149)),NOT(ISNUMBER(D149))),"INSTRUMENT SPECS MISSING",IF(OR(C149&lt;=0,D149&lt;=0),"INSTRUMENT SPECS MISSING",IF(NOT(ISNUMBER(Journal!$E149)),"ENTRY MISSING",IF(NOT(ISNUMBER(Journal!$F149)),"SL MISSING",IF(Journal!$F149=Journal!$E149,"SL = ENTRY",IF(G149=0,"DIRECTION MISSING",IF(G149*(Journal!$E149-Journal!$F149)&lt;=0,"SL WRONG SIDE",IF(NOT(AND(ISNUMBER(Journal!$L149),Journal!$L149&gt;0)),IF(TRUE,"LOTS MISSING","RISK MISSING"),"")))))))))))</f>
        <v>0</v>
      </c>
      <c r="J149">
        <f>IF(NOT(A149),"",IF(I149&lt;&gt;"",I149,IF(AND(ISNUMBER(Journal!$G149),G149*(Journal!$G149-Journal!$E149)&lt;=0),"TP1 WRONG SIDE",IF(AND(ISNUMBER(Journal!$H149),G149*(Journal!$H149-Journal!$E149)&lt;=0),"TP2 WRONG SIDE",IF(AND(ISNUMBER(Journal!$I149),G149*(Journal!$I149-Journal!$E149)&lt;=0),"TP3 WRONG SIDE",IF(Journal!$K149="","OPEN",IF(AND(Journal!$M149&lt;&gt;"",OR(NOT(ISNUMBER(Journal!$M149)),Journal!$M149&lt;=0,Journal!$M149&gt;=1)),"TP1 % INVALID",IF(Journal!$K149="SL","OK",IF(Journal!$K149="TP",IF(ISNUMBER(Journal!$G149),"OK","TP1 MISSING"),IF(Journal!$K149="Manual exit",IF(ISNUMBER(Journal!$J149),"OK","MANUAL MISSING"),IF(Journal!$K149="TP1 + Breakeven",IF(ISNUMBER(Journal!$G149),"OK","TP1 MISSING"),IF(Journal!$K149="TP1 + Manual",IF(ISNUMBER(Journal!$G149),IF(ISNUMBER(Journal!$J149),"OK","MANUAL MISSING"),IF(ISNUMBER(Journal!$J149),"TP1 MISSING","TP1 &amp; MANUAL MISSING")),IF(Journal!$K149="Multiple TP",IF(ISNUMBER(Journal!$G149),IF(ISNUMBER(Journal!$H149),"OK","TP2 MISSING"),IF(ISNUMBER(Journal!$H149),"TP1 MISSING","TP1 &amp; TP2 MISSING")),"UNKNOWN OUTCOME")))))))))))))</f>
        <v>0</v>
      </c>
      <c r="K149">
        <f>J149="OK"</f>
        <v>0</v>
      </c>
      <c r="L149">
        <f>IF(ISNUMBER(Journal!$M149),Journal!$M149,0.5)</f>
        <v>0</v>
      </c>
      <c r="M149">
        <f>IF(NOT(K149),"",G149*IF(Journal!$K149="SL",Journal!$F149-Journal!$E149,IF(Journal!$K149="TP",Journal!$G149-Journal!$E149,IF(Journal!$K149="Manual exit",Journal!$J149-Journal!$E149,IF(Journal!$K149="TP1 + Breakeven",L149*(Journal!$G149-Journal!$E149),IF(Journal!$K149="TP1 + Manual",L149*(Journal!$G149-Journal!$E149)+(1-L149)*(Journal!$J149-Journal!$E149),(Journal!$G149+Journal!$H149+IF(ISNUMBER(Journal!$I149),Journal!$I149,0))/IF(ISNUMBER(Journal!$I149),3,2)-Journal!$E149))))))</f>
        <v>0</v>
      </c>
      <c r="N149">
        <f>IF(K149,Journal!$E149+G149*M149,"")</f>
        <v>0</v>
      </c>
      <c r="O149">
        <f>Q148</f>
        <v>0</v>
      </c>
      <c r="P149">
        <f>IF(OR(NOT(A149),I149&lt;&gt;""),"",Journal!$L149)</f>
        <v>0</v>
      </c>
      <c r="Q149">
        <f>O149+IF(K149,V149,0)</f>
        <v>0</v>
      </c>
      <c r="R149">
        <f>IF(P149="","",H149*P149*C149*D149)</f>
        <v>0</v>
      </c>
      <c r="S149">
        <f>IF(K149,M149*P149*C149*D149,"")</f>
        <v>0</v>
      </c>
      <c r="T149">
        <f>IF(K149,-IF(F149&gt;0,F149*Journal!$E149*P149*C149*D149,P149*E149),"")</f>
        <v>0</v>
      </c>
      <c r="U149">
        <f>IF(K149,IF(S149&gt;0,"W",IF(S149&lt;0,"L","B")),"")</f>
        <v>0</v>
      </c>
      <c r="V149">
        <f>IF(K149,S149+T149,"")</f>
        <v>0</v>
      </c>
      <c r="W149">
        <f>IF(K149,V149/O149,"")</f>
        <v>0</v>
      </c>
      <c r="X149">
        <f>IF(K149,M149/H149,"")</f>
        <v>0</v>
      </c>
      <c r="Y149">
        <f>IF(AND(OR(J149="OK",J149="OPEN"),ISNUMBER(Journal!$G149)),G149*(Journal!$G149-Journal!$E149)/H149,"")</f>
        <v>0</v>
      </c>
      <c r="Z149">
        <f>IF(AA149="","",IF(AND(ISNUMBER(Settings!$D$5),ISNUMBER(Settings!$E$5),IF(Settings!$D$5&lt;=Settings!$E$5,AND(AA149&gt;=Settings!$D$5,AA149&lt;Settings!$E$5),OR(AA149&gt;=Settings!$D$5,AA149&lt;Settings!$E$5))),Settings!$A$5,IF(AND(ISNUMBER(Settings!$D$6),ISNUMBER(Settings!$E$6),IF(Settings!$D$6&lt;=Settings!$E$6,AND(AA149&gt;=Settings!$D$6,AA149&lt;Settings!$E$6),OR(AA149&gt;=Settings!$D$6,AA149&lt;Settings!$E$6))),Settings!$A$6,IF(AND(ISNUMBER(Settings!$D$7),ISNUMBER(Settings!$E$7),IF(Settings!$D$7&lt;=Settings!$E$7,AND(AA149&gt;=Settings!$D$7,AA149&lt;Settings!$E$7),OR(AA149&gt;=Settings!$D$7,AA149&lt;Settings!$E$7))),Settings!$A$7,IF(AND(ISNUMBER(Settings!$D$8),ISNUMBER(Settings!$E$8),IF(Settings!$D$8&lt;=Settings!$E$8,AND(AA149&gt;=Settings!$D$8,AA149&lt;Settings!$E$8),OR(AA149&gt;=Settings!$D$8,AA149&lt;Settings!$E$8))),Settings!$A$8,IF(AND(ISNUMBER(Settings!$D$9),ISNUMBER(Settings!$E$9),IF(Settings!$D$9&lt;=Settings!$E$9,AND(AA149&gt;=Settings!$D$9,AA149&lt;Settings!$E$9),OR(AA149&gt;=Settings!$D$9,AA149&lt;Settings!$E$9))),Settings!$A$9,IF(AND(ISNUMBER(Settings!$D$10),ISNUMBER(Settings!$E$10),IF(Settings!$D$10&lt;=Settings!$E$10,AND(AA149&gt;=Settings!$D$10,AA149&lt;Settings!$E$10),OR(AA149&gt;=Settings!$D$10,AA149&lt;Settings!$E$10))),Settings!$A$10,"")))))))</f>
        <v>0</v>
      </c>
      <c r="AA149">
        <f>IF(AND(A149,ISNUMBER(Journal!$B149)),MOD(ROUND(MOD(Journal!$B149,1)*1440,0)-ROUND(Journal!$D$8*60,0),1440),"")</f>
        <v>0</v>
      </c>
      <c r="AB149">
        <f>IF(G149=1,"LONG",IF(G149=-1,"SHORT",""))</f>
        <v>0</v>
      </c>
      <c r="AC149">
        <f>AC148+IF(K149,1,0)</f>
        <v>0</v>
      </c>
      <c r="AD149">
        <f>IF(K149,AC149,"")</f>
        <v>0</v>
      </c>
      <c r="AE149">
        <f>J149="OPEN"</f>
        <v>0</v>
      </c>
      <c r="AF149">
        <f>AND(J149&lt;&gt;"",J149&lt;&gt;"OK",J149&lt;&gt;"OPEN")</f>
        <v>0</v>
      </c>
      <c r="AH149">
        <v>138</v>
      </c>
      <c r="AI149">
        <f>IF(AH149&gt;$AZ$11,"",IF(AH149=0,Journal!$D$3,INDEX($Q$11:$Q$1010,MATCH(AH149,$AD$11:$AD$1010,0))))</f>
        <v>0</v>
      </c>
      <c r="AJ149">
        <v>139</v>
      </c>
      <c r="AK149">
        <f>IF(AJ149&gt;$AZ$11,"",INDEX($P$11:$P$1010,MATCH(AJ149,$AD$11:$AD$1010,0)))</f>
        <v>0</v>
      </c>
      <c r="AM149">
        <f>IF(Markets!$A$143="","",Markets!$A$143)</f>
        <v>0</v>
      </c>
      <c r="AN149">
        <f>IF(AM149="",0,COUNTIFS(Journal!$C$11:$C$1010,AM149,$K$11:$K$1010,TRUE))</f>
        <v>0</v>
      </c>
      <c r="AO149">
        <f>IF(AN149=0,0,SUMIF(Journal!$C$11:$C$1010,AM149,$V$11:$V$1010))</f>
        <v>0</v>
      </c>
      <c r="AP149">
        <f>IF(AN149&gt;0,COUNTIF($AN$11:AN149,"&gt;0"),"")</f>
        <v>0</v>
      </c>
      <c r="AQ149">
        <v>139</v>
      </c>
      <c r="AR149">
        <f>IF(AQ149&gt;$AZ$36,"",INDEX($AM$11:$AM$160,MATCH(AQ149,$AP$11:$AP$160,0)))</f>
        <v>0</v>
      </c>
      <c r="AS149">
        <f>IF(AQ149&gt;$AZ$36,"",INDEX($AO$11:$AO$160,MATCH(AQ149,$AP$11:$AP$160,0)))</f>
        <v>0</v>
      </c>
    </row>
    <row r="150" spans="1:45">
      <c r="A150">
        <f>COUNTA(Journal!A150:M150)&gt;0</f>
        <v>0</v>
      </c>
      <c r="B150">
        <f>IF(Journal!$C150="",0,IFERROR(MATCH(Journal!$C150,Markets!$A$5:$A$154,0),0))</f>
        <v>0</v>
      </c>
      <c r="C150">
        <f>IF(B150&gt;0,INDEX(Markets!$C$5:$C$154,B150),"")</f>
        <v>0</v>
      </c>
      <c r="D150">
        <f>IF(B150&gt;0,INDEX(Markets!$F$5:$F$154,B150),"")</f>
        <v>0</v>
      </c>
      <c r="E150">
        <f>IF(B150&gt;0,IF(INDEX(Markets!$G$5:$G$154,B150)="",Journal!$D$4,INDEX(Markets!$G$5:$G$154,B150)),"")</f>
        <v>0</v>
      </c>
      <c r="F150">
        <f>IF(B150&gt;0,N(INDEX(Markets!$H$5:$H$154,B150)),0)</f>
        <v>0</v>
      </c>
      <c r="G150">
        <f>IF(Journal!$D150="LONG",1,IF(Journal!$D150="SHORT",-1,0))</f>
        <v>0</v>
      </c>
      <c r="H150">
        <f>IF(AND(ISNUMBER(Journal!$E150),ISNUMBER(Journal!$F150)),ABS(Journal!$E150-Journal!$F150),"")</f>
        <v>0</v>
      </c>
      <c r="I150">
        <f>IF(NOT(A150),"",IF(Journal!$C150="","INSTRUMENT MISSING",IF(B150=0,"UNKNOWN INSTRUMENT",IF(OR(NOT(ISNUMBER(C150)),NOT(ISNUMBER(D150))),"INSTRUMENT SPECS MISSING",IF(OR(C150&lt;=0,D150&lt;=0),"INSTRUMENT SPECS MISSING",IF(NOT(ISNUMBER(Journal!$E150)),"ENTRY MISSING",IF(NOT(ISNUMBER(Journal!$F150)),"SL MISSING",IF(Journal!$F150=Journal!$E150,"SL = ENTRY",IF(G150=0,"DIRECTION MISSING",IF(G150*(Journal!$E150-Journal!$F150)&lt;=0,"SL WRONG SIDE",IF(NOT(AND(ISNUMBER(Journal!$L150),Journal!$L150&gt;0)),IF(TRUE,"LOTS MISSING","RISK MISSING"),"")))))))))))</f>
        <v>0</v>
      </c>
      <c r="J150">
        <f>IF(NOT(A150),"",IF(I150&lt;&gt;"",I150,IF(AND(ISNUMBER(Journal!$G150),G150*(Journal!$G150-Journal!$E150)&lt;=0),"TP1 WRONG SIDE",IF(AND(ISNUMBER(Journal!$H150),G150*(Journal!$H150-Journal!$E150)&lt;=0),"TP2 WRONG SIDE",IF(AND(ISNUMBER(Journal!$I150),G150*(Journal!$I150-Journal!$E150)&lt;=0),"TP3 WRONG SIDE",IF(Journal!$K150="","OPEN",IF(AND(Journal!$M150&lt;&gt;"",OR(NOT(ISNUMBER(Journal!$M150)),Journal!$M150&lt;=0,Journal!$M150&gt;=1)),"TP1 % INVALID",IF(Journal!$K150="SL","OK",IF(Journal!$K150="TP",IF(ISNUMBER(Journal!$G150),"OK","TP1 MISSING"),IF(Journal!$K150="Manual exit",IF(ISNUMBER(Journal!$J150),"OK","MANUAL MISSING"),IF(Journal!$K150="TP1 + Breakeven",IF(ISNUMBER(Journal!$G150),"OK","TP1 MISSING"),IF(Journal!$K150="TP1 + Manual",IF(ISNUMBER(Journal!$G150),IF(ISNUMBER(Journal!$J150),"OK","MANUAL MISSING"),IF(ISNUMBER(Journal!$J150),"TP1 MISSING","TP1 &amp; MANUAL MISSING")),IF(Journal!$K150="Multiple TP",IF(ISNUMBER(Journal!$G150),IF(ISNUMBER(Journal!$H150),"OK","TP2 MISSING"),IF(ISNUMBER(Journal!$H150),"TP1 MISSING","TP1 &amp; TP2 MISSING")),"UNKNOWN OUTCOME")))))))))))))</f>
        <v>0</v>
      </c>
      <c r="K150">
        <f>J150="OK"</f>
        <v>0</v>
      </c>
      <c r="L150">
        <f>IF(ISNUMBER(Journal!$M150),Journal!$M150,0.5)</f>
        <v>0</v>
      </c>
      <c r="M150">
        <f>IF(NOT(K150),"",G150*IF(Journal!$K150="SL",Journal!$F150-Journal!$E150,IF(Journal!$K150="TP",Journal!$G150-Journal!$E150,IF(Journal!$K150="Manual exit",Journal!$J150-Journal!$E150,IF(Journal!$K150="TP1 + Breakeven",L150*(Journal!$G150-Journal!$E150),IF(Journal!$K150="TP1 + Manual",L150*(Journal!$G150-Journal!$E150)+(1-L150)*(Journal!$J150-Journal!$E150),(Journal!$G150+Journal!$H150+IF(ISNUMBER(Journal!$I150),Journal!$I150,0))/IF(ISNUMBER(Journal!$I150),3,2)-Journal!$E150))))))</f>
        <v>0</v>
      </c>
      <c r="N150">
        <f>IF(K150,Journal!$E150+G150*M150,"")</f>
        <v>0</v>
      </c>
      <c r="O150">
        <f>Q149</f>
        <v>0</v>
      </c>
      <c r="P150">
        <f>IF(OR(NOT(A150),I150&lt;&gt;""),"",Journal!$L150)</f>
        <v>0</v>
      </c>
      <c r="Q150">
        <f>O150+IF(K150,V150,0)</f>
        <v>0</v>
      </c>
      <c r="R150">
        <f>IF(P150="","",H150*P150*C150*D150)</f>
        <v>0</v>
      </c>
      <c r="S150">
        <f>IF(K150,M150*P150*C150*D150,"")</f>
        <v>0</v>
      </c>
      <c r="T150">
        <f>IF(K150,-IF(F150&gt;0,F150*Journal!$E150*P150*C150*D150,P150*E150),"")</f>
        <v>0</v>
      </c>
      <c r="U150">
        <f>IF(K150,IF(S150&gt;0,"W",IF(S150&lt;0,"L","B")),"")</f>
        <v>0</v>
      </c>
      <c r="V150">
        <f>IF(K150,S150+T150,"")</f>
        <v>0</v>
      </c>
      <c r="W150">
        <f>IF(K150,V150/O150,"")</f>
        <v>0</v>
      </c>
      <c r="X150">
        <f>IF(K150,M150/H150,"")</f>
        <v>0</v>
      </c>
      <c r="Y150">
        <f>IF(AND(OR(J150="OK",J150="OPEN"),ISNUMBER(Journal!$G150)),G150*(Journal!$G150-Journal!$E150)/H150,"")</f>
        <v>0</v>
      </c>
      <c r="Z150">
        <f>IF(AA150="","",IF(AND(ISNUMBER(Settings!$D$5),ISNUMBER(Settings!$E$5),IF(Settings!$D$5&lt;=Settings!$E$5,AND(AA150&gt;=Settings!$D$5,AA150&lt;Settings!$E$5),OR(AA150&gt;=Settings!$D$5,AA150&lt;Settings!$E$5))),Settings!$A$5,IF(AND(ISNUMBER(Settings!$D$6),ISNUMBER(Settings!$E$6),IF(Settings!$D$6&lt;=Settings!$E$6,AND(AA150&gt;=Settings!$D$6,AA150&lt;Settings!$E$6),OR(AA150&gt;=Settings!$D$6,AA150&lt;Settings!$E$6))),Settings!$A$6,IF(AND(ISNUMBER(Settings!$D$7),ISNUMBER(Settings!$E$7),IF(Settings!$D$7&lt;=Settings!$E$7,AND(AA150&gt;=Settings!$D$7,AA150&lt;Settings!$E$7),OR(AA150&gt;=Settings!$D$7,AA150&lt;Settings!$E$7))),Settings!$A$7,IF(AND(ISNUMBER(Settings!$D$8),ISNUMBER(Settings!$E$8),IF(Settings!$D$8&lt;=Settings!$E$8,AND(AA150&gt;=Settings!$D$8,AA150&lt;Settings!$E$8),OR(AA150&gt;=Settings!$D$8,AA150&lt;Settings!$E$8))),Settings!$A$8,IF(AND(ISNUMBER(Settings!$D$9),ISNUMBER(Settings!$E$9),IF(Settings!$D$9&lt;=Settings!$E$9,AND(AA150&gt;=Settings!$D$9,AA150&lt;Settings!$E$9),OR(AA150&gt;=Settings!$D$9,AA150&lt;Settings!$E$9))),Settings!$A$9,IF(AND(ISNUMBER(Settings!$D$10),ISNUMBER(Settings!$E$10),IF(Settings!$D$10&lt;=Settings!$E$10,AND(AA150&gt;=Settings!$D$10,AA150&lt;Settings!$E$10),OR(AA150&gt;=Settings!$D$10,AA150&lt;Settings!$E$10))),Settings!$A$10,"")))))))</f>
        <v>0</v>
      </c>
      <c r="AA150">
        <f>IF(AND(A150,ISNUMBER(Journal!$B150)),MOD(ROUND(MOD(Journal!$B150,1)*1440,0)-ROUND(Journal!$D$8*60,0),1440),"")</f>
        <v>0</v>
      </c>
      <c r="AB150">
        <f>IF(G150=1,"LONG",IF(G150=-1,"SHORT",""))</f>
        <v>0</v>
      </c>
      <c r="AC150">
        <f>AC149+IF(K150,1,0)</f>
        <v>0</v>
      </c>
      <c r="AD150">
        <f>IF(K150,AC150,"")</f>
        <v>0</v>
      </c>
      <c r="AE150">
        <f>J150="OPEN"</f>
        <v>0</v>
      </c>
      <c r="AF150">
        <f>AND(J150&lt;&gt;"",J150&lt;&gt;"OK",J150&lt;&gt;"OPEN")</f>
        <v>0</v>
      </c>
      <c r="AH150">
        <v>139</v>
      </c>
      <c r="AI150">
        <f>IF(AH150&gt;$AZ$11,"",IF(AH150=0,Journal!$D$3,INDEX($Q$11:$Q$1010,MATCH(AH150,$AD$11:$AD$1010,0))))</f>
        <v>0</v>
      </c>
      <c r="AJ150">
        <v>140</v>
      </c>
      <c r="AK150">
        <f>IF(AJ150&gt;$AZ$11,"",INDEX($P$11:$P$1010,MATCH(AJ150,$AD$11:$AD$1010,0)))</f>
        <v>0</v>
      </c>
      <c r="AM150">
        <f>IF(Markets!$A$144="","",Markets!$A$144)</f>
        <v>0</v>
      </c>
      <c r="AN150">
        <f>IF(AM150="",0,COUNTIFS(Journal!$C$11:$C$1010,AM150,$K$11:$K$1010,TRUE))</f>
        <v>0</v>
      </c>
      <c r="AO150">
        <f>IF(AN150=0,0,SUMIF(Journal!$C$11:$C$1010,AM150,$V$11:$V$1010))</f>
        <v>0</v>
      </c>
      <c r="AP150">
        <f>IF(AN150&gt;0,COUNTIF($AN$11:AN150,"&gt;0"),"")</f>
        <v>0</v>
      </c>
      <c r="AQ150">
        <v>140</v>
      </c>
      <c r="AR150">
        <f>IF(AQ150&gt;$AZ$36,"",INDEX($AM$11:$AM$160,MATCH(AQ150,$AP$11:$AP$160,0)))</f>
        <v>0</v>
      </c>
      <c r="AS150">
        <f>IF(AQ150&gt;$AZ$36,"",INDEX($AO$11:$AO$160,MATCH(AQ150,$AP$11:$AP$160,0)))</f>
        <v>0</v>
      </c>
    </row>
    <row r="151" spans="1:45">
      <c r="A151">
        <f>COUNTA(Journal!A151:M151)&gt;0</f>
        <v>0</v>
      </c>
      <c r="B151">
        <f>IF(Journal!$C151="",0,IFERROR(MATCH(Journal!$C151,Markets!$A$5:$A$154,0),0))</f>
        <v>0</v>
      </c>
      <c r="C151">
        <f>IF(B151&gt;0,INDEX(Markets!$C$5:$C$154,B151),"")</f>
        <v>0</v>
      </c>
      <c r="D151">
        <f>IF(B151&gt;0,INDEX(Markets!$F$5:$F$154,B151),"")</f>
        <v>0</v>
      </c>
      <c r="E151">
        <f>IF(B151&gt;0,IF(INDEX(Markets!$G$5:$G$154,B151)="",Journal!$D$4,INDEX(Markets!$G$5:$G$154,B151)),"")</f>
        <v>0</v>
      </c>
      <c r="F151">
        <f>IF(B151&gt;0,N(INDEX(Markets!$H$5:$H$154,B151)),0)</f>
        <v>0</v>
      </c>
      <c r="G151">
        <f>IF(Journal!$D151="LONG",1,IF(Journal!$D151="SHORT",-1,0))</f>
        <v>0</v>
      </c>
      <c r="H151">
        <f>IF(AND(ISNUMBER(Journal!$E151),ISNUMBER(Journal!$F151)),ABS(Journal!$E151-Journal!$F151),"")</f>
        <v>0</v>
      </c>
      <c r="I151">
        <f>IF(NOT(A151),"",IF(Journal!$C151="","INSTRUMENT MISSING",IF(B151=0,"UNKNOWN INSTRUMENT",IF(OR(NOT(ISNUMBER(C151)),NOT(ISNUMBER(D151))),"INSTRUMENT SPECS MISSING",IF(OR(C151&lt;=0,D151&lt;=0),"INSTRUMENT SPECS MISSING",IF(NOT(ISNUMBER(Journal!$E151)),"ENTRY MISSING",IF(NOT(ISNUMBER(Journal!$F151)),"SL MISSING",IF(Journal!$F151=Journal!$E151,"SL = ENTRY",IF(G151=0,"DIRECTION MISSING",IF(G151*(Journal!$E151-Journal!$F151)&lt;=0,"SL WRONG SIDE",IF(NOT(AND(ISNUMBER(Journal!$L151),Journal!$L151&gt;0)),IF(TRUE,"LOTS MISSING","RISK MISSING"),"")))))))))))</f>
        <v>0</v>
      </c>
      <c r="J151">
        <f>IF(NOT(A151),"",IF(I151&lt;&gt;"",I151,IF(AND(ISNUMBER(Journal!$G151),G151*(Journal!$G151-Journal!$E151)&lt;=0),"TP1 WRONG SIDE",IF(AND(ISNUMBER(Journal!$H151),G151*(Journal!$H151-Journal!$E151)&lt;=0),"TP2 WRONG SIDE",IF(AND(ISNUMBER(Journal!$I151),G151*(Journal!$I151-Journal!$E151)&lt;=0),"TP3 WRONG SIDE",IF(Journal!$K151="","OPEN",IF(AND(Journal!$M151&lt;&gt;"",OR(NOT(ISNUMBER(Journal!$M151)),Journal!$M151&lt;=0,Journal!$M151&gt;=1)),"TP1 % INVALID",IF(Journal!$K151="SL","OK",IF(Journal!$K151="TP",IF(ISNUMBER(Journal!$G151),"OK","TP1 MISSING"),IF(Journal!$K151="Manual exit",IF(ISNUMBER(Journal!$J151),"OK","MANUAL MISSING"),IF(Journal!$K151="TP1 + Breakeven",IF(ISNUMBER(Journal!$G151),"OK","TP1 MISSING"),IF(Journal!$K151="TP1 + Manual",IF(ISNUMBER(Journal!$G151),IF(ISNUMBER(Journal!$J151),"OK","MANUAL MISSING"),IF(ISNUMBER(Journal!$J151),"TP1 MISSING","TP1 &amp; MANUAL MISSING")),IF(Journal!$K151="Multiple TP",IF(ISNUMBER(Journal!$G151),IF(ISNUMBER(Journal!$H151),"OK","TP2 MISSING"),IF(ISNUMBER(Journal!$H151),"TP1 MISSING","TP1 &amp; TP2 MISSING")),"UNKNOWN OUTCOME")))))))))))))</f>
        <v>0</v>
      </c>
      <c r="K151">
        <f>J151="OK"</f>
        <v>0</v>
      </c>
      <c r="L151">
        <f>IF(ISNUMBER(Journal!$M151),Journal!$M151,0.5)</f>
        <v>0</v>
      </c>
      <c r="M151">
        <f>IF(NOT(K151),"",G151*IF(Journal!$K151="SL",Journal!$F151-Journal!$E151,IF(Journal!$K151="TP",Journal!$G151-Journal!$E151,IF(Journal!$K151="Manual exit",Journal!$J151-Journal!$E151,IF(Journal!$K151="TP1 + Breakeven",L151*(Journal!$G151-Journal!$E151),IF(Journal!$K151="TP1 + Manual",L151*(Journal!$G151-Journal!$E151)+(1-L151)*(Journal!$J151-Journal!$E151),(Journal!$G151+Journal!$H151+IF(ISNUMBER(Journal!$I151),Journal!$I151,0))/IF(ISNUMBER(Journal!$I151),3,2)-Journal!$E151))))))</f>
        <v>0</v>
      </c>
      <c r="N151">
        <f>IF(K151,Journal!$E151+G151*M151,"")</f>
        <v>0</v>
      </c>
      <c r="O151">
        <f>Q150</f>
        <v>0</v>
      </c>
      <c r="P151">
        <f>IF(OR(NOT(A151),I151&lt;&gt;""),"",Journal!$L151)</f>
        <v>0</v>
      </c>
      <c r="Q151">
        <f>O151+IF(K151,V151,0)</f>
        <v>0</v>
      </c>
      <c r="R151">
        <f>IF(P151="","",H151*P151*C151*D151)</f>
        <v>0</v>
      </c>
      <c r="S151">
        <f>IF(K151,M151*P151*C151*D151,"")</f>
        <v>0</v>
      </c>
      <c r="T151">
        <f>IF(K151,-IF(F151&gt;0,F151*Journal!$E151*P151*C151*D151,P151*E151),"")</f>
        <v>0</v>
      </c>
      <c r="U151">
        <f>IF(K151,IF(S151&gt;0,"W",IF(S151&lt;0,"L","B")),"")</f>
        <v>0</v>
      </c>
      <c r="V151">
        <f>IF(K151,S151+T151,"")</f>
        <v>0</v>
      </c>
      <c r="W151">
        <f>IF(K151,V151/O151,"")</f>
        <v>0</v>
      </c>
      <c r="X151">
        <f>IF(K151,M151/H151,"")</f>
        <v>0</v>
      </c>
      <c r="Y151">
        <f>IF(AND(OR(J151="OK",J151="OPEN"),ISNUMBER(Journal!$G151)),G151*(Journal!$G151-Journal!$E151)/H151,"")</f>
        <v>0</v>
      </c>
      <c r="Z151">
        <f>IF(AA151="","",IF(AND(ISNUMBER(Settings!$D$5),ISNUMBER(Settings!$E$5),IF(Settings!$D$5&lt;=Settings!$E$5,AND(AA151&gt;=Settings!$D$5,AA151&lt;Settings!$E$5),OR(AA151&gt;=Settings!$D$5,AA151&lt;Settings!$E$5))),Settings!$A$5,IF(AND(ISNUMBER(Settings!$D$6),ISNUMBER(Settings!$E$6),IF(Settings!$D$6&lt;=Settings!$E$6,AND(AA151&gt;=Settings!$D$6,AA151&lt;Settings!$E$6),OR(AA151&gt;=Settings!$D$6,AA151&lt;Settings!$E$6))),Settings!$A$6,IF(AND(ISNUMBER(Settings!$D$7),ISNUMBER(Settings!$E$7),IF(Settings!$D$7&lt;=Settings!$E$7,AND(AA151&gt;=Settings!$D$7,AA151&lt;Settings!$E$7),OR(AA151&gt;=Settings!$D$7,AA151&lt;Settings!$E$7))),Settings!$A$7,IF(AND(ISNUMBER(Settings!$D$8),ISNUMBER(Settings!$E$8),IF(Settings!$D$8&lt;=Settings!$E$8,AND(AA151&gt;=Settings!$D$8,AA151&lt;Settings!$E$8),OR(AA151&gt;=Settings!$D$8,AA151&lt;Settings!$E$8))),Settings!$A$8,IF(AND(ISNUMBER(Settings!$D$9),ISNUMBER(Settings!$E$9),IF(Settings!$D$9&lt;=Settings!$E$9,AND(AA151&gt;=Settings!$D$9,AA151&lt;Settings!$E$9),OR(AA151&gt;=Settings!$D$9,AA151&lt;Settings!$E$9))),Settings!$A$9,IF(AND(ISNUMBER(Settings!$D$10),ISNUMBER(Settings!$E$10),IF(Settings!$D$10&lt;=Settings!$E$10,AND(AA151&gt;=Settings!$D$10,AA151&lt;Settings!$E$10),OR(AA151&gt;=Settings!$D$10,AA151&lt;Settings!$E$10))),Settings!$A$10,"")))))))</f>
        <v>0</v>
      </c>
      <c r="AA151">
        <f>IF(AND(A151,ISNUMBER(Journal!$B151)),MOD(ROUND(MOD(Journal!$B151,1)*1440,0)-ROUND(Journal!$D$8*60,0),1440),"")</f>
        <v>0</v>
      </c>
      <c r="AB151">
        <f>IF(G151=1,"LONG",IF(G151=-1,"SHORT",""))</f>
        <v>0</v>
      </c>
      <c r="AC151">
        <f>AC150+IF(K151,1,0)</f>
        <v>0</v>
      </c>
      <c r="AD151">
        <f>IF(K151,AC151,"")</f>
        <v>0</v>
      </c>
      <c r="AE151">
        <f>J151="OPEN"</f>
        <v>0</v>
      </c>
      <c r="AF151">
        <f>AND(J151&lt;&gt;"",J151&lt;&gt;"OK",J151&lt;&gt;"OPEN")</f>
        <v>0</v>
      </c>
      <c r="AH151">
        <v>140</v>
      </c>
      <c r="AI151">
        <f>IF(AH151&gt;$AZ$11,"",IF(AH151=0,Journal!$D$3,INDEX($Q$11:$Q$1010,MATCH(AH151,$AD$11:$AD$1010,0))))</f>
        <v>0</v>
      </c>
      <c r="AJ151">
        <v>141</v>
      </c>
      <c r="AK151">
        <f>IF(AJ151&gt;$AZ$11,"",INDEX($P$11:$P$1010,MATCH(AJ151,$AD$11:$AD$1010,0)))</f>
        <v>0</v>
      </c>
      <c r="AM151">
        <f>IF(Markets!$A$145="","",Markets!$A$145)</f>
        <v>0</v>
      </c>
      <c r="AN151">
        <f>IF(AM151="",0,COUNTIFS(Journal!$C$11:$C$1010,AM151,$K$11:$K$1010,TRUE))</f>
        <v>0</v>
      </c>
      <c r="AO151">
        <f>IF(AN151=0,0,SUMIF(Journal!$C$11:$C$1010,AM151,$V$11:$V$1010))</f>
        <v>0</v>
      </c>
      <c r="AP151">
        <f>IF(AN151&gt;0,COUNTIF($AN$11:AN151,"&gt;0"),"")</f>
        <v>0</v>
      </c>
      <c r="AQ151">
        <v>141</v>
      </c>
      <c r="AR151">
        <f>IF(AQ151&gt;$AZ$36,"",INDEX($AM$11:$AM$160,MATCH(AQ151,$AP$11:$AP$160,0)))</f>
        <v>0</v>
      </c>
      <c r="AS151">
        <f>IF(AQ151&gt;$AZ$36,"",INDEX($AO$11:$AO$160,MATCH(AQ151,$AP$11:$AP$160,0)))</f>
        <v>0</v>
      </c>
    </row>
    <row r="152" spans="1:45">
      <c r="A152">
        <f>COUNTA(Journal!A152:M152)&gt;0</f>
        <v>0</v>
      </c>
      <c r="B152">
        <f>IF(Journal!$C152="",0,IFERROR(MATCH(Journal!$C152,Markets!$A$5:$A$154,0),0))</f>
        <v>0</v>
      </c>
      <c r="C152">
        <f>IF(B152&gt;0,INDEX(Markets!$C$5:$C$154,B152),"")</f>
        <v>0</v>
      </c>
      <c r="D152">
        <f>IF(B152&gt;0,INDEX(Markets!$F$5:$F$154,B152),"")</f>
        <v>0</v>
      </c>
      <c r="E152">
        <f>IF(B152&gt;0,IF(INDEX(Markets!$G$5:$G$154,B152)="",Journal!$D$4,INDEX(Markets!$G$5:$G$154,B152)),"")</f>
        <v>0</v>
      </c>
      <c r="F152">
        <f>IF(B152&gt;0,N(INDEX(Markets!$H$5:$H$154,B152)),0)</f>
        <v>0</v>
      </c>
      <c r="G152">
        <f>IF(Journal!$D152="LONG",1,IF(Journal!$D152="SHORT",-1,0))</f>
        <v>0</v>
      </c>
      <c r="H152">
        <f>IF(AND(ISNUMBER(Journal!$E152),ISNUMBER(Journal!$F152)),ABS(Journal!$E152-Journal!$F152),"")</f>
        <v>0</v>
      </c>
      <c r="I152">
        <f>IF(NOT(A152),"",IF(Journal!$C152="","INSTRUMENT MISSING",IF(B152=0,"UNKNOWN INSTRUMENT",IF(OR(NOT(ISNUMBER(C152)),NOT(ISNUMBER(D152))),"INSTRUMENT SPECS MISSING",IF(OR(C152&lt;=0,D152&lt;=0),"INSTRUMENT SPECS MISSING",IF(NOT(ISNUMBER(Journal!$E152)),"ENTRY MISSING",IF(NOT(ISNUMBER(Journal!$F152)),"SL MISSING",IF(Journal!$F152=Journal!$E152,"SL = ENTRY",IF(G152=0,"DIRECTION MISSING",IF(G152*(Journal!$E152-Journal!$F152)&lt;=0,"SL WRONG SIDE",IF(NOT(AND(ISNUMBER(Journal!$L152),Journal!$L152&gt;0)),IF(TRUE,"LOTS MISSING","RISK MISSING"),"")))))))))))</f>
        <v>0</v>
      </c>
      <c r="J152">
        <f>IF(NOT(A152),"",IF(I152&lt;&gt;"",I152,IF(AND(ISNUMBER(Journal!$G152),G152*(Journal!$G152-Journal!$E152)&lt;=0),"TP1 WRONG SIDE",IF(AND(ISNUMBER(Journal!$H152),G152*(Journal!$H152-Journal!$E152)&lt;=0),"TP2 WRONG SIDE",IF(AND(ISNUMBER(Journal!$I152),G152*(Journal!$I152-Journal!$E152)&lt;=0),"TP3 WRONG SIDE",IF(Journal!$K152="","OPEN",IF(AND(Journal!$M152&lt;&gt;"",OR(NOT(ISNUMBER(Journal!$M152)),Journal!$M152&lt;=0,Journal!$M152&gt;=1)),"TP1 % INVALID",IF(Journal!$K152="SL","OK",IF(Journal!$K152="TP",IF(ISNUMBER(Journal!$G152),"OK","TP1 MISSING"),IF(Journal!$K152="Manual exit",IF(ISNUMBER(Journal!$J152),"OK","MANUAL MISSING"),IF(Journal!$K152="TP1 + Breakeven",IF(ISNUMBER(Journal!$G152),"OK","TP1 MISSING"),IF(Journal!$K152="TP1 + Manual",IF(ISNUMBER(Journal!$G152),IF(ISNUMBER(Journal!$J152),"OK","MANUAL MISSING"),IF(ISNUMBER(Journal!$J152),"TP1 MISSING","TP1 &amp; MANUAL MISSING")),IF(Journal!$K152="Multiple TP",IF(ISNUMBER(Journal!$G152),IF(ISNUMBER(Journal!$H152),"OK","TP2 MISSING"),IF(ISNUMBER(Journal!$H152),"TP1 MISSING","TP1 &amp; TP2 MISSING")),"UNKNOWN OUTCOME")))))))))))))</f>
        <v>0</v>
      </c>
      <c r="K152">
        <f>J152="OK"</f>
        <v>0</v>
      </c>
      <c r="L152">
        <f>IF(ISNUMBER(Journal!$M152),Journal!$M152,0.5)</f>
        <v>0</v>
      </c>
      <c r="M152">
        <f>IF(NOT(K152),"",G152*IF(Journal!$K152="SL",Journal!$F152-Journal!$E152,IF(Journal!$K152="TP",Journal!$G152-Journal!$E152,IF(Journal!$K152="Manual exit",Journal!$J152-Journal!$E152,IF(Journal!$K152="TP1 + Breakeven",L152*(Journal!$G152-Journal!$E152),IF(Journal!$K152="TP1 + Manual",L152*(Journal!$G152-Journal!$E152)+(1-L152)*(Journal!$J152-Journal!$E152),(Journal!$G152+Journal!$H152+IF(ISNUMBER(Journal!$I152),Journal!$I152,0))/IF(ISNUMBER(Journal!$I152),3,2)-Journal!$E152))))))</f>
        <v>0</v>
      </c>
      <c r="N152">
        <f>IF(K152,Journal!$E152+G152*M152,"")</f>
        <v>0</v>
      </c>
      <c r="O152">
        <f>Q151</f>
        <v>0</v>
      </c>
      <c r="P152">
        <f>IF(OR(NOT(A152),I152&lt;&gt;""),"",Journal!$L152)</f>
        <v>0</v>
      </c>
      <c r="Q152">
        <f>O152+IF(K152,V152,0)</f>
        <v>0</v>
      </c>
      <c r="R152">
        <f>IF(P152="","",H152*P152*C152*D152)</f>
        <v>0</v>
      </c>
      <c r="S152">
        <f>IF(K152,M152*P152*C152*D152,"")</f>
        <v>0</v>
      </c>
      <c r="T152">
        <f>IF(K152,-IF(F152&gt;0,F152*Journal!$E152*P152*C152*D152,P152*E152),"")</f>
        <v>0</v>
      </c>
      <c r="U152">
        <f>IF(K152,IF(S152&gt;0,"W",IF(S152&lt;0,"L","B")),"")</f>
        <v>0</v>
      </c>
      <c r="V152">
        <f>IF(K152,S152+T152,"")</f>
        <v>0</v>
      </c>
      <c r="W152">
        <f>IF(K152,V152/O152,"")</f>
        <v>0</v>
      </c>
      <c r="X152">
        <f>IF(K152,M152/H152,"")</f>
        <v>0</v>
      </c>
      <c r="Y152">
        <f>IF(AND(OR(J152="OK",J152="OPEN"),ISNUMBER(Journal!$G152)),G152*(Journal!$G152-Journal!$E152)/H152,"")</f>
        <v>0</v>
      </c>
      <c r="Z152">
        <f>IF(AA152="","",IF(AND(ISNUMBER(Settings!$D$5),ISNUMBER(Settings!$E$5),IF(Settings!$D$5&lt;=Settings!$E$5,AND(AA152&gt;=Settings!$D$5,AA152&lt;Settings!$E$5),OR(AA152&gt;=Settings!$D$5,AA152&lt;Settings!$E$5))),Settings!$A$5,IF(AND(ISNUMBER(Settings!$D$6),ISNUMBER(Settings!$E$6),IF(Settings!$D$6&lt;=Settings!$E$6,AND(AA152&gt;=Settings!$D$6,AA152&lt;Settings!$E$6),OR(AA152&gt;=Settings!$D$6,AA152&lt;Settings!$E$6))),Settings!$A$6,IF(AND(ISNUMBER(Settings!$D$7),ISNUMBER(Settings!$E$7),IF(Settings!$D$7&lt;=Settings!$E$7,AND(AA152&gt;=Settings!$D$7,AA152&lt;Settings!$E$7),OR(AA152&gt;=Settings!$D$7,AA152&lt;Settings!$E$7))),Settings!$A$7,IF(AND(ISNUMBER(Settings!$D$8),ISNUMBER(Settings!$E$8),IF(Settings!$D$8&lt;=Settings!$E$8,AND(AA152&gt;=Settings!$D$8,AA152&lt;Settings!$E$8),OR(AA152&gt;=Settings!$D$8,AA152&lt;Settings!$E$8))),Settings!$A$8,IF(AND(ISNUMBER(Settings!$D$9),ISNUMBER(Settings!$E$9),IF(Settings!$D$9&lt;=Settings!$E$9,AND(AA152&gt;=Settings!$D$9,AA152&lt;Settings!$E$9),OR(AA152&gt;=Settings!$D$9,AA152&lt;Settings!$E$9))),Settings!$A$9,IF(AND(ISNUMBER(Settings!$D$10),ISNUMBER(Settings!$E$10),IF(Settings!$D$10&lt;=Settings!$E$10,AND(AA152&gt;=Settings!$D$10,AA152&lt;Settings!$E$10),OR(AA152&gt;=Settings!$D$10,AA152&lt;Settings!$E$10))),Settings!$A$10,"")))))))</f>
        <v>0</v>
      </c>
      <c r="AA152">
        <f>IF(AND(A152,ISNUMBER(Journal!$B152)),MOD(ROUND(MOD(Journal!$B152,1)*1440,0)-ROUND(Journal!$D$8*60,0),1440),"")</f>
        <v>0</v>
      </c>
      <c r="AB152">
        <f>IF(G152=1,"LONG",IF(G152=-1,"SHORT",""))</f>
        <v>0</v>
      </c>
      <c r="AC152">
        <f>AC151+IF(K152,1,0)</f>
        <v>0</v>
      </c>
      <c r="AD152">
        <f>IF(K152,AC152,"")</f>
        <v>0</v>
      </c>
      <c r="AE152">
        <f>J152="OPEN"</f>
        <v>0</v>
      </c>
      <c r="AF152">
        <f>AND(J152&lt;&gt;"",J152&lt;&gt;"OK",J152&lt;&gt;"OPEN")</f>
        <v>0</v>
      </c>
      <c r="AH152">
        <v>141</v>
      </c>
      <c r="AI152">
        <f>IF(AH152&gt;$AZ$11,"",IF(AH152=0,Journal!$D$3,INDEX($Q$11:$Q$1010,MATCH(AH152,$AD$11:$AD$1010,0))))</f>
        <v>0</v>
      </c>
      <c r="AJ152">
        <v>142</v>
      </c>
      <c r="AK152">
        <f>IF(AJ152&gt;$AZ$11,"",INDEX($P$11:$P$1010,MATCH(AJ152,$AD$11:$AD$1010,0)))</f>
        <v>0</v>
      </c>
      <c r="AM152">
        <f>IF(Markets!$A$146="","",Markets!$A$146)</f>
        <v>0</v>
      </c>
      <c r="AN152">
        <f>IF(AM152="",0,COUNTIFS(Journal!$C$11:$C$1010,AM152,$K$11:$K$1010,TRUE))</f>
        <v>0</v>
      </c>
      <c r="AO152">
        <f>IF(AN152=0,0,SUMIF(Journal!$C$11:$C$1010,AM152,$V$11:$V$1010))</f>
        <v>0</v>
      </c>
      <c r="AP152">
        <f>IF(AN152&gt;0,COUNTIF($AN$11:AN152,"&gt;0"),"")</f>
        <v>0</v>
      </c>
      <c r="AQ152">
        <v>142</v>
      </c>
      <c r="AR152">
        <f>IF(AQ152&gt;$AZ$36,"",INDEX($AM$11:$AM$160,MATCH(AQ152,$AP$11:$AP$160,0)))</f>
        <v>0</v>
      </c>
      <c r="AS152">
        <f>IF(AQ152&gt;$AZ$36,"",INDEX($AO$11:$AO$160,MATCH(AQ152,$AP$11:$AP$160,0)))</f>
        <v>0</v>
      </c>
    </row>
    <row r="153" spans="1:45">
      <c r="A153">
        <f>COUNTA(Journal!A153:M153)&gt;0</f>
        <v>0</v>
      </c>
      <c r="B153">
        <f>IF(Journal!$C153="",0,IFERROR(MATCH(Journal!$C153,Markets!$A$5:$A$154,0),0))</f>
        <v>0</v>
      </c>
      <c r="C153">
        <f>IF(B153&gt;0,INDEX(Markets!$C$5:$C$154,B153),"")</f>
        <v>0</v>
      </c>
      <c r="D153">
        <f>IF(B153&gt;0,INDEX(Markets!$F$5:$F$154,B153),"")</f>
        <v>0</v>
      </c>
      <c r="E153">
        <f>IF(B153&gt;0,IF(INDEX(Markets!$G$5:$G$154,B153)="",Journal!$D$4,INDEX(Markets!$G$5:$G$154,B153)),"")</f>
        <v>0</v>
      </c>
      <c r="F153">
        <f>IF(B153&gt;0,N(INDEX(Markets!$H$5:$H$154,B153)),0)</f>
        <v>0</v>
      </c>
      <c r="G153">
        <f>IF(Journal!$D153="LONG",1,IF(Journal!$D153="SHORT",-1,0))</f>
        <v>0</v>
      </c>
      <c r="H153">
        <f>IF(AND(ISNUMBER(Journal!$E153),ISNUMBER(Journal!$F153)),ABS(Journal!$E153-Journal!$F153),"")</f>
        <v>0</v>
      </c>
      <c r="I153">
        <f>IF(NOT(A153),"",IF(Journal!$C153="","INSTRUMENT MISSING",IF(B153=0,"UNKNOWN INSTRUMENT",IF(OR(NOT(ISNUMBER(C153)),NOT(ISNUMBER(D153))),"INSTRUMENT SPECS MISSING",IF(OR(C153&lt;=0,D153&lt;=0),"INSTRUMENT SPECS MISSING",IF(NOT(ISNUMBER(Journal!$E153)),"ENTRY MISSING",IF(NOT(ISNUMBER(Journal!$F153)),"SL MISSING",IF(Journal!$F153=Journal!$E153,"SL = ENTRY",IF(G153=0,"DIRECTION MISSING",IF(G153*(Journal!$E153-Journal!$F153)&lt;=0,"SL WRONG SIDE",IF(NOT(AND(ISNUMBER(Journal!$L153),Journal!$L153&gt;0)),IF(TRUE,"LOTS MISSING","RISK MISSING"),"")))))))))))</f>
        <v>0</v>
      </c>
      <c r="J153">
        <f>IF(NOT(A153),"",IF(I153&lt;&gt;"",I153,IF(AND(ISNUMBER(Journal!$G153),G153*(Journal!$G153-Journal!$E153)&lt;=0),"TP1 WRONG SIDE",IF(AND(ISNUMBER(Journal!$H153),G153*(Journal!$H153-Journal!$E153)&lt;=0),"TP2 WRONG SIDE",IF(AND(ISNUMBER(Journal!$I153),G153*(Journal!$I153-Journal!$E153)&lt;=0),"TP3 WRONG SIDE",IF(Journal!$K153="","OPEN",IF(AND(Journal!$M153&lt;&gt;"",OR(NOT(ISNUMBER(Journal!$M153)),Journal!$M153&lt;=0,Journal!$M153&gt;=1)),"TP1 % INVALID",IF(Journal!$K153="SL","OK",IF(Journal!$K153="TP",IF(ISNUMBER(Journal!$G153),"OK","TP1 MISSING"),IF(Journal!$K153="Manual exit",IF(ISNUMBER(Journal!$J153),"OK","MANUAL MISSING"),IF(Journal!$K153="TP1 + Breakeven",IF(ISNUMBER(Journal!$G153),"OK","TP1 MISSING"),IF(Journal!$K153="TP1 + Manual",IF(ISNUMBER(Journal!$G153),IF(ISNUMBER(Journal!$J153),"OK","MANUAL MISSING"),IF(ISNUMBER(Journal!$J153),"TP1 MISSING","TP1 &amp; MANUAL MISSING")),IF(Journal!$K153="Multiple TP",IF(ISNUMBER(Journal!$G153),IF(ISNUMBER(Journal!$H153),"OK","TP2 MISSING"),IF(ISNUMBER(Journal!$H153),"TP1 MISSING","TP1 &amp; TP2 MISSING")),"UNKNOWN OUTCOME")))))))))))))</f>
        <v>0</v>
      </c>
      <c r="K153">
        <f>J153="OK"</f>
        <v>0</v>
      </c>
      <c r="L153">
        <f>IF(ISNUMBER(Journal!$M153),Journal!$M153,0.5)</f>
        <v>0</v>
      </c>
      <c r="M153">
        <f>IF(NOT(K153),"",G153*IF(Journal!$K153="SL",Journal!$F153-Journal!$E153,IF(Journal!$K153="TP",Journal!$G153-Journal!$E153,IF(Journal!$K153="Manual exit",Journal!$J153-Journal!$E153,IF(Journal!$K153="TP1 + Breakeven",L153*(Journal!$G153-Journal!$E153),IF(Journal!$K153="TP1 + Manual",L153*(Journal!$G153-Journal!$E153)+(1-L153)*(Journal!$J153-Journal!$E153),(Journal!$G153+Journal!$H153+IF(ISNUMBER(Journal!$I153),Journal!$I153,0))/IF(ISNUMBER(Journal!$I153),3,2)-Journal!$E153))))))</f>
        <v>0</v>
      </c>
      <c r="N153">
        <f>IF(K153,Journal!$E153+G153*M153,"")</f>
        <v>0</v>
      </c>
      <c r="O153">
        <f>Q152</f>
        <v>0</v>
      </c>
      <c r="P153">
        <f>IF(OR(NOT(A153),I153&lt;&gt;""),"",Journal!$L153)</f>
        <v>0</v>
      </c>
      <c r="Q153">
        <f>O153+IF(K153,V153,0)</f>
        <v>0</v>
      </c>
      <c r="R153">
        <f>IF(P153="","",H153*P153*C153*D153)</f>
        <v>0</v>
      </c>
      <c r="S153">
        <f>IF(K153,M153*P153*C153*D153,"")</f>
        <v>0</v>
      </c>
      <c r="T153">
        <f>IF(K153,-IF(F153&gt;0,F153*Journal!$E153*P153*C153*D153,P153*E153),"")</f>
        <v>0</v>
      </c>
      <c r="U153">
        <f>IF(K153,IF(S153&gt;0,"W",IF(S153&lt;0,"L","B")),"")</f>
        <v>0</v>
      </c>
      <c r="V153">
        <f>IF(K153,S153+T153,"")</f>
        <v>0</v>
      </c>
      <c r="W153">
        <f>IF(K153,V153/O153,"")</f>
        <v>0</v>
      </c>
      <c r="X153">
        <f>IF(K153,M153/H153,"")</f>
        <v>0</v>
      </c>
      <c r="Y153">
        <f>IF(AND(OR(J153="OK",J153="OPEN"),ISNUMBER(Journal!$G153)),G153*(Journal!$G153-Journal!$E153)/H153,"")</f>
        <v>0</v>
      </c>
      <c r="Z153">
        <f>IF(AA153="","",IF(AND(ISNUMBER(Settings!$D$5),ISNUMBER(Settings!$E$5),IF(Settings!$D$5&lt;=Settings!$E$5,AND(AA153&gt;=Settings!$D$5,AA153&lt;Settings!$E$5),OR(AA153&gt;=Settings!$D$5,AA153&lt;Settings!$E$5))),Settings!$A$5,IF(AND(ISNUMBER(Settings!$D$6),ISNUMBER(Settings!$E$6),IF(Settings!$D$6&lt;=Settings!$E$6,AND(AA153&gt;=Settings!$D$6,AA153&lt;Settings!$E$6),OR(AA153&gt;=Settings!$D$6,AA153&lt;Settings!$E$6))),Settings!$A$6,IF(AND(ISNUMBER(Settings!$D$7),ISNUMBER(Settings!$E$7),IF(Settings!$D$7&lt;=Settings!$E$7,AND(AA153&gt;=Settings!$D$7,AA153&lt;Settings!$E$7),OR(AA153&gt;=Settings!$D$7,AA153&lt;Settings!$E$7))),Settings!$A$7,IF(AND(ISNUMBER(Settings!$D$8),ISNUMBER(Settings!$E$8),IF(Settings!$D$8&lt;=Settings!$E$8,AND(AA153&gt;=Settings!$D$8,AA153&lt;Settings!$E$8),OR(AA153&gt;=Settings!$D$8,AA153&lt;Settings!$E$8))),Settings!$A$8,IF(AND(ISNUMBER(Settings!$D$9),ISNUMBER(Settings!$E$9),IF(Settings!$D$9&lt;=Settings!$E$9,AND(AA153&gt;=Settings!$D$9,AA153&lt;Settings!$E$9),OR(AA153&gt;=Settings!$D$9,AA153&lt;Settings!$E$9))),Settings!$A$9,IF(AND(ISNUMBER(Settings!$D$10),ISNUMBER(Settings!$E$10),IF(Settings!$D$10&lt;=Settings!$E$10,AND(AA153&gt;=Settings!$D$10,AA153&lt;Settings!$E$10),OR(AA153&gt;=Settings!$D$10,AA153&lt;Settings!$E$10))),Settings!$A$10,"")))))))</f>
        <v>0</v>
      </c>
      <c r="AA153">
        <f>IF(AND(A153,ISNUMBER(Journal!$B153)),MOD(ROUND(MOD(Journal!$B153,1)*1440,0)-ROUND(Journal!$D$8*60,0),1440),"")</f>
        <v>0</v>
      </c>
      <c r="AB153">
        <f>IF(G153=1,"LONG",IF(G153=-1,"SHORT",""))</f>
        <v>0</v>
      </c>
      <c r="AC153">
        <f>AC152+IF(K153,1,0)</f>
        <v>0</v>
      </c>
      <c r="AD153">
        <f>IF(K153,AC153,"")</f>
        <v>0</v>
      </c>
      <c r="AE153">
        <f>J153="OPEN"</f>
        <v>0</v>
      </c>
      <c r="AF153">
        <f>AND(J153&lt;&gt;"",J153&lt;&gt;"OK",J153&lt;&gt;"OPEN")</f>
        <v>0</v>
      </c>
      <c r="AH153">
        <v>142</v>
      </c>
      <c r="AI153">
        <f>IF(AH153&gt;$AZ$11,"",IF(AH153=0,Journal!$D$3,INDEX($Q$11:$Q$1010,MATCH(AH153,$AD$11:$AD$1010,0))))</f>
        <v>0</v>
      </c>
      <c r="AJ153">
        <v>143</v>
      </c>
      <c r="AK153">
        <f>IF(AJ153&gt;$AZ$11,"",INDEX($P$11:$P$1010,MATCH(AJ153,$AD$11:$AD$1010,0)))</f>
        <v>0</v>
      </c>
      <c r="AM153">
        <f>IF(Markets!$A$147="","",Markets!$A$147)</f>
        <v>0</v>
      </c>
      <c r="AN153">
        <f>IF(AM153="",0,COUNTIFS(Journal!$C$11:$C$1010,AM153,$K$11:$K$1010,TRUE))</f>
        <v>0</v>
      </c>
      <c r="AO153">
        <f>IF(AN153=0,0,SUMIF(Journal!$C$11:$C$1010,AM153,$V$11:$V$1010))</f>
        <v>0</v>
      </c>
      <c r="AP153">
        <f>IF(AN153&gt;0,COUNTIF($AN$11:AN153,"&gt;0"),"")</f>
        <v>0</v>
      </c>
      <c r="AQ153">
        <v>143</v>
      </c>
      <c r="AR153">
        <f>IF(AQ153&gt;$AZ$36,"",INDEX($AM$11:$AM$160,MATCH(AQ153,$AP$11:$AP$160,0)))</f>
        <v>0</v>
      </c>
      <c r="AS153">
        <f>IF(AQ153&gt;$AZ$36,"",INDEX($AO$11:$AO$160,MATCH(AQ153,$AP$11:$AP$160,0)))</f>
        <v>0</v>
      </c>
    </row>
    <row r="154" spans="1:45">
      <c r="A154">
        <f>COUNTA(Journal!A154:M154)&gt;0</f>
        <v>0</v>
      </c>
      <c r="B154">
        <f>IF(Journal!$C154="",0,IFERROR(MATCH(Journal!$C154,Markets!$A$5:$A$154,0),0))</f>
        <v>0</v>
      </c>
      <c r="C154">
        <f>IF(B154&gt;0,INDEX(Markets!$C$5:$C$154,B154),"")</f>
        <v>0</v>
      </c>
      <c r="D154">
        <f>IF(B154&gt;0,INDEX(Markets!$F$5:$F$154,B154),"")</f>
        <v>0</v>
      </c>
      <c r="E154">
        <f>IF(B154&gt;0,IF(INDEX(Markets!$G$5:$G$154,B154)="",Journal!$D$4,INDEX(Markets!$G$5:$G$154,B154)),"")</f>
        <v>0</v>
      </c>
      <c r="F154">
        <f>IF(B154&gt;0,N(INDEX(Markets!$H$5:$H$154,B154)),0)</f>
        <v>0</v>
      </c>
      <c r="G154">
        <f>IF(Journal!$D154="LONG",1,IF(Journal!$D154="SHORT",-1,0))</f>
        <v>0</v>
      </c>
      <c r="H154">
        <f>IF(AND(ISNUMBER(Journal!$E154),ISNUMBER(Journal!$F154)),ABS(Journal!$E154-Journal!$F154),"")</f>
        <v>0</v>
      </c>
      <c r="I154">
        <f>IF(NOT(A154),"",IF(Journal!$C154="","INSTRUMENT MISSING",IF(B154=0,"UNKNOWN INSTRUMENT",IF(OR(NOT(ISNUMBER(C154)),NOT(ISNUMBER(D154))),"INSTRUMENT SPECS MISSING",IF(OR(C154&lt;=0,D154&lt;=0),"INSTRUMENT SPECS MISSING",IF(NOT(ISNUMBER(Journal!$E154)),"ENTRY MISSING",IF(NOT(ISNUMBER(Journal!$F154)),"SL MISSING",IF(Journal!$F154=Journal!$E154,"SL = ENTRY",IF(G154=0,"DIRECTION MISSING",IF(G154*(Journal!$E154-Journal!$F154)&lt;=0,"SL WRONG SIDE",IF(NOT(AND(ISNUMBER(Journal!$L154),Journal!$L154&gt;0)),IF(TRUE,"LOTS MISSING","RISK MISSING"),"")))))))))))</f>
        <v>0</v>
      </c>
      <c r="J154">
        <f>IF(NOT(A154),"",IF(I154&lt;&gt;"",I154,IF(AND(ISNUMBER(Journal!$G154),G154*(Journal!$G154-Journal!$E154)&lt;=0),"TP1 WRONG SIDE",IF(AND(ISNUMBER(Journal!$H154),G154*(Journal!$H154-Journal!$E154)&lt;=0),"TP2 WRONG SIDE",IF(AND(ISNUMBER(Journal!$I154),G154*(Journal!$I154-Journal!$E154)&lt;=0),"TP3 WRONG SIDE",IF(Journal!$K154="","OPEN",IF(AND(Journal!$M154&lt;&gt;"",OR(NOT(ISNUMBER(Journal!$M154)),Journal!$M154&lt;=0,Journal!$M154&gt;=1)),"TP1 % INVALID",IF(Journal!$K154="SL","OK",IF(Journal!$K154="TP",IF(ISNUMBER(Journal!$G154),"OK","TP1 MISSING"),IF(Journal!$K154="Manual exit",IF(ISNUMBER(Journal!$J154),"OK","MANUAL MISSING"),IF(Journal!$K154="TP1 + Breakeven",IF(ISNUMBER(Journal!$G154),"OK","TP1 MISSING"),IF(Journal!$K154="TP1 + Manual",IF(ISNUMBER(Journal!$G154),IF(ISNUMBER(Journal!$J154),"OK","MANUAL MISSING"),IF(ISNUMBER(Journal!$J154),"TP1 MISSING","TP1 &amp; MANUAL MISSING")),IF(Journal!$K154="Multiple TP",IF(ISNUMBER(Journal!$G154),IF(ISNUMBER(Journal!$H154),"OK","TP2 MISSING"),IF(ISNUMBER(Journal!$H154),"TP1 MISSING","TP1 &amp; TP2 MISSING")),"UNKNOWN OUTCOME")))))))))))))</f>
        <v>0</v>
      </c>
      <c r="K154">
        <f>J154="OK"</f>
        <v>0</v>
      </c>
      <c r="L154">
        <f>IF(ISNUMBER(Journal!$M154),Journal!$M154,0.5)</f>
        <v>0</v>
      </c>
      <c r="M154">
        <f>IF(NOT(K154),"",G154*IF(Journal!$K154="SL",Journal!$F154-Journal!$E154,IF(Journal!$K154="TP",Journal!$G154-Journal!$E154,IF(Journal!$K154="Manual exit",Journal!$J154-Journal!$E154,IF(Journal!$K154="TP1 + Breakeven",L154*(Journal!$G154-Journal!$E154),IF(Journal!$K154="TP1 + Manual",L154*(Journal!$G154-Journal!$E154)+(1-L154)*(Journal!$J154-Journal!$E154),(Journal!$G154+Journal!$H154+IF(ISNUMBER(Journal!$I154),Journal!$I154,0))/IF(ISNUMBER(Journal!$I154),3,2)-Journal!$E154))))))</f>
        <v>0</v>
      </c>
      <c r="N154">
        <f>IF(K154,Journal!$E154+G154*M154,"")</f>
        <v>0</v>
      </c>
      <c r="O154">
        <f>Q153</f>
        <v>0</v>
      </c>
      <c r="P154">
        <f>IF(OR(NOT(A154),I154&lt;&gt;""),"",Journal!$L154)</f>
        <v>0</v>
      </c>
      <c r="Q154">
        <f>O154+IF(K154,V154,0)</f>
        <v>0</v>
      </c>
      <c r="R154">
        <f>IF(P154="","",H154*P154*C154*D154)</f>
        <v>0</v>
      </c>
      <c r="S154">
        <f>IF(K154,M154*P154*C154*D154,"")</f>
        <v>0</v>
      </c>
      <c r="T154">
        <f>IF(K154,-IF(F154&gt;0,F154*Journal!$E154*P154*C154*D154,P154*E154),"")</f>
        <v>0</v>
      </c>
      <c r="U154">
        <f>IF(K154,IF(S154&gt;0,"W",IF(S154&lt;0,"L","B")),"")</f>
        <v>0</v>
      </c>
      <c r="V154">
        <f>IF(K154,S154+T154,"")</f>
        <v>0</v>
      </c>
      <c r="W154">
        <f>IF(K154,V154/O154,"")</f>
        <v>0</v>
      </c>
      <c r="X154">
        <f>IF(K154,M154/H154,"")</f>
        <v>0</v>
      </c>
      <c r="Y154">
        <f>IF(AND(OR(J154="OK",J154="OPEN"),ISNUMBER(Journal!$G154)),G154*(Journal!$G154-Journal!$E154)/H154,"")</f>
        <v>0</v>
      </c>
      <c r="Z154">
        <f>IF(AA154="","",IF(AND(ISNUMBER(Settings!$D$5),ISNUMBER(Settings!$E$5),IF(Settings!$D$5&lt;=Settings!$E$5,AND(AA154&gt;=Settings!$D$5,AA154&lt;Settings!$E$5),OR(AA154&gt;=Settings!$D$5,AA154&lt;Settings!$E$5))),Settings!$A$5,IF(AND(ISNUMBER(Settings!$D$6),ISNUMBER(Settings!$E$6),IF(Settings!$D$6&lt;=Settings!$E$6,AND(AA154&gt;=Settings!$D$6,AA154&lt;Settings!$E$6),OR(AA154&gt;=Settings!$D$6,AA154&lt;Settings!$E$6))),Settings!$A$6,IF(AND(ISNUMBER(Settings!$D$7),ISNUMBER(Settings!$E$7),IF(Settings!$D$7&lt;=Settings!$E$7,AND(AA154&gt;=Settings!$D$7,AA154&lt;Settings!$E$7),OR(AA154&gt;=Settings!$D$7,AA154&lt;Settings!$E$7))),Settings!$A$7,IF(AND(ISNUMBER(Settings!$D$8),ISNUMBER(Settings!$E$8),IF(Settings!$D$8&lt;=Settings!$E$8,AND(AA154&gt;=Settings!$D$8,AA154&lt;Settings!$E$8),OR(AA154&gt;=Settings!$D$8,AA154&lt;Settings!$E$8))),Settings!$A$8,IF(AND(ISNUMBER(Settings!$D$9),ISNUMBER(Settings!$E$9),IF(Settings!$D$9&lt;=Settings!$E$9,AND(AA154&gt;=Settings!$D$9,AA154&lt;Settings!$E$9),OR(AA154&gt;=Settings!$D$9,AA154&lt;Settings!$E$9))),Settings!$A$9,IF(AND(ISNUMBER(Settings!$D$10),ISNUMBER(Settings!$E$10),IF(Settings!$D$10&lt;=Settings!$E$10,AND(AA154&gt;=Settings!$D$10,AA154&lt;Settings!$E$10),OR(AA154&gt;=Settings!$D$10,AA154&lt;Settings!$E$10))),Settings!$A$10,"")))))))</f>
        <v>0</v>
      </c>
      <c r="AA154">
        <f>IF(AND(A154,ISNUMBER(Journal!$B154)),MOD(ROUND(MOD(Journal!$B154,1)*1440,0)-ROUND(Journal!$D$8*60,0),1440),"")</f>
        <v>0</v>
      </c>
      <c r="AB154">
        <f>IF(G154=1,"LONG",IF(G154=-1,"SHORT",""))</f>
        <v>0</v>
      </c>
      <c r="AC154">
        <f>AC153+IF(K154,1,0)</f>
        <v>0</v>
      </c>
      <c r="AD154">
        <f>IF(K154,AC154,"")</f>
        <v>0</v>
      </c>
      <c r="AE154">
        <f>J154="OPEN"</f>
        <v>0</v>
      </c>
      <c r="AF154">
        <f>AND(J154&lt;&gt;"",J154&lt;&gt;"OK",J154&lt;&gt;"OPEN")</f>
        <v>0</v>
      </c>
      <c r="AH154">
        <v>143</v>
      </c>
      <c r="AI154">
        <f>IF(AH154&gt;$AZ$11,"",IF(AH154=0,Journal!$D$3,INDEX($Q$11:$Q$1010,MATCH(AH154,$AD$11:$AD$1010,0))))</f>
        <v>0</v>
      </c>
      <c r="AJ154">
        <v>144</v>
      </c>
      <c r="AK154">
        <f>IF(AJ154&gt;$AZ$11,"",INDEX($P$11:$P$1010,MATCH(AJ154,$AD$11:$AD$1010,0)))</f>
        <v>0</v>
      </c>
      <c r="AM154">
        <f>IF(Markets!$A$148="","",Markets!$A$148)</f>
        <v>0</v>
      </c>
      <c r="AN154">
        <f>IF(AM154="",0,COUNTIFS(Journal!$C$11:$C$1010,AM154,$K$11:$K$1010,TRUE))</f>
        <v>0</v>
      </c>
      <c r="AO154">
        <f>IF(AN154=0,0,SUMIF(Journal!$C$11:$C$1010,AM154,$V$11:$V$1010))</f>
        <v>0</v>
      </c>
      <c r="AP154">
        <f>IF(AN154&gt;0,COUNTIF($AN$11:AN154,"&gt;0"),"")</f>
        <v>0</v>
      </c>
      <c r="AQ154">
        <v>144</v>
      </c>
      <c r="AR154">
        <f>IF(AQ154&gt;$AZ$36,"",INDEX($AM$11:$AM$160,MATCH(AQ154,$AP$11:$AP$160,0)))</f>
        <v>0</v>
      </c>
      <c r="AS154">
        <f>IF(AQ154&gt;$AZ$36,"",INDEX($AO$11:$AO$160,MATCH(AQ154,$AP$11:$AP$160,0)))</f>
        <v>0</v>
      </c>
    </row>
    <row r="155" spans="1:45">
      <c r="A155">
        <f>COUNTA(Journal!A155:M155)&gt;0</f>
        <v>0</v>
      </c>
      <c r="B155">
        <f>IF(Journal!$C155="",0,IFERROR(MATCH(Journal!$C155,Markets!$A$5:$A$154,0),0))</f>
        <v>0</v>
      </c>
      <c r="C155">
        <f>IF(B155&gt;0,INDEX(Markets!$C$5:$C$154,B155),"")</f>
        <v>0</v>
      </c>
      <c r="D155">
        <f>IF(B155&gt;0,INDEX(Markets!$F$5:$F$154,B155),"")</f>
        <v>0</v>
      </c>
      <c r="E155">
        <f>IF(B155&gt;0,IF(INDEX(Markets!$G$5:$G$154,B155)="",Journal!$D$4,INDEX(Markets!$G$5:$G$154,B155)),"")</f>
        <v>0</v>
      </c>
      <c r="F155">
        <f>IF(B155&gt;0,N(INDEX(Markets!$H$5:$H$154,B155)),0)</f>
        <v>0</v>
      </c>
      <c r="G155">
        <f>IF(Journal!$D155="LONG",1,IF(Journal!$D155="SHORT",-1,0))</f>
        <v>0</v>
      </c>
      <c r="H155">
        <f>IF(AND(ISNUMBER(Journal!$E155),ISNUMBER(Journal!$F155)),ABS(Journal!$E155-Journal!$F155),"")</f>
        <v>0</v>
      </c>
      <c r="I155">
        <f>IF(NOT(A155),"",IF(Journal!$C155="","INSTRUMENT MISSING",IF(B155=0,"UNKNOWN INSTRUMENT",IF(OR(NOT(ISNUMBER(C155)),NOT(ISNUMBER(D155))),"INSTRUMENT SPECS MISSING",IF(OR(C155&lt;=0,D155&lt;=0),"INSTRUMENT SPECS MISSING",IF(NOT(ISNUMBER(Journal!$E155)),"ENTRY MISSING",IF(NOT(ISNUMBER(Journal!$F155)),"SL MISSING",IF(Journal!$F155=Journal!$E155,"SL = ENTRY",IF(G155=0,"DIRECTION MISSING",IF(G155*(Journal!$E155-Journal!$F155)&lt;=0,"SL WRONG SIDE",IF(NOT(AND(ISNUMBER(Journal!$L155),Journal!$L155&gt;0)),IF(TRUE,"LOTS MISSING","RISK MISSING"),"")))))))))))</f>
        <v>0</v>
      </c>
      <c r="J155">
        <f>IF(NOT(A155),"",IF(I155&lt;&gt;"",I155,IF(AND(ISNUMBER(Journal!$G155),G155*(Journal!$G155-Journal!$E155)&lt;=0),"TP1 WRONG SIDE",IF(AND(ISNUMBER(Journal!$H155),G155*(Journal!$H155-Journal!$E155)&lt;=0),"TP2 WRONG SIDE",IF(AND(ISNUMBER(Journal!$I155),G155*(Journal!$I155-Journal!$E155)&lt;=0),"TP3 WRONG SIDE",IF(Journal!$K155="","OPEN",IF(AND(Journal!$M155&lt;&gt;"",OR(NOT(ISNUMBER(Journal!$M155)),Journal!$M155&lt;=0,Journal!$M155&gt;=1)),"TP1 % INVALID",IF(Journal!$K155="SL","OK",IF(Journal!$K155="TP",IF(ISNUMBER(Journal!$G155),"OK","TP1 MISSING"),IF(Journal!$K155="Manual exit",IF(ISNUMBER(Journal!$J155),"OK","MANUAL MISSING"),IF(Journal!$K155="TP1 + Breakeven",IF(ISNUMBER(Journal!$G155),"OK","TP1 MISSING"),IF(Journal!$K155="TP1 + Manual",IF(ISNUMBER(Journal!$G155),IF(ISNUMBER(Journal!$J155),"OK","MANUAL MISSING"),IF(ISNUMBER(Journal!$J155),"TP1 MISSING","TP1 &amp; MANUAL MISSING")),IF(Journal!$K155="Multiple TP",IF(ISNUMBER(Journal!$G155),IF(ISNUMBER(Journal!$H155),"OK","TP2 MISSING"),IF(ISNUMBER(Journal!$H155),"TP1 MISSING","TP1 &amp; TP2 MISSING")),"UNKNOWN OUTCOME")))))))))))))</f>
        <v>0</v>
      </c>
      <c r="K155">
        <f>J155="OK"</f>
        <v>0</v>
      </c>
      <c r="L155">
        <f>IF(ISNUMBER(Journal!$M155),Journal!$M155,0.5)</f>
        <v>0</v>
      </c>
      <c r="M155">
        <f>IF(NOT(K155),"",G155*IF(Journal!$K155="SL",Journal!$F155-Journal!$E155,IF(Journal!$K155="TP",Journal!$G155-Journal!$E155,IF(Journal!$K155="Manual exit",Journal!$J155-Journal!$E155,IF(Journal!$K155="TP1 + Breakeven",L155*(Journal!$G155-Journal!$E155),IF(Journal!$K155="TP1 + Manual",L155*(Journal!$G155-Journal!$E155)+(1-L155)*(Journal!$J155-Journal!$E155),(Journal!$G155+Journal!$H155+IF(ISNUMBER(Journal!$I155),Journal!$I155,0))/IF(ISNUMBER(Journal!$I155),3,2)-Journal!$E155))))))</f>
        <v>0</v>
      </c>
      <c r="N155">
        <f>IF(K155,Journal!$E155+G155*M155,"")</f>
        <v>0</v>
      </c>
      <c r="O155">
        <f>Q154</f>
        <v>0</v>
      </c>
      <c r="P155">
        <f>IF(OR(NOT(A155),I155&lt;&gt;""),"",Journal!$L155)</f>
        <v>0</v>
      </c>
      <c r="Q155">
        <f>O155+IF(K155,V155,0)</f>
        <v>0</v>
      </c>
      <c r="R155">
        <f>IF(P155="","",H155*P155*C155*D155)</f>
        <v>0</v>
      </c>
      <c r="S155">
        <f>IF(K155,M155*P155*C155*D155,"")</f>
        <v>0</v>
      </c>
      <c r="T155">
        <f>IF(K155,-IF(F155&gt;0,F155*Journal!$E155*P155*C155*D155,P155*E155),"")</f>
        <v>0</v>
      </c>
      <c r="U155">
        <f>IF(K155,IF(S155&gt;0,"W",IF(S155&lt;0,"L","B")),"")</f>
        <v>0</v>
      </c>
      <c r="V155">
        <f>IF(K155,S155+T155,"")</f>
        <v>0</v>
      </c>
      <c r="W155">
        <f>IF(K155,V155/O155,"")</f>
        <v>0</v>
      </c>
      <c r="X155">
        <f>IF(K155,M155/H155,"")</f>
        <v>0</v>
      </c>
      <c r="Y155">
        <f>IF(AND(OR(J155="OK",J155="OPEN"),ISNUMBER(Journal!$G155)),G155*(Journal!$G155-Journal!$E155)/H155,"")</f>
        <v>0</v>
      </c>
      <c r="Z155">
        <f>IF(AA155="","",IF(AND(ISNUMBER(Settings!$D$5),ISNUMBER(Settings!$E$5),IF(Settings!$D$5&lt;=Settings!$E$5,AND(AA155&gt;=Settings!$D$5,AA155&lt;Settings!$E$5),OR(AA155&gt;=Settings!$D$5,AA155&lt;Settings!$E$5))),Settings!$A$5,IF(AND(ISNUMBER(Settings!$D$6),ISNUMBER(Settings!$E$6),IF(Settings!$D$6&lt;=Settings!$E$6,AND(AA155&gt;=Settings!$D$6,AA155&lt;Settings!$E$6),OR(AA155&gt;=Settings!$D$6,AA155&lt;Settings!$E$6))),Settings!$A$6,IF(AND(ISNUMBER(Settings!$D$7),ISNUMBER(Settings!$E$7),IF(Settings!$D$7&lt;=Settings!$E$7,AND(AA155&gt;=Settings!$D$7,AA155&lt;Settings!$E$7),OR(AA155&gt;=Settings!$D$7,AA155&lt;Settings!$E$7))),Settings!$A$7,IF(AND(ISNUMBER(Settings!$D$8),ISNUMBER(Settings!$E$8),IF(Settings!$D$8&lt;=Settings!$E$8,AND(AA155&gt;=Settings!$D$8,AA155&lt;Settings!$E$8),OR(AA155&gt;=Settings!$D$8,AA155&lt;Settings!$E$8))),Settings!$A$8,IF(AND(ISNUMBER(Settings!$D$9),ISNUMBER(Settings!$E$9),IF(Settings!$D$9&lt;=Settings!$E$9,AND(AA155&gt;=Settings!$D$9,AA155&lt;Settings!$E$9),OR(AA155&gt;=Settings!$D$9,AA155&lt;Settings!$E$9))),Settings!$A$9,IF(AND(ISNUMBER(Settings!$D$10),ISNUMBER(Settings!$E$10),IF(Settings!$D$10&lt;=Settings!$E$10,AND(AA155&gt;=Settings!$D$10,AA155&lt;Settings!$E$10),OR(AA155&gt;=Settings!$D$10,AA155&lt;Settings!$E$10))),Settings!$A$10,"")))))))</f>
        <v>0</v>
      </c>
      <c r="AA155">
        <f>IF(AND(A155,ISNUMBER(Journal!$B155)),MOD(ROUND(MOD(Journal!$B155,1)*1440,0)-ROUND(Journal!$D$8*60,0),1440),"")</f>
        <v>0</v>
      </c>
      <c r="AB155">
        <f>IF(G155=1,"LONG",IF(G155=-1,"SHORT",""))</f>
        <v>0</v>
      </c>
      <c r="AC155">
        <f>AC154+IF(K155,1,0)</f>
        <v>0</v>
      </c>
      <c r="AD155">
        <f>IF(K155,AC155,"")</f>
        <v>0</v>
      </c>
      <c r="AE155">
        <f>J155="OPEN"</f>
        <v>0</v>
      </c>
      <c r="AF155">
        <f>AND(J155&lt;&gt;"",J155&lt;&gt;"OK",J155&lt;&gt;"OPEN")</f>
        <v>0</v>
      </c>
      <c r="AH155">
        <v>144</v>
      </c>
      <c r="AI155">
        <f>IF(AH155&gt;$AZ$11,"",IF(AH155=0,Journal!$D$3,INDEX($Q$11:$Q$1010,MATCH(AH155,$AD$11:$AD$1010,0))))</f>
        <v>0</v>
      </c>
      <c r="AJ155">
        <v>145</v>
      </c>
      <c r="AK155">
        <f>IF(AJ155&gt;$AZ$11,"",INDEX($P$11:$P$1010,MATCH(AJ155,$AD$11:$AD$1010,0)))</f>
        <v>0</v>
      </c>
      <c r="AM155">
        <f>IF(Markets!$A$149="","",Markets!$A$149)</f>
        <v>0</v>
      </c>
      <c r="AN155">
        <f>IF(AM155="",0,COUNTIFS(Journal!$C$11:$C$1010,AM155,$K$11:$K$1010,TRUE))</f>
        <v>0</v>
      </c>
      <c r="AO155">
        <f>IF(AN155=0,0,SUMIF(Journal!$C$11:$C$1010,AM155,$V$11:$V$1010))</f>
        <v>0</v>
      </c>
      <c r="AP155">
        <f>IF(AN155&gt;0,COUNTIF($AN$11:AN155,"&gt;0"),"")</f>
        <v>0</v>
      </c>
      <c r="AQ155">
        <v>145</v>
      </c>
      <c r="AR155">
        <f>IF(AQ155&gt;$AZ$36,"",INDEX($AM$11:$AM$160,MATCH(AQ155,$AP$11:$AP$160,0)))</f>
        <v>0</v>
      </c>
      <c r="AS155">
        <f>IF(AQ155&gt;$AZ$36,"",INDEX($AO$11:$AO$160,MATCH(AQ155,$AP$11:$AP$160,0)))</f>
        <v>0</v>
      </c>
    </row>
    <row r="156" spans="1:45">
      <c r="A156">
        <f>COUNTA(Journal!A156:M156)&gt;0</f>
        <v>0</v>
      </c>
      <c r="B156">
        <f>IF(Journal!$C156="",0,IFERROR(MATCH(Journal!$C156,Markets!$A$5:$A$154,0),0))</f>
        <v>0</v>
      </c>
      <c r="C156">
        <f>IF(B156&gt;0,INDEX(Markets!$C$5:$C$154,B156),"")</f>
        <v>0</v>
      </c>
      <c r="D156">
        <f>IF(B156&gt;0,INDEX(Markets!$F$5:$F$154,B156),"")</f>
        <v>0</v>
      </c>
      <c r="E156">
        <f>IF(B156&gt;0,IF(INDEX(Markets!$G$5:$G$154,B156)="",Journal!$D$4,INDEX(Markets!$G$5:$G$154,B156)),"")</f>
        <v>0</v>
      </c>
      <c r="F156">
        <f>IF(B156&gt;0,N(INDEX(Markets!$H$5:$H$154,B156)),0)</f>
        <v>0</v>
      </c>
      <c r="G156">
        <f>IF(Journal!$D156="LONG",1,IF(Journal!$D156="SHORT",-1,0))</f>
        <v>0</v>
      </c>
      <c r="H156">
        <f>IF(AND(ISNUMBER(Journal!$E156),ISNUMBER(Journal!$F156)),ABS(Journal!$E156-Journal!$F156),"")</f>
        <v>0</v>
      </c>
      <c r="I156">
        <f>IF(NOT(A156),"",IF(Journal!$C156="","INSTRUMENT MISSING",IF(B156=0,"UNKNOWN INSTRUMENT",IF(OR(NOT(ISNUMBER(C156)),NOT(ISNUMBER(D156))),"INSTRUMENT SPECS MISSING",IF(OR(C156&lt;=0,D156&lt;=0),"INSTRUMENT SPECS MISSING",IF(NOT(ISNUMBER(Journal!$E156)),"ENTRY MISSING",IF(NOT(ISNUMBER(Journal!$F156)),"SL MISSING",IF(Journal!$F156=Journal!$E156,"SL = ENTRY",IF(G156=0,"DIRECTION MISSING",IF(G156*(Journal!$E156-Journal!$F156)&lt;=0,"SL WRONG SIDE",IF(NOT(AND(ISNUMBER(Journal!$L156),Journal!$L156&gt;0)),IF(TRUE,"LOTS MISSING","RISK MISSING"),"")))))))))))</f>
        <v>0</v>
      </c>
      <c r="J156">
        <f>IF(NOT(A156),"",IF(I156&lt;&gt;"",I156,IF(AND(ISNUMBER(Journal!$G156),G156*(Journal!$G156-Journal!$E156)&lt;=0),"TP1 WRONG SIDE",IF(AND(ISNUMBER(Journal!$H156),G156*(Journal!$H156-Journal!$E156)&lt;=0),"TP2 WRONG SIDE",IF(AND(ISNUMBER(Journal!$I156),G156*(Journal!$I156-Journal!$E156)&lt;=0),"TP3 WRONG SIDE",IF(Journal!$K156="","OPEN",IF(AND(Journal!$M156&lt;&gt;"",OR(NOT(ISNUMBER(Journal!$M156)),Journal!$M156&lt;=0,Journal!$M156&gt;=1)),"TP1 % INVALID",IF(Journal!$K156="SL","OK",IF(Journal!$K156="TP",IF(ISNUMBER(Journal!$G156),"OK","TP1 MISSING"),IF(Journal!$K156="Manual exit",IF(ISNUMBER(Journal!$J156),"OK","MANUAL MISSING"),IF(Journal!$K156="TP1 + Breakeven",IF(ISNUMBER(Journal!$G156),"OK","TP1 MISSING"),IF(Journal!$K156="TP1 + Manual",IF(ISNUMBER(Journal!$G156),IF(ISNUMBER(Journal!$J156),"OK","MANUAL MISSING"),IF(ISNUMBER(Journal!$J156),"TP1 MISSING","TP1 &amp; MANUAL MISSING")),IF(Journal!$K156="Multiple TP",IF(ISNUMBER(Journal!$G156),IF(ISNUMBER(Journal!$H156),"OK","TP2 MISSING"),IF(ISNUMBER(Journal!$H156),"TP1 MISSING","TP1 &amp; TP2 MISSING")),"UNKNOWN OUTCOME")))))))))))))</f>
        <v>0</v>
      </c>
      <c r="K156">
        <f>J156="OK"</f>
        <v>0</v>
      </c>
      <c r="L156">
        <f>IF(ISNUMBER(Journal!$M156),Journal!$M156,0.5)</f>
        <v>0</v>
      </c>
      <c r="M156">
        <f>IF(NOT(K156),"",G156*IF(Journal!$K156="SL",Journal!$F156-Journal!$E156,IF(Journal!$K156="TP",Journal!$G156-Journal!$E156,IF(Journal!$K156="Manual exit",Journal!$J156-Journal!$E156,IF(Journal!$K156="TP1 + Breakeven",L156*(Journal!$G156-Journal!$E156),IF(Journal!$K156="TP1 + Manual",L156*(Journal!$G156-Journal!$E156)+(1-L156)*(Journal!$J156-Journal!$E156),(Journal!$G156+Journal!$H156+IF(ISNUMBER(Journal!$I156),Journal!$I156,0))/IF(ISNUMBER(Journal!$I156),3,2)-Journal!$E156))))))</f>
        <v>0</v>
      </c>
      <c r="N156">
        <f>IF(K156,Journal!$E156+G156*M156,"")</f>
        <v>0</v>
      </c>
      <c r="O156">
        <f>Q155</f>
        <v>0</v>
      </c>
      <c r="P156">
        <f>IF(OR(NOT(A156),I156&lt;&gt;""),"",Journal!$L156)</f>
        <v>0</v>
      </c>
      <c r="Q156">
        <f>O156+IF(K156,V156,0)</f>
        <v>0</v>
      </c>
      <c r="R156">
        <f>IF(P156="","",H156*P156*C156*D156)</f>
        <v>0</v>
      </c>
      <c r="S156">
        <f>IF(K156,M156*P156*C156*D156,"")</f>
        <v>0</v>
      </c>
      <c r="T156">
        <f>IF(K156,-IF(F156&gt;0,F156*Journal!$E156*P156*C156*D156,P156*E156),"")</f>
        <v>0</v>
      </c>
      <c r="U156">
        <f>IF(K156,IF(S156&gt;0,"W",IF(S156&lt;0,"L","B")),"")</f>
        <v>0</v>
      </c>
      <c r="V156">
        <f>IF(K156,S156+T156,"")</f>
        <v>0</v>
      </c>
      <c r="W156">
        <f>IF(K156,V156/O156,"")</f>
        <v>0</v>
      </c>
      <c r="X156">
        <f>IF(K156,M156/H156,"")</f>
        <v>0</v>
      </c>
      <c r="Y156">
        <f>IF(AND(OR(J156="OK",J156="OPEN"),ISNUMBER(Journal!$G156)),G156*(Journal!$G156-Journal!$E156)/H156,"")</f>
        <v>0</v>
      </c>
      <c r="Z156">
        <f>IF(AA156="","",IF(AND(ISNUMBER(Settings!$D$5),ISNUMBER(Settings!$E$5),IF(Settings!$D$5&lt;=Settings!$E$5,AND(AA156&gt;=Settings!$D$5,AA156&lt;Settings!$E$5),OR(AA156&gt;=Settings!$D$5,AA156&lt;Settings!$E$5))),Settings!$A$5,IF(AND(ISNUMBER(Settings!$D$6),ISNUMBER(Settings!$E$6),IF(Settings!$D$6&lt;=Settings!$E$6,AND(AA156&gt;=Settings!$D$6,AA156&lt;Settings!$E$6),OR(AA156&gt;=Settings!$D$6,AA156&lt;Settings!$E$6))),Settings!$A$6,IF(AND(ISNUMBER(Settings!$D$7),ISNUMBER(Settings!$E$7),IF(Settings!$D$7&lt;=Settings!$E$7,AND(AA156&gt;=Settings!$D$7,AA156&lt;Settings!$E$7),OR(AA156&gt;=Settings!$D$7,AA156&lt;Settings!$E$7))),Settings!$A$7,IF(AND(ISNUMBER(Settings!$D$8),ISNUMBER(Settings!$E$8),IF(Settings!$D$8&lt;=Settings!$E$8,AND(AA156&gt;=Settings!$D$8,AA156&lt;Settings!$E$8),OR(AA156&gt;=Settings!$D$8,AA156&lt;Settings!$E$8))),Settings!$A$8,IF(AND(ISNUMBER(Settings!$D$9),ISNUMBER(Settings!$E$9),IF(Settings!$D$9&lt;=Settings!$E$9,AND(AA156&gt;=Settings!$D$9,AA156&lt;Settings!$E$9),OR(AA156&gt;=Settings!$D$9,AA156&lt;Settings!$E$9))),Settings!$A$9,IF(AND(ISNUMBER(Settings!$D$10),ISNUMBER(Settings!$E$10),IF(Settings!$D$10&lt;=Settings!$E$10,AND(AA156&gt;=Settings!$D$10,AA156&lt;Settings!$E$10),OR(AA156&gt;=Settings!$D$10,AA156&lt;Settings!$E$10))),Settings!$A$10,"")))))))</f>
        <v>0</v>
      </c>
      <c r="AA156">
        <f>IF(AND(A156,ISNUMBER(Journal!$B156)),MOD(ROUND(MOD(Journal!$B156,1)*1440,0)-ROUND(Journal!$D$8*60,0),1440),"")</f>
        <v>0</v>
      </c>
      <c r="AB156">
        <f>IF(G156=1,"LONG",IF(G156=-1,"SHORT",""))</f>
        <v>0</v>
      </c>
      <c r="AC156">
        <f>AC155+IF(K156,1,0)</f>
        <v>0</v>
      </c>
      <c r="AD156">
        <f>IF(K156,AC156,"")</f>
        <v>0</v>
      </c>
      <c r="AE156">
        <f>J156="OPEN"</f>
        <v>0</v>
      </c>
      <c r="AF156">
        <f>AND(J156&lt;&gt;"",J156&lt;&gt;"OK",J156&lt;&gt;"OPEN")</f>
        <v>0</v>
      </c>
      <c r="AH156">
        <v>145</v>
      </c>
      <c r="AI156">
        <f>IF(AH156&gt;$AZ$11,"",IF(AH156=0,Journal!$D$3,INDEX($Q$11:$Q$1010,MATCH(AH156,$AD$11:$AD$1010,0))))</f>
        <v>0</v>
      </c>
      <c r="AJ156">
        <v>146</v>
      </c>
      <c r="AK156">
        <f>IF(AJ156&gt;$AZ$11,"",INDEX($P$11:$P$1010,MATCH(AJ156,$AD$11:$AD$1010,0)))</f>
        <v>0</v>
      </c>
      <c r="AM156">
        <f>IF(Markets!$A$150="","",Markets!$A$150)</f>
        <v>0</v>
      </c>
      <c r="AN156">
        <f>IF(AM156="",0,COUNTIFS(Journal!$C$11:$C$1010,AM156,$K$11:$K$1010,TRUE))</f>
        <v>0</v>
      </c>
      <c r="AO156">
        <f>IF(AN156=0,0,SUMIF(Journal!$C$11:$C$1010,AM156,$V$11:$V$1010))</f>
        <v>0</v>
      </c>
      <c r="AP156">
        <f>IF(AN156&gt;0,COUNTIF($AN$11:AN156,"&gt;0"),"")</f>
        <v>0</v>
      </c>
      <c r="AQ156">
        <v>146</v>
      </c>
      <c r="AR156">
        <f>IF(AQ156&gt;$AZ$36,"",INDEX($AM$11:$AM$160,MATCH(AQ156,$AP$11:$AP$160,0)))</f>
        <v>0</v>
      </c>
      <c r="AS156">
        <f>IF(AQ156&gt;$AZ$36,"",INDEX($AO$11:$AO$160,MATCH(AQ156,$AP$11:$AP$160,0)))</f>
        <v>0</v>
      </c>
    </row>
    <row r="157" spans="1:45">
      <c r="A157">
        <f>COUNTA(Journal!A157:M157)&gt;0</f>
        <v>0</v>
      </c>
      <c r="B157">
        <f>IF(Journal!$C157="",0,IFERROR(MATCH(Journal!$C157,Markets!$A$5:$A$154,0),0))</f>
        <v>0</v>
      </c>
      <c r="C157">
        <f>IF(B157&gt;0,INDEX(Markets!$C$5:$C$154,B157),"")</f>
        <v>0</v>
      </c>
      <c r="D157">
        <f>IF(B157&gt;0,INDEX(Markets!$F$5:$F$154,B157),"")</f>
        <v>0</v>
      </c>
      <c r="E157">
        <f>IF(B157&gt;0,IF(INDEX(Markets!$G$5:$G$154,B157)="",Journal!$D$4,INDEX(Markets!$G$5:$G$154,B157)),"")</f>
        <v>0</v>
      </c>
      <c r="F157">
        <f>IF(B157&gt;0,N(INDEX(Markets!$H$5:$H$154,B157)),0)</f>
        <v>0</v>
      </c>
      <c r="G157">
        <f>IF(Journal!$D157="LONG",1,IF(Journal!$D157="SHORT",-1,0))</f>
        <v>0</v>
      </c>
      <c r="H157">
        <f>IF(AND(ISNUMBER(Journal!$E157),ISNUMBER(Journal!$F157)),ABS(Journal!$E157-Journal!$F157),"")</f>
        <v>0</v>
      </c>
      <c r="I157">
        <f>IF(NOT(A157),"",IF(Journal!$C157="","INSTRUMENT MISSING",IF(B157=0,"UNKNOWN INSTRUMENT",IF(OR(NOT(ISNUMBER(C157)),NOT(ISNUMBER(D157))),"INSTRUMENT SPECS MISSING",IF(OR(C157&lt;=0,D157&lt;=0),"INSTRUMENT SPECS MISSING",IF(NOT(ISNUMBER(Journal!$E157)),"ENTRY MISSING",IF(NOT(ISNUMBER(Journal!$F157)),"SL MISSING",IF(Journal!$F157=Journal!$E157,"SL = ENTRY",IF(G157=0,"DIRECTION MISSING",IF(G157*(Journal!$E157-Journal!$F157)&lt;=0,"SL WRONG SIDE",IF(NOT(AND(ISNUMBER(Journal!$L157),Journal!$L157&gt;0)),IF(TRUE,"LOTS MISSING","RISK MISSING"),"")))))))))))</f>
        <v>0</v>
      </c>
      <c r="J157">
        <f>IF(NOT(A157),"",IF(I157&lt;&gt;"",I157,IF(AND(ISNUMBER(Journal!$G157),G157*(Journal!$G157-Journal!$E157)&lt;=0),"TP1 WRONG SIDE",IF(AND(ISNUMBER(Journal!$H157),G157*(Journal!$H157-Journal!$E157)&lt;=0),"TP2 WRONG SIDE",IF(AND(ISNUMBER(Journal!$I157),G157*(Journal!$I157-Journal!$E157)&lt;=0),"TP3 WRONG SIDE",IF(Journal!$K157="","OPEN",IF(AND(Journal!$M157&lt;&gt;"",OR(NOT(ISNUMBER(Journal!$M157)),Journal!$M157&lt;=0,Journal!$M157&gt;=1)),"TP1 % INVALID",IF(Journal!$K157="SL","OK",IF(Journal!$K157="TP",IF(ISNUMBER(Journal!$G157),"OK","TP1 MISSING"),IF(Journal!$K157="Manual exit",IF(ISNUMBER(Journal!$J157),"OK","MANUAL MISSING"),IF(Journal!$K157="TP1 + Breakeven",IF(ISNUMBER(Journal!$G157),"OK","TP1 MISSING"),IF(Journal!$K157="TP1 + Manual",IF(ISNUMBER(Journal!$G157),IF(ISNUMBER(Journal!$J157),"OK","MANUAL MISSING"),IF(ISNUMBER(Journal!$J157),"TP1 MISSING","TP1 &amp; MANUAL MISSING")),IF(Journal!$K157="Multiple TP",IF(ISNUMBER(Journal!$G157),IF(ISNUMBER(Journal!$H157),"OK","TP2 MISSING"),IF(ISNUMBER(Journal!$H157),"TP1 MISSING","TP1 &amp; TP2 MISSING")),"UNKNOWN OUTCOME")))))))))))))</f>
        <v>0</v>
      </c>
      <c r="K157">
        <f>J157="OK"</f>
        <v>0</v>
      </c>
      <c r="L157">
        <f>IF(ISNUMBER(Journal!$M157),Journal!$M157,0.5)</f>
        <v>0</v>
      </c>
      <c r="M157">
        <f>IF(NOT(K157),"",G157*IF(Journal!$K157="SL",Journal!$F157-Journal!$E157,IF(Journal!$K157="TP",Journal!$G157-Journal!$E157,IF(Journal!$K157="Manual exit",Journal!$J157-Journal!$E157,IF(Journal!$K157="TP1 + Breakeven",L157*(Journal!$G157-Journal!$E157),IF(Journal!$K157="TP1 + Manual",L157*(Journal!$G157-Journal!$E157)+(1-L157)*(Journal!$J157-Journal!$E157),(Journal!$G157+Journal!$H157+IF(ISNUMBER(Journal!$I157),Journal!$I157,0))/IF(ISNUMBER(Journal!$I157),3,2)-Journal!$E157))))))</f>
        <v>0</v>
      </c>
      <c r="N157">
        <f>IF(K157,Journal!$E157+G157*M157,"")</f>
        <v>0</v>
      </c>
      <c r="O157">
        <f>Q156</f>
        <v>0</v>
      </c>
      <c r="P157">
        <f>IF(OR(NOT(A157),I157&lt;&gt;""),"",Journal!$L157)</f>
        <v>0</v>
      </c>
      <c r="Q157">
        <f>O157+IF(K157,V157,0)</f>
        <v>0</v>
      </c>
      <c r="R157">
        <f>IF(P157="","",H157*P157*C157*D157)</f>
        <v>0</v>
      </c>
      <c r="S157">
        <f>IF(K157,M157*P157*C157*D157,"")</f>
        <v>0</v>
      </c>
      <c r="T157">
        <f>IF(K157,-IF(F157&gt;0,F157*Journal!$E157*P157*C157*D157,P157*E157),"")</f>
        <v>0</v>
      </c>
      <c r="U157">
        <f>IF(K157,IF(S157&gt;0,"W",IF(S157&lt;0,"L","B")),"")</f>
        <v>0</v>
      </c>
      <c r="V157">
        <f>IF(K157,S157+T157,"")</f>
        <v>0</v>
      </c>
      <c r="W157">
        <f>IF(K157,V157/O157,"")</f>
        <v>0</v>
      </c>
      <c r="X157">
        <f>IF(K157,M157/H157,"")</f>
        <v>0</v>
      </c>
      <c r="Y157">
        <f>IF(AND(OR(J157="OK",J157="OPEN"),ISNUMBER(Journal!$G157)),G157*(Journal!$G157-Journal!$E157)/H157,"")</f>
        <v>0</v>
      </c>
      <c r="Z157">
        <f>IF(AA157="","",IF(AND(ISNUMBER(Settings!$D$5),ISNUMBER(Settings!$E$5),IF(Settings!$D$5&lt;=Settings!$E$5,AND(AA157&gt;=Settings!$D$5,AA157&lt;Settings!$E$5),OR(AA157&gt;=Settings!$D$5,AA157&lt;Settings!$E$5))),Settings!$A$5,IF(AND(ISNUMBER(Settings!$D$6),ISNUMBER(Settings!$E$6),IF(Settings!$D$6&lt;=Settings!$E$6,AND(AA157&gt;=Settings!$D$6,AA157&lt;Settings!$E$6),OR(AA157&gt;=Settings!$D$6,AA157&lt;Settings!$E$6))),Settings!$A$6,IF(AND(ISNUMBER(Settings!$D$7),ISNUMBER(Settings!$E$7),IF(Settings!$D$7&lt;=Settings!$E$7,AND(AA157&gt;=Settings!$D$7,AA157&lt;Settings!$E$7),OR(AA157&gt;=Settings!$D$7,AA157&lt;Settings!$E$7))),Settings!$A$7,IF(AND(ISNUMBER(Settings!$D$8),ISNUMBER(Settings!$E$8),IF(Settings!$D$8&lt;=Settings!$E$8,AND(AA157&gt;=Settings!$D$8,AA157&lt;Settings!$E$8),OR(AA157&gt;=Settings!$D$8,AA157&lt;Settings!$E$8))),Settings!$A$8,IF(AND(ISNUMBER(Settings!$D$9),ISNUMBER(Settings!$E$9),IF(Settings!$D$9&lt;=Settings!$E$9,AND(AA157&gt;=Settings!$D$9,AA157&lt;Settings!$E$9),OR(AA157&gt;=Settings!$D$9,AA157&lt;Settings!$E$9))),Settings!$A$9,IF(AND(ISNUMBER(Settings!$D$10),ISNUMBER(Settings!$E$10),IF(Settings!$D$10&lt;=Settings!$E$10,AND(AA157&gt;=Settings!$D$10,AA157&lt;Settings!$E$10),OR(AA157&gt;=Settings!$D$10,AA157&lt;Settings!$E$10))),Settings!$A$10,"")))))))</f>
        <v>0</v>
      </c>
      <c r="AA157">
        <f>IF(AND(A157,ISNUMBER(Journal!$B157)),MOD(ROUND(MOD(Journal!$B157,1)*1440,0)-ROUND(Journal!$D$8*60,0),1440),"")</f>
        <v>0</v>
      </c>
      <c r="AB157">
        <f>IF(G157=1,"LONG",IF(G157=-1,"SHORT",""))</f>
        <v>0</v>
      </c>
      <c r="AC157">
        <f>AC156+IF(K157,1,0)</f>
        <v>0</v>
      </c>
      <c r="AD157">
        <f>IF(K157,AC157,"")</f>
        <v>0</v>
      </c>
      <c r="AE157">
        <f>J157="OPEN"</f>
        <v>0</v>
      </c>
      <c r="AF157">
        <f>AND(J157&lt;&gt;"",J157&lt;&gt;"OK",J157&lt;&gt;"OPEN")</f>
        <v>0</v>
      </c>
      <c r="AH157">
        <v>146</v>
      </c>
      <c r="AI157">
        <f>IF(AH157&gt;$AZ$11,"",IF(AH157=0,Journal!$D$3,INDEX($Q$11:$Q$1010,MATCH(AH157,$AD$11:$AD$1010,0))))</f>
        <v>0</v>
      </c>
      <c r="AJ157">
        <v>147</v>
      </c>
      <c r="AK157">
        <f>IF(AJ157&gt;$AZ$11,"",INDEX($P$11:$P$1010,MATCH(AJ157,$AD$11:$AD$1010,0)))</f>
        <v>0</v>
      </c>
      <c r="AM157">
        <f>IF(Markets!$A$151="","",Markets!$A$151)</f>
        <v>0</v>
      </c>
      <c r="AN157">
        <f>IF(AM157="",0,COUNTIFS(Journal!$C$11:$C$1010,AM157,$K$11:$K$1010,TRUE))</f>
        <v>0</v>
      </c>
      <c r="AO157">
        <f>IF(AN157=0,0,SUMIF(Journal!$C$11:$C$1010,AM157,$V$11:$V$1010))</f>
        <v>0</v>
      </c>
      <c r="AP157">
        <f>IF(AN157&gt;0,COUNTIF($AN$11:AN157,"&gt;0"),"")</f>
        <v>0</v>
      </c>
      <c r="AQ157">
        <v>147</v>
      </c>
      <c r="AR157">
        <f>IF(AQ157&gt;$AZ$36,"",INDEX($AM$11:$AM$160,MATCH(AQ157,$AP$11:$AP$160,0)))</f>
        <v>0</v>
      </c>
      <c r="AS157">
        <f>IF(AQ157&gt;$AZ$36,"",INDEX($AO$11:$AO$160,MATCH(AQ157,$AP$11:$AP$160,0)))</f>
        <v>0</v>
      </c>
    </row>
    <row r="158" spans="1:45">
      <c r="A158">
        <f>COUNTA(Journal!A158:M158)&gt;0</f>
        <v>0</v>
      </c>
      <c r="B158">
        <f>IF(Journal!$C158="",0,IFERROR(MATCH(Journal!$C158,Markets!$A$5:$A$154,0),0))</f>
        <v>0</v>
      </c>
      <c r="C158">
        <f>IF(B158&gt;0,INDEX(Markets!$C$5:$C$154,B158),"")</f>
        <v>0</v>
      </c>
      <c r="D158">
        <f>IF(B158&gt;0,INDEX(Markets!$F$5:$F$154,B158),"")</f>
        <v>0</v>
      </c>
      <c r="E158">
        <f>IF(B158&gt;0,IF(INDEX(Markets!$G$5:$G$154,B158)="",Journal!$D$4,INDEX(Markets!$G$5:$G$154,B158)),"")</f>
        <v>0</v>
      </c>
      <c r="F158">
        <f>IF(B158&gt;0,N(INDEX(Markets!$H$5:$H$154,B158)),0)</f>
        <v>0</v>
      </c>
      <c r="G158">
        <f>IF(Journal!$D158="LONG",1,IF(Journal!$D158="SHORT",-1,0))</f>
        <v>0</v>
      </c>
      <c r="H158">
        <f>IF(AND(ISNUMBER(Journal!$E158),ISNUMBER(Journal!$F158)),ABS(Journal!$E158-Journal!$F158),"")</f>
        <v>0</v>
      </c>
      <c r="I158">
        <f>IF(NOT(A158),"",IF(Journal!$C158="","INSTRUMENT MISSING",IF(B158=0,"UNKNOWN INSTRUMENT",IF(OR(NOT(ISNUMBER(C158)),NOT(ISNUMBER(D158))),"INSTRUMENT SPECS MISSING",IF(OR(C158&lt;=0,D158&lt;=0),"INSTRUMENT SPECS MISSING",IF(NOT(ISNUMBER(Journal!$E158)),"ENTRY MISSING",IF(NOT(ISNUMBER(Journal!$F158)),"SL MISSING",IF(Journal!$F158=Journal!$E158,"SL = ENTRY",IF(G158=0,"DIRECTION MISSING",IF(G158*(Journal!$E158-Journal!$F158)&lt;=0,"SL WRONG SIDE",IF(NOT(AND(ISNUMBER(Journal!$L158),Journal!$L158&gt;0)),IF(TRUE,"LOTS MISSING","RISK MISSING"),"")))))))))))</f>
        <v>0</v>
      </c>
      <c r="J158">
        <f>IF(NOT(A158),"",IF(I158&lt;&gt;"",I158,IF(AND(ISNUMBER(Journal!$G158),G158*(Journal!$G158-Journal!$E158)&lt;=0),"TP1 WRONG SIDE",IF(AND(ISNUMBER(Journal!$H158),G158*(Journal!$H158-Journal!$E158)&lt;=0),"TP2 WRONG SIDE",IF(AND(ISNUMBER(Journal!$I158),G158*(Journal!$I158-Journal!$E158)&lt;=0),"TP3 WRONG SIDE",IF(Journal!$K158="","OPEN",IF(AND(Journal!$M158&lt;&gt;"",OR(NOT(ISNUMBER(Journal!$M158)),Journal!$M158&lt;=0,Journal!$M158&gt;=1)),"TP1 % INVALID",IF(Journal!$K158="SL","OK",IF(Journal!$K158="TP",IF(ISNUMBER(Journal!$G158),"OK","TP1 MISSING"),IF(Journal!$K158="Manual exit",IF(ISNUMBER(Journal!$J158),"OK","MANUAL MISSING"),IF(Journal!$K158="TP1 + Breakeven",IF(ISNUMBER(Journal!$G158),"OK","TP1 MISSING"),IF(Journal!$K158="TP1 + Manual",IF(ISNUMBER(Journal!$G158),IF(ISNUMBER(Journal!$J158),"OK","MANUAL MISSING"),IF(ISNUMBER(Journal!$J158),"TP1 MISSING","TP1 &amp; MANUAL MISSING")),IF(Journal!$K158="Multiple TP",IF(ISNUMBER(Journal!$G158),IF(ISNUMBER(Journal!$H158),"OK","TP2 MISSING"),IF(ISNUMBER(Journal!$H158),"TP1 MISSING","TP1 &amp; TP2 MISSING")),"UNKNOWN OUTCOME")))))))))))))</f>
        <v>0</v>
      </c>
      <c r="K158">
        <f>J158="OK"</f>
        <v>0</v>
      </c>
      <c r="L158">
        <f>IF(ISNUMBER(Journal!$M158),Journal!$M158,0.5)</f>
        <v>0</v>
      </c>
      <c r="M158">
        <f>IF(NOT(K158),"",G158*IF(Journal!$K158="SL",Journal!$F158-Journal!$E158,IF(Journal!$K158="TP",Journal!$G158-Journal!$E158,IF(Journal!$K158="Manual exit",Journal!$J158-Journal!$E158,IF(Journal!$K158="TP1 + Breakeven",L158*(Journal!$G158-Journal!$E158),IF(Journal!$K158="TP1 + Manual",L158*(Journal!$G158-Journal!$E158)+(1-L158)*(Journal!$J158-Journal!$E158),(Journal!$G158+Journal!$H158+IF(ISNUMBER(Journal!$I158),Journal!$I158,0))/IF(ISNUMBER(Journal!$I158),3,2)-Journal!$E158))))))</f>
        <v>0</v>
      </c>
      <c r="N158">
        <f>IF(K158,Journal!$E158+G158*M158,"")</f>
        <v>0</v>
      </c>
      <c r="O158">
        <f>Q157</f>
        <v>0</v>
      </c>
      <c r="P158">
        <f>IF(OR(NOT(A158),I158&lt;&gt;""),"",Journal!$L158)</f>
        <v>0</v>
      </c>
      <c r="Q158">
        <f>O158+IF(K158,V158,0)</f>
        <v>0</v>
      </c>
      <c r="R158">
        <f>IF(P158="","",H158*P158*C158*D158)</f>
        <v>0</v>
      </c>
      <c r="S158">
        <f>IF(K158,M158*P158*C158*D158,"")</f>
        <v>0</v>
      </c>
      <c r="T158">
        <f>IF(K158,-IF(F158&gt;0,F158*Journal!$E158*P158*C158*D158,P158*E158),"")</f>
        <v>0</v>
      </c>
      <c r="U158">
        <f>IF(K158,IF(S158&gt;0,"W",IF(S158&lt;0,"L","B")),"")</f>
        <v>0</v>
      </c>
      <c r="V158">
        <f>IF(K158,S158+T158,"")</f>
        <v>0</v>
      </c>
      <c r="W158">
        <f>IF(K158,V158/O158,"")</f>
        <v>0</v>
      </c>
      <c r="X158">
        <f>IF(K158,M158/H158,"")</f>
        <v>0</v>
      </c>
      <c r="Y158">
        <f>IF(AND(OR(J158="OK",J158="OPEN"),ISNUMBER(Journal!$G158)),G158*(Journal!$G158-Journal!$E158)/H158,"")</f>
        <v>0</v>
      </c>
      <c r="Z158">
        <f>IF(AA158="","",IF(AND(ISNUMBER(Settings!$D$5),ISNUMBER(Settings!$E$5),IF(Settings!$D$5&lt;=Settings!$E$5,AND(AA158&gt;=Settings!$D$5,AA158&lt;Settings!$E$5),OR(AA158&gt;=Settings!$D$5,AA158&lt;Settings!$E$5))),Settings!$A$5,IF(AND(ISNUMBER(Settings!$D$6),ISNUMBER(Settings!$E$6),IF(Settings!$D$6&lt;=Settings!$E$6,AND(AA158&gt;=Settings!$D$6,AA158&lt;Settings!$E$6),OR(AA158&gt;=Settings!$D$6,AA158&lt;Settings!$E$6))),Settings!$A$6,IF(AND(ISNUMBER(Settings!$D$7),ISNUMBER(Settings!$E$7),IF(Settings!$D$7&lt;=Settings!$E$7,AND(AA158&gt;=Settings!$D$7,AA158&lt;Settings!$E$7),OR(AA158&gt;=Settings!$D$7,AA158&lt;Settings!$E$7))),Settings!$A$7,IF(AND(ISNUMBER(Settings!$D$8),ISNUMBER(Settings!$E$8),IF(Settings!$D$8&lt;=Settings!$E$8,AND(AA158&gt;=Settings!$D$8,AA158&lt;Settings!$E$8),OR(AA158&gt;=Settings!$D$8,AA158&lt;Settings!$E$8))),Settings!$A$8,IF(AND(ISNUMBER(Settings!$D$9),ISNUMBER(Settings!$E$9),IF(Settings!$D$9&lt;=Settings!$E$9,AND(AA158&gt;=Settings!$D$9,AA158&lt;Settings!$E$9),OR(AA158&gt;=Settings!$D$9,AA158&lt;Settings!$E$9))),Settings!$A$9,IF(AND(ISNUMBER(Settings!$D$10),ISNUMBER(Settings!$E$10),IF(Settings!$D$10&lt;=Settings!$E$10,AND(AA158&gt;=Settings!$D$10,AA158&lt;Settings!$E$10),OR(AA158&gt;=Settings!$D$10,AA158&lt;Settings!$E$10))),Settings!$A$10,"")))))))</f>
        <v>0</v>
      </c>
      <c r="AA158">
        <f>IF(AND(A158,ISNUMBER(Journal!$B158)),MOD(ROUND(MOD(Journal!$B158,1)*1440,0)-ROUND(Journal!$D$8*60,0),1440),"")</f>
        <v>0</v>
      </c>
      <c r="AB158">
        <f>IF(G158=1,"LONG",IF(G158=-1,"SHORT",""))</f>
        <v>0</v>
      </c>
      <c r="AC158">
        <f>AC157+IF(K158,1,0)</f>
        <v>0</v>
      </c>
      <c r="AD158">
        <f>IF(K158,AC158,"")</f>
        <v>0</v>
      </c>
      <c r="AE158">
        <f>J158="OPEN"</f>
        <v>0</v>
      </c>
      <c r="AF158">
        <f>AND(J158&lt;&gt;"",J158&lt;&gt;"OK",J158&lt;&gt;"OPEN")</f>
        <v>0</v>
      </c>
      <c r="AH158">
        <v>147</v>
      </c>
      <c r="AI158">
        <f>IF(AH158&gt;$AZ$11,"",IF(AH158=0,Journal!$D$3,INDEX($Q$11:$Q$1010,MATCH(AH158,$AD$11:$AD$1010,0))))</f>
        <v>0</v>
      </c>
      <c r="AJ158">
        <v>148</v>
      </c>
      <c r="AK158">
        <f>IF(AJ158&gt;$AZ$11,"",INDEX($P$11:$P$1010,MATCH(AJ158,$AD$11:$AD$1010,0)))</f>
        <v>0</v>
      </c>
      <c r="AM158">
        <f>IF(Markets!$A$152="","",Markets!$A$152)</f>
        <v>0</v>
      </c>
      <c r="AN158">
        <f>IF(AM158="",0,COUNTIFS(Journal!$C$11:$C$1010,AM158,$K$11:$K$1010,TRUE))</f>
        <v>0</v>
      </c>
      <c r="AO158">
        <f>IF(AN158=0,0,SUMIF(Journal!$C$11:$C$1010,AM158,$V$11:$V$1010))</f>
        <v>0</v>
      </c>
      <c r="AP158">
        <f>IF(AN158&gt;0,COUNTIF($AN$11:AN158,"&gt;0"),"")</f>
        <v>0</v>
      </c>
      <c r="AQ158">
        <v>148</v>
      </c>
      <c r="AR158">
        <f>IF(AQ158&gt;$AZ$36,"",INDEX($AM$11:$AM$160,MATCH(AQ158,$AP$11:$AP$160,0)))</f>
        <v>0</v>
      </c>
      <c r="AS158">
        <f>IF(AQ158&gt;$AZ$36,"",INDEX($AO$11:$AO$160,MATCH(AQ158,$AP$11:$AP$160,0)))</f>
        <v>0</v>
      </c>
    </row>
    <row r="159" spans="1:45">
      <c r="A159">
        <f>COUNTA(Journal!A159:M159)&gt;0</f>
        <v>0</v>
      </c>
      <c r="B159">
        <f>IF(Journal!$C159="",0,IFERROR(MATCH(Journal!$C159,Markets!$A$5:$A$154,0),0))</f>
        <v>0</v>
      </c>
      <c r="C159">
        <f>IF(B159&gt;0,INDEX(Markets!$C$5:$C$154,B159),"")</f>
        <v>0</v>
      </c>
      <c r="D159">
        <f>IF(B159&gt;0,INDEX(Markets!$F$5:$F$154,B159),"")</f>
        <v>0</v>
      </c>
      <c r="E159">
        <f>IF(B159&gt;0,IF(INDEX(Markets!$G$5:$G$154,B159)="",Journal!$D$4,INDEX(Markets!$G$5:$G$154,B159)),"")</f>
        <v>0</v>
      </c>
      <c r="F159">
        <f>IF(B159&gt;0,N(INDEX(Markets!$H$5:$H$154,B159)),0)</f>
        <v>0</v>
      </c>
      <c r="G159">
        <f>IF(Journal!$D159="LONG",1,IF(Journal!$D159="SHORT",-1,0))</f>
        <v>0</v>
      </c>
      <c r="H159">
        <f>IF(AND(ISNUMBER(Journal!$E159),ISNUMBER(Journal!$F159)),ABS(Journal!$E159-Journal!$F159),"")</f>
        <v>0</v>
      </c>
      <c r="I159">
        <f>IF(NOT(A159),"",IF(Journal!$C159="","INSTRUMENT MISSING",IF(B159=0,"UNKNOWN INSTRUMENT",IF(OR(NOT(ISNUMBER(C159)),NOT(ISNUMBER(D159))),"INSTRUMENT SPECS MISSING",IF(OR(C159&lt;=0,D159&lt;=0),"INSTRUMENT SPECS MISSING",IF(NOT(ISNUMBER(Journal!$E159)),"ENTRY MISSING",IF(NOT(ISNUMBER(Journal!$F159)),"SL MISSING",IF(Journal!$F159=Journal!$E159,"SL = ENTRY",IF(G159=0,"DIRECTION MISSING",IF(G159*(Journal!$E159-Journal!$F159)&lt;=0,"SL WRONG SIDE",IF(NOT(AND(ISNUMBER(Journal!$L159),Journal!$L159&gt;0)),IF(TRUE,"LOTS MISSING","RISK MISSING"),"")))))))))))</f>
        <v>0</v>
      </c>
      <c r="J159">
        <f>IF(NOT(A159),"",IF(I159&lt;&gt;"",I159,IF(AND(ISNUMBER(Journal!$G159),G159*(Journal!$G159-Journal!$E159)&lt;=0),"TP1 WRONG SIDE",IF(AND(ISNUMBER(Journal!$H159),G159*(Journal!$H159-Journal!$E159)&lt;=0),"TP2 WRONG SIDE",IF(AND(ISNUMBER(Journal!$I159),G159*(Journal!$I159-Journal!$E159)&lt;=0),"TP3 WRONG SIDE",IF(Journal!$K159="","OPEN",IF(AND(Journal!$M159&lt;&gt;"",OR(NOT(ISNUMBER(Journal!$M159)),Journal!$M159&lt;=0,Journal!$M159&gt;=1)),"TP1 % INVALID",IF(Journal!$K159="SL","OK",IF(Journal!$K159="TP",IF(ISNUMBER(Journal!$G159),"OK","TP1 MISSING"),IF(Journal!$K159="Manual exit",IF(ISNUMBER(Journal!$J159),"OK","MANUAL MISSING"),IF(Journal!$K159="TP1 + Breakeven",IF(ISNUMBER(Journal!$G159),"OK","TP1 MISSING"),IF(Journal!$K159="TP1 + Manual",IF(ISNUMBER(Journal!$G159),IF(ISNUMBER(Journal!$J159),"OK","MANUAL MISSING"),IF(ISNUMBER(Journal!$J159),"TP1 MISSING","TP1 &amp; MANUAL MISSING")),IF(Journal!$K159="Multiple TP",IF(ISNUMBER(Journal!$G159),IF(ISNUMBER(Journal!$H159),"OK","TP2 MISSING"),IF(ISNUMBER(Journal!$H159),"TP1 MISSING","TP1 &amp; TP2 MISSING")),"UNKNOWN OUTCOME")))))))))))))</f>
        <v>0</v>
      </c>
      <c r="K159">
        <f>J159="OK"</f>
        <v>0</v>
      </c>
      <c r="L159">
        <f>IF(ISNUMBER(Journal!$M159),Journal!$M159,0.5)</f>
        <v>0</v>
      </c>
      <c r="M159">
        <f>IF(NOT(K159),"",G159*IF(Journal!$K159="SL",Journal!$F159-Journal!$E159,IF(Journal!$K159="TP",Journal!$G159-Journal!$E159,IF(Journal!$K159="Manual exit",Journal!$J159-Journal!$E159,IF(Journal!$K159="TP1 + Breakeven",L159*(Journal!$G159-Journal!$E159),IF(Journal!$K159="TP1 + Manual",L159*(Journal!$G159-Journal!$E159)+(1-L159)*(Journal!$J159-Journal!$E159),(Journal!$G159+Journal!$H159+IF(ISNUMBER(Journal!$I159),Journal!$I159,0))/IF(ISNUMBER(Journal!$I159),3,2)-Journal!$E159))))))</f>
        <v>0</v>
      </c>
      <c r="N159">
        <f>IF(K159,Journal!$E159+G159*M159,"")</f>
        <v>0</v>
      </c>
      <c r="O159">
        <f>Q158</f>
        <v>0</v>
      </c>
      <c r="P159">
        <f>IF(OR(NOT(A159),I159&lt;&gt;""),"",Journal!$L159)</f>
        <v>0</v>
      </c>
      <c r="Q159">
        <f>O159+IF(K159,V159,0)</f>
        <v>0</v>
      </c>
      <c r="R159">
        <f>IF(P159="","",H159*P159*C159*D159)</f>
        <v>0</v>
      </c>
      <c r="S159">
        <f>IF(K159,M159*P159*C159*D159,"")</f>
        <v>0</v>
      </c>
      <c r="T159">
        <f>IF(K159,-IF(F159&gt;0,F159*Journal!$E159*P159*C159*D159,P159*E159),"")</f>
        <v>0</v>
      </c>
      <c r="U159">
        <f>IF(K159,IF(S159&gt;0,"W",IF(S159&lt;0,"L","B")),"")</f>
        <v>0</v>
      </c>
      <c r="V159">
        <f>IF(K159,S159+T159,"")</f>
        <v>0</v>
      </c>
      <c r="W159">
        <f>IF(K159,V159/O159,"")</f>
        <v>0</v>
      </c>
      <c r="X159">
        <f>IF(K159,M159/H159,"")</f>
        <v>0</v>
      </c>
      <c r="Y159">
        <f>IF(AND(OR(J159="OK",J159="OPEN"),ISNUMBER(Journal!$G159)),G159*(Journal!$G159-Journal!$E159)/H159,"")</f>
        <v>0</v>
      </c>
      <c r="Z159">
        <f>IF(AA159="","",IF(AND(ISNUMBER(Settings!$D$5),ISNUMBER(Settings!$E$5),IF(Settings!$D$5&lt;=Settings!$E$5,AND(AA159&gt;=Settings!$D$5,AA159&lt;Settings!$E$5),OR(AA159&gt;=Settings!$D$5,AA159&lt;Settings!$E$5))),Settings!$A$5,IF(AND(ISNUMBER(Settings!$D$6),ISNUMBER(Settings!$E$6),IF(Settings!$D$6&lt;=Settings!$E$6,AND(AA159&gt;=Settings!$D$6,AA159&lt;Settings!$E$6),OR(AA159&gt;=Settings!$D$6,AA159&lt;Settings!$E$6))),Settings!$A$6,IF(AND(ISNUMBER(Settings!$D$7),ISNUMBER(Settings!$E$7),IF(Settings!$D$7&lt;=Settings!$E$7,AND(AA159&gt;=Settings!$D$7,AA159&lt;Settings!$E$7),OR(AA159&gt;=Settings!$D$7,AA159&lt;Settings!$E$7))),Settings!$A$7,IF(AND(ISNUMBER(Settings!$D$8),ISNUMBER(Settings!$E$8),IF(Settings!$D$8&lt;=Settings!$E$8,AND(AA159&gt;=Settings!$D$8,AA159&lt;Settings!$E$8),OR(AA159&gt;=Settings!$D$8,AA159&lt;Settings!$E$8))),Settings!$A$8,IF(AND(ISNUMBER(Settings!$D$9),ISNUMBER(Settings!$E$9),IF(Settings!$D$9&lt;=Settings!$E$9,AND(AA159&gt;=Settings!$D$9,AA159&lt;Settings!$E$9),OR(AA159&gt;=Settings!$D$9,AA159&lt;Settings!$E$9))),Settings!$A$9,IF(AND(ISNUMBER(Settings!$D$10),ISNUMBER(Settings!$E$10),IF(Settings!$D$10&lt;=Settings!$E$10,AND(AA159&gt;=Settings!$D$10,AA159&lt;Settings!$E$10),OR(AA159&gt;=Settings!$D$10,AA159&lt;Settings!$E$10))),Settings!$A$10,"")))))))</f>
        <v>0</v>
      </c>
      <c r="AA159">
        <f>IF(AND(A159,ISNUMBER(Journal!$B159)),MOD(ROUND(MOD(Journal!$B159,1)*1440,0)-ROUND(Journal!$D$8*60,0),1440),"")</f>
        <v>0</v>
      </c>
      <c r="AB159">
        <f>IF(G159=1,"LONG",IF(G159=-1,"SHORT",""))</f>
        <v>0</v>
      </c>
      <c r="AC159">
        <f>AC158+IF(K159,1,0)</f>
        <v>0</v>
      </c>
      <c r="AD159">
        <f>IF(K159,AC159,"")</f>
        <v>0</v>
      </c>
      <c r="AE159">
        <f>J159="OPEN"</f>
        <v>0</v>
      </c>
      <c r="AF159">
        <f>AND(J159&lt;&gt;"",J159&lt;&gt;"OK",J159&lt;&gt;"OPEN")</f>
        <v>0</v>
      </c>
      <c r="AH159">
        <v>148</v>
      </c>
      <c r="AI159">
        <f>IF(AH159&gt;$AZ$11,"",IF(AH159=0,Journal!$D$3,INDEX($Q$11:$Q$1010,MATCH(AH159,$AD$11:$AD$1010,0))))</f>
        <v>0</v>
      </c>
      <c r="AJ159">
        <v>149</v>
      </c>
      <c r="AK159">
        <f>IF(AJ159&gt;$AZ$11,"",INDEX($P$11:$P$1010,MATCH(AJ159,$AD$11:$AD$1010,0)))</f>
        <v>0</v>
      </c>
      <c r="AM159">
        <f>IF(Markets!$A$153="","",Markets!$A$153)</f>
        <v>0</v>
      </c>
      <c r="AN159">
        <f>IF(AM159="",0,COUNTIFS(Journal!$C$11:$C$1010,AM159,$K$11:$K$1010,TRUE))</f>
        <v>0</v>
      </c>
      <c r="AO159">
        <f>IF(AN159=0,0,SUMIF(Journal!$C$11:$C$1010,AM159,$V$11:$V$1010))</f>
        <v>0</v>
      </c>
      <c r="AP159">
        <f>IF(AN159&gt;0,COUNTIF($AN$11:AN159,"&gt;0"),"")</f>
        <v>0</v>
      </c>
      <c r="AQ159">
        <v>149</v>
      </c>
      <c r="AR159">
        <f>IF(AQ159&gt;$AZ$36,"",INDEX($AM$11:$AM$160,MATCH(AQ159,$AP$11:$AP$160,0)))</f>
        <v>0</v>
      </c>
      <c r="AS159">
        <f>IF(AQ159&gt;$AZ$36,"",INDEX($AO$11:$AO$160,MATCH(AQ159,$AP$11:$AP$160,0)))</f>
        <v>0</v>
      </c>
    </row>
    <row r="160" spans="1:45">
      <c r="A160">
        <f>COUNTA(Journal!A160:M160)&gt;0</f>
        <v>0</v>
      </c>
      <c r="B160">
        <f>IF(Journal!$C160="",0,IFERROR(MATCH(Journal!$C160,Markets!$A$5:$A$154,0),0))</f>
        <v>0</v>
      </c>
      <c r="C160">
        <f>IF(B160&gt;0,INDEX(Markets!$C$5:$C$154,B160),"")</f>
        <v>0</v>
      </c>
      <c r="D160">
        <f>IF(B160&gt;0,INDEX(Markets!$F$5:$F$154,B160),"")</f>
        <v>0</v>
      </c>
      <c r="E160">
        <f>IF(B160&gt;0,IF(INDEX(Markets!$G$5:$G$154,B160)="",Journal!$D$4,INDEX(Markets!$G$5:$G$154,B160)),"")</f>
        <v>0</v>
      </c>
      <c r="F160">
        <f>IF(B160&gt;0,N(INDEX(Markets!$H$5:$H$154,B160)),0)</f>
        <v>0</v>
      </c>
      <c r="G160">
        <f>IF(Journal!$D160="LONG",1,IF(Journal!$D160="SHORT",-1,0))</f>
        <v>0</v>
      </c>
      <c r="H160">
        <f>IF(AND(ISNUMBER(Journal!$E160),ISNUMBER(Journal!$F160)),ABS(Journal!$E160-Journal!$F160),"")</f>
        <v>0</v>
      </c>
      <c r="I160">
        <f>IF(NOT(A160),"",IF(Journal!$C160="","INSTRUMENT MISSING",IF(B160=0,"UNKNOWN INSTRUMENT",IF(OR(NOT(ISNUMBER(C160)),NOT(ISNUMBER(D160))),"INSTRUMENT SPECS MISSING",IF(OR(C160&lt;=0,D160&lt;=0),"INSTRUMENT SPECS MISSING",IF(NOT(ISNUMBER(Journal!$E160)),"ENTRY MISSING",IF(NOT(ISNUMBER(Journal!$F160)),"SL MISSING",IF(Journal!$F160=Journal!$E160,"SL = ENTRY",IF(G160=0,"DIRECTION MISSING",IF(G160*(Journal!$E160-Journal!$F160)&lt;=0,"SL WRONG SIDE",IF(NOT(AND(ISNUMBER(Journal!$L160),Journal!$L160&gt;0)),IF(TRUE,"LOTS MISSING","RISK MISSING"),"")))))))))))</f>
        <v>0</v>
      </c>
      <c r="J160">
        <f>IF(NOT(A160),"",IF(I160&lt;&gt;"",I160,IF(AND(ISNUMBER(Journal!$G160),G160*(Journal!$G160-Journal!$E160)&lt;=0),"TP1 WRONG SIDE",IF(AND(ISNUMBER(Journal!$H160),G160*(Journal!$H160-Journal!$E160)&lt;=0),"TP2 WRONG SIDE",IF(AND(ISNUMBER(Journal!$I160),G160*(Journal!$I160-Journal!$E160)&lt;=0),"TP3 WRONG SIDE",IF(Journal!$K160="","OPEN",IF(AND(Journal!$M160&lt;&gt;"",OR(NOT(ISNUMBER(Journal!$M160)),Journal!$M160&lt;=0,Journal!$M160&gt;=1)),"TP1 % INVALID",IF(Journal!$K160="SL","OK",IF(Journal!$K160="TP",IF(ISNUMBER(Journal!$G160),"OK","TP1 MISSING"),IF(Journal!$K160="Manual exit",IF(ISNUMBER(Journal!$J160),"OK","MANUAL MISSING"),IF(Journal!$K160="TP1 + Breakeven",IF(ISNUMBER(Journal!$G160),"OK","TP1 MISSING"),IF(Journal!$K160="TP1 + Manual",IF(ISNUMBER(Journal!$G160),IF(ISNUMBER(Journal!$J160),"OK","MANUAL MISSING"),IF(ISNUMBER(Journal!$J160),"TP1 MISSING","TP1 &amp; MANUAL MISSING")),IF(Journal!$K160="Multiple TP",IF(ISNUMBER(Journal!$G160),IF(ISNUMBER(Journal!$H160),"OK","TP2 MISSING"),IF(ISNUMBER(Journal!$H160),"TP1 MISSING","TP1 &amp; TP2 MISSING")),"UNKNOWN OUTCOME")))))))))))))</f>
        <v>0</v>
      </c>
      <c r="K160">
        <f>J160="OK"</f>
        <v>0</v>
      </c>
      <c r="L160">
        <f>IF(ISNUMBER(Journal!$M160),Journal!$M160,0.5)</f>
        <v>0</v>
      </c>
      <c r="M160">
        <f>IF(NOT(K160),"",G160*IF(Journal!$K160="SL",Journal!$F160-Journal!$E160,IF(Journal!$K160="TP",Journal!$G160-Journal!$E160,IF(Journal!$K160="Manual exit",Journal!$J160-Journal!$E160,IF(Journal!$K160="TP1 + Breakeven",L160*(Journal!$G160-Journal!$E160),IF(Journal!$K160="TP1 + Manual",L160*(Journal!$G160-Journal!$E160)+(1-L160)*(Journal!$J160-Journal!$E160),(Journal!$G160+Journal!$H160+IF(ISNUMBER(Journal!$I160),Journal!$I160,0))/IF(ISNUMBER(Journal!$I160),3,2)-Journal!$E160))))))</f>
        <v>0</v>
      </c>
      <c r="N160">
        <f>IF(K160,Journal!$E160+G160*M160,"")</f>
        <v>0</v>
      </c>
      <c r="O160">
        <f>Q159</f>
        <v>0</v>
      </c>
      <c r="P160">
        <f>IF(OR(NOT(A160),I160&lt;&gt;""),"",Journal!$L160)</f>
        <v>0</v>
      </c>
      <c r="Q160">
        <f>O160+IF(K160,V160,0)</f>
        <v>0</v>
      </c>
      <c r="R160">
        <f>IF(P160="","",H160*P160*C160*D160)</f>
        <v>0</v>
      </c>
      <c r="S160">
        <f>IF(K160,M160*P160*C160*D160,"")</f>
        <v>0</v>
      </c>
      <c r="T160">
        <f>IF(K160,-IF(F160&gt;0,F160*Journal!$E160*P160*C160*D160,P160*E160),"")</f>
        <v>0</v>
      </c>
      <c r="U160">
        <f>IF(K160,IF(S160&gt;0,"W",IF(S160&lt;0,"L","B")),"")</f>
        <v>0</v>
      </c>
      <c r="V160">
        <f>IF(K160,S160+T160,"")</f>
        <v>0</v>
      </c>
      <c r="W160">
        <f>IF(K160,V160/O160,"")</f>
        <v>0</v>
      </c>
      <c r="X160">
        <f>IF(K160,M160/H160,"")</f>
        <v>0</v>
      </c>
      <c r="Y160">
        <f>IF(AND(OR(J160="OK",J160="OPEN"),ISNUMBER(Journal!$G160)),G160*(Journal!$G160-Journal!$E160)/H160,"")</f>
        <v>0</v>
      </c>
      <c r="Z160">
        <f>IF(AA160="","",IF(AND(ISNUMBER(Settings!$D$5),ISNUMBER(Settings!$E$5),IF(Settings!$D$5&lt;=Settings!$E$5,AND(AA160&gt;=Settings!$D$5,AA160&lt;Settings!$E$5),OR(AA160&gt;=Settings!$D$5,AA160&lt;Settings!$E$5))),Settings!$A$5,IF(AND(ISNUMBER(Settings!$D$6),ISNUMBER(Settings!$E$6),IF(Settings!$D$6&lt;=Settings!$E$6,AND(AA160&gt;=Settings!$D$6,AA160&lt;Settings!$E$6),OR(AA160&gt;=Settings!$D$6,AA160&lt;Settings!$E$6))),Settings!$A$6,IF(AND(ISNUMBER(Settings!$D$7),ISNUMBER(Settings!$E$7),IF(Settings!$D$7&lt;=Settings!$E$7,AND(AA160&gt;=Settings!$D$7,AA160&lt;Settings!$E$7),OR(AA160&gt;=Settings!$D$7,AA160&lt;Settings!$E$7))),Settings!$A$7,IF(AND(ISNUMBER(Settings!$D$8),ISNUMBER(Settings!$E$8),IF(Settings!$D$8&lt;=Settings!$E$8,AND(AA160&gt;=Settings!$D$8,AA160&lt;Settings!$E$8),OR(AA160&gt;=Settings!$D$8,AA160&lt;Settings!$E$8))),Settings!$A$8,IF(AND(ISNUMBER(Settings!$D$9),ISNUMBER(Settings!$E$9),IF(Settings!$D$9&lt;=Settings!$E$9,AND(AA160&gt;=Settings!$D$9,AA160&lt;Settings!$E$9),OR(AA160&gt;=Settings!$D$9,AA160&lt;Settings!$E$9))),Settings!$A$9,IF(AND(ISNUMBER(Settings!$D$10),ISNUMBER(Settings!$E$10),IF(Settings!$D$10&lt;=Settings!$E$10,AND(AA160&gt;=Settings!$D$10,AA160&lt;Settings!$E$10),OR(AA160&gt;=Settings!$D$10,AA160&lt;Settings!$E$10))),Settings!$A$10,"")))))))</f>
        <v>0</v>
      </c>
      <c r="AA160">
        <f>IF(AND(A160,ISNUMBER(Journal!$B160)),MOD(ROUND(MOD(Journal!$B160,1)*1440,0)-ROUND(Journal!$D$8*60,0),1440),"")</f>
        <v>0</v>
      </c>
      <c r="AB160">
        <f>IF(G160=1,"LONG",IF(G160=-1,"SHORT",""))</f>
        <v>0</v>
      </c>
      <c r="AC160">
        <f>AC159+IF(K160,1,0)</f>
        <v>0</v>
      </c>
      <c r="AD160">
        <f>IF(K160,AC160,"")</f>
        <v>0</v>
      </c>
      <c r="AE160">
        <f>J160="OPEN"</f>
        <v>0</v>
      </c>
      <c r="AF160">
        <f>AND(J160&lt;&gt;"",J160&lt;&gt;"OK",J160&lt;&gt;"OPEN")</f>
        <v>0</v>
      </c>
      <c r="AH160">
        <v>149</v>
      </c>
      <c r="AI160">
        <f>IF(AH160&gt;$AZ$11,"",IF(AH160=0,Journal!$D$3,INDEX($Q$11:$Q$1010,MATCH(AH160,$AD$11:$AD$1010,0))))</f>
        <v>0</v>
      </c>
      <c r="AJ160">
        <v>150</v>
      </c>
      <c r="AK160">
        <f>IF(AJ160&gt;$AZ$11,"",INDEX($P$11:$P$1010,MATCH(AJ160,$AD$11:$AD$1010,0)))</f>
        <v>0</v>
      </c>
      <c r="AM160">
        <f>IF(Markets!$A$154="","",Markets!$A$154)</f>
        <v>0</v>
      </c>
      <c r="AN160">
        <f>IF(AM160="",0,COUNTIFS(Journal!$C$11:$C$1010,AM160,$K$11:$K$1010,TRUE))</f>
        <v>0</v>
      </c>
      <c r="AO160">
        <f>IF(AN160=0,0,SUMIF(Journal!$C$11:$C$1010,AM160,$V$11:$V$1010))</f>
        <v>0</v>
      </c>
      <c r="AP160">
        <f>IF(AN160&gt;0,COUNTIF($AN$11:AN160,"&gt;0"),"")</f>
        <v>0</v>
      </c>
      <c r="AQ160">
        <v>150</v>
      </c>
      <c r="AR160">
        <f>IF(AQ160&gt;$AZ$36,"",INDEX($AM$11:$AM$160,MATCH(AQ160,$AP$11:$AP$160,0)))</f>
        <v>0</v>
      </c>
      <c r="AS160">
        <f>IF(AQ160&gt;$AZ$36,"",INDEX($AO$11:$AO$160,MATCH(AQ160,$AP$11:$AP$160,0)))</f>
        <v>0</v>
      </c>
    </row>
    <row r="161" spans="1:37">
      <c r="A161">
        <f>COUNTA(Journal!A161:M161)&gt;0</f>
        <v>0</v>
      </c>
      <c r="B161">
        <f>IF(Journal!$C161="",0,IFERROR(MATCH(Journal!$C161,Markets!$A$5:$A$154,0),0))</f>
        <v>0</v>
      </c>
      <c r="C161">
        <f>IF(B161&gt;0,INDEX(Markets!$C$5:$C$154,B161),"")</f>
        <v>0</v>
      </c>
      <c r="D161">
        <f>IF(B161&gt;0,INDEX(Markets!$F$5:$F$154,B161),"")</f>
        <v>0</v>
      </c>
      <c r="E161">
        <f>IF(B161&gt;0,IF(INDEX(Markets!$G$5:$G$154,B161)="",Journal!$D$4,INDEX(Markets!$G$5:$G$154,B161)),"")</f>
        <v>0</v>
      </c>
      <c r="F161">
        <f>IF(B161&gt;0,N(INDEX(Markets!$H$5:$H$154,B161)),0)</f>
        <v>0</v>
      </c>
      <c r="G161">
        <f>IF(Journal!$D161="LONG",1,IF(Journal!$D161="SHORT",-1,0))</f>
        <v>0</v>
      </c>
      <c r="H161">
        <f>IF(AND(ISNUMBER(Journal!$E161),ISNUMBER(Journal!$F161)),ABS(Journal!$E161-Journal!$F161),"")</f>
        <v>0</v>
      </c>
      <c r="I161">
        <f>IF(NOT(A161),"",IF(Journal!$C161="","INSTRUMENT MISSING",IF(B161=0,"UNKNOWN INSTRUMENT",IF(OR(NOT(ISNUMBER(C161)),NOT(ISNUMBER(D161))),"INSTRUMENT SPECS MISSING",IF(OR(C161&lt;=0,D161&lt;=0),"INSTRUMENT SPECS MISSING",IF(NOT(ISNUMBER(Journal!$E161)),"ENTRY MISSING",IF(NOT(ISNUMBER(Journal!$F161)),"SL MISSING",IF(Journal!$F161=Journal!$E161,"SL = ENTRY",IF(G161=0,"DIRECTION MISSING",IF(G161*(Journal!$E161-Journal!$F161)&lt;=0,"SL WRONG SIDE",IF(NOT(AND(ISNUMBER(Journal!$L161),Journal!$L161&gt;0)),IF(TRUE,"LOTS MISSING","RISK MISSING"),"")))))))))))</f>
        <v>0</v>
      </c>
      <c r="J161">
        <f>IF(NOT(A161),"",IF(I161&lt;&gt;"",I161,IF(AND(ISNUMBER(Journal!$G161),G161*(Journal!$G161-Journal!$E161)&lt;=0),"TP1 WRONG SIDE",IF(AND(ISNUMBER(Journal!$H161),G161*(Journal!$H161-Journal!$E161)&lt;=0),"TP2 WRONG SIDE",IF(AND(ISNUMBER(Journal!$I161),G161*(Journal!$I161-Journal!$E161)&lt;=0),"TP3 WRONG SIDE",IF(Journal!$K161="","OPEN",IF(AND(Journal!$M161&lt;&gt;"",OR(NOT(ISNUMBER(Journal!$M161)),Journal!$M161&lt;=0,Journal!$M161&gt;=1)),"TP1 % INVALID",IF(Journal!$K161="SL","OK",IF(Journal!$K161="TP",IF(ISNUMBER(Journal!$G161),"OK","TP1 MISSING"),IF(Journal!$K161="Manual exit",IF(ISNUMBER(Journal!$J161),"OK","MANUAL MISSING"),IF(Journal!$K161="TP1 + Breakeven",IF(ISNUMBER(Journal!$G161),"OK","TP1 MISSING"),IF(Journal!$K161="TP1 + Manual",IF(ISNUMBER(Journal!$G161),IF(ISNUMBER(Journal!$J161),"OK","MANUAL MISSING"),IF(ISNUMBER(Journal!$J161),"TP1 MISSING","TP1 &amp; MANUAL MISSING")),IF(Journal!$K161="Multiple TP",IF(ISNUMBER(Journal!$G161),IF(ISNUMBER(Journal!$H161),"OK","TP2 MISSING"),IF(ISNUMBER(Journal!$H161),"TP1 MISSING","TP1 &amp; TP2 MISSING")),"UNKNOWN OUTCOME")))))))))))))</f>
        <v>0</v>
      </c>
      <c r="K161">
        <f>J161="OK"</f>
        <v>0</v>
      </c>
      <c r="L161">
        <f>IF(ISNUMBER(Journal!$M161),Journal!$M161,0.5)</f>
        <v>0</v>
      </c>
      <c r="M161">
        <f>IF(NOT(K161),"",G161*IF(Journal!$K161="SL",Journal!$F161-Journal!$E161,IF(Journal!$K161="TP",Journal!$G161-Journal!$E161,IF(Journal!$K161="Manual exit",Journal!$J161-Journal!$E161,IF(Journal!$K161="TP1 + Breakeven",L161*(Journal!$G161-Journal!$E161),IF(Journal!$K161="TP1 + Manual",L161*(Journal!$G161-Journal!$E161)+(1-L161)*(Journal!$J161-Journal!$E161),(Journal!$G161+Journal!$H161+IF(ISNUMBER(Journal!$I161),Journal!$I161,0))/IF(ISNUMBER(Journal!$I161),3,2)-Journal!$E161))))))</f>
        <v>0</v>
      </c>
      <c r="N161">
        <f>IF(K161,Journal!$E161+G161*M161,"")</f>
        <v>0</v>
      </c>
      <c r="O161">
        <f>Q160</f>
        <v>0</v>
      </c>
      <c r="P161">
        <f>IF(OR(NOT(A161),I161&lt;&gt;""),"",Journal!$L161)</f>
        <v>0</v>
      </c>
      <c r="Q161">
        <f>O161+IF(K161,V161,0)</f>
        <v>0</v>
      </c>
      <c r="R161">
        <f>IF(P161="","",H161*P161*C161*D161)</f>
        <v>0</v>
      </c>
      <c r="S161">
        <f>IF(K161,M161*P161*C161*D161,"")</f>
        <v>0</v>
      </c>
      <c r="T161">
        <f>IF(K161,-IF(F161&gt;0,F161*Journal!$E161*P161*C161*D161,P161*E161),"")</f>
        <v>0</v>
      </c>
      <c r="U161">
        <f>IF(K161,IF(S161&gt;0,"W",IF(S161&lt;0,"L","B")),"")</f>
        <v>0</v>
      </c>
      <c r="V161">
        <f>IF(K161,S161+T161,"")</f>
        <v>0</v>
      </c>
      <c r="W161">
        <f>IF(K161,V161/O161,"")</f>
        <v>0</v>
      </c>
      <c r="X161">
        <f>IF(K161,M161/H161,"")</f>
        <v>0</v>
      </c>
      <c r="Y161">
        <f>IF(AND(OR(J161="OK",J161="OPEN"),ISNUMBER(Journal!$G161)),G161*(Journal!$G161-Journal!$E161)/H161,"")</f>
        <v>0</v>
      </c>
      <c r="Z161">
        <f>IF(AA161="","",IF(AND(ISNUMBER(Settings!$D$5),ISNUMBER(Settings!$E$5),IF(Settings!$D$5&lt;=Settings!$E$5,AND(AA161&gt;=Settings!$D$5,AA161&lt;Settings!$E$5),OR(AA161&gt;=Settings!$D$5,AA161&lt;Settings!$E$5))),Settings!$A$5,IF(AND(ISNUMBER(Settings!$D$6),ISNUMBER(Settings!$E$6),IF(Settings!$D$6&lt;=Settings!$E$6,AND(AA161&gt;=Settings!$D$6,AA161&lt;Settings!$E$6),OR(AA161&gt;=Settings!$D$6,AA161&lt;Settings!$E$6))),Settings!$A$6,IF(AND(ISNUMBER(Settings!$D$7),ISNUMBER(Settings!$E$7),IF(Settings!$D$7&lt;=Settings!$E$7,AND(AA161&gt;=Settings!$D$7,AA161&lt;Settings!$E$7),OR(AA161&gt;=Settings!$D$7,AA161&lt;Settings!$E$7))),Settings!$A$7,IF(AND(ISNUMBER(Settings!$D$8),ISNUMBER(Settings!$E$8),IF(Settings!$D$8&lt;=Settings!$E$8,AND(AA161&gt;=Settings!$D$8,AA161&lt;Settings!$E$8),OR(AA161&gt;=Settings!$D$8,AA161&lt;Settings!$E$8))),Settings!$A$8,IF(AND(ISNUMBER(Settings!$D$9),ISNUMBER(Settings!$E$9),IF(Settings!$D$9&lt;=Settings!$E$9,AND(AA161&gt;=Settings!$D$9,AA161&lt;Settings!$E$9),OR(AA161&gt;=Settings!$D$9,AA161&lt;Settings!$E$9))),Settings!$A$9,IF(AND(ISNUMBER(Settings!$D$10),ISNUMBER(Settings!$E$10),IF(Settings!$D$10&lt;=Settings!$E$10,AND(AA161&gt;=Settings!$D$10,AA161&lt;Settings!$E$10),OR(AA161&gt;=Settings!$D$10,AA161&lt;Settings!$E$10))),Settings!$A$10,"")))))))</f>
        <v>0</v>
      </c>
      <c r="AA161">
        <f>IF(AND(A161,ISNUMBER(Journal!$B161)),MOD(ROUND(MOD(Journal!$B161,1)*1440,0)-ROUND(Journal!$D$8*60,0),1440),"")</f>
        <v>0</v>
      </c>
      <c r="AB161">
        <f>IF(G161=1,"LONG",IF(G161=-1,"SHORT",""))</f>
        <v>0</v>
      </c>
      <c r="AC161">
        <f>AC160+IF(K161,1,0)</f>
        <v>0</v>
      </c>
      <c r="AD161">
        <f>IF(K161,AC161,"")</f>
        <v>0</v>
      </c>
      <c r="AE161">
        <f>J161="OPEN"</f>
        <v>0</v>
      </c>
      <c r="AF161">
        <f>AND(J161&lt;&gt;"",J161&lt;&gt;"OK",J161&lt;&gt;"OPEN")</f>
        <v>0</v>
      </c>
      <c r="AH161">
        <v>150</v>
      </c>
      <c r="AI161">
        <f>IF(AH161&gt;$AZ$11,"",IF(AH161=0,Journal!$D$3,INDEX($Q$11:$Q$1010,MATCH(AH161,$AD$11:$AD$1010,0))))</f>
        <v>0</v>
      </c>
      <c r="AJ161">
        <v>151</v>
      </c>
      <c r="AK161">
        <f>IF(AJ161&gt;$AZ$11,"",INDEX($P$11:$P$1010,MATCH(AJ161,$AD$11:$AD$1010,0)))</f>
        <v>0</v>
      </c>
    </row>
    <row r="162" spans="1:37">
      <c r="A162">
        <f>COUNTA(Journal!A162:M162)&gt;0</f>
        <v>0</v>
      </c>
      <c r="B162">
        <f>IF(Journal!$C162="",0,IFERROR(MATCH(Journal!$C162,Markets!$A$5:$A$154,0),0))</f>
        <v>0</v>
      </c>
      <c r="C162">
        <f>IF(B162&gt;0,INDEX(Markets!$C$5:$C$154,B162),"")</f>
        <v>0</v>
      </c>
      <c r="D162">
        <f>IF(B162&gt;0,INDEX(Markets!$F$5:$F$154,B162),"")</f>
        <v>0</v>
      </c>
      <c r="E162">
        <f>IF(B162&gt;0,IF(INDEX(Markets!$G$5:$G$154,B162)="",Journal!$D$4,INDEX(Markets!$G$5:$G$154,B162)),"")</f>
        <v>0</v>
      </c>
      <c r="F162">
        <f>IF(B162&gt;0,N(INDEX(Markets!$H$5:$H$154,B162)),0)</f>
        <v>0</v>
      </c>
      <c r="G162">
        <f>IF(Journal!$D162="LONG",1,IF(Journal!$D162="SHORT",-1,0))</f>
        <v>0</v>
      </c>
      <c r="H162">
        <f>IF(AND(ISNUMBER(Journal!$E162),ISNUMBER(Journal!$F162)),ABS(Journal!$E162-Journal!$F162),"")</f>
        <v>0</v>
      </c>
      <c r="I162">
        <f>IF(NOT(A162),"",IF(Journal!$C162="","INSTRUMENT MISSING",IF(B162=0,"UNKNOWN INSTRUMENT",IF(OR(NOT(ISNUMBER(C162)),NOT(ISNUMBER(D162))),"INSTRUMENT SPECS MISSING",IF(OR(C162&lt;=0,D162&lt;=0),"INSTRUMENT SPECS MISSING",IF(NOT(ISNUMBER(Journal!$E162)),"ENTRY MISSING",IF(NOT(ISNUMBER(Journal!$F162)),"SL MISSING",IF(Journal!$F162=Journal!$E162,"SL = ENTRY",IF(G162=0,"DIRECTION MISSING",IF(G162*(Journal!$E162-Journal!$F162)&lt;=0,"SL WRONG SIDE",IF(NOT(AND(ISNUMBER(Journal!$L162),Journal!$L162&gt;0)),IF(TRUE,"LOTS MISSING","RISK MISSING"),"")))))))))))</f>
        <v>0</v>
      </c>
      <c r="J162">
        <f>IF(NOT(A162),"",IF(I162&lt;&gt;"",I162,IF(AND(ISNUMBER(Journal!$G162),G162*(Journal!$G162-Journal!$E162)&lt;=0),"TP1 WRONG SIDE",IF(AND(ISNUMBER(Journal!$H162),G162*(Journal!$H162-Journal!$E162)&lt;=0),"TP2 WRONG SIDE",IF(AND(ISNUMBER(Journal!$I162),G162*(Journal!$I162-Journal!$E162)&lt;=0),"TP3 WRONG SIDE",IF(Journal!$K162="","OPEN",IF(AND(Journal!$M162&lt;&gt;"",OR(NOT(ISNUMBER(Journal!$M162)),Journal!$M162&lt;=0,Journal!$M162&gt;=1)),"TP1 % INVALID",IF(Journal!$K162="SL","OK",IF(Journal!$K162="TP",IF(ISNUMBER(Journal!$G162),"OK","TP1 MISSING"),IF(Journal!$K162="Manual exit",IF(ISNUMBER(Journal!$J162),"OK","MANUAL MISSING"),IF(Journal!$K162="TP1 + Breakeven",IF(ISNUMBER(Journal!$G162),"OK","TP1 MISSING"),IF(Journal!$K162="TP1 + Manual",IF(ISNUMBER(Journal!$G162),IF(ISNUMBER(Journal!$J162),"OK","MANUAL MISSING"),IF(ISNUMBER(Journal!$J162),"TP1 MISSING","TP1 &amp; MANUAL MISSING")),IF(Journal!$K162="Multiple TP",IF(ISNUMBER(Journal!$G162),IF(ISNUMBER(Journal!$H162),"OK","TP2 MISSING"),IF(ISNUMBER(Journal!$H162),"TP1 MISSING","TP1 &amp; TP2 MISSING")),"UNKNOWN OUTCOME")))))))))))))</f>
        <v>0</v>
      </c>
      <c r="K162">
        <f>J162="OK"</f>
        <v>0</v>
      </c>
      <c r="L162">
        <f>IF(ISNUMBER(Journal!$M162),Journal!$M162,0.5)</f>
        <v>0</v>
      </c>
      <c r="M162">
        <f>IF(NOT(K162),"",G162*IF(Journal!$K162="SL",Journal!$F162-Journal!$E162,IF(Journal!$K162="TP",Journal!$G162-Journal!$E162,IF(Journal!$K162="Manual exit",Journal!$J162-Journal!$E162,IF(Journal!$K162="TP1 + Breakeven",L162*(Journal!$G162-Journal!$E162),IF(Journal!$K162="TP1 + Manual",L162*(Journal!$G162-Journal!$E162)+(1-L162)*(Journal!$J162-Journal!$E162),(Journal!$G162+Journal!$H162+IF(ISNUMBER(Journal!$I162),Journal!$I162,0))/IF(ISNUMBER(Journal!$I162),3,2)-Journal!$E162))))))</f>
        <v>0</v>
      </c>
      <c r="N162">
        <f>IF(K162,Journal!$E162+G162*M162,"")</f>
        <v>0</v>
      </c>
      <c r="O162">
        <f>Q161</f>
        <v>0</v>
      </c>
      <c r="P162">
        <f>IF(OR(NOT(A162),I162&lt;&gt;""),"",Journal!$L162)</f>
        <v>0</v>
      </c>
      <c r="Q162">
        <f>O162+IF(K162,V162,0)</f>
        <v>0</v>
      </c>
      <c r="R162">
        <f>IF(P162="","",H162*P162*C162*D162)</f>
        <v>0</v>
      </c>
      <c r="S162">
        <f>IF(K162,M162*P162*C162*D162,"")</f>
        <v>0</v>
      </c>
      <c r="T162">
        <f>IF(K162,-IF(F162&gt;0,F162*Journal!$E162*P162*C162*D162,P162*E162),"")</f>
        <v>0</v>
      </c>
      <c r="U162">
        <f>IF(K162,IF(S162&gt;0,"W",IF(S162&lt;0,"L","B")),"")</f>
        <v>0</v>
      </c>
      <c r="V162">
        <f>IF(K162,S162+T162,"")</f>
        <v>0</v>
      </c>
      <c r="W162">
        <f>IF(K162,V162/O162,"")</f>
        <v>0</v>
      </c>
      <c r="X162">
        <f>IF(K162,M162/H162,"")</f>
        <v>0</v>
      </c>
      <c r="Y162">
        <f>IF(AND(OR(J162="OK",J162="OPEN"),ISNUMBER(Journal!$G162)),G162*(Journal!$G162-Journal!$E162)/H162,"")</f>
        <v>0</v>
      </c>
      <c r="Z162">
        <f>IF(AA162="","",IF(AND(ISNUMBER(Settings!$D$5),ISNUMBER(Settings!$E$5),IF(Settings!$D$5&lt;=Settings!$E$5,AND(AA162&gt;=Settings!$D$5,AA162&lt;Settings!$E$5),OR(AA162&gt;=Settings!$D$5,AA162&lt;Settings!$E$5))),Settings!$A$5,IF(AND(ISNUMBER(Settings!$D$6),ISNUMBER(Settings!$E$6),IF(Settings!$D$6&lt;=Settings!$E$6,AND(AA162&gt;=Settings!$D$6,AA162&lt;Settings!$E$6),OR(AA162&gt;=Settings!$D$6,AA162&lt;Settings!$E$6))),Settings!$A$6,IF(AND(ISNUMBER(Settings!$D$7),ISNUMBER(Settings!$E$7),IF(Settings!$D$7&lt;=Settings!$E$7,AND(AA162&gt;=Settings!$D$7,AA162&lt;Settings!$E$7),OR(AA162&gt;=Settings!$D$7,AA162&lt;Settings!$E$7))),Settings!$A$7,IF(AND(ISNUMBER(Settings!$D$8),ISNUMBER(Settings!$E$8),IF(Settings!$D$8&lt;=Settings!$E$8,AND(AA162&gt;=Settings!$D$8,AA162&lt;Settings!$E$8),OR(AA162&gt;=Settings!$D$8,AA162&lt;Settings!$E$8))),Settings!$A$8,IF(AND(ISNUMBER(Settings!$D$9),ISNUMBER(Settings!$E$9),IF(Settings!$D$9&lt;=Settings!$E$9,AND(AA162&gt;=Settings!$D$9,AA162&lt;Settings!$E$9),OR(AA162&gt;=Settings!$D$9,AA162&lt;Settings!$E$9))),Settings!$A$9,IF(AND(ISNUMBER(Settings!$D$10),ISNUMBER(Settings!$E$10),IF(Settings!$D$10&lt;=Settings!$E$10,AND(AA162&gt;=Settings!$D$10,AA162&lt;Settings!$E$10),OR(AA162&gt;=Settings!$D$10,AA162&lt;Settings!$E$10))),Settings!$A$10,"")))))))</f>
        <v>0</v>
      </c>
      <c r="AA162">
        <f>IF(AND(A162,ISNUMBER(Journal!$B162)),MOD(ROUND(MOD(Journal!$B162,1)*1440,0)-ROUND(Journal!$D$8*60,0),1440),"")</f>
        <v>0</v>
      </c>
      <c r="AB162">
        <f>IF(G162=1,"LONG",IF(G162=-1,"SHORT",""))</f>
        <v>0</v>
      </c>
      <c r="AC162">
        <f>AC161+IF(K162,1,0)</f>
        <v>0</v>
      </c>
      <c r="AD162">
        <f>IF(K162,AC162,"")</f>
        <v>0</v>
      </c>
      <c r="AE162">
        <f>J162="OPEN"</f>
        <v>0</v>
      </c>
      <c r="AF162">
        <f>AND(J162&lt;&gt;"",J162&lt;&gt;"OK",J162&lt;&gt;"OPEN")</f>
        <v>0</v>
      </c>
      <c r="AH162">
        <v>151</v>
      </c>
      <c r="AI162">
        <f>IF(AH162&gt;$AZ$11,"",IF(AH162=0,Journal!$D$3,INDEX($Q$11:$Q$1010,MATCH(AH162,$AD$11:$AD$1010,0))))</f>
        <v>0</v>
      </c>
      <c r="AJ162">
        <v>152</v>
      </c>
      <c r="AK162">
        <f>IF(AJ162&gt;$AZ$11,"",INDEX($P$11:$P$1010,MATCH(AJ162,$AD$11:$AD$1010,0)))</f>
        <v>0</v>
      </c>
    </row>
    <row r="163" spans="1:37">
      <c r="A163">
        <f>COUNTA(Journal!A163:M163)&gt;0</f>
        <v>0</v>
      </c>
      <c r="B163">
        <f>IF(Journal!$C163="",0,IFERROR(MATCH(Journal!$C163,Markets!$A$5:$A$154,0),0))</f>
        <v>0</v>
      </c>
      <c r="C163">
        <f>IF(B163&gt;0,INDEX(Markets!$C$5:$C$154,B163),"")</f>
        <v>0</v>
      </c>
      <c r="D163">
        <f>IF(B163&gt;0,INDEX(Markets!$F$5:$F$154,B163),"")</f>
        <v>0</v>
      </c>
      <c r="E163">
        <f>IF(B163&gt;0,IF(INDEX(Markets!$G$5:$G$154,B163)="",Journal!$D$4,INDEX(Markets!$G$5:$G$154,B163)),"")</f>
        <v>0</v>
      </c>
      <c r="F163">
        <f>IF(B163&gt;0,N(INDEX(Markets!$H$5:$H$154,B163)),0)</f>
        <v>0</v>
      </c>
      <c r="G163">
        <f>IF(Journal!$D163="LONG",1,IF(Journal!$D163="SHORT",-1,0))</f>
        <v>0</v>
      </c>
      <c r="H163">
        <f>IF(AND(ISNUMBER(Journal!$E163),ISNUMBER(Journal!$F163)),ABS(Journal!$E163-Journal!$F163),"")</f>
        <v>0</v>
      </c>
      <c r="I163">
        <f>IF(NOT(A163),"",IF(Journal!$C163="","INSTRUMENT MISSING",IF(B163=0,"UNKNOWN INSTRUMENT",IF(OR(NOT(ISNUMBER(C163)),NOT(ISNUMBER(D163))),"INSTRUMENT SPECS MISSING",IF(OR(C163&lt;=0,D163&lt;=0),"INSTRUMENT SPECS MISSING",IF(NOT(ISNUMBER(Journal!$E163)),"ENTRY MISSING",IF(NOT(ISNUMBER(Journal!$F163)),"SL MISSING",IF(Journal!$F163=Journal!$E163,"SL = ENTRY",IF(G163=0,"DIRECTION MISSING",IF(G163*(Journal!$E163-Journal!$F163)&lt;=0,"SL WRONG SIDE",IF(NOT(AND(ISNUMBER(Journal!$L163),Journal!$L163&gt;0)),IF(TRUE,"LOTS MISSING","RISK MISSING"),"")))))))))))</f>
        <v>0</v>
      </c>
      <c r="J163">
        <f>IF(NOT(A163),"",IF(I163&lt;&gt;"",I163,IF(AND(ISNUMBER(Journal!$G163),G163*(Journal!$G163-Journal!$E163)&lt;=0),"TP1 WRONG SIDE",IF(AND(ISNUMBER(Journal!$H163),G163*(Journal!$H163-Journal!$E163)&lt;=0),"TP2 WRONG SIDE",IF(AND(ISNUMBER(Journal!$I163),G163*(Journal!$I163-Journal!$E163)&lt;=0),"TP3 WRONG SIDE",IF(Journal!$K163="","OPEN",IF(AND(Journal!$M163&lt;&gt;"",OR(NOT(ISNUMBER(Journal!$M163)),Journal!$M163&lt;=0,Journal!$M163&gt;=1)),"TP1 % INVALID",IF(Journal!$K163="SL","OK",IF(Journal!$K163="TP",IF(ISNUMBER(Journal!$G163),"OK","TP1 MISSING"),IF(Journal!$K163="Manual exit",IF(ISNUMBER(Journal!$J163),"OK","MANUAL MISSING"),IF(Journal!$K163="TP1 + Breakeven",IF(ISNUMBER(Journal!$G163),"OK","TP1 MISSING"),IF(Journal!$K163="TP1 + Manual",IF(ISNUMBER(Journal!$G163),IF(ISNUMBER(Journal!$J163),"OK","MANUAL MISSING"),IF(ISNUMBER(Journal!$J163),"TP1 MISSING","TP1 &amp; MANUAL MISSING")),IF(Journal!$K163="Multiple TP",IF(ISNUMBER(Journal!$G163),IF(ISNUMBER(Journal!$H163),"OK","TP2 MISSING"),IF(ISNUMBER(Journal!$H163),"TP1 MISSING","TP1 &amp; TP2 MISSING")),"UNKNOWN OUTCOME")))))))))))))</f>
        <v>0</v>
      </c>
      <c r="K163">
        <f>J163="OK"</f>
        <v>0</v>
      </c>
      <c r="L163">
        <f>IF(ISNUMBER(Journal!$M163),Journal!$M163,0.5)</f>
        <v>0</v>
      </c>
      <c r="M163">
        <f>IF(NOT(K163),"",G163*IF(Journal!$K163="SL",Journal!$F163-Journal!$E163,IF(Journal!$K163="TP",Journal!$G163-Journal!$E163,IF(Journal!$K163="Manual exit",Journal!$J163-Journal!$E163,IF(Journal!$K163="TP1 + Breakeven",L163*(Journal!$G163-Journal!$E163),IF(Journal!$K163="TP1 + Manual",L163*(Journal!$G163-Journal!$E163)+(1-L163)*(Journal!$J163-Journal!$E163),(Journal!$G163+Journal!$H163+IF(ISNUMBER(Journal!$I163),Journal!$I163,0))/IF(ISNUMBER(Journal!$I163),3,2)-Journal!$E163))))))</f>
        <v>0</v>
      </c>
      <c r="N163">
        <f>IF(K163,Journal!$E163+G163*M163,"")</f>
        <v>0</v>
      </c>
      <c r="O163">
        <f>Q162</f>
        <v>0</v>
      </c>
      <c r="P163">
        <f>IF(OR(NOT(A163),I163&lt;&gt;""),"",Journal!$L163)</f>
        <v>0</v>
      </c>
      <c r="Q163">
        <f>O163+IF(K163,V163,0)</f>
        <v>0</v>
      </c>
      <c r="R163">
        <f>IF(P163="","",H163*P163*C163*D163)</f>
        <v>0</v>
      </c>
      <c r="S163">
        <f>IF(K163,M163*P163*C163*D163,"")</f>
        <v>0</v>
      </c>
      <c r="T163">
        <f>IF(K163,-IF(F163&gt;0,F163*Journal!$E163*P163*C163*D163,P163*E163),"")</f>
        <v>0</v>
      </c>
      <c r="U163">
        <f>IF(K163,IF(S163&gt;0,"W",IF(S163&lt;0,"L","B")),"")</f>
        <v>0</v>
      </c>
      <c r="V163">
        <f>IF(K163,S163+T163,"")</f>
        <v>0</v>
      </c>
      <c r="W163">
        <f>IF(K163,V163/O163,"")</f>
        <v>0</v>
      </c>
      <c r="X163">
        <f>IF(K163,M163/H163,"")</f>
        <v>0</v>
      </c>
      <c r="Y163">
        <f>IF(AND(OR(J163="OK",J163="OPEN"),ISNUMBER(Journal!$G163)),G163*(Journal!$G163-Journal!$E163)/H163,"")</f>
        <v>0</v>
      </c>
      <c r="Z163">
        <f>IF(AA163="","",IF(AND(ISNUMBER(Settings!$D$5),ISNUMBER(Settings!$E$5),IF(Settings!$D$5&lt;=Settings!$E$5,AND(AA163&gt;=Settings!$D$5,AA163&lt;Settings!$E$5),OR(AA163&gt;=Settings!$D$5,AA163&lt;Settings!$E$5))),Settings!$A$5,IF(AND(ISNUMBER(Settings!$D$6),ISNUMBER(Settings!$E$6),IF(Settings!$D$6&lt;=Settings!$E$6,AND(AA163&gt;=Settings!$D$6,AA163&lt;Settings!$E$6),OR(AA163&gt;=Settings!$D$6,AA163&lt;Settings!$E$6))),Settings!$A$6,IF(AND(ISNUMBER(Settings!$D$7),ISNUMBER(Settings!$E$7),IF(Settings!$D$7&lt;=Settings!$E$7,AND(AA163&gt;=Settings!$D$7,AA163&lt;Settings!$E$7),OR(AA163&gt;=Settings!$D$7,AA163&lt;Settings!$E$7))),Settings!$A$7,IF(AND(ISNUMBER(Settings!$D$8),ISNUMBER(Settings!$E$8),IF(Settings!$D$8&lt;=Settings!$E$8,AND(AA163&gt;=Settings!$D$8,AA163&lt;Settings!$E$8),OR(AA163&gt;=Settings!$D$8,AA163&lt;Settings!$E$8))),Settings!$A$8,IF(AND(ISNUMBER(Settings!$D$9),ISNUMBER(Settings!$E$9),IF(Settings!$D$9&lt;=Settings!$E$9,AND(AA163&gt;=Settings!$D$9,AA163&lt;Settings!$E$9),OR(AA163&gt;=Settings!$D$9,AA163&lt;Settings!$E$9))),Settings!$A$9,IF(AND(ISNUMBER(Settings!$D$10),ISNUMBER(Settings!$E$10),IF(Settings!$D$10&lt;=Settings!$E$10,AND(AA163&gt;=Settings!$D$10,AA163&lt;Settings!$E$10),OR(AA163&gt;=Settings!$D$10,AA163&lt;Settings!$E$10))),Settings!$A$10,"")))))))</f>
        <v>0</v>
      </c>
      <c r="AA163">
        <f>IF(AND(A163,ISNUMBER(Journal!$B163)),MOD(ROUND(MOD(Journal!$B163,1)*1440,0)-ROUND(Journal!$D$8*60,0),1440),"")</f>
        <v>0</v>
      </c>
      <c r="AB163">
        <f>IF(G163=1,"LONG",IF(G163=-1,"SHORT",""))</f>
        <v>0</v>
      </c>
      <c r="AC163">
        <f>AC162+IF(K163,1,0)</f>
        <v>0</v>
      </c>
      <c r="AD163">
        <f>IF(K163,AC163,"")</f>
        <v>0</v>
      </c>
      <c r="AE163">
        <f>J163="OPEN"</f>
        <v>0</v>
      </c>
      <c r="AF163">
        <f>AND(J163&lt;&gt;"",J163&lt;&gt;"OK",J163&lt;&gt;"OPEN")</f>
        <v>0</v>
      </c>
      <c r="AH163">
        <v>152</v>
      </c>
      <c r="AI163">
        <f>IF(AH163&gt;$AZ$11,"",IF(AH163=0,Journal!$D$3,INDEX($Q$11:$Q$1010,MATCH(AH163,$AD$11:$AD$1010,0))))</f>
        <v>0</v>
      </c>
      <c r="AJ163">
        <v>153</v>
      </c>
      <c r="AK163">
        <f>IF(AJ163&gt;$AZ$11,"",INDEX($P$11:$P$1010,MATCH(AJ163,$AD$11:$AD$1010,0)))</f>
        <v>0</v>
      </c>
    </row>
    <row r="164" spans="1:37">
      <c r="A164">
        <f>COUNTA(Journal!A164:M164)&gt;0</f>
        <v>0</v>
      </c>
      <c r="B164">
        <f>IF(Journal!$C164="",0,IFERROR(MATCH(Journal!$C164,Markets!$A$5:$A$154,0),0))</f>
        <v>0</v>
      </c>
      <c r="C164">
        <f>IF(B164&gt;0,INDEX(Markets!$C$5:$C$154,B164),"")</f>
        <v>0</v>
      </c>
      <c r="D164">
        <f>IF(B164&gt;0,INDEX(Markets!$F$5:$F$154,B164),"")</f>
        <v>0</v>
      </c>
      <c r="E164">
        <f>IF(B164&gt;0,IF(INDEX(Markets!$G$5:$G$154,B164)="",Journal!$D$4,INDEX(Markets!$G$5:$G$154,B164)),"")</f>
        <v>0</v>
      </c>
      <c r="F164">
        <f>IF(B164&gt;0,N(INDEX(Markets!$H$5:$H$154,B164)),0)</f>
        <v>0</v>
      </c>
      <c r="G164">
        <f>IF(Journal!$D164="LONG",1,IF(Journal!$D164="SHORT",-1,0))</f>
        <v>0</v>
      </c>
      <c r="H164">
        <f>IF(AND(ISNUMBER(Journal!$E164),ISNUMBER(Journal!$F164)),ABS(Journal!$E164-Journal!$F164),"")</f>
        <v>0</v>
      </c>
      <c r="I164">
        <f>IF(NOT(A164),"",IF(Journal!$C164="","INSTRUMENT MISSING",IF(B164=0,"UNKNOWN INSTRUMENT",IF(OR(NOT(ISNUMBER(C164)),NOT(ISNUMBER(D164))),"INSTRUMENT SPECS MISSING",IF(OR(C164&lt;=0,D164&lt;=0),"INSTRUMENT SPECS MISSING",IF(NOT(ISNUMBER(Journal!$E164)),"ENTRY MISSING",IF(NOT(ISNUMBER(Journal!$F164)),"SL MISSING",IF(Journal!$F164=Journal!$E164,"SL = ENTRY",IF(G164=0,"DIRECTION MISSING",IF(G164*(Journal!$E164-Journal!$F164)&lt;=0,"SL WRONG SIDE",IF(NOT(AND(ISNUMBER(Journal!$L164),Journal!$L164&gt;0)),IF(TRUE,"LOTS MISSING","RISK MISSING"),"")))))))))))</f>
        <v>0</v>
      </c>
      <c r="J164">
        <f>IF(NOT(A164),"",IF(I164&lt;&gt;"",I164,IF(AND(ISNUMBER(Journal!$G164),G164*(Journal!$G164-Journal!$E164)&lt;=0),"TP1 WRONG SIDE",IF(AND(ISNUMBER(Journal!$H164),G164*(Journal!$H164-Journal!$E164)&lt;=0),"TP2 WRONG SIDE",IF(AND(ISNUMBER(Journal!$I164),G164*(Journal!$I164-Journal!$E164)&lt;=0),"TP3 WRONG SIDE",IF(Journal!$K164="","OPEN",IF(AND(Journal!$M164&lt;&gt;"",OR(NOT(ISNUMBER(Journal!$M164)),Journal!$M164&lt;=0,Journal!$M164&gt;=1)),"TP1 % INVALID",IF(Journal!$K164="SL","OK",IF(Journal!$K164="TP",IF(ISNUMBER(Journal!$G164),"OK","TP1 MISSING"),IF(Journal!$K164="Manual exit",IF(ISNUMBER(Journal!$J164),"OK","MANUAL MISSING"),IF(Journal!$K164="TP1 + Breakeven",IF(ISNUMBER(Journal!$G164),"OK","TP1 MISSING"),IF(Journal!$K164="TP1 + Manual",IF(ISNUMBER(Journal!$G164),IF(ISNUMBER(Journal!$J164),"OK","MANUAL MISSING"),IF(ISNUMBER(Journal!$J164),"TP1 MISSING","TP1 &amp; MANUAL MISSING")),IF(Journal!$K164="Multiple TP",IF(ISNUMBER(Journal!$G164),IF(ISNUMBER(Journal!$H164),"OK","TP2 MISSING"),IF(ISNUMBER(Journal!$H164),"TP1 MISSING","TP1 &amp; TP2 MISSING")),"UNKNOWN OUTCOME")))))))))))))</f>
        <v>0</v>
      </c>
      <c r="K164">
        <f>J164="OK"</f>
        <v>0</v>
      </c>
      <c r="L164">
        <f>IF(ISNUMBER(Journal!$M164),Journal!$M164,0.5)</f>
        <v>0</v>
      </c>
      <c r="M164">
        <f>IF(NOT(K164),"",G164*IF(Journal!$K164="SL",Journal!$F164-Journal!$E164,IF(Journal!$K164="TP",Journal!$G164-Journal!$E164,IF(Journal!$K164="Manual exit",Journal!$J164-Journal!$E164,IF(Journal!$K164="TP1 + Breakeven",L164*(Journal!$G164-Journal!$E164),IF(Journal!$K164="TP1 + Manual",L164*(Journal!$G164-Journal!$E164)+(1-L164)*(Journal!$J164-Journal!$E164),(Journal!$G164+Journal!$H164+IF(ISNUMBER(Journal!$I164),Journal!$I164,0))/IF(ISNUMBER(Journal!$I164),3,2)-Journal!$E164))))))</f>
        <v>0</v>
      </c>
      <c r="N164">
        <f>IF(K164,Journal!$E164+G164*M164,"")</f>
        <v>0</v>
      </c>
      <c r="O164">
        <f>Q163</f>
        <v>0</v>
      </c>
      <c r="P164">
        <f>IF(OR(NOT(A164),I164&lt;&gt;""),"",Journal!$L164)</f>
        <v>0</v>
      </c>
      <c r="Q164">
        <f>O164+IF(K164,V164,0)</f>
        <v>0</v>
      </c>
      <c r="R164">
        <f>IF(P164="","",H164*P164*C164*D164)</f>
        <v>0</v>
      </c>
      <c r="S164">
        <f>IF(K164,M164*P164*C164*D164,"")</f>
        <v>0</v>
      </c>
      <c r="T164">
        <f>IF(K164,-IF(F164&gt;0,F164*Journal!$E164*P164*C164*D164,P164*E164),"")</f>
        <v>0</v>
      </c>
      <c r="U164">
        <f>IF(K164,IF(S164&gt;0,"W",IF(S164&lt;0,"L","B")),"")</f>
        <v>0</v>
      </c>
      <c r="V164">
        <f>IF(K164,S164+T164,"")</f>
        <v>0</v>
      </c>
      <c r="W164">
        <f>IF(K164,V164/O164,"")</f>
        <v>0</v>
      </c>
      <c r="X164">
        <f>IF(K164,M164/H164,"")</f>
        <v>0</v>
      </c>
      <c r="Y164">
        <f>IF(AND(OR(J164="OK",J164="OPEN"),ISNUMBER(Journal!$G164)),G164*(Journal!$G164-Journal!$E164)/H164,"")</f>
        <v>0</v>
      </c>
      <c r="Z164">
        <f>IF(AA164="","",IF(AND(ISNUMBER(Settings!$D$5),ISNUMBER(Settings!$E$5),IF(Settings!$D$5&lt;=Settings!$E$5,AND(AA164&gt;=Settings!$D$5,AA164&lt;Settings!$E$5),OR(AA164&gt;=Settings!$D$5,AA164&lt;Settings!$E$5))),Settings!$A$5,IF(AND(ISNUMBER(Settings!$D$6),ISNUMBER(Settings!$E$6),IF(Settings!$D$6&lt;=Settings!$E$6,AND(AA164&gt;=Settings!$D$6,AA164&lt;Settings!$E$6),OR(AA164&gt;=Settings!$D$6,AA164&lt;Settings!$E$6))),Settings!$A$6,IF(AND(ISNUMBER(Settings!$D$7),ISNUMBER(Settings!$E$7),IF(Settings!$D$7&lt;=Settings!$E$7,AND(AA164&gt;=Settings!$D$7,AA164&lt;Settings!$E$7),OR(AA164&gt;=Settings!$D$7,AA164&lt;Settings!$E$7))),Settings!$A$7,IF(AND(ISNUMBER(Settings!$D$8),ISNUMBER(Settings!$E$8),IF(Settings!$D$8&lt;=Settings!$E$8,AND(AA164&gt;=Settings!$D$8,AA164&lt;Settings!$E$8),OR(AA164&gt;=Settings!$D$8,AA164&lt;Settings!$E$8))),Settings!$A$8,IF(AND(ISNUMBER(Settings!$D$9),ISNUMBER(Settings!$E$9),IF(Settings!$D$9&lt;=Settings!$E$9,AND(AA164&gt;=Settings!$D$9,AA164&lt;Settings!$E$9),OR(AA164&gt;=Settings!$D$9,AA164&lt;Settings!$E$9))),Settings!$A$9,IF(AND(ISNUMBER(Settings!$D$10),ISNUMBER(Settings!$E$10),IF(Settings!$D$10&lt;=Settings!$E$10,AND(AA164&gt;=Settings!$D$10,AA164&lt;Settings!$E$10),OR(AA164&gt;=Settings!$D$10,AA164&lt;Settings!$E$10))),Settings!$A$10,"")))))))</f>
        <v>0</v>
      </c>
      <c r="AA164">
        <f>IF(AND(A164,ISNUMBER(Journal!$B164)),MOD(ROUND(MOD(Journal!$B164,1)*1440,0)-ROUND(Journal!$D$8*60,0),1440),"")</f>
        <v>0</v>
      </c>
      <c r="AB164">
        <f>IF(G164=1,"LONG",IF(G164=-1,"SHORT",""))</f>
        <v>0</v>
      </c>
      <c r="AC164">
        <f>AC163+IF(K164,1,0)</f>
        <v>0</v>
      </c>
      <c r="AD164">
        <f>IF(K164,AC164,"")</f>
        <v>0</v>
      </c>
      <c r="AE164">
        <f>J164="OPEN"</f>
        <v>0</v>
      </c>
      <c r="AF164">
        <f>AND(J164&lt;&gt;"",J164&lt;&gt;"OK",J164&lt;&gt;"OPEN")</f>
        <v>0</v>
      </c>
      <c r="AH164">
        <v>153</v>
      </c>
      <c r="AI164">
        <f>IF(AH164&gt;$AZ$11,"",IF(AH164=0,Journal!$D$3,INDEX($Q$11:$Q$1010,MATCH(AH164,$AD$11:$AD$1010,0))))</f>
        <v>0</v>
      </c>
      <c r="AJ164">
        <v>154</v>
      </c>
      <c r="AK164">
        <f>IF(AJ164&gt;$AZ$11,"",INDEX($P$11:$P$1010,MATCH(AJ164,$AD$11:$AD$1010,0)))</f>
        <v>0</v>
      </c>
    </row>
    <row r="165" spans="1:37">
      <c r="A165">
        <f>COUNTA(Journal!A165:M165)&gt;0</f>
        <v>0</v>
      </c>
      <c r="B165">
        <f>IF(Journal!$C165="",0,IFERROR(MATCH(Journal!$C165,Markets!$A$5:$A$154,0),0))</f>
        <v>0</v>
      </c>
      <c r="C165">
        <f>IF(B165&gt;0,INDEX(Markets!$C$5:$C$154,B165),"")</f>
        <v>0</v>
      </c>
      <c r="D165">
        <f>IF(B165&gt;0,INDEX(Markets!$F$5:$F$154,B165),"")</f>
        <v>0</v>
      </c>
      <c r="E165">
        <f>IF(B165&gt;0,IF(INDEX(Markets!$G$5:$G$154,B165)="",Journal!$D$4,INDEX(Markets!$G$5:$G$154,B165)),"")</f>
        <v>0</v>
      </c>
      <c r="F165">
        <f>IF(B165&gt;0,N(INDEX(Markets!$H$5:$H$154,B165)),0)</f>
        <v>0</v>
      </c>
      <c r="G165">
        <f>IF(Journal!$D165="LONG",1,IF(Journal!$D165="SHORT",-1,0))</f>
        <v>0</v>
      </c>
      <c r="H165">
        <f>IF(AND(ISNUMBER(Journal!$E165),ISNUMBER(Journal!$F165)),ABS(Journal!$E165-Journal!$F165),"")</f>
        <v>0</v>
      </c>
      <c r="I165">
        <f>IF(NOT(A165),"",IF(Journal!$C165="","INSTRUMENT MISSING",IF(B165=0,"UNKNOWN INSTRUMENT",IF(OR(NOT(ISNUMBER(C165)),NOT(ISNUMBER(D165))),"INSTRUMENT SPECS MISSING",IF(OR(C165&lt;=0,D165&lt;=0),"INSTRUMENT SPECS MISSING",IF(NOT(ISNUMBER(Journal!$E165)),"ENTRY MISSING",IF(NOT(ISNUMBER(Journal!$F165)),"SL MISSING",IF(Journal!$F165=Journal!$E165,"SL = ENTRY",IF(G165=0,"DIRECTION MISSING",IF(G165*(Journal!$E165-Journal!$F165)&lt;=0,"SL WRONG SIDE",IF(NOT(AND(ISNUMBER(Journal!$L165),Journal!$L165&gt;0)),IF(TRUE,"LOTS MISSING","RISK MISSING"),"")))))))))))</f>
        <v>0</v>
      </c>
      <c r="J165">
        <f>IF(NOT(A165),"",IF(I165&lt;&gt;"",I165,IF(AND(ISNUMBER(Journal!$G165),G165*(Journal!$G165-Journal!$E165)&lt;=0),"TP1 WRONG SIDE",IF(AND(ISNUMBER(Journal!$H165),G165*(Journal!$H165-Journal!$E165)&lt;=0),"TP2 WRONG SIDE",IF(AND(ISNUMBER(Journal!$I165),G165*(Journal!$I165-Journal!$E165)&lt;=0),"TP3 WRONG SIDE",IF(Journal!$K165="","OPEN",IF(AND(Journal!$M165&lt;&gt;"",OR(NOT(ISNUMBER(Journal!$M165)),Journal!$M165&lt;=0,Journal!$M165&gt;=1)),"TP1 % INVALID",IF(Journal!$K165="SL","OK",IF(Journal!$K165="TP",IF(ISNUMBER(Journal!$G165),"OK","TP1 MISSING"),IF(Journal!$K165="Manual exit",IF(ISNUMBER(Journal!$J165),"OK","MANUAL MISSING"),IF(Journal!$K165="TP1 + Breakeven",IF(ISNUMBER(Journal!$G165),"OK","TP1 MISSING"),IF(Journal!$K165="TP1 + Manual",IF(ISNUMBER(Journal!$G165),IF(ISNUMBER(Journal!$J165),"OK","MANUAL MISSING"),IF(ISNUMBER(Journal!$J165),"TP1 MISSING","TP1 &amp; MANUAL MISSING")),IF(Journal!$K165="Multiple TP",IF(ISNUMBER(Journal!$G165),IF(ISNUMBER(Journal!$H165),"OK","TP2 MISSING"),IF(ISNUMBER(Journal!$H165),"TP1 MISSING","TP1 &amp; TP2 MISSING")),"UNKNOWN OUTCOME")))))))))))))</f>
        <v>0</v>
      </c>
      <c r="K165">
        <f>J165="OK"</f>
        <v>0</v>
      </c>
      <c r="L165">
        <f>IF(ISNUMBER(Journal!$M165),Journal!$M165,0.5)</f>
        <v>0</v>
      </c>
      <c r="M165">
        <f>IF(NOT(K165),"",G165*IF(Journal!$K165="SL",Journal!$F165-Journal!$E165,IF(Journal!$K165="TP",Journal!$G165-Journal!$E165,IF(Journal!$K165="Manual exit",Journal!$J165-Journal!$E165,IF(Journal!$K165="TP1 + Breakeven",L165*(Journal!$G165-Journal!$E165),IF(Journal!$K165="TP1 + Manual",L165*(Journal!$G165-Journal!$E165)+(1-L165)*(Journal!$J165-Journal!$E165),(Journal!$G165+Journal!$H165+IF(ISNUMBER(Journal!$I165),Journal!$I165,0))/IF(ISNUMBER(Journal!$I165),3,2)-Journal!$E165))))))</f>
        <v>0</v>
      </c>
      <c r="N165">
        <f>IF(K165,Journal!$E165+G165*M165,"")</f>
        <v>0</v>
      </c>
      <c r="O165">
        <f>Q164</f>
        <v>0</v>
      </c>
      <c r="P165">
        <f>IF(OR(NOT(A165),I165&lt;&gt;""),"",Journal!$L165)</f>
        <v>0</v>
      </c>
      <c r="Q165">
        <f>O165+IF(K165,V165,0)</f>
        <v>0</v>
      </c>
      <c r="R165">
        <f>IF(P165="","",H165*P165*C165*D165)</f>
        <v>0</v>
      </c>
      <c r="S165">
        <f>IF(K165,M165*P165*C165*D165,"")</f>
        <v>0</v>
      </c>
      <c r="T165">
        <f>IF(K165,-IF(F165&gt;0,F165*Journal!$E165*P165*C165*D165,P165*E165),"")</f>
        <v>0</v>
      </c>
      <c r="U165">
        <f>IF(K165,IF(S165&gt;0,"W",IF(S165&lt;0,"L","B")),"")</f>
        <v>0</v>
      </c>
      <c r="V165">
        <f>IF(K165,S165+T165,"")</f>
        <v>0</v>
      </c>
      <c r="W165">
        <f>IF(K165,V165/O165,"")</f>
        <v>0</v>
      </c>
      <c r="X165">
        <f>IF(K165,M165/H165,"")</f>
        <v>0</v>
      </c>
      <c r="Y165">
        <f>IF(AND(OR(J165="OK",J165="OPEN"),ISNUMBER(Journal!$G165)),G165*(Journal!$G165-Journal!$E165)/H165,"")</f>
        <v>0</v>
      </c>
      <c r="Z165">
        <f>IF(AA165="","",IF(AND(ISNUMBER(Settings!$D$5),ISNUMBER(Settings!$E$5),IF(Settings!$D$5&lt;=Settings!$E$5,AND(AA165&gt;=Settings!$D$5,AA165&lt;Settings!$E$5),OR(AA165&gt;=Settings!$D$5,AA165&lt;Settings!$E$5))),Settings!$A$5,IF(AND(ISNUMBER(Settings!$D$6),ISNUMBER(Settings!$E$6),IF(Settings!$D$6&lt;=Settings!$E$6,AND(AA165&gt;=Settings!$D$6,AA165&lt;Settings!$E$6),OR(AA165&gt;=Settings!$D$6,AA165&lt;Settings!$E$6))),Settings!$A$6,IF(AND(ISNUMBER(Settings!$D$7),ISNUMBER(Settings!$E$7),IF(Settings!$D$7&lt;=Settings!$E$7,AND(AA165&gt;=Settings!$D$7,AA165&lt;Settings!$E$7),OR(AA165&gt;=Settings!$D$7,AA165&lt;Settings!$E$7))),Settings!$A$7,IF(AND(ISNUMBER(Settings!$D$8),ISNUMBER(Settings!$E$8),IF(Settings!$D$8&lt;=Settings!$E$8,AND(AA165&gt;=Settings!$D$8,AA165&lt;Settings!$E$8),OR(AA165&gt;=Settings!$D$8,AA165&lt;Settings!$E$8))),Settings!$A$8,IF(AND(ISNUMBER(Settings!$D$9),ISNUMBER(Settings!$E$9),IF(Settings!$D$9&lt;=Settings!$E$9,AND(AA165&gt;=Settings!$D$9,AA165&lt;Settings!$E$9),OR(AA165&gt;=Settings!$D$9,AA165&lt;Settings!$E$9))),Settings!$A$9,IF(AND(ISNUMBER(Settings!$D$10),ISNUMBER(Settings!$E$10),IF(Settings!$D$10&lt;=Settings!$E$10,AND(AA165&gt;=Settings!$D$10,AA165&lt;Settings!$E$10),OR(AA165&gt;=Settings!$D$10,AA165&lt;Settings!$E$10))),Settings!$A$10,"")))))))</f>
        <v>0</v>
      </c>
      <c r="AA165">
        <f>IF(AND(A165,ISNUMBER(Journal!$B165)),MOD(ROUND(MOD(Journal!$B165,1)*1440,0)-ROUND(Journal!$D$8*60,0),1440),"")</f>
        <v>0</v>
      </c>
      <c r="AB165">
        <f>IF(G165=1,"LONG",IF(G165=-1,"SHORT",""))</f>
        <v>0</v>
      </c>
      <c r="AC165">
        <f>AC164+IF(K165,1,0)</f>
        <v>0</v>
      </c>
      <c r="AD165">
        <f>IF(K165,AC165,"")</f>
        <v>0</v>
      </c>
      <c r="AE165">
        <f>J165="OPEN"</f>
        <v>0</v>
      </c>
      <c r="AF165">
        <f>AND(J165&lt;&gt;"",J165&lt;&gt;"OK",J165&lt;&gt;"OPEN")</f>
        <v>0</v>
      </c>
      <c r="AH165">
        <v>154</v>
      </c>
      <c r="AI165">
        <f>IF(AH165&gt;$AZ$11,"",IF(AH165=0,Journal!$D$3,INDEX($Q$11:$Q$1010,MATCH(AH165,$AD$11:$AD$1010,0))))</f>
        <v>0</v>
      </c>
      <c r="AJ165">
        <v>155</v>
      </c>
      <c r="AK165">
        <f>IF(AJ165&gt;$AZ$11,"",INDEX($P$11:$P$1010,MATCH(AJ165,$AD$11:$AD$1010,0)))</f>
        <v>0</v>
      </c>
    </row>
    <row r="166" spans="1:37">
      <c r="A166">
        <f>COUNTA(Journal!A166:M166)&gt;0</f>
        <v>0</v>
      </c>
      <c r="B166">
        <f>IF(Journal!$C166="",0,IFERROR(MATCH(Journal!$C166,Markets!$A$5:$A$154,0),0))</f>
        <v>0</v>
      </c>
      <c r="C166">
        <f>IF(B166&gt;0,INDEX(Markets!$C$5:$C$154,B166),"")</f>
        <v>0</v>
      </c>
      <c r="D166">
        <f>IF(B166&gt;0,INDEX(Markets!$F$5:$F$154,B166),"")</f>
        <v>0</v>
      </c>
      <c r="E166">
        <f>IF(B166&gt;0,IF(INDEX(Markets!$G$5:$G$154,B166)="",Journal!$D$4,INDEX(Markets!$G$5:$G$154,B166)),"")</f>
        <v>0</v>
      </c>
      <c r="F166">
        <f>IF(B166&gt;0,N(INDEX(Markets!$H$5:$H$154,B166)),0)</f>
        <v>0</v>
      </c>
      <c r="G166">
        <f>IF(Journal!$D166="LONG",1,IF(Journal!$D166="SHORT",-1,0))</f>
        <v>0</v>
      </c>
      <c r="H166">
        <f>IF(AND(ISNUMBER(Journal!$E166),ISNUMBER(Journal!$F166)),ABS(Journal!$E166-Journal!$F166),"")</f>
        <v>0</v>
      </c>
      <c r="I166">
        <f>IF(NOT(A166),"",IF(Journal!$C166="","INSTRUMENT MISSING",IF(B166=0,"UNKNOWN INSTRUMENT",IF(OR(NOT(ISNUMBER(C166)),NOT(ISNUMBER(D166))),"INSTRUMENT SPECS MISSING",IF(OR(C166&lt;=0,D166&lt;=0),"INSTRUMENT SPECS MISSING",IF(NOT(ISNUMBER(Journal!$E166)),"ENTRY MISSING",IF(NOT(ISNUMBER(Journal!$F166)),"SL MISSING",IF(Journal!$F166=Journal!$E166,"SL = ENTRY",IF(G166=0,"DIRECTION MISSING",IF(G166*(Journal!$E166-Journal!$F166)&lt;=0,"SL WRONG SIDE",IF(NOT(AND(ISNUMBER(Journal!$L166),Journal!$L166&gt;0)),IF(TRUE,"LOTS MISSING","RISK MISSING"),"")))))))))))</f>
        <v>0</v>
      </c>
      <c r="J166">
        <f>IF(NOT(A166),"",IF(I166&lt;&gt;"",I166,IF(AND(ISNUMBER(Journal!$G166),G166*(Journal!$G166-Journal!$E166)&lt;=0),"TP1 WRONG SIDE",IF(AND(ISNUMBER(Journal!$H166),G166*(Journal!$H166-Journal!$E166)&lt;=0),"TP2 WRONG SIDE",IF(AND(ISNUMBER(Journal!$I166),G166*(Journal!$I166-Journal!$E166)&lt;=0),"TP3 WRONG SIDE",IF(Journal!$K166="","OPEN",IF(AND(Journal!$M166&lt;&gt;"",OR(NOT(ISNUMBER(Journal!$M166)),Journal!$M166&lt;=0,Journal!$M166&gt;=1)),"TP1 % INVALID",IF(Journal!$K166="SL","OK",IF(Journal!$K166="TP",IF(ISNUMBER(Journal!$G166),"OK","TP1 MISSING"),IF(Journal!$K166="Manual exit",IF(ISNUMBER(Journal!$J166),"OK","MANUAL MISSING"),IF(Journal!$K166="TP1 + Breakeven",IF(ISNUMBER(Journal!$G166),"OK","TP1 MISSING"),IF(Journal!$K166="TP1 + Manual",IF(ISNUMBER(Journal!$G166),IF(ISNUMBER(Journal!$J166),"OK","MANUAL MISSING"),IF(ISNUMBER(Journal!$J166),"TP1 MISSING","TP1 &amp; MANUAL MISSING")),IF(Journal!$K166="Multiple TP",IF(ISNUMBER(Journal!$G166),IF(ISNUMBER(Journal!$H166),"OK","TP2 MISSING"),IF(ISNUMBER(Journal!$H166),"TP1 MISSING","TP1 &amp; TP2 MISSING")),"UNKNOWN OUTCOME")))))))))))))</f>
        <v>0</v>
      </c>
      <c r="K166">
        <f>J166="OK"</f>
        <v>0</v>
      </c>
      <c r="L166">
        <f>IF(ISNUMBER(Journal!$M166),Journal!$M166,0.5)</f>
        <v>0</v>
      </c>
      <c r="M166">
        <f>IF(NOT(K166),"",G166*IF(Journal!$K166="SL",Journal!$F166-Journal!$E166,IF(Journal!$K166="TP",Journal!$G166-Journal!$E166,IF(Journal!$K166="Manual exit",Journal!$J166-Journal!$E166,IF(Journal!$K166="TP1 + Breakeven",L166*(Journal!$G166-Journal!$E166),IF(Journal!$K166="TP1 + Manual",L166*(Journal!$G166-Journal!$E166)+(1-L166)*(Journal!$J166-Journal!$E166),(Journal!$G166+Journal!$H166+IF(ISNUMBER(Journal!$I166),Journal!$I166,0))/IF(ISNUMBER(Journal!$I166),3,2)-Journal!$E166))))))</f>
        <v>0</v>
      </c>
      <c r="N166">
        <f>IF(K166,Journal!$E166+G166*M166,"")</f>
        <v>0</v>
      </c>
      <c r="O166">
        <f>Q165</f>
        <v>0</v>
      </c>
      <c r="P166">
        <f>IF(OR(NOT(A166),I166&lt;&gt;""),"",Journal!$L166)</f>
        <v>0</v>
      </c>
      <c r="Q166">
        <f>O166+IF(K166,V166,0)</f>
        <v>0</v>
      </c>
      <c r="R166">
        <f>IF(P166="","",H166*P166*C166*D166)</f>
        <v>0</v>
      </c>
      <c r="S166">
        <f>IF(K166,M166*P166*C166*D166,"")</f>
        <v>0</v>
      </c>
      <c r="T166">
        <f>IF(K166,-IF(F166&gt;0,F166*Journal!$E166*P166*C166*D166,P166*E166),"")</f>
        <v>0</v>
      </c>
      <c r="U166">
        <f>IF(K166,IF(S166&gt;0,"W",IF(S166&lt;0,"L","B")),"")</f>
        <v>0</v>
      </c>
      <c r="V166">
        <f>IF(K166,S166+T166,"")</f>
        <v>0</v>
      </c>
      <c r="W166">
        <f>IF(K166,V166/O166,"")</f>
        <v>0</v>
      </c>
      <c r="X166">
        <f>IF(K166,M166/H166,"")</f>
        <v>0</v>
      </c>
      <c r="Y166">
        <f>IF(AND(OR(J166="OK",J166="OPEN"),ISNUMBER(Journal!$G166)),G166*(Journal!$G166-Journal!$E166)/H166,"")</f>
        <v>0</v>
      </c>
      <c r="Z166">
        <f>IF(AA166="","",IF(AND(ISNUMBER(Settings!$D$5),ISNUMBER(Settings!$E$5),IF(Settings!$D$5&lt;=Settings!$E$5,AND(AA166&gt;=Settings!$D$5,AA166&lt;Settings!$E$5),OR(AA166&gt;=Settings!$D$5,AA166&lt;Settings!$E$5))),Settings!$A$5,IF(AND(ISNUMBER(Settings!$D$6),ISNUMBER(Settings!$E$6),IF(Settings!$D$6&lt;=Settings!$E$6,AND(AA166&gt;=Settings!$D$6,AA166&lt;Settings!$E$6),OR(AA166&gt;=Settings!$D$6,AA166&lt;Settings!$E$6))),Settings!$A$6,IF(AND(ISNUMBER(Settings!$D$7),ISNUMBER(Settings!$E$7),IF(Settings!$D$7&lt;=Settings!$E$7,AND(AA166&gt;=Settings!$D$7,AA166&lt;Settings!$E$7),OR(AA166&gt;=Settings!$D$7,AA166&lt;Settings!$E$7))),Settings!$A$7,IF(AND(ISNUMBER(Settings!$D$8),ISNUMBER(Settings!$E$8),IF(Settings!$D$8&lt;=Settings!$E$8,AND(AA166&gt;=Settings!$D$8,AA166&lt;Settings!$E$8),OR(AA166&gt;=Settings!$D$8,AA166&lt;Settings!$E$8))),Settings!$A$8,IF(AND(ISNUMBER(Settings!$D$9),ISNUMBER(Settings!$E$9),IF(Settings!$D$9&lt;=Settings!$E$9,AND(AA166&gt;=Settings!$D$9,AA166&lt;Settings!$E$9),OR(AA166&gt;=Settings!$D$9,AA166&lt;Settings!$E$9))),Settings!$A$9,IF(AND(ISNUMBER(Settings!$D$10),ISNUMBER(Settings!$E$10),IF(Settings!$D$10&lt;=Settings!$E$10,AND(AA166&gt;=Settings!$D$10,AA166&lt;Settings!$E$10),OR(AA166&gt;=Settings!$D$10,AA166&lt;Settings!$E$10))),Settings!$A$10,"")))))))</f>
        <v>0</v>
      </c>
      <c r="AA166">
        <f>IF(AND(A166,ISNUMBER(Journal!$B166)),MOD(ROUND(MOD(Journal!$B166,1)*1440,0)-ROUND(Journal!$D$8*60,0),1440),"")</f>
        <v>0</v>
      </c>
      <c r="AB166">
        <f>IF(G166=1,"LONG",IF(G166=-1,"SHORT",""))</f>
        <v>0</v>
      </c>
      <c r="AC166">
        <f>AC165+IF(K166,1,0)</f>
        <v>0</v>
      </c>
      <c r="AD166">
        <f>IF(K166,AC166,"")</f>
        <v>0</v>
      </c>
      <c r="AE166">
        <f>J166="OPEN"</f>
        <v>0</v>
      </c>
      <c r="AF166">
        <f>AND(J166&lt;&gt;"",J166&lt;&gt;"OK",J166&lt;&gt;"OPEN")</f>
        <v>0</v>
      </c>
      <c r="AH166">
        <v>155</v>
      </c>
      <c r="AI166">
        <f>IF(AH166&gt;$AZ$11,"",IF(AH166=0,Journal!$D$3,INDEX($Q$11:$Q$1010,MATCH(AH166,$AD$11:$AD$1010,0))))</f>
        <v>0</v>
      </c>
      <c r="AJ166">
        <v>156</v>
      </c>
      <c r="AK166">
        <f>IF(AJ166&gt;$AZ$11,"",INDEX($P$11:$P$1010,MATCH(AJ166,$AD$11:$AD$1010,0)))</f>
        <v>0</v>
      </c>
    </row>
    <row r="167" spans="1:37">
      <c r="A167">
        <f>COUNTA(Journal!A167:M167)&gt;0</f>
        <v>0</v>
      </c>
      <c r="B167">
        <f>IF(Journal!$C167="",0,IFERROR(MATCH(Journal!$C167,Markets!$A$5:$A$154,0),0))</f>
        <v>0</v>
      </c>
      <c r="C167">
        <f>IF(B167&gt;0,INDEX(Markets!$C$5:$C$154,B167),"")</f>
        <v>0</v>
      </c>
      <c r="D167">
        <f>IF(B167&gt;0,INDEX(Markets!$F$5:$F$154,B167),"")</f>
        <v>0</v>
      </c>
      <c r="E167">
        <f>IF(B167&gt;0,IF(INDEX(Markets!$G$5:$G$154,B167)="",Journal!$D$4,INDEX(Markets!$G$5:$G$154,B167)),"")</f>
        <v>0</v>
      </c>
      <c r="F167">
        <f>IF(B167&gt;0,N(INDEX(Markets!$H$5:$H$154,B167)),0)</f>
        <v>0</v>
      </c>
      <c r="G167">
        <f>IF(Journal!$D167="LONG",1,IF(Journal!$D167="SHORT",-1,0))</f>
        <v>0</v>
      </c>
      <c r="H167">
        <f>IF(AND(ISNUMBER(Journal!$E167),ISNUMBER(Journal!$F167)),ABS(Journal!$E167-Journal!$F167),"")</f>
        <v>0</v>
      </c>
      <c r="I167">
        <f>IF(NOT(A167),"",IF(Journal!$C167="","INSTRUMENT MISSING",IF(B167=0,"UNKNOWN INSTRUMENT",IF(OR(NOT(ISNUMBER(C167)),NOT(ISNUMBER(D167))),"INSTRUMENT SPECS MISSING",IF(OR(C167&lt;=0,D167&lt;=0),"INSTRUMENT SPECS MISSING",IF(NOT(ISNUMBER(Journal!$E167)),"ENTRY MISSING",IF(NOT(ISNUMBER(Journal!$F167)),"SL MISSING",IF(Journal!$F167=Journal!$E167,"SL = ENTRY",IF(G167=0,"DIRECTION MISSING",IF(G167*(Journal!$E167-Journal!$F167)&lt;=0,"SL WRONG SIDE",IF(NOT(AND(ISNUMBER(Journal!$L167),Journal!$L167&gt;0)),IF(TRUE,"LOTS MISSING","RISK MISSING"),"")))))))))))</f>
        <v>0</v>
      </c>
      <c r="J167">
        <f>IF(NOT(A167),"",IF(I167&lt;&gt;"",I167,IF(AND(ISNUMBER(Journal!$G167),G167*(Journal!$G167-Journal!$E167)&lt;=0),"TP1 WRONG SIDE",IF(AND(ISNUMBER(Journal!$H167),G167*(Journal!$H167-Journal!$E167)&lt;=0),"TP2 WRONG SIDE",IF(AND(ISNUMBER(Journal!$I167),G167*(Journal!$I167-Journal!$E167)&lt;=0),"TP3 WRONG SIDE",IF(Journal!$K167="","OPEN",IF(AND(Journal!$M167&lt;&gt;"",OR(NOT(ISNUMBER(Journal!$M167)),Journal!$M167&lt;=0,Journal!$M167&gt;=1)),"TP1 % INVALID",IF(Journal!$K167="SL","OK",IF(Journal!$K167="TP",IF(ISNUMBER(Journal!$G167),"OK","TP1 MISSING"),IF(Journal!$K167="Manual exit",IF(ISNUMBER(Journal!$J167),"OK","MANUAL MISSING"),IF(Journal!$K167="TP1 + Breakeven",IF(ISNUMBER(Journal!$G167),"OK","TP1 MISSING"),IF(Journal!$K167="TP1 + Manual",IF(ISNUMBER(Journal!$G167),IF(ISNUMBER(Journal!$J167),"OK","MANUAL MISSING"),IF(ISNUMBER(Journal!$J167),"TP1 MISSING","TP1 &amp; MANUAL MISSING")),IF(Journal!$K167="Multiple TP",IF(ISNUMBER(Journal!$G167),IF(ISNUMBER(Journal!$H167),"OK","TP2 MISSING"),IF(ISNUMBER(Journal!$H167),"TP1 MISSING","TP1 &amp; TP2 MISSING")),"UNKNOWN OUTCOME")))))))))))))</f>
        <v>0</v>
      </c>
      <c r="K167">
        <f>J167="OK"</f>
        <v>0</v>
      </c>
      <c r="L167">
        <f>IF(ISNUMBER(Journal!$M167),Journal!$M167,0.5)</f>
        <v>0</v>
      </c>
      <c r="M167">
        <f>IF(NOT(K167),"",G167*IF(Journal!$K167="SL",Journal!$F167-Journal!$E167,IF(Journal!$K167="TP",Journal!$G167-Journal!$E167,IF(Journal!$K167="Manual exit",Journal!$J167-Journal!$E167,IF(Journal!$K167="TP1 + Breakeven",L167*(Journal!$G167-Journal!$E167),IF(Journal!$K167="TP1 + Manual",L167*(Journal!$G167-Journal!$E167)+(1-L167)*(Journal!$J167-Journal!$E167),(Journal!$G167+Journal!$H167+IF(ISNUMBER(Journal!$I167),Journal!$I167,0))/IF(ISNUMBER(Journal!$I167),3,2)-Journal!$E167))))))</f>
        <v>0</v>
      </c>
      <c r="N167">
        <f>IF(K167,Journal!$E167+G167*M167,"")</f>
        <v>0</v>
      </c>
      <c r="O167">
        <f>Q166</f>
        <v>0</v>
      </c>
      <c r="P167">
        <f>IF(OR(NOT(A167),I167&lt;&gt;""),"",Journal!$L167)</f>
        <v>0</v>
      </c>
      <c r="Q167">
        <f>O167+IF(K167,V167,0)</f>
        <v>0</v>
      </c>
      <c r="R167">
        <f>IF(P167="","",H167*P167*C167*D167)</f>
        <v>0</v>
      </c>
      <c r="S167">
        <f>IF(K167,M167*P167*C167*D167,"")</f>
        <v>0</v>
      </c>
      <c r="T167">
        <f>IF(K167,-IF(F167&gt;0,F167*Journal!$E167*P167*C167*D167,P167*E167),"")</f>
        <v>0</v>
      </c>
      <c r="U167">
        <f>IF(K167,IF(S167&gt;0,"W",IF(S167&lt;0,"L","B")),"")</f>
        <v>0</v>
      </c>
      <c r="V167">
        <f>IF(K167,S167+T167,"")</f>
        <v>0</v>
      </c>
      <c r="W167">
        <f>IF(K167,V167/O167,"")</f>
        <v>0</v>
      </c>
      <c r="X167">
        <f>IF(K167,M167/H167,"")</f>
        <v>0</v>
      </c>
      <c r="Y167">
        <f>IF(AND(OR(J167="OK",J167="OPEN"),ISNUMBER(Journal!$G167)),G167*(Journal!$G167-Journal!$E167)/H167,"")</f>
        <v>0</v>
      </c>
      <c r="Z167">
        <f>IF(AA167="","",IF(AND(ISNUMBER(Settings!$D$5),ISNUMBER(Settings!$E$5),IF(Settings!$D$5&lt;=Settings!$E$5,AND(AA167&gt;=Settings!$D$5,AA167&lt;Settings!$E$5),OR(AA167&gt;=Settings!$D$5,AA167&lt;Settings!$E$5))),Settings!$A$5,IF(AND(ISNUMBER(Settings!$D$6),ISNUMBER(Settings!$E$6),IF(Settings!$D$6&lt;=Settings!$E$6,AND(AA167&gt;=Settings!$D$6,AA167&lt;Settings!$E$6),OR(AA167&gt;=Settings!$D$6,AA167&lt;Settings!$E$6))),Settings!$A$6,IF(AND(ISNUMBER(Settings!$D$7),ISNUMBER(Settings!$E$7),IF(Settings!$D$7&lt;=Settings!$E$7,AND(AA167&gt;=Settings!$D$7,AA167&lt;Settings!$E$7),OR(AA167&gt;=Settings!$D$7,AA167&lt;Settings!$E$7))),Settings!$A$7,IF(AND(ISNUMBER(Settings!$D$8),ISNUMBER(Settings!$E$8),IF(Settings!$D$8&lt;=Settings!$E$8,AND(AA167&gt;=Settings!$D$8,AA167&lt;Settings!$E$8),OR(AA167&gt;=Settings!$D$8,AA167&lt;Settings!$E$8))),Settings!$A$8,IF(AND(ISNUMBER(Settings!$D$9),ISNUMBER(Settings!$E$9),IF(Settings!$D$9&lt;=Settings!$E$9,AND(AA167&gt;=Settings!$D$9,AA167&lt;Settings!$E$9),OR(AA167&gt;=Settings!$D$9,AA167&lt;Settings!$E$9))),Settings!$A$9,IF(AND(ISNUMBER(Settings!$D$10),ISNUMBER(Settings!$E$10),IF(Settings!$D$10&lt;=Settings!$E$10,AND(AA167&gt;=Settings!$D$10,AA167&lt;Settings!$E$10),OR(AA167&gt;=Settings!$D$10,AA167&lt;Settings!$E$10))),Settings!$A$10,"")))))))</f>
        <v>0</v>
      </c>
      <c r="AA167">
        <f>IF(AND(A167,ISNUMBER(Journal!$B167)),MOD(ROUND(MOD(Journal!$B167,1)*1440,0)-ROUND(Journal!$D$8*60,0),1440),"")</f>
        <v>0</v>
      </c>
      <c r="AB167">
        <f>IF(G167=1,"LONG",IF(G167=-1,"SHORT",""))</f>
        <v>0</v>
      </c>
      <c r="AC167">
        <f>AC166+IF(K167,1,0)</f>
        <v>0</v>
      </c>
      <c r="AD167">
        <f>IF(K167,AC167,"")</f>
        <v>0</v>
      </c>
      <c r="AE167">
        <f>J167="OPEN"</f>
        <v>0</v>
      </c>
      <c r="AF167">
        <f>AND(J167&lt;&gt;"",J167&lt;&gt;"OK",J167&lt;&gt;"OPEN")</f>
        <v>0</v>
      </c>
      <c r="AH167">
        <v>156</v>
      </c>
      <c r="AI167">
        <f>IF(AH167&gt;$AZ$11,"",IF(AH167=0,Journal!$D$3,INDEX($Q$11:$Q$1010,MATCH(AH167,$AD$11:$AD$1010,0))))</f>
        <v>0</v>
      </c>
      <c r="AJ167">
        <v>157</v>
      </c>
      <c r="AK167">
        <f>IF(AJ167&gt;$AZ$11,"",INDEX($P$11:$P$1010,MATCH(AJ167,$AD$11:$AD$1010,0)))</f>
        <v>0</v>
      </c>
    </row>
    <row r="168" spans="1:37">
      <c r="A168">
        <f>COUNTA(Journal!A168:M168)&gt;0</f>
        <v>0</v>
      </c>
      <c r="B168">
        <f>IF(Journal!$C168="",0,IFERROR(MATCH(Journal!$C168,Markets!$A$5:$A$154,0),0))</f>
        <v>0</v>
      </c>
      <c r="C168">
        <f>IF(B168&gt;0,INDEX(Markets!$C$5:$C$154,B168),"")</f>
        <v>0</v>
      </c>
      <c r="D168">
        <f>IF(B168&gt;0,INDEX(Markets!$F$5:$F$154,B168),"")</f>
        <v>0</v>
      </c>
      <c r="E168">
        <f>IF(B168&gt;0,IF(INDEX(Markets!$G$5:$G$154,B168)="",Journal!$D$4,INDEX(Markets!$G$5:$G$154,B168)),"")</f>
        <v>0</v>
      </c>
      <c r="F168">
        <f>IF(B168&gt;0,N(INDEX(Markets!$H$5:$H$154,B168)),0)</f>
        <v>0</v>
      </c>
      <c r="G168">
        <f>IF(Journal!$D168="LONG",1,IF(Journal!$D168="SHORT",-1,0))</f>
        <v>0</v>
      </c>
      <c r="H168">
        <f>IF(AND(ISNUMBER(Journal!$E168),ISNUMBER(Journal!$F168)),ABS(Journal!$E168-Journal!$F168),"")</f>
        <v>0</v>
      </c>
      <c r="I168">
        <f>IF(NOT(A168),"",IF(Journal!$C168="","INSTRUMENT MISSING",IF(B168=0,"UNKNOWN INSTRUMENT",IF(OR(NOT(ISNUMBER(C168)),NOT(ISNUMBER(D168))),"INSTRUMENT SPECS MISSING",IF(OR(C168&lt;=0,D168&lt;=0),"INSTRUMENT SPECS MISSING",IF(NOT(ISNUMBER(Journal!$E168)),"ENTRY MISSING",IF(NOT(ISNUMBER(Journal!$F168)),"SL MISSING",IF(Journal!$F168=Journal!$E168,"SL = ENTRY",IF(G168=0,"DIRECTION MISSING",IF(G168*(Journal!$E168-Journal!$F168)&lt;=0,"SL WRONG SIDE",IF(NOT(AND(ISNUMBER(Journal!$L168),Journal!$L168&gt;0)),IF(TRUE,"LOTS MISSING","RISK MISSING"),"")))))))))))</f>
        <v>0</v>
      </c>
      <c r="J168">
        <f>IF(NOT(A168),"",IF(I168&lt;&gt;"",I168,IF(AND(ISNUMBER(Journal!$G168),G168*(Journal!$G168-Journal!$E168)&lt;=0),"TP1 WRONG SIDE",IF(AND(ISNUMBER(Journal!$H168),G168*(Journal!$H168-Journal!$E168)&lt;=0),"TP2 WRONG SIDE",IF(AND(ISNUMBER(Journal!$I168),G168*(Journal!$I168-Journal!$E168)&lt;=0),"TP3 WRONG SIDE",IF(Journal!$K168="","OPEN",IF(AND(Journal!$M168&lt;&gt;"",OR(NOT(ISNUMBER(Journal!$M168)),Journal!$M168&lt;=0,Journal!$M168&gt;=1)),"TP1 % INVALID",IF(Journal!$K168="SL","OK",IF(Journal!$K168="TP",IF(ISNUMBER(Journal!$G168),"OK","TP1 MISSING"),IF(Journal!$K168="Manual exit",IF(ISNUMBER(Journal!$J168),"OK","MANUAL MISSING"),IF(Journal!$K168="TP1 + Breakeven",IF(ISNUMBER(Journal!$G168),"OK","TP1 MISSING"),IF(Journal!$K168="TP1 + Manual",IF(ISNUMBER(Journal!$G168),IF(ISNUMBER(Journal!$J168),"OK","MANUAL MISSING"),IF(ISNUMBER(Journal!$J168),"TP1 MISSING","TP1 &amp; MANUAL MISSING")),IF(Journal!$K168="Multiple TP",IF(ISNUMBER(Journal!$G168),IF(ISNUMBER(Journal!$H168),"OK","TP2 MISSING"),IF(ISNUMBER(Journal!$H168),"TP1 MISSING","TP1 &amp; TP2 MISSING")),"UNKNOWN OUTCOME")))))))))))))</f>
        <v>0</v>
      </c>
      <c r="K168">
        <f>J168="OK"</f>
        <v>0</v>
      </c>
      <c r="L168">
        <f>IF(ISNUMBER(Journal!$M168),Journal!$M168,0.5)</f>
        <v>0</v>
      </c>
      <c r="M168">
        <f>IF(NOT(K168),"",G168*IF(Journal!$K168="SL",Journal!$F168-Journal!$E168,IF(Journal!$K168="TP",Journal!$G168-Journal!$E168,IF(Journal!$K168="Manual exit",Journal!$J168-Journal!$E168,IF(Journal!$K168="TP1 + Breakeven",L168*(Journal!$G168-Journal!$E168),IF(Journal!$K168="TP1 + Manual",L168*(Journal!$G168-Journal!$E168)+(1-L168)*(Journal!$J168-Journal!$E168),(Journal!$G168+Journal!$H168+IF(ISNUMBER(Journal!$I168),Journal!$I168,0))/IF(ISNUMBER(Journal!$I168),3,2)-Journal!$E168))))))</f>
        <v>0</v>
      </c>
      <c r="N168">
        <f>IF(K168,Journal!$E168+G168*M168,"")</f>
        <v>0</v>
      </c>
      <c r="O168">
        <f>Q167</f>
        <v>0</v>
      </c>
      <c r="P168">
        <f>IF(OR(NOT(A168),I168&lt;&gt;""),"",Journal!$L168)</f>
        <v>0</v>
      </c>
      <c r="Q168">
        <f>O168+IF(K168,V168,0)</f>
        <v>0</v>
      </c>
      <c r="R168">
        <f>IF(P168="","",H168*P168*C168*D168)</f>
        <v>0</v>
      </c>
      <c r="S168">
        <f>IF(K168,M168*P168*C168*D168,"")</f>
        <v>0</v>
      </c>
      <c r="T168">
        <f>IF(K168,-IF(F168&gt;0,F168*Journal!$E168*P168*C168*D168,P168*E168),"")</f>
        <v>0</v>
      </c>
      <c r="U168">
        <f>IF(K168,IF(S168&gt;0,"W",IF(S168&lt;0,"L","B")),"")</f>
        <v>0</v>
      </c>
      <c r="V168">
        <f>IF(K168,S168+T168,"")</f>
        <v>0</v>
      </c>
      <c r="W168">
        <f>IF(K168,V168/O168,"")</f>
        <v>0</v>
      </c>
      <c r="X168">
        <f>IF(K168,M168/H168,"")</f>
        <v>0</v>
      </c>
      <c r="Y168">
        <f>IF(AND(OR(J168="OK",J168="OPEN"),ISNUMBER(Journal!$G168)),G168*(Journal!$G168-Journal!$E168)/H168,"")</f>
        <v>0</v>
      </c>
      <c r="Z168">
        <f>IF(AA168="","",IF(AND(ISNUMBER(Settings!$D$5),ISNUMBER(Settings!$E$5),IF(Settings!$D$5&lt;=Settings!$E$5,AND(AA168&gt;=Settings!$D$5,AA168&lt;Settings!$E$5),OR(AA168&gt;=Settings!$D$5,AA168&lt;Settings!$E$5))),Settings!$A$5,IF(AND(ISNUMBER(Settings!$D$6),ISNUMBER(Settings!$E$6),IF(Settings!$D$6&lt;=Settings!$E$6,AND(AA168&gt;=Settings!$D$6,AA168&lt;Settings!$E$6),OR(AA168&gt;=Settings!$D$6,AA168&lt;Settings!$E$6))),Settings!$A$6,IF(AND(ISNUMBER(Settings!$D$7),ISNUMBER(Settings!$E$7),IF(Settings!$D$7&lt;=Settings!$E$7,AND(AA168&gt;=Settings!$D$7,AA168&lt;Settings!$E$7),OR(AA168&gt;=Settings!$D$7,AA168&lt;Settings!$E$7))),Settings!$A$7,IF(AND(ISNUMBER(Settings!$D$8),ISNUMBER(Settings!$E$8),IF(Settings!$D$8&lt;=Settings!$E$8,AND(AA168&gt;=Settings!$D$8,AA168&lt;Settings!$E$8),OR(AA168&gt;=Settings!$D$8,AA168&lt;Settings!$E$8))),Settings!$A$8,IF(AND(ISNUMBER(Settings!$D$9),ISNUMBER(Settings!$E$9),IF(Settings!$D$9&lt;=Settings!$E$9,AND(AA168&gt;=Settings!$D$9,AA168&lt;Settings!$E$9),OR(AA168&gt;=Settings!$D$9,AA168&lt;Settings!$E$9))),Settings!$A$9,IF(AND(ISNUMBER(Settings!$D$10),ISNUMBER(Settings!$E$10),IF(Settings!$D$10&lt;=Settings!$E$10,AND(AA168&gt;=Settings!$D$10,AA168&lt;Settings!$E$10),OR(AA168&gt;=Settings!$D$10,AA168&lt;Settings!$E$10))),Settings!$A$10,"")))))))</f>
        <v>0</v>
      </c>
      <c r="AA168">
        <f>IF(AND(A168,ISNUMBER(Journal!$B168)),MOD(ROUND(MOD(Journal!$B168,1)*1440,0)-ROUND(Journal!$D$8*60,0),1440),"")</f>
        <v>0</v>
      </c>
      <c r="AB168">
        <f>IF(G168=1,"LONG",IF(G168=-1,"SHORT",""))</f>
        <v>0</v>
      </c>
      <c r="AC168">
        <f>AC167+IF(K168,1,0)</f>
        <v>0</v>
      </c>
      <c r="AD168">
        <f>IF(K168,AC168,"")</f>
        <v>0</v>
      </c>
      <c r="AE168">
        <f>J168="OPEN"</f>
        <v>0</v>
      </c>
      <c r="AF168">
        <f>AND(J168&lt;&gt;"",J168&lt;&gt;"OK",J168&lt;&gt;"OPEN")</f>
        <v>0</v>
      </c>
      <c r="AH168">
        <v>157</v>
      </c>
      <c r="AI168">
        <f>IF(AH168&gt;$AZ$11,"",IF(AH168=0,Journal!$D$3,INDEX($Q$11:$Q$1010,MATCH(AH168,$AD$11:$AD$1010,0))))</f>
        <v>0</v>
      </c>
      <c r="AJ168">
        <v>158</v>
      </c>
      <c r="AK168">
        <f>IF(AJ168&gt;$AZ$11,"",INDEX($P$11:$P$1010,MATCH(AJ168,$AD$11:$AD$1010,0)))</f>
        <v>0</v>
      </c>
    </row>
    <row r="169" spans="1:37">
      <c r="A169">
        <f>COUNTA(Journal!A169:M169)&gt;0</f>
        <v>0</v>
      </c>
      <c r="B169">
        <f>IF(Journal!$C169="",0,IFERROR(MATCH(Journal!$C169,Markets!$A$5:$A$154,0),0))</f>
        <v>0</v>
      </c>
      <c r="C169">
        <f>IF(B169&gt;0,INDEX(Markets!$C$5:$C$154,B169),"")</f>
        <v>0</v>
      </c>
      <c r="D169">
        <f>IF(B169&gt;0,INDEX(Markets!$F$5:$F$154,B169),"")</f>
        <v>0</v>
      </c>
      <c r="E169">
        <f>IF(B169&gt;0,IF(INDEX(Markets!$G$5:$G$154,B169)="",Journal!$D$4,INDEX(Markets!$G$5:$G$154,B169)),"")</f>
        <v>0</v>
      </c>
      <c r="F169">
        <f>IF(B169&gt;0,N(INDEX(Markets!$H$5:$H$154,B169)),0)</f>
        <v>0</v>
      </c>
      <c r="G169">
        <f>IF(Journal!$D169="LONG",1,IF(Journal!$D169="SHORT",-1,0))</f>
        <v>0</v>
      </c>
      <c r="H169">
        <f>IF(AND(ISNUMBER(Journal!$E169),ISNUMBER(Journal!$F169)),ABS(Journal!$E169-Journal!$F169),"")</f>
        <v>0</v>
      </c>
      <c r="I169">
        <f>IF(NOT(A169),"",IF(Journal!$C169="","INSTRUMENT MISSING",IF(B169=0,"UNKNOWN INSTRUMENT",IF(OR(NOT(ISNUMBER(C169)),NOT(ISNUMBER(D169))),"INSTRUMENT SPECS MISSING",IF(OR(C169&lt;=0,D169&lt;=0),"INSTRUMENT SPECS MISSING",IF(NOT(ISNUMBER(Journal!$E169)),"ENTRY MISSING",IF(NOT(ISNUMBER(Journal!$F169)),"SL MISSING",IF(Journal!$F169=Journal!$E169,"SL = ENTRY",IF(G169=0,"DIRECTION MISSING",IF(G169*(Journal!$E169-Journal!$F169)&lt;=0,"SL WRONG SIDE",IF(NOT(AND(ISNUMBER(Journal!$L169),Journal!$L169&gt;0)),IF(TRUE,"LOTS MISSING","RISK MISSING"),"")))))))))))</f>
        <v>0</v>
      </c>
      <c r="J169">
        <f>IF(NOT(A169),"",IF(I169&lt;&gt;"",I169,IF(AND(ISNUMBER(Journal!$G169),G169*(Journal!$G169-Journal!$E169)&lt;=0),"TP1 WRONG SIDE",IF(AND(ISNUMBER(Journal!$H169),G169*(Journal!$H169-Journal!$E169)&lt;=0),"TP2 WRONG SIDE",IF(AND(ISNUMBER(Journal!$I169),G169*(Journal!$I169-Journal!$E169)&lt;=0),"TP3 WRONG SIDE",IF(Journal!$K169="","OPEN",IF(AND(Journal!$M169&lt;&gt;"",OR(NOT(ISNUMBER(Journal!$M169)),Journal!$M169&lt;=0,Journal!$M169&gt;=1)),"TP1 % INVALID",IF(Journal!$K169="SL","OK",IF(Journal!$K169="TP",IF(ISNUMBER(Journal!$G169),"OK","TP1 MISSING"),IF(Journal!$K169="Manual exit",IF(ISNUMBER(Journal!$J169),"OK","MANUAL MISSING"),IF(Journal!$K169="TP1 + Breakeven",IF(ISNUMBER(Journal!$G169),"OK","TP1 MISSING"),IF(Journal!$K169="TP1 + Manual",IF(ISNUMBER(Journal!$G169),IF(ISNUMBER(Journal!$J169),"OK","MANUAL MISSING"),IF(ISNUMBER(Journal!$J169),"TP1 MISSING","TP1 &amp; MANUAL MISSING")),IF(Journal!$K169="Multiple TP",IF(ISNUMBER(Journal!$G169),IF(ISNUMBER(Journal!$H169),"OK","TP2 MISSING"),IF(ISNUMBER(Journal!$H169),"TP1 MISSING","TP1 &amp; TP2 MISSING")),"UNKNOWN OUTCOME")))))))))))))</f>
        <v>0</v>
      </c>
      <c r="K169">
        <f>J169="OK"</f>
        <v>0</v>
      </c>
      <c r="L169">
        <f>IF(ISNUMBER(Journal!$M169),Journal!$M169,0.5)</f>
        <v>0</v>
      </c>
      <c r="M169">
        <f>IF(NOT(K169),"",G169*IF(Journal!$K169="SL",Journal!$F169-Journal!$E169,IF(Journal!$K169="TP",Journal!$G169-Journal!$E169,IF(Journal!$K169="Manual exit",Journal!$J169-Journal!$E169,IF(Journal!$K169="TP1 + Breakeven",L169*(Journal!$G169-Journal!$E169),IF(Journal!$K169="TP1 + Manual",L169*(Journal!$G169-Journal!$E169)+(1-L169)*(Journal!$J169-Journal!$E169),(Journal!$G169+Journal!$H169+IF(ISNUMBER(Journal!$I169),Journal!$I169,0))/IF(ISNUMBER(Journal!$I169),3,2)-Journal!$E169))))))</f>
        <v>0</v>
      </c>
      <c r="N169">
        <f>IF(K169,Journal!$E169+G169*M169,"")</f>
        <v>0</v>
      </c>
      <c r="O169">
        <f>Q168</f>
        <v>0</v>
      </c>
      <c r="P169">
        <f>IF(OR(NOT(A169),I169&lt;&gt;""),"",Journal!$L169)</f>
        <v>0</v>
      </c>
      <c r="Q169">
        <f>O169+IF(K169,V169,0)</f>
        <v>0</v>
      </c>
      <c r="R169">
        <f>IF(P169="","",H169*P169*C169*D169)</f>
        <v>0</v>
      </c>
      <c r="S169">
        <f>IF(K169,M169*P169*C169*D169,"")</f>
        <v>0</v>
      </c>
      <c r="T169">
        <f>IF(K169,-IF(F169&gt;0,F169*Journal!$E169*P169*C169*D169,P169*E169),"")</f>
        <v>0</v>
      </c>
      <c r="U169">
        <f>IF(K169,IF(S169&gt;0,"W",IF(S169&lt;0,"L","B")),"")</f>
        <v>0</v>
      </c>
      <c r="V169">
        <f>IF(K169,S169+T169,"")</f>
        <v>0</v>
      </c>
      <c r="W169">
        <f>IF(K169,V169/O169,"")</f>
        <v>0</v>
      </c>
      <c r="X169">
        <f>IF(K169,M169/H169,"")</f>
        <v>0</v>
      </c>
      <c r="Y169">
        <f>IF(AND(OR(J169="OK",J169="OPEN"),ISNUMBER(Journal!$G169)),G169*(Journal!$G169-Journal!$E169)/H169,"")</f>
        <v>0</v>
      </c>
      <c r="Z169">
        <f>IF(AA169="","",IF(AND(ISNUMBER(Settings!$D$5),ISNUMBER(Settings!$E$5),IF(Settings!$D$5&lt;=Settings!$E$5,AND(AA169&gt;=Settings!$D$5,AA169&lt;Settings!$E$5),OR(AA169&gt;=Settings!$D$5,AA169&lt;Settings!$E$5))),Settings!$A$5,IF(AND(ISNUMBER(Settings!$D$6),ISNUMBER(Settings!$E$6),IF(Settings!$D$6&lt;=Settings!$E$6,AND(AA169&gt;=Settings!$D$6,AA169&lt;Settings!$E$6),OR(AA169&gt;=Settings!$D$6,AA169&lt;Settings!$E$6))),Settings!$A$6,IF(AND(ISNUMBER(Settings!$D$7),ISNUMBER(Settings!$E$7),IF(Settings!$D$7&lt;=Settings!$E$7,AND(AA169&gt;=Settings!$D$7,AA169&lt;Settings!$E$7),OR(AA169&gt;=Settings!$D$7,AA169&lt;Settings!$E$7))),Settings!$A$7,IF(AND(ISNUMBER(Settings!$D$8),ISNUMBER(Settings!$E$8),IF(Settings!$D$8&lt;=Settings!$E$8,AND(AA169&gt;=Settings!$D$8,AA169&lt;Settings!$E$8),OR(AA169&gt;=Settings!$D$8,AA169&lt;Settings!$E$8))),Settings!$A$8,IF(AND(ISNUMBER(Settings!$D$9),ISNUMBER(Settings!$E$9),IF(Settings!$D$9&lt;=Settings!$E$9,AND(AA169&gt;=Settings!$D$9,AA169&lt;Settings!$E$9),OR(AA169&gt;=Settings!$D$9,AA169&lt;Settings!$E$9))),Settings!$A$9,IF(AND(ISNUMBER(Settings!$D$10),ISNUMBER(Settings!$E$10),IF(Settings!$D$10&lt;=Settings!$E$10,AND(AA169&gt;=Settings!$D$10,AA169&lt;Settings!$E$10),OR(AA169&gt;=Settings!$D$10,AA169&lt;Settings!$E$10))),Settings!$A$10,"")))))))</f>
        <v>0</v>
      </c>
      <c r="AA169">
        <f>IF(AND(A169,ISNUMBER(Journal!$B169)),MOD(ROUND(MOD(Journal!$B169,1)*1440,0)-ROUND(Journal!$D$8*60,0),1440),"")</f>
        <v>0</v>
      </c>
      <c r="AB169">
        <f>IF(G169=1,"LONG",IF(G169=-1,"SHORT",""))</f>
        <v>0</v>
      </c>
      <c r="AC169">
        <f>AC168+IF(K169,1,0)</f>
        <v>0</v>
      </c>
      <c r="AD169">
        <f>IF(K169,AC169,"")</f>
        <v>0</v>
      </c>
      <c r="AE169">
        <f>J169="OPEN"</f>
        <v>0</v>
      </c>
      <c r="AF169">
        <f>AND(J169&lt;&gt;"",J169&lt;&gt;"OK",J169&lt;&gt;"OPEN")</f>
        <v>0</v>
      </c>
      <c r="AH169">
        <v>158</v>
      </c>
      <c r="AI169">
        <f>IF(AH169&gt;$AZ$11,"",IF(AH169=0,Journal!$D$3,INDEX($Q$11:$Q$1010,MATCH(AH169,$AD$11:$AD$1010,0))))</f>
        <v>0</v>
      </c>
      <c r="AJ169">
        <v>159</v>
      </c>
      <c r="AK169">
        <f>IF(AJ169&gt;$AZ$11,"",INDEX($P$11:$P$1010,MATCH(AJ169,$AD$11:$AD$1010,0)))</f>
        <v>0</v>
      </c>
    </row>
    <row r="170" spans="1:37">
      <c r="A170">
        <f>COUNTA(Journal!A170:M170)&gt;0</f>
        <v>0</v>
      </c>
      <c r="B170">
        <f>IF(Journal!$C170="",0,IFERROR(MATCH(Journal!$C170,Markets!$A$5:$A$154,0),0))</f>
        <v>0</v>
      </c>
      <c r="C170">
        <f>IF(B170&gt;0,INDEX(Markets!$C$5:$C$154,B170),"")</f>
        <v>0</v>
      </c>
      <c r="D170">
        <f>IF(B170&gt;0,INDEX(Markets!$F$5:$F$154,B170),"")</f>
        <v>0</v>
      </c>
      <c r="E170">
        <f>IF(B170&gt;0,IF(INDEX(Markets!$G$5:$G$154,B170)="",Journal!$D$4,INDEX(Markets!$G$5:$G$154,B170)),"")</f>
        <v>0</v>
      </c>
      <c r="F170">
        <f>IF(B170&gt;0,N(INDEX(Markets!$H$5:$H$154,B170)),0)</f>
        <v>0</v>
      </c>
      <c r="G170">
        <f>IF(Journal!$D170="LONG",1,IF(Journal!$D170="SHORT",-1,0))</f>
        <v>0</v>
      </c>
      <c r="H170">
        <f>IF(AND(ISNUMBER(Journal!$E170),ISNUMBER(Journal!$F170)),ABS(Journal!$E170-Journal!$F170),"")</f>
        <v>0</v>
      </c>
      <c r="I170">
        <f>IF(NOT(A170),"",IF(Journal!$C170="","INSTRUMENT MISSING",IF(B170=0,"UNKNOWN INSTRUMENT",IF(OR(NOT(ISNUMBER(C170)),NOT(ISNUMBER(D170))),"INSTRUMENT SPECS MISSING",IF(OR(C170&lt;=0,D170&lt;=0),"INSTRUMENT SPECS MISSING",IF(NOT(ISNUMBER(Journal!$E170)),"ENTRY MISSING",IF(NOT(ISNUMBER(Journal!$F170)),"SL MISSING",IF(Journal!$F170=Journal!$E170,"SL = ENTRY",IF(G170=0,"DIRECTION MISSING",IF(G170*(Journal!$E170-Journal!$F170)&lt;=0,"SL WRONG SIDE",IF(NOT(AND(ISNUMBER(Journal!$L170),Journal!$L170&gt;0)),IF(TRUE,"LOTS MISSING","RISK MISSING"),"")))))))))))</f>
        <v>0</v>
      </c>
      <c r="J170">
        <f>IF(NOT(A170),"",IF(I170&lt;&gt;"",I170,IF(AND(ISNUMBER(Journal!$G170),G170*(Journal!$G170-Journal!$E170)&lt;=0),"TP1 WRONG SIDE",IF(AND(ISNUMBER(Journal!$H170),G170*(Journal!$H170-Journal!$E170)&lt;=0),"TP2 WRONG SIDE",IF(AND(ISNUMBER(Journal!$I170),G170*(Journal!$I170-Journal!$E170)&lt;=0),"TP3 WRONG SIDE",IF(Journal!$K170="","OPEN",IF(AND(Journal!$M170&lt;&gt;"",OR(NOT(ISNUMBER(Journal!$M170)),Journal!$M170&lt;=0,Journal!$M170&gt;=1)),"TP1 % INVALID",IF(Journal!$K170="SL","OK",IF(Journal!$K170="TP",IF(ISNUMBER(Journal!$G170),"OK","TP1 MISSING"),IF(Journal!$K170="Manual exit",IF(ISNUMBER(Journal!$J170),"OK","MANUAL MISSING"),IF(Journal!$K170="TP1 + Breakeven",IF(ISNUMBER(Journal!$G170),"OK","TP1 MISSING"),IF(Journal!$K170="TP1 + Manual",IF(ISNUMBER(Journal!$G170),IF(ISNUMBER(Journal!$J170),"OK","MANUAL MISSING"),IF(ISNUMBER(Journal!$J170),"TP1 MISSING","TP1 &amp; MANUAL MISSING")),IF(Journal!$K170="Multiple TP",IF(ISNUMBER(Journal!$G170),IF(ISNUMBER(Journal!$H170),"OK","TP2 MISSING"),IF(ISNUMBER(Journal!$H170),"TP1 MISSING","TP1 &amp; TP2 MISSING")),"UNKNOWN OUTCOME")))))))))))))</f>
        <v>0</v>
      </c>
      <c r="K170">
        <f>J170="OK"</f>
        <v>0</v>
      </c>
      <c r="L170">
        <f>IF(ISNUMBER(Journal!$M170),Journal!$M170,0.5)</f>
        <v>0</v>
      </c>
      <c r="M170">
        <f>IF(NOT(K170),"",G170*IF(Journal!$K170="SL",Journal!$F170-Journal!$E170,IF(Journal!$K170="TP",Journal!$G170-Journal!$E170,IF(Journal!$K170="Manual exit",Journal!$J170-Journal!$E170,IF(Journal!$K170="TP1 + Breakeven",L170*(Journal!$G170-Journal!$E170),IF(Journal!$K170="TP1 + Manual",L170*(Journal!$G170-Journal!$E170)+(1-L170)*(Journal!$J170-Journal!$E170),(Journal!$G170+Journal!$H170+IF(ISNUMBER(Journal!$I170),Journal!$I170,0))/IF(ISNUMBER(Journal!$I170),3,2)-Journal!$E170))))))</f>
        <v>0</v>
      </c>
      <c r="N170">
        <f>IF(K170,Journal!$E170+G170*M170,"")</f>
        <v>0</v>
      </c>
      <c r="O170">
        <f>Q169</f>
        <v>0</v>
      </c>
      <c r="P170">
        <f>IF(OR(NOT(A170),I170&lt;&gt;""),"",Journal!$L170)</f>
        <v>0</v>
      </c>
      <c r="Q170">
        <f>O170+IF(K170,V170,0)</f>
        <v>0</v>
      </c>
      <c r="R170">
        <f>IF(P170="","",H170*P170*C170*D170)</f>
        <v>0</v>
      </c>
      <c r="S170">
        <f>IF(K170,M170*P170*C170*D170,"")</f>
        <v>0</v>
      </c>
      <c r="T170">
        <f>IF(K170,-IF(F170&gt;0,F170*Journal!$E170*P170*C170*D170,P170*E170),"")</f>
        <v>0</v>
      </c>
      <c r="U170">
        <f>IF(K170,IF(S170&gt;0,"W",IF(S170&lt;0,"L","B")),"")</f>
        <v>0</v>
      </c>
      <c r="V170">
        <f>IF(K170,S170+T170,"")</f>
        <v>0</v>
      </c>
      <c r="W170">
        <f>IF(K170,V170/O170,"")</f>
        <v>0</v>
      </c>
      <c r="X170">
        <f>IF(K170,M170/H170,"")</f>
        <v>0</v>
      </c>
      <c r="Y170">
        <f>IF(AND(OR(J170="OK",J170="OPEN"),ISNUMBER(Journal!$G170)),G170*(Journal!$G170-Journal!$E170)/H170,"")</f>
        <v>0</v>
      </c>
      <c r="Z170">
        <f>IF(AA170="","",IF(AND(ISNUMBER(Settings!$D$5),ISNUMBER(Settings!$E$5),IF(Settings!$D$5&lt;=Settings!$E$5,AND(AA170&gt;=Settings!$D$5,AA170&lt;Settings!$E$5),OR(AA170&gt;=Settings!$D$5,AA170&lt;Settings!$E$5))),Settings!$A$5,IF(AND(ISNUMBER(Settings!$D$6),ISNUMBER(Settings!$E$6),IF(Settings!$D$6&lt;=Settings!$E$6,AND(AA170&gt;=Settings!$D$6,AA170&lt;Settings!$E$6),OR(AA170&gt;=Settings!$D$6,AA170&lt;Settings!$E$6))),Settings!$A$6,IF(AND(ISNUMBER(Settings!$D$7),ISNUMBER(Settings!$E$7),IF(Settings!$D$7&lt;=Settings!$E$7,AND(AA170&gt;=Settings!$D$7,AA170&lt;Settings!$E$7),OR(AA170&gt;=Settings!$D$7,AA170&lt;Settings!$E$7))),Settings!$A$7,IF(AND(ISNUMBER(Settings!$D$8),ISNUMBER(Settings!$E$8),IF(Settings!$D$8&lt;=Settings!$E$8,AND(AA170&gt;=Settings!$D$8,AA170&lt;Settings!$E$8),OR(AA170&gt;=Settings!$D$8,AA170&lt;Settings!$E$8))),Settings!$A$8,IF(AND(ISNUMBER(Settings!$D$9),ISNUMBER(Settings!$E$9),IF(Settings!$D$9&lt;=Settings!$E$9,AND(AA170&gt;=Settings!$D$9,AA170&lt;Settings!$E$9),OR(AA170&gt;=Settings!$D$9,AA170&lt;Settings!$E$9))),Settings!$A$9,IF(AND(ISNUMBER(Settings!$D$10),ISNUMBER(Settings!$E$10),IF(Settings!$D$10&lt;=Settings!$E$10,AND(AA170&gt;=Settings!$D$10,AA170&lt;Settings!$E$10),OR(AA170&gt;=Settings!$D$10,AA170&lt;Settings!$E$10))),Settings!$A$10,"")))))))</f>
        <v>0</v>
      </c>
      <c r="AA170">
        <f>IF(AND(A170,ISNUMBER(Journal!$B170)),MOD(ROUND(MOD(Journal!$B170,1)*1440,0)-ROUND(Journal!$D$8*60,0),1440),"")</f>
        <v>0</v>
      </c>
      <c r="AB170">
        <f>IF(G170=1,"LONG",IF(G170=-1,"SHORT",""))</f>
        <v>0</v>
      </c>
      <c r="AC170">
        <f>AC169+IF(K170,1,0)</f>
        <v>0</v>
      </c>
      <c r="AD170">
        <f>IF(K170,AC170,"")</f>
        <v>0</v>
      </c>
      <c r="AE170">
        <f>J170="OPEN"</f>
        <v>0</v>
      </c>
      <c r="AF170">
        <f>AND(J170&lt;&gt;"",J170&lt;&gt;"OK",J170&lt;&gt;"OPEN")</f>
        <v>0</v>
      </c>
      <c r="AH170">
        <v>159</v>
      </c>
      <c r="AI170">
        <f>IF(AH170&gt;$AZ$11,"",IF(AH170=0,Journal!$D$3,INDEX($Q$11:$Q$1010,MATCH(AH170,$AD$11:$AD$1010,0))))</f>
        <v>0</v>
      </c>
      <c r="AJ170">
        <v>160</v>
      </c>
      <c r="AK170">
        <f>IF(AJ170&gt;$AZ$11,"",INDEX($P$11:$P$1010,MATCH(AJ170,$AD$11:$AD$1010,0)))</f>
        <v>0</v>
      </c>
    </row>
    <row r="171" spans="1:37">
      <c r="A171">
        <f>COUNTA(Journal!A171:M171)&gt;0</f>
        <v>0</v>
      </c>
      <c r="B171">
        <f>IF(Journal!$C171="",0,IFERROR(MATCH(Journal!$C171,Markets!$A$5:$A$154,0),0))</f>
        <v>0</v>
      </c>
      <c r="C171">
        <f>IF(B171&gt;0,INDEX(Markets!$C$5:$C$154,B171),"")</f>
        <v>0</v>
      </c>
      <c r="D171">
        <f>IF(B171&gt;0,INDEX(Markets!$F$5:$F$154,B171),"")</f>
        <v>0</v>
      </c>
      <c r="E171">
        <f>IF(B171&gt;0,IF(INDEX(Markets!$G$5:$G$154,B171)="",Journal!$D$4,INDEX(Markets!$G$5:$G$154,B171)),"")</f>
        <v>0</v>
      </c>
      <c r="F171">
        <f>IF(B171&gt;0,N(INDEX(Markets!$H$5:$H$154,B171)),0)</f>
        <v>0</v>
      </c>
      <c r="G171">
        <f>IF(Journal!$D171="LONG",1,IF(Journal!$D171="SHORT",-1,0))</f>
        <v>0</v>
      </c>
      <c r="H171">
        <f>IF(AND(ISNUMBER(Journal!$E171),ISNUMBER(Journal!$F171)),ABS(Journal!$E171-Journal!$F171),"")</f>
        <v>0</v>
      </c>
      <c r="I171">
        <f>IF(NOT(A171),"",IF(Journal!$C171="","INSTRUMENT MISSING",IF(B171=0,"UNKNOWN INSTRUMENT",IF(OR(NOT(ISNUMBER(C171)),NOT(ISNUMBER(D171))),"INSTRUMENT SPECS MISSING",IF(OR(C171&lt;=0,D171&lt;=0),"INSTRUMENT SPECS MISSING",IF(NOT(ISNUMBER(Journal!$E171)),"ENTRY MISSING",IF(NOT(ISNUMBER(Journal!$F171)),"SL MISSING",IF(Journal!$F171=Journal!$E171,"SL = ENTRY",IF(G171=0,"DIRECTION MISSING",IF(G171*(Journal!$E171-Journal!$F171)&lt;=0,"SL WRONG SIDE",IF(NOT(AND(ISNUMBER(Journal!$L171),Journal!$L171&gt;0)),IF(TRUE,"LOTS MISSING","RISK MISSING"),"")))))))))))</f>
        <v>0</v>
      </c>
      <c r="J171">
        <f>IF(NOT(A171),"",IF(I171&lt;&gt;"",I171,IF(AND(ISNUMBER(Journal!$G171),G171*(Journal!$G171-Journal!$E171)&lt;=0),"TP1 WRONG SIDE",IF(AND(ISNUMBER(Journal!$H171),G171*(Journal!$H171-Journal!$E171)&lt;=0),"TP2 WRONG SIDE",IF(AND(ISNUMBER(Journal!$I171),G171*(Journal!$I171-Journal!$E171)&lt;=0),"TP3 WRONG SIDE",IF(Journal!$K171="","OPEN",IF(AND(Journal!$M171&lt;&gt;"",OR(NOT(ISNUMBER(Journal!$M171)),Journal!$M171&lt;=0,Journal!$M171&gt;=1)),"TP1 % INVALID",IF(Journal!$K171="SL","OK",IF(Journal!$K171="TP",IF(ISNUMBER(Journal!$G171),"OK","TP1 MISSING"),IF(Journal!$K171="Manual exit",IF(ISNUMBER(Journal!$J171),"OK","MANUAL MISSING"),IF(Journal!$K171="TP1 + Breakeven",IF(ISNUMBER(Journal!$G171),"OK","TP1 MISSING"),IF(Journal!$K171="TP1 + Manual",IF(ISNUMBER(Journal!$G171),IF(ISNUMBER(Journal!$J171),"OK","MANUAL MISSING"),IF(ISNUMBER(Journal!$J171),"TP1 MISSING","TP1 &amp; MANUAL MISSING")),IF(Journal!$K171="Multiple TP",IF(ISNUMBER(Journal!$G171),IF(ISNUMBER(Journal!$H171),"OK","TP2 MISSING"),IF(ISNUMBER(Journal!$H171),"TP1 MISSING","TP1 &amp; TP2 MISSING")),"UNKNOWN OUTCOME")))))))))))))</f>
        <v>0</v>
      </c>
      <c r="K171">
        <f>J171="OK"</f>
        <v>0</v>
      </c>
      <c r="L171">
        <f>IF(ISNUMBER(Journal!$M171),Journal!$M171,0.5)</f>
        <v>0</v>
      </c>
      <c r="M171">
        <f>IF(NOT(K171),"",G171*IF(Journal!$K171="SL",Journal!$F171-Journal!$E171,IF(Journal!$K171="TP",Journal!$G171-Journal!$E171,IF(Journal!$K171="Manual exit",Journal!$J171-Journal!$E171,IF(Journal!$K171="TP1 + Breakeven",L171*(Journal!$G171-Journal!$E171),IF(Journal!$K171="TP1 + Manual",L171*(Journal!$G171-Journal!$E171)+(1-L171)*(Journal!$J171-Journal!$E171),(Journal!$G171+Journal!$H171+IF(ISNUMBER(Journal!$I171),Journal!$I171,0))/IF(ISNUMBER(Journal!$I171),3,2)-Journal!$E171))))))</f>
        <v>0</v>
      </c>
      <c r="N171">
        <f>IF(K171,Journal!$E171+G171*M171,"")</f>
        <v>0</v>
      </c>
      <c r="O171">
        <f>Q170</f>
        <v>0</v>
      </c>
      <c r="P171">
        <f>IF(OR(NOT(A171),I171&lt;&gt;""),"",Journal!$L171)</f>
        <v>0</v>
      </c>
      <c r="Q171">
        <f>O171+IF(K171,V171,0)</f>
        <v>0</v>
      </c>
      <c r="R171">
        <f>IF(P171="","",H171*P171*C171*D171)</f>
        <v>0</v>
      </c>
      <c r="S171">
        <f>IF(K171,M171*P171*C171*D171,"")</f>
        <v>0</v>
      </c>
      <c r="T171">
        <f>IF(K171,-IF(F171&gt;0,F171*Journal!$E171*P171*C171*D171,P171*E171),"")</f>
        <v>0</v>
      </c>
      <c r="U171">
        <f>IF(K171,IF(S171&gt;0,"W",IF(S171&lt;0,"L","B")),"")</f>
        <v>0</v>
      </c>
      <c r="V171">
        <f>IF(K171,S171+T171,"")</f>
        <v>0</v>
      </c>
      <c r="W171">
        <f>IF(K171,V171/O171,"")</f>
        <v>0</v>
      </c>
      <c r="X171">
        <f>IF(K171,M171/H171,"")</f>
        <v>0</v>
      </c>
      <c r="Y171">
        <f>IF(AND(OR(J171="OK",J171="OPEN"),ISNUMBER(Journal!$G171)),G171*(Journal!$G171-Journal!$E171)/H171,"")</f>
        <v>0</v>
      </c>
      <c r="Z171">
        <f>IF(AA171="","",IF(AND(ISNUMBER(Settings!$D$5),ISNUMBER(Settings!$E$5),IF(Settings!$D$5&lt;=Settings!$E$5,AND(AA171&gt;=Settings!$D$5,AA171&lt;Settings!$E$5),OR(AA171&gt;=Settings!$D$5,AA171&lt;Settings!$E$5))),Settings!$A$5,IF(AND(ISNUMBER(Settings!$D$6),ISNUMBER(Settings!$E$6),IF(Settings!$D$6&lt;=Settings!$E$6,AND(AA171&gt;=Settings!$D$6,AA171&lt;Settings!$E$6),OR(AA171&gt;=Settings!$D$6,AA171&lt;Settings!$E$6))),Settings!$A$6,IF(AND(ISNUMBER(Settings!$D$7),ISNUMBER(Settings!$E$7),IF(Settings!$D$7&lt;=Settings!$E$7,AND(AA171&gt;=Settings!$D$7,AA171&lt;Settings!$E$7),OR(AA171&gt;=Settings!$D$7,AA171&lt;Settings!$E$7))),Settings!$A$7,IF(AND(ISNUMBER(Settings!$D$8),ISNUMBER(Settings!$E$8),IF(Settings!$D$8&lt;=Settings!$E$8,AND(AA171&gt;=Settings!$D$8,AA171&lt;Settings!$E$8),OR(AA171&gt;=Settings!$D$8,AA171&lt;Settings!$E$8))),Settings!$A$8,IF(AND(ISNUMBER(Settings!$D$9),ISNUMBER(Settings!$E$9),IF(Settings!$D$9&lt;=Settings!$E$9,AND(AA171&gt;=Settings!$D$9,AA171&lt;Settings!$E$9),OR(AA171&gt;=Settings!$D$9,AA171&lt;Settings!$E$9))),Settings!$A$9,IF(AND(ISNUMBER(Settings!$D$10),ISNUMBER(Settings!$E$10),IF(Settings!$D$10&lt;=Settings!$E$10,AND(AA171&gt;=Settings!$D$10,AA171&lt;Settings!$E$10),OR(AA171&gt;=Settings!$D$10,AA171&lt;Settings!$E$10))),Settings!$A$10,"")))))))</f>
        <v>0</v>
      </c>
      <c r="AA171">
        <f>IF(AND(A171,ISNUMBER(Journal!$B171)),MOD(ROUND(MOD(Journal!$B171,1)*1440,0)-ROUND(Journal!$D$8*60,0),1440),"")</f>
        <v>0</v>
      </c>
      <c r="AB171">
        <f>IF(G171=1,"LONG",IF(G171=-1,"SHORT",""))</f>
        <v>0</v>
      </c>
      <c r="AC171">
        <f>AC170+IF(K171,1,0)</f>
        <v>0</v>
      </c>
      <c r="AD171">
        <f>IF(K171,AC171,"")</f>
        <v>0</v>
      </c>
      <c r="AE171">
        <f>J171="OPEN"</f>
        <v>0</v>
      </c>
      <c r="AF171">
        <f>AND(J171&lt;&gt;"",J171&lt;&gt;"OK",J171&lt;&gt;"OPEN")</f>
        <v>0</v>
      </c>
      <c r="AH171">
        <v>160</v>
      </c>
      <c r="AI171">
        <f>IF(AH171&gt;$AZ$11,"",IF(AH171=0,Journal!$D$3,INDEX($Q$11:$Q$1010,MATCH(AH171,$AD$11:$AD$1010,0))))</f>
        <v>0</v>
      </c>
      <c r="AJ171">
        <v>161</v>
      </c>
      <c r="AK171">
        <f>IF(AJ171&gt;$AZ$11,"",INDEX($P$11:$P$1010,MATCH(AJ171,$AD$11:$AD$1010,0)))</f>
        <v>0</v>
      </c>
    </row>
    <row r="172" spans="1:37">
      <c r="A172">
        <f>COUNTA(Journal!A172:M172)&gt;0</f>
        <v>0</v>
      </c>
      <c r="B172">
        <f>IF(Journal!$C172="",0,IFERROR(MATCH(Journal!$C172,Markets!$A$5:$A$154,0),0))</f>
        <v>0</v>
      </c>
      <c r="C172">
        <f>IF(B172&gt;0,INDEX(Markets!$C$5:$C$154,B172),"")</f>
        <v>0</v>
      </c>
      <c r="D172">
        <f>IF(B172&gt;0,INDEX(Markets!$F$5:$F$154,B172),"")</f>
        <v>0</v>
      </c>
      <c r="E172">
        <f>IF(B172&gt;0,IF(INDEX(Markets!$G$5:$G$154,B172)="",Journal!$D$4,INDEX(Markets!$G$5:$G$154,B172)),"")</f>
        <v>0</v>
      </c>
      <c r="F172">
        <f>IF(B172&gt;0,N(INDEX(Markets!$H$5:$H$154,B172)),0)</f>
        <v>0</v>
      </c>
      <c r="G172">
        <f>IF(Journal!$D172="LONG",1,IF(Journal!$D172="SHORT",-1,0))</f>
        <v>0</v>
      </c>
      <c r="H172">
        <f>IF(AND(ISNUMBER(Journal!$E172),ISNUMBER(Journal!$F172)),ABS(Journal!$E172-Journal!$F172),"")</f>
        <v>0</v>
      </c>
      <c r="I172">
        <f>IF(NOT(A172),"",IF(Journal!$C172="","INSTRUMENT MISSING",IF(B172=0,"UNKNOWN INSTRUMENT",IF(OR(NOT(ISNUMBER(C172)),NOT(ISNUMBER(D172))),"INSTRUMENT SPECS MISSING",IF(OR(C172&lt;=0,D172&lt;=0),"INSTRUMENT SPECS MISSING",IF(NOT(ISNUMBER(Journal!$E172)),"ENTRY MISSING",IF(NOT(ISNUMBER(Journal!$F172)),"SL MISSING",IF(Journal!$F172=Journal!$E172,"SL = ENTRY",IF(G172=0,"DIRECTION MISSING",IF(G172*(Journal!$E172-Journal!$F172)&lt;=0,"SL WRONG SIDE",IF(NOT(AND(ISNUMBER(Journal!$L172),Journal!$L172&gt;0)),IF(TRUE,"LOTS MISSING","RISK MISSING"),"")))))))))))</f>
        <v>0</v>
      </c>
      <c r="J172">
        <f>IF(NOT(A172),"",IF(I172&lt;&gt;"",I172,IF(AND(ISNUMBER(Journal!$G172),G172*(Journal!$G172-Journal!$E172)&lt;=0),"TP1 WRONG SIDE",IF(AND(ISNUMBER(Journal!$H172),G172*(Journal!$H172-Journal!$E172)&lt;=0),"TP2 WRONG SIDE",IF(AND(ISNUMBER(Journal!$I172),G172*(Journal!$I172-Journal!$E172)&lt;=0),"TP3 WRONG SIDE",IF(Journal!$K172="","OPEN",IF(AND(Journal!$M172&lt;&gt;"",OR(NOT(ISNUMBER(Journal!$M172)),Journal!$M172&lt;=0,Journal!$M172&gt;=1)),"TP1 % INVALID",IF(Journal!$K172="SL","OK",IF(Journal!$K172="TP",IF(ISNUMBER(Journal!$G172),"OK","TP1 MISSING"),IF(Journal!$K172="Manual exit",IF(ISNUMBER(Journal!$J172),"OK","MANUAL MISSING"),IF(Journal!$K172="TP1 + Breakeven",IF(ISNUMBER(Journal!$G172),"OK","TP1 MISSING"),IF(Journal!$K172="TP1 + Manual",IF(ISNUMBER(Journal!$G172),IF(ISNUMBER(Journal!$J172),"OK","MANUAL MISSING"),IF(ISNUMBER(Journal!$J172),"TP1 MISSING","TP1 &amp; MANUAL MISSING")),IF(Journal!$K172="Multiple TP",IF(ISNUMBER(Journal!$G172),IF(ISNUMBER(Journal!$H172),"OK","TP2 MISSING"),IF(ISNUMBER(Journal!$H172),"TP1 MISSING","TP1 &amp; TP2 MISSING")),"UNKNOWN OUTCOME")))))))))))))</f>
        <v>0</v>
      </c>
      <c r="K172">
        <f>J172="OK"</f>
        <v>0</v>
      </c>
      <c r="L172">
        <f>IF(ISNUMBER(Journal!$M172),Journal!$M172,0.5)</f>
        <v>0</v>
      </c>
      <c r="M172">
        <f>IF(NOT(K172),"",G172*IF(Journal!$K172="SL",Journal!$F172-Journal!$E172,IF(Journal!$K172="TP",Journal!$G172-Journal!$E172,IF(Journal!$K172="Manual exit",Journal!$J172-Journal!$E172,IF(Journal!$K172="TP1 + Breakeven",L172*(Journal!$G172-Journal!$E172),IF(Journal!$K172="TP1 + Manual",L172*(Journal!$G172-Journal!$E172)+(1-L172)*(Journal!$J172-Journal!$E172),(Journal!$G172+Journal!$H172+IF(ISNUMBER(Journal!$I172),Journal!$I172,0))/IF(ISNUMBER(Journal!$I172),3,2)-Journal!$E172))))))</f>
        <v>0</v>
      </c>
      <c r="N172">
        <f>IF(K172,Journal!$E172+G172*M172,"")</f>
        <v>0</v>
      </c>
      <c r="O172">
        <f>Q171</f>
        <v>0</v>
      </c>
      <c r="P172">
        <f>IF(OR(NOT(A172),I172&lt;&gt;""),"",Journal!$L172)</f>
        <v>0</v>
      </c>
      <c r="Q172">
        <f>O172+IF(K172,V172,0)</f>
        <v>0</v>
      </c>
      <c r="R172">
        <f>IF(P172="","",H172*P172*C172*D172)</f>
        <v>0</v>
      </c>
      <c r="S172">
        <f>IF(K172,M172*P172*C172*D172,"")</f>
        <v>0</v>
      </c>
      <c r="T172">
        <f>IF(K172,-IF(F172&gt;0,F172*Journal!$E172*P172*C172*D172,P172*E172),"")</f>
        <v>0</v>
      </c>
      <c r="U172">
        <f>IF(K172,IF(S172&gt;0,"W",IF(S172&lt;0,"L","B")),"")</f>
        <v>0</v>
      </c>
      <c r="V172">
        <f>IF(K172,S172+T172,"")</f>
        <v>0</v>
      </c>
      <c r="W172">
        <f>IF(K172,V172/O172,"")</f>
        <v>0</v>
      </c>
      <c r="X172">
        <f>IF(K172,M172/H172,"")</f>
        <v>0</v>
      </c>
      <c r="Y172">
        <f>IF(AND(OR(J172="OK",J172="OPEN"),ISNUMBER(Journal!$G172)),G172*(Journal!$G172-Journal!$E172)/H172,"")</f>
        <v>0</v>
      </c>
      <c r="Z172">
        <f>IF(AA172="","",IF(AND(ISNUMBER(Settings!$D$5),ISNUMBER(Settings!$E$5),IF(Settings!$D$5&lt;=Settings!$E$5,AND(AA172&gt;=Settings!$D$5,AA172&lt;Settings!$E$5),OR(AA172&gt;=Settings!$D$5,AA172&lt;Settings!$E$5))),Settings!$A$5,IF(AND(ISNUMBER(Settings!$D$6),ISNUMBER(Settings!$E$6),IF(Settings!$D$6&lt;=Settings!$E$6,AND(AA172&gt;=Settings!$D$6,AA172&lt;Settings!$E$6),OR(AA172&gt;=Settings!$D$6,AA172&lt;Settings!$E$6))),Settings!$A$6,IF(AND(ISNUMBER(Settings!$D$7),ISNUMBER(Settings!$E$7),IF(Settings!$D$7&lt;=Settings!$E$7,AND(AA172&gt;=Settings!$D$7,AA172&lt;Settings!$E$7),OR(AA172&gt;=Settings!$D$7,AA172&lt;Settings!$E$7))),Settings!$A$7,IF(AND(ISNUMBER(Settings!$D$8),ISNUMBER(Settings!$E$8),IF(Settings!$D$8&lt;=Settings!$E$8,AND(AA172&gt;=Settings!$D$8,AA172&lt;Settings!$E$8),OR(AA172&gt;=Settings!$D$8,AA172&lt;Settings!$E$8))),Settings!$A$8,IF(AND(ISNUMBER(Settings!$D$9),ISNUMBER(Settings!$E$9),IF(Settings!$D$9&lt;=Settings!$E$9,AND(AA172&gt;=Settings!$D$9,AA172&lt;Settings!$E$9),OR(AA172&gt;=Settings!$D$9,AA172&lt;Settings!$E$9))),Settings!$A$9,IF(AND(ISNUMBER(Settings!$D$10),ISNUMBER(Settings!$E$10),IF(Settings!$D$10&lt;=Settings!$E$10,AND(AA172&gt;=Settings!$D$10,AA172&lt;Settings!$E$10),OR(AA172&gt;=Settings!$D$10,AA172&lt;Settings!$E$10))),Settings!$A$10,"")))))))</f>
        <v>0</v>
      </c>
      <c r="AA172">
        <f>IF(AND(A172,ISNUMBER(Journal!$B172)),MOD(ROUND(MOD(Journal!$B172,1)*1440,0)-ROUND(Journal!$D$8*60,0),1440),"")</f>
        <v>0</v>
      </c>
      <c r="AB172">
        <f>IF(G172=1,"LONG",IF(G172=-1,"SHORT",""))</f>
        <v>0</v>
      </c>
      <c r="AC172">
        <f>AC171+IF(K172,1,0)</f>
        <v>0</v>
      </c>
      <c r="AD172">
        <f>IF(K172,AC172,"")</f>
        <v>0</v>
      </c>
      <c r="AE172">
        <f>J172="OPEN"</f>
        <v>0</v>
      </c>
      <c r="AF172">
        <f>AND(J172&lt;&gt;"",J172&lt;&gt;"OK",J172&lt;&gt;"OPEN")</f>
        <v>0</v>
      </c>
      <c r="AH172">
        <v>161</v>
      </c>
      <c r="AI172">
        <f>IF(AH172&gt;$AZ$11,"",IF(AH172=0,Journal!$D$3,INDEX($Q$11:$Q$1010,MATCH(AH172,$AD$11:$AD$1010,0))))</f>
        <v>0</v>
      </c>
      <c r="AJ172">
        <v>162</v>
      </c>
      <c r="AK172">
        <f>IF(AJ172&gt;$AZ$11,"",INDEX($P$11:$P$1010,MATCH(AJ172,$AD$11:$AD$1010,0)))</f>
        <v>0</v>
      </c>
    </row>
    <row r="173" spans="1:37">
      <c r="A173">
        <f>COUNTA(Journal!A173:M173)&gt;0</f>
        <v>0</v>
      </c>
      <c r="B173">
        <f>IF(Journal!$C173="",0,IFERROR(MATCH(Journal!$C173,Markets!$A$5:$A$154,0),0))</f>
        <v>0</v>
      </c>
      <c r="C173">
        <f>IF(B173&gt;0,INDEX(Markets!$C$5:$C$154,B173),"")</f>
        <v>0</v>
      </c>
      <c r="D173">
        <f>IF(B173&gt;0,INDEX(Markets!$F$5:$F$154,B173),"")</f>
        <v>0</v>
      </c>
      <c r="E173">
        <f>IF(B173&gt;0,IF(INDEX(Markets!$G$5:$G$154,B173)="",Journal!$D$4,INDEX(Markets!$G$5:$G$154,B173)),"")</f>
        <v>0</v>
      </c>
      <c r="F173">
        <f>IF(B173&gt;0,N(INDEX(Markets!$H$5:$H$154,B173)),0)</f>
        <v>0</v>
      </c>
      <c r="G173">
        <f>IF(Journal!$D173="LONG",1,IF(Journal!$D173="SHORT",-1,0))</f>
        <v>0</v>
      </c>
      <c r="H173">
        <f>IF(AND(ISNUMBER(Journal!$E173),ISNUMBER(Journal!$F173)),ABS(Journal!$E173-Journal!$F173),"")</f>
        <v>0</v>
      </c>
      <c r="I173">
        <f>IF(NOT(A173),"",IF(Journal!$C173="","INSTRUMENT MISSING",IF(B173=0,"UNKNOWN INSTRUMENT",IF(OR(NOT(ISNUMBER(C173)),NOT(ISNUMBER(D173))),"INSTRUMENT SPECS MISSING",IF(OR(C173&lt;=0,D173&lt;=0),"INSTRUMENT SPECS MISSING",IF(NOT(ISNUMBER(Journal!$E173)),"ENTRY MISSING",IF(NOT(ISNUMBER(Journal!$F173)),"SL MISSING",IF(Journal!$F173=Journal!$E173,"SL = ENTRY",IF(G173=0,"DIRECTION MISSING",IF(G173*(Journal!$E173-Journal!$F173)&lt;=0,"SL WRONG SIDE",IF(NOT(AND(ISNUMBER(Journal!$L173),Journal!$L173&gt;0)),IF(TRUE,"LOTS MISSING","RISK MISSING"),"")))))))))))</f>
        <v>0</v>
      </c>
      <c r="J173">
        <f>IF(NOT(A173),"",IF(I173&lt;&gt;"",I173,IF(AND(ISNUMBER(Journal!$G173),G173*(Journal!$G173-Journal!$E173)&lt;=0),"TP1 WRONG SIDE",IF(AND(ISNUMBER(Journal!$H173),G173*(Journal!$H173-Journal!$E173)&lt;=0),"TP2 WRONG SIDE",IF(AND(ISNUMBER(Journal!$I173),G173*(Journal!$I173-Journal!$E173)&lt;=0),"TP3 WRONG SIDE",IF(Journal!$K173="","OPEN",IF(AND(Journal!$M173&lt;&gt;"",OR(NOT(ISNUMBER(Journal!$M173)),Journal!$M173&lt;=0,Journal!$M173&gt;=1)),"TP1 % INVALID",IF(Journal!$K173="SL","OK",IF(Journal!$K173="TP",IF(ISNUMBER(Journal!$G173),"OK","TP1 MISSING"),IF(Journal!$K173="Manual exit",IF(ISNUMBER(Journal!$J173),"OK","MANUAL MISSING"),IF(Journal!$K173="TP1 + Breakeven",IF(ISNUMBER(Journal!$G173),"OK","TP1 MISSING"),IF(Journal!$K173="TP1 + Manual",IF(ISNUMBER(Journal!$G173),IF(ISNUMBER(Journal!$J173),"OK","MANUAL MISSING"),IF(ISNUMBER(Journal!$J173),"TP1 MISSING","TP1 &amp; MANUAL MISSING")),IF(Journal!$K173="Multiple TP",IF(ISNUMBER(Journal!$G173),IF(ISNUMBER(Journal!$H173),"OK","TP2 MISSING"),IF(ISNUMBER(Journal!$H173),"TP1 MISSING","TP1 &amp; TP2 MISSING")),"UNKNOWN OUTCOME")))))))))))))</f>
        <v>0</v>
      </c>
      <c r="K173">
        <f>J173="OK"</f>
        <v>0</v>
      </c>
      <c r="L173">
        <f>IF(ISNUMBER(Journal!$M173),Journal!$M173,0.5)</f>
        <v>0</v>
      </c>
      <c r="M173">
        <f>IF(NOT(K173),"",G173*IF(Journal!$K173="SL",Journal!$F173-Journal!$E173,IF(Journal!$K173="TP",Journal!$G173-Journal!$E173,IF(Journal!$K173="Manual exit",Journal!$J173-Journal!$E173,IF(Journal!$K173="TP1 + Breakeven",L173*(Journal!$G173-Journal!$E173),IF(Journal!$K173="TP1 + Manual",L173*(Journal!$G173-Journal!$E173)+(1-L173)*(Journal!$J173-Journal!$E173),(Journal!$G173+Journal!$H173+IF(ISNUMBER(Journal!$I173),Journal!$I173,0))/IF(ISNUMBER(Journal!$I173),3,2)-Journal!$E173))))))</f>
        <v>0</v>
      </c>
      <c r="N173">
        <f>IF(K173,Journal!$E173+G173*M173,"")</f>
        <v>0</v>
      </c>
      <c r="O173">
        <f>Q172</f>
        <v>0</v>
      </c>
      <c r="P173">
        <f>IF(OR(NOT(A173),I173&lt;&gt;""),"",Journal!$L173)</f>
        <v>0</v>
      </c>
      <c r="Q173">
        <f>O173+IF(K173,V173,0)</f>
        <v>0</v>
      </c>
      <c r="R173">
        <f>IF(P173="","",H173*P173*C173*D173)</f>
        <v>0</v>
      </c>
      <c r="S173">
        <f>IF(K173,M173*P173*C173*D173,"")</f>
        <v>0</v>
      </c>
      <c r="T173">
        <f>IF(K173,-IF(F173&gt;0,F173*Journal!$E173*P173*C173*D173,P173*E173),"")</f>
        <v>0</v>
      </c>
      <c r="U173">
        <f>IF(K173,IF(S173&gt;0,"W",IF(S173&lt;0,"L","B")),"")</f>
        <v>0</v>
      </c>
      <c r="V173">
        <f>IF(K173,S173+T173,"")</f>
        <v>0</v>
      </c>
      <c r="W173">
        <f>IF(K173,V173/O173,"")</f>
        <v>0</v>
      </c>
      <c r="X173">
        <f>IF(K173,M173/H173,"")</f>
        <v>0</v>
      </c>
      <c r="Y173">
        <f>IF(AND(OR(J173="OK",J173="OPEN"),ISNUMBER(Journal!$G173)),G173*(Journal!$G173-Journal!$E173)/H173,"")</f>
        <v>0</v>
      </c>
      <c r="Z173">
        <f>IF(AA173="","",IF(AND(ISNUMBER(Settings!$D$5),ISNUMBER(Settings!$E$5),IF(Settings!$D$5&lt;=Settings!$E$5,AND(AA173&gt;=Settings!$D$5,AA173&lt;Settings!$E$5),OR(AA173&gt;=Settings!$D$5,AA173&lt;Settings!$E$5))),Settings!$A$5,IF(AND(ISNUMBER(Settings!$D$6),ISNUMBER(Settings!$E$6),IF(Settings!$D$6&lt;=Settings!$E$6,AND(AA173&gt;=Settings!$D$6,AA173&lt;Settings!$E$6),OR(AA173&gt;=Settings!$D$6,AA173&lt;Settings!$E$6))),Settings!$A$6,IF(AND(ISNUMBER(Settings!$D$7),ISNUMBER(Settings!$E$7),IF(Settings!$D$7&lt;=Settings!$E$7,AND(AA173&gt;=Settings!$D$7,AA173&lt;Settings!$E$7),OR(AA173&gt;=Settings!$D$7,AA173&lt;Settings!$E$7))),Settings!$A$7,IF(AND(ISNUMBER(Settings!$D$8),ISNUMBER(Settings!$E$8),IF(Settings!$D$8&lt;=Settings!$E$8,AND(AA173&gt;=Settings!$D$8,AA173&lt;Settings!$E$8),OR(AA173&gt;=Settings!$D$8,AA173&lt;Settings!$E$8))),Settings!$A$8,IF(AND(ISNUMBER(Settings!$D$9),ISNUMBER(Settings!$E$9),IF(Settings!$D$9&lt;=Settings!$E$9,AND(AA173&gt;=Settings!$D$9,AA173&lt;Settings!$E$9),OR(AA173&gt;=Settings!$D$9,AA173&lt;Settings!$E$9))),Settings!$A$9,IF(AND(ISNUMBER(Settings!$D$10),ISNUMBER(Settings!$E$10),IF(Settings!$D$10&lt;=Settings!$E$10,AND(AA173&gt;=Settings!$D$10,AA173&lt;Settings!$E$10),OR(AA173&gt;=Settings!$D$10,AA173&lt;Settings!$E$10))),Settings!$A$10,"")))))))</f>
        <v>0</v>
      </c>
      <c r="AA173">
        <f>IF(AND(A173,ISNUMBER(Journal!$B173)),MOD(ROUND(MOD(Journal!$B173,1)*1440,0)-ROUND(Journal!$D$8*60,0),1440),"")</f>
        <v>0</v>
      </c>
      <c r="AB173">
        <f>IF(G173=1,"LONG",IF(G173=-1,"SHORT",""))</f>
        <v>0</v>
      </c>
      <c r="AC173">
        <f>AC172+IF(K173,1,0)</f>
        <v>0</v>
      </c>
      <c r="AD173">
        <f>IF(K173,AC173,"")</f>
        <v>0</v>
      </c>
      <c r="AE173">
        <f>J173="OPEN"</f>
        <v>0</v>
      </c>
      <c r="AF173">
        <f>AND(J173&lt;&gt;"",J173&lt;&gt;"OK",J173&lt;&gt;"OPEN")</f>
        <v>0</v>
      </c>
      <c r="AH173">
        <v>162</v>
      </c>
      <c r="AI173">
        <f>IF(AH173&gt;$AZ$11,"",IF(AH173=0,Journal!$D$3,INDEX($Q$11:$Q$1010,MATCH(AH173,$AD$11:$AD$1010,0))))</f>
        <v>0</v>
      </c>
      <c r="AJ173">
        <v>163</v>
      </c>
      <c r="AK173">
        <f>IF(AJ173&gt;$AZ$11,"",INDEX($P$11:$P$1010,MATCH(AJ173,$AD$11:$AD$1010,0)))</f>
        <v>0</v>
      </c>
    </row>
    <row r="174" spans="1:37">
      <c r="A174">
        <f>COUNTA(Journal!A174:M174)&gt;0</f>
        <v>0</v>
      </c>
      <c r="B174">
        <f>IF(Journal!$C174="",0,IFERROR(MATCH(Journal!$C174,Markets!$A$5:$A$154,0),0))</f>
        <v>0</v>
      </c>
      <c r="C174">
        <f>IF(B174&gt;0,INDEX(Markets!$C$5:$C$154,B174),"")</f>
        <v>0</v>
      </c>
      <c r="D174">
        <f>IF(B174&gt;0,INDEX(Markets!$F$5:$F$154,B174),"")</f>
        <v>0</v>
      </c>
      <c r="E174">
        <f>IF(B174&gt;0,IF(INDEX(Markets!$G$5:$G$154,B174)="",Journal!$D$4,INDEX(Markets!$G$5:$G$154,B174)),"")</f>
        <v>0</v>
      </c>
      <c r="F174">
        <f>IF(B174&gt;0,N(INDEX(Markets!$H$5:$H$154,B174)),0)</f>
        <v>0</v>
      </c>
      <c r="G174">
        <f>IF(Journal!$D174="LONG",1,IF(Journal!$D174="SHORT",-1,0))</f>
        <v>0</v>
      </c>
      <c r="H174">
        <f>IF(AND(ISNUMBER(Journal!$E174),ISNUMBER(Journal!$F174)),ABS(Journal!$E174-Journal!$F174),"")</f>
        <v>0</v>
      </c>
      <c r="I174">
        <f>IF(NOT(A174),"",IF(Journal!$C174="","INSTRUMENT MISSING",IF(B174=0,"UNKNOWN INSTRUMENT",IF(OR(NOT(ISNUMBER(C174)),NOT(ISNUMBER(D174))),"INSTRUMENT SPECS MISSING",IF(OR(C174&lt;=0,D174&lt;=0),"INSTRUMENT SPECS MISSING",IF(NOT(ISNUMBER(Journal!$E174)),"ENTRY MISSING",IF(NOT(ISNUMBER(Journal!$F174)),"SL MISSING",IF(Journal!$F174=Journal!$E174,"SL = ENTRY",IF(G174=0,"DIRECTION MISSING",IF(G174*(Journal!$E174-Journal!$F174)&lt;=0,"SL WRONG SIDE",IF(NOT(AND(ISNUMBER(Journal!$L174),Journal!$L174&gt;0)),IF(TRUE,"LOTS MISSING","RISK MISSING"),"")))))))))))</f>
        <v>0</v>
      </c>
      <c r="J174">
        <f>IF(NOT(A174),"",IF(I174&lt;&gt;"",I174,IF(AND(ISNUMBER(Journal!$G174),G174*(Journal!$G174-Journal!$E174)&lt;=0),"TP1 WRONG SIDE",IF(AND(ISNUMBER(Journal!$H174),G174*(Journal!$H174-Journal!$E174)&lt;=0),"TP2 WRONG SIDE",IF(AND(ISNUMBER(Journal!$I174),G174*(Journal!$I174-Journal!$E174)&lt;=0),"TP3 WRONG SIDE",IF(Journal!$K174="","OPEN",IF(AND(Journal!$M174&lt;&gt;"",OR(NOT(ISNUMBER(Journal!$M174)),Journal!$M174&lt;=0,Journal!$M174&gt;=1)),"TP1 % INVALID",IF(Journal!$K174="SL","OK",IF(Journal!$K174="TP",IF(ISNUMBER(Journal!$G174),"OK","TP1 MISSING"),IF(Journal!$K174="Manual exit",IF(ISNUMBER(Journal!$J174),"OK","MANUAL MISSING"),IF(Journal!$K174="TP1 + Breakeven",IF(ISNUMBER(Journal!$G174),"OK","TP1 MISSING"),IF(Journal!$K174="TP1 + Manual",IF(ISNUMBER(Journal!$G174),IF(ISNUMBER(Journal!$J174),"OK","MANUAL MISSING"),IF(ISNUMBER(Journal!$J174),"TP1 MISSING","TP1 &amp; MANUAL MISSING")),IF(Journal!$K174="Multiple TP",IF(ISNUMBER(Journal!$G174),IF(ISNUMBER(Journal!$H174),"OK","TP2 MISSING"),IF(ISNUMBER(Journal!$H174),"TP1 MISSING","TP1 &amp; TP2 MISSING")),"UNKNOWN OUTCOME")))))))))))))</f>
        <v>0</v>
      </c>
      <c r="K174">
        <f>J174="OK"</f>
        <v>0</v>
      </c>
      <c r="L174">
        <f>IF(ISNUMBER(Journal!$M174),Journal!$M174,0.5)</f>
        <v>0</v>
      </c>
      <c r="M174">
        <f>IF(NOT(K174),"",G174*IF(Journal!$K174="SL",Journal!$F174-Journal!$E174,IF(Journal!$K174="TP",Journal!$G174-Journal!$E174,IF(Journal!$K174="Manual exit",Journal!$J174-Journal!$E174,IF(Journal!$K174="TP1 + Breakeven",L174*(Journal!$G174-Journal!$E174),IF(Journal!$K174="TP1 + Manual",L174*(Journal!$G174-Journal!$E174)+(1-L174)*(Journal!$J174-Journal!$E174),(Journal!$G174+Journal!$H174+IF(ISNUMBER(Journal!$I174),Journal!$I174,0))/IF(ISNUMBER(Journal!$I174),3,2)-Journal!$E174))))))</f>
        <v>0</v>
      </c>
      <c r="N174">
        <f>IF(K174,Journal!$E174+G174*M174,"")</f>
        <v>0</v>
      </c>
      <c r="O174">
        <f>Q173</f>
        <v>0</v>
      </c>
      <c r="P174">
        <f>IF(OR(NOT(A174),I174&lt;&gt;""),"",Journal!$L174)</f>
        <v>0</v>
      </c>
      <c r="Q174">
        <f>O174+IF(K174,V174,0)</f>
        <v>0</v>
      </c>
      <c r="R174">
        <f>IF(P174="","",H174*P174*C174*D174)</f>
        <v>0</v>
      </c>
      <c r="S174">
        <f>IF(K174,M174*P174*C174*D174,"")</f>
        <v>0</v>
      </c>
      <c r="T174">
        <f>IF(K174,-IF(F174&gt;0,F174*Journal!$E174*P174*C174*D174,P174*E174),"")</f>
        <v>0</v>
      </c>
      <c r="U174">
        <f>IF(K174,IF(S174&gt;0,"W",IF(S174&lt;0,"L","B")),"")</f>
        <v>0</v>
      </c>
      <c r="V174">
        <f>IF(K174,S174+T174,"")</f>
        <v>0</v>
      </c>
      <c r="W174">
        <f>IF(K174,V174/O174,"")</f>
        <v>0</v>
      </c>
      <c r="X174">
        <f>IF(K174,M174/H174,"")</f>
        <v>0</v>
      </c>
      <c r="Y174">
        <f>IF(AND(OR(J174="OK",J174="OPEN"),ISNUMBER(Journal!$G174)),G174*(Journal!$G174-Journal!$E174)/H174,"")</f>
        <v>0</v>
      </c>
      <c r="Z174">
        <f>IF(AA174="","",IF(AND(ISNUMBER(Settings!$D$5),ISNUMBER(Settings!$E$5),IF(Settings!$D$5&lt;=Settings!$E$5,AND(AA174&gt;=Settings!$D$5,AA174&lt;Settings!$E$5),OR(AA174&gt;=Settings!$D$5,AA174&lt;Settings!$E$5))),Settings!$A$5,IF(AND(ISNUMBER(Settings!$D$6),ISNUMBER(Settings!$E$6),IF(Settings!$D$6&lt;=Settings!$E$6,AND(AA174&gt;=Settings!$D$6,AA174&lt;Settings!$E$6),OR(AA174&gt;=Settings!$D$6,AA174&lt;Settings!$E$6))),Settings!$A$6,IF(AND(ISNUMBER(Settings!$D$7),ISNUMBER(Settings!$E$7),IF(Settings!$D$7&lt;=Settings!$E$7,AND(AA174&gt;=Settings!$D$7,AA174&lt;Settings!$E$7),OR(AA174&gt;=Settings!$D$7,AA174&lt;Settings!$E$7))),Settings!$A$7,IF(AND(ISNUMBER(Settings!$D$8),ISNUMBER(Settings!$E$8),IF(Settings!$D$8&lt;=Settings!$E$8,AND(AA174&gt;=Settings!$D$8,AA174&lt;Settings!$E$8),OR(AA174&gt;=Settings!$D$8,AA174&lt;Settings!$E$8))),Settings!$A$8,IF(AND(ISNUMBER(Settings!$D$9),ISNUMBER(Settings!$E$9),IF(Settings!$D$9&lt;=Settings!$E$9,AND(AA174&gt;=Settings!$D$9,AA174&lt;Settings!$E$9),OR(AA174&gt;=Settings!$D$9,AA174&lt;Settings!$E$9))),Settings!$A$9,IF(AND(ISNUMBER(Settings!$D$10),ISNUMBER(Settings!$E$10),IF(Settings!$D$10&lt;=Settings!$E$10,AND(AA174&gt;=Settings!$D$10,AA174&lt;Settings!$E$10),OR(AA174&gt;=Settings!$D$10,AA174&lt;Settings!$E$10))),Settings!$A$10,"")))))))</f>
        <v>0</v>
      </c>
      <c r="AA174">
        <f>IF(AND(A174,ISNUMBER(Journal!$B174)),MOD(ROUND(MOD(Journal!$B174,1)*1440,0)-ROUND(Journal!$D$8*60,0),1440),"")</f>
        <v>0</v>
      </c>
      <c r="AB174">
        <f>IF(G174=1,"LONG",IF(G174=-1,"SHORT",""))</f>
        <v>0</v>
      </c>
      <c r="AC174">
        <f>AC173+IF(K174,1,0)</f>
        <v>0</v>
      </c>
      <c r="AD174">
        <f>IF(K174,AC174,"")</f>
        <v>0</v>
      </c>
      <c r="AE174">
        <f>J174="OPEN"</f>
        <v>0</v>
      </c>
      <c r="AF174">
        <f>AND(J174&lt;&gt;"",J174&lt;&gt;"OK",J174&lt;&gt;"OPEN")</f>
        <v>0</v>
      </c>
      <c r="AH174">
        <v>163</v>
      </c>
      <c r="AI174">
        <f>IF(AH174&gt;$AZ$11,"",IF(AH174=0,Journal!$D$3,INDEX($Q$11:$Q$1010,MATCH(AH174,$AD$11:$AD$1010,0))))</f>
        <v>0</v>
      </c>
      <c r="AJ174">
        <v>164</v>
      </c>
      <c r="AK174">
        <f>IF(AJ174&gt;$AZ$11,"",INDEX($P$11:$P$1010,MATCH(AJ174,$AD$11:$AD$1010,0)))</f>
        <v>0</v>
      </c>
    </row>
    <row r="175" spans="1:37">
      <c r="A175">
        <f>COUNTA(Journal!A175:M175)&gt;0</f>
        <v>0</v>
      </c>
      <c r="B175">
        <f>IF(Journal!$C175="",0,IFERROR(MATCH(Journal!$C175,Markets!$A$5:$A$154,0),0))</f>
        <v>0</v>
      </c>
      <c r="C175">
        <f>IF(B175&gt;0,INDEX(Markets!$C$5:$C$154,B175),"")</f>
        <v>0</v>
      </c>
      <c r="D175">
        <f>IF(B175&gt;0,INDEX(Markets!$F$5:$F$154,B175),"")</f>
        <v>0</v>
      </c>
      <c r="E175">
        <f>IF(B175&gt;0,IF(INDEX(Markets!$G$5:$G$154,B175)="",Journal!$D$4,INDEX(Markets!$G$5:$G$154,B175)),"")</f>
        <v>0</v>
      </c>
      <c r="F175">
        <f>IF(B175&gt;0,N(INDEX(Markets!$H$5:$H$154,B175)),0)</f>
        <v>0</v>
      </c>
      <c r="G175">
        <f>IF(Journal!$D175="LONG",1,IF(Journal!$D175="SHORT",-1,0))</f>
        <v>0</v>
      </c>
      <c r="H175">
        <f>IF(AND(ISNUMBER(Journal!$E175),ISNUMBER(Journal!$F175)),ABS(Journal!$E175-Journal!$F175),"")</f>
        <v>0</v>
      </c>
      <c r="I175">
        <f>IF(NOT(A175),"",IF(Journal!$C175="","INSTRUMENT MISSING",IF(B175=0,"UNKNOWN INSTRUMENT",IF(OR(NOT(ISNUMBER(C175)),NOT(ISNUMBER(D175))),"INSTRUMENT SPECS MISSING",IF(OR(C175&lt;=0,D175&lt;=0),"INSTRUMENT SPECS MISSING",IF(NOT(ISNUMBER(Journal!$E175)),"ENTRY MISSING",IF(NOT(ISNUMBER(Journal!$F175)),"SL MISSING",IF(Journal!$F175=Journal!$E175,"SL = ENTRY",IF(G175=0,"DIRECTION MISSING",IF(G175*(Journal!$E175-Journal!$F175)&lt;=0,"SL WRONG SIDE",IF(NOT(AND(ISNUMBER(Journal!$L175),Journal!$L175&gt;0)),IF(TRUE,"LOTS MISSING","RISK MISSING"),"")))))))))))</f>
        <v>0</v>
      </c>
      <c r="J175">
        <f>IF(NOT(A175),"",IF(I175&lt;&gt;"",I175,IF(AND(ISNUMBER(Journal!$G175),G175*(Journal!$G175-Journal!$E175)&lt;=0),"TP1 WRONG SIDE",IF(AND(ISNUMBER(Journal!$H175),G175*(Journal!$H175-Journal!$E175)&lt;=0),"TP2 WRONG SIDE",IF(AND(ISNUMBER(Journal!$I175),G175*(Journal!$I175-Journal!$E175)&lt;=0),"TP3 WRONG SIDE",IF(Journal!$K175="","OPEN",IF(AND(Journal!$M175&lt;&gt;"",OR(NOT(ISNUMBER(Journal!$M175)),Journal!$M175&lt;=0,Journal!$M175&gt;=1)),"TP1 % INVALID",IF(Journal!$K175="SL","OK",IF(Journal!$K175="TP",IF(ISNUMBER(Journal!$G175),"OK","TP1 MISSING"),IF(Journal!$K175="Manual exit",IF(ISNUMBER(Journal!$J175),"OK","MANUAL MISSING"),IF(Journal!$K175="TP1 + Breakeven",IF(ISNUMBER(Journal!$G175),"OK","TP1 MISSING"),IF(Journal!$K175="TP1 + Manual",IF(ISNUMBER(Journal!$G175),IF(ISNUMBER(Journal!$J175),"OK","MANUAL MISSING"),IF(ISNUMBER(Journal!$J175),"TP1 MISSING","TP1 &amp; MANUAL MISSING")),IF(Journal!$K175="Multiple TP",IF(ISNUMBER(Journal!$G175),IF(ISNUMBER(Journal!$H175),"OK","TP2 MISSING"),IF(ISNUMBER(Journal!$H175),"TP1 MISSING","TP1 &amp; TP2 MISSING")),"UNKNOWN OUTCOME")))))))))))))</f>
        <v>0</v>
      </c>
      <c r="K175">
        <f>J175="OK"</f>
        <v>0</v>
      </c>
      <c r="L175">
        <f>IF(ISNUMBER(Journal!$M175),Journal!$M175,0.5)</f>
        <v>0</v>
      </c>
      <c r="M175">
        <f>IF(NOT(K175),"",G175*IF(Journal!$K175="SL",Journal!$F175-Journal!$E175,IF(Journal!$K175="TP",Journal!$G175-Journal!$E175,IF(Journal!$K175="Manual exit",Journal!$J175-Journal!$E175,IF(Journal!$K175="TP1 + Breakeven",L175*(Journal!$G175-Journal!$E175),IF(Journal!$K175="TP1 + Manual",L175*(Journal!$G175-Journal!$E175)+(1-L175)*(Journal!$J175-Journal!$E175),(Journal!$G175+Journal!$H175+IF(ISNUMBER(Journal!$I175),Journal!$I175,0))/IF(ISNUMBER(Journal!$I175),3,2)-Journal!$E175))))))</f>
        <v>0</v>
      </c>
      <c r="N175">
        <f>IF(K175,Journal!$E175+G175*M175,"")</f>
        <v>0</v>
      </c>
      <c r="O175">
        <f>Q174</f>
        <v>0</v>
      </c>
      <c r="P175">
        <f>IF(OR(NOT(A175),I175&lt;&gt;""),"",Journal!$L175)</f>
        <v>0</v>
      </c>
      <c r="Q175">
        <f>O175+IF(K175,V175,0)</f>
        <v>0</v>
      </c>
      <c r="R175">
        <f>IF(P175="","",H175*P175*C175*D175)</f>
        <v>0</v>
      </c>
      <c r="S175">
        <f>IF(K175,M175*P175*C175*D175,"")</f>
        <v>0</v>
      </c>
      <c r="T175">
        <f>IF(K175,-IF(F175&gt;0,F175*Journal!$E175*P175*C175*D175,P175*E175),"")</f>
        <v>0</v>
      </c>
      <c r="U175">
        <f>IF(K175,IF(S175&gt;0,"W",IF(S175&lt;0,"L","B")),"")</f>
        <v>0</v>
      </c>
      <c r="V175">
        <f>IF(K175,S175+T175,"")</f>
        <v>0</v>
      </c>
      <c r="W175">
        <f>IF(K175,V175/O175,"")</f>
        <v>0</v>
      </c>
      <c r="X175">
        <f>IF(K175,M175/H175,"")</f>
        <v>0</v>
      </c>
      <c r="Y175">
        <f>IF(AND(OR(J175="OK",J175="OPEN"),ISNUMBER(Journal!$G175)),G175*(Journal!$G175-Journal!$E175)/H175,"")</f>
        <v>0</v>
      </c>
      <c r="Z175">
        <f>IF(AA175="","",IF(AND(ISNUMBER(Settings!$D$5),ISNUMBER(Settings!$E$5),IF(Settings!$D$5&lt;=Settings!$E$5,AND(AA175&gt;=Settings!$D$5,AA175&lt;Settings!$E$5),OR(AA175&gt;=Settings!$D$5,AA175&lt;Settings!$E$5))),Settings!$A$5,IF(AND(ISNUMBER(Settings!$D$6),ISNUMBER(Settings!$E$6),IF(Settings!$D$6&lt;=Settings!$E$6,AND(AA175&gt;=Settings!$D$6,AA175&lt;Settings!$E$6),OR(AA175&gt;=Settings!$D$6,AA175&lt;Settings!$E$6))),Settings!$A$6,IF(AND(ISNUMBER(Settings!$D$7),ISNUMBER(Settings!$E$7),IF(Settings!$D$7&lt;=Settings!$E$7,AND(AA175&gt;=Settings!$D$7,AA175&lt;Settings!$E$7),OR(AA175&gt;=Settings!$D$7,AA175&lt;Settings!$E$7))),Settings!$A$7,IF(AND(ISNUMBER(Settings!$D$8),ISNUMBER(Settings!$E$8),IF(Settings!$D$8&lt;=Settings!$E$8,AND(AA175&gt;=Settings!$D$8,AA175&lt;Settings!$E$8),OR(AA175&gt;=Settings!$D$8,AA175&lt;Settings!$E$8))),Settings!$A$8,IF(AND(ISNUMBER(Settings!$D$9),ISNUMBER(Settings!$E$9),IF(Settings!$D$9&lt;=Settings!$E$9,AND(AA175&gt;=Settings!$D$9,AA175&lt;Settings!$E$9),OR(AA175&gt;=Settings!$D$9,AA175&lt;Settings!$E$9))),Settings!$A$9,IF(AND(ISNUMBER(Settings!$D$10),ISNUMBER(Settings!$E$10),IF(Settings!$D$10&lt;=Settings!$E$10,AND(AA175&gt;=Settings!$D$10,AA175&lt;Settings!$E$10),OR(AA175&gt;=Settings!$D$10,AA175&lt;Settings!$E$10))),Settings!$A$10,"")))))))</f>
        <v>0</v>
      </c>
      <c r="AA175">
        <f>IF(AND(A175,ISNUMBER(Journal!$B175)),MOD(ROUND(MOD(Journal!$B175,1)*1440,0)-ROUND(Journal!$D$8*60,0),1440),"")</f>
        <v>0</v>
      </c>
      <c r="AB175">
        <f>IF(G175=1,"LONG",IF(G175=-1,"SHORT",""))</f>
        <v>0</v>
      </c>
      <c r="AC175">
        <f>AC174+IF(K175,1,0)</f>
        <v>0</v>
      </c>
      <c r="AD175">
        <f>IF(K175,AC175,"")</f>
        <v>0</v>
      </c>
      <c r="AE175">
        <f>J175="OPEN"</f>
        <v>0</v>
      </c>
      <c r="AF175">
        <f>AND(J175&lt;&gt;"",J175&lt;&gt;"OK",J175&lt;&gt;"OPEN")</f>
        <v>0</v>
      </c>
      <c r="AH175">
        <v>164</v>
      </c>
      <c r="AI175">
        <f>IF(AH175&gt;$AZ$11,"",IF(AH175=0,Journal!$D$3,INDEX($Q$11:$Q$1010,MATCH(AH175,$AD$11:$AD$1010,0))))</f>
        <v>0</v>
      </c>
      <c r="AJ175">
        <v>165</v>
      </c>
      <c r="AK175">
        <f>IF(AJ175&gt;$AZ$11,"",INDEX($P$11:$P$1010,MATCH(AJ175,$AD$11:$AD$1010,0)))</f>
        <v>0</v>
      </c>
    </row>
    <row r="176" spans="1:37">
      <c r="A176">
        <f>COUNTA(Journal!A176:M176)&gt;0</f>
        <v>0</v>
      </c>
      <c r="B176">
        <f>IF(Journal!$C176="",0,IFERROR(MATCH(Journal!$C176,Markets!$A$5:$A$154,0),0))</f>
        <v>0</v>
      </c>
      <c r="C176">
        <f>IF(B176&gt;0,INDEX(Markets!$C$5:$C$154,B176),"")</f>
        <v>0</v>
      </c>
      <c r="D176">
        <f>IF(B176&gt;0,INDEX(Markets!$F$5:$F$154,B176),"")</f>
        <v>0</v>
      </c>
      <c r="E176">
        <f>IF(B176&gt;0,IF(INDEX(Markets!$G$5:$G$154,B176)="",Journal!$D$4,INDEX(Markets!$G$5:$G$154,B176)),"")</f>
        <v>0</v>
      </c>
      <c r="F176">
        <f>IF(B176&gt;0,N(INDEX(Markets!$H$5:$H$154,B176)),0)</f>
        <v>0</v>
      </c>
      <c r="G176">
        <f>IF(Journal!$D176="LONG",1,IF(Journal!$D176="SHORT",-1,0))</f>
        <v>0</v>
      </c>
      <c r="H176">
        <f>IF(AND(ISNUMBER(Journal!$E176),ISNUMBER(Journal!$F176)),ABS(Journal!$E176-Journal!$F176),"")</f>
        <v>0</v>
      </c>
      <c r="I176">
        <f>IF(NOT(A176),"",IF(Journal!$C176="","INSTRUMENT MISSING",IF(B176=0,"UNKNOWN INSTRUMENT",IF(OR(NOT(ISNUMBER(C176)),NOT(ISNUMBER(D176))),"INSTRUMENT SPECS MISSING",IF(OR(C176&lt;=0,D176&lt;=0),"INSTRUMENT SPECS MISSING",IF(NOT(ISNUMBER(Journal!$E176)),"ENTRY MISSING",IF(NOT(ISNUMBER(Journal!$F176)),"SL MISSING",IF(Journal!$F176=Journal!$E176,"SL = ENTRY",IF(G176=0,"DIRECTION MISSING",IF(G176*(Journal!$E176-Journal!$F176)&lt;=0,"SL WRONG SIDE",IF(NOT(AND(ISNUMBER(Journal!$L176),Journal!$L176&gt;0)),IF(TRUE,"LOTS MISSING","RISK MISSING"),"")))))))))))</f>
        <v>0</v>
      </c>
      <c r="J176">
        <f>IF(NOT(A176),"",IF(I176&lt;&gt;"",I176,IF(AND(ISNUMBER(Journal!$G176),G176*(Journal!$G176-Journal!$E176)&lt;=0),"TP1 WRONG SIDE",IF(AND(ISNUMBER(Journal!$H176),G176*(Journal!$H176-Journal!$E176)&lt;=0),"TP2 WRONG SIDE",IF(AND(ISNUMBER(Journal!$I176),G176*(Journal!$I176-Journal!$E176)&lt;=0),"TP3 WRONG SIDE",IF(Journal!$K176="","OPEN",IF(AND(Journal!$M176&lt;&gt;"",OR(NOT(ISNUMBER(Journal!$M176)),Journal!$M176&lt;=0,Journal!$M176&gt;=1)),"TP1 % INVALID",IF(Journal!$K176="SL","OK",IF(Journal!$K176="TP",IF(ISNUMBER(Journal!$G176),"OK","TP1 MISSING"),IF(Journal!$K176="Manual exit",IF(ISNUMBER(Journal!$J176),"OK","MANUAL MISSING"),IF(Journal!$K176="TP1 + Breakeven",IF(ISNUMBER(Journal!$G176),"OK","TP1 MISSING"),IF(Journal!$K176="TP1 + Manual",IF(ISNUMBER(Journal!$G176),IF(ISNUMBER(Journal!$J176),"OK","MANUAL MISSING"),IF(ISNUMBER(Journal!$J176),"TP1 MISSING","TP1 &amp; MANUAL MISSING")),IF(Journal!$K176="Multiple TP",IF(ISNUMBER(Journal!$G176),IF(ISNUMBER(Journal!$H176),"OK","TP2 MISSING"),IF(ISNUMBER(Journal!$H176),"TP1 MISSING","TP1 &amp; TP2 MISSING")),"UNKNOWN OUTCOME")))))))))))))</f>
        <v>0</v>
      </c>
      <c r="K176">
        <f>J176="OK"</f>
        <v>0</v>
      </c>
      <c r="L176">
        <f>IF(ISNUMBER(Journal!$M176),Journal!$M176,0.5)</f>
        <v>0</v>
      </c>
      <c r="M176">
        <f>IF(NOT(K176),"",G176*IF(Journal!$K176="SL",Journal!$F176-Journal!$E176,IF(Journal!$K176="TP",Journal!$G176-Journal!$E176,IF(Journal!$K176="Manual exit",Journal!$J176-Journal!$E176,IF(Journal!$K176="TP1 + Breakeven",L176*(Journal!$G176-Journal!$E176),IF(Journal!$K176="TP1 + Manual",L176*(Journal!$G176-Journal!$E176)+(1-L176)*(Journal!$J176-Journal!$E176),(Journal!$G176+Journal!$H176+IF(ISNUMBER(Journal!$I176),Journal!$I176,0))/IF(ISNUMBER(Journal!$I176),3,2)-Journal!$E176))))))</f>
        <v>0</v>
      </c>
      <c r="N176">
        <f>IF(K176,Journal!$E176+G176*M176,"")</f>
        <v>0</v>
      </c>
      <c r="O176">
        <f>Q175</f>
        <v>0</v>
      </c>
      <c r="P176">
        <f>IF(OR(NOT(A176),I176&lt;&gt;""),"",Journal!$L176)</f>
        <v>0</v>
      </c>
      <c r="Q176">
        <f>O176+IF(K176,V176,0)</f>
        <v>0</v>
      </c>
      <c r="R176">
        <f>IF(P176="","",H176*P176*C176*D176)</f>
        <v>0</v>
      </c>
      <c r="S176">
        <f>IF(K176,M176*P176*C176*D176,"")</f>
        <v>0</v>
      </c>
      <c r="T176">
        <f>IF(K176,-IF(F176&gt;0,F176*Journal!$E176*P176*C176*D176,P176*E176),"")</f>
        <v>0</v>
      </c>
      <c r="U176">
        <f>IF(K176,IF(S176&gt;0,"W",IF(S176&lt;0,"L","B")),"")</f>
        <v>0</v>
      </c>
      <c r="V176">
        <f>IF(K176,S176+T176,"")</f>
        <v>0</v>
      </c>
      <c r="W176">
        <f>IF(K176,V176/O176,"")</f>
        <v>0</v>
      </c>
      <c r="X176">
        <f>IF(K176,M176/H176,"")</f>
        <v>0</v>
      </c>
      <c r="Y176">
        <f>IF(AND(OR(J176="OK",J176="OPEN"),ISNUMBER(Journal!$G176)),G176*(Journal!$G176-Journal!$E176)/H176,"")</f>
        <v>0</v>
      </c>
      <c r="Z176">
        <f>IF(AA176="","",IF(AND(ISNUMBER(Settings!$D$5),ISNUMBER(Settings!$E$5),IF(Settings!$D$5&lt;=Settings!$E$5,AND(AA176&gt;=Settings!$D$5,AA176&lt;Settings!$E$5),OR(AA176&gt;=Settings!$D$5,AA176&lt;Settings!$E$5))),Settings!$A$5,IF(AND(ISNUMBER(Settings!$D$6),ISNUMBER(Settings!$E$6),IF(Settings!$D$6&lt;=Settings!$E$6,AND(AA176&gt;=Settings!$D$6,AA176&lt;Settings!$E$6),OR(AA176&gt;=Settings!$D$6,AA176&lt;Settings!$E$6))),Settings!$A$6,IF(AND(ISNUMBER(Settings!$D$7),ISNUMBER(Settings!$E$7),IF(Settings!$D$7&lt;=Settings!$E$7,AND(AA176&gt;=Settings!$D$7,AA176&lt;Settings!$E$7),OR(AA176&gt;=Settings!$D$7,AA176&lt;Settings!$E$7))),Settings!$A$7,IF(AND(ISNUMBER(Settings!$D$8),ISNUMBER(Settings!$E$8),IF(Settings!$D$8&lt;=Settings!$E$8,AND(AA176&gt;=Settings!$D$8,AA176&lt;Settings!$E$8),OR(AA176&gt;=Settings!$D$8,AA176&lt;Settings!$E$8))),Settings!$A$8,IF(AND(ISNUMBER(Settings!$D$9),ISNUMBER(Settings!$E$9),IF(Settings!$D$9&lt;=Settings!$E$9,AND(AA176&gt;=Settings!$D$9,AA176&lt;Settings!$E$9),OR(AA176&gt;=Settings!$D$9,AA176&lt;Settings!$E$9))),Settings!$A$9,IF(AND(ISNUMBER(Settings!$D$10),ISNUMBER(Settings!$E$10),IF(Settings!$D$10&lt;=Settings!$E$10,AND(AA176&gt;=Settings!$D$10,AA176&lt;Settings!$E$10),OR(AA176&gt;=Settings!$D$10,AA176&lt;Settings!$E$10))),Settings!$A$10,"")))))))</f>
        <v>0</v>
      </c>
      <c r="AA176">
        <f>IF(AND(A176,ISNUMBER(Journal!$B176)),MOD(ROUND(MOD(Journal!$B176,1)*1440,0)-ROUND(Journal!$D$8*60,0),1440),"")</f>
        <v>0</v>
      </c>
      <c r="AB176">
        <f>IF(G176=1,"LONG",IF(G176=-1,"SHORT",""))</f>
        <v>0</v>
      </c>
      <c r="AC176">
        <f>AC175+IF(K176,1,0)</f>
        <v>0</v>
      </c>
      <c r="AD176">
        <f>IF(K176,AC176,"")</f>
        <v>0</v>
      </c>
      <c r="AE176">
        <f>J176="OPEN"</f>
        <v>0</v>
      </c>
      <c r="AF176">
        <f>AND(J176&lt;&gt;"",J176&lt;&gt;"OK",J176&lt;&gt;"OPEN")</f>
        <v>0</v>
      </c>
      <c r="AH176">
        <v>165</v>
      </c>
      <c r="AI176">
        <f>IF(AH176&gt;$AZ$11,"",IF(AH176=0,Journal!$D$3,INDEX($Q$11:$Q$1010,MATCH(AH176,$AD$11:$AD$1010,0))))</f>
        <v>0</v>
      </c>
      <c r="AJ176">
        <v>166</v>
      </c>
      <c r="AK176">
        <f>IF(AJ176&gt;$AZ$11,"",INDEX($P$11:$P$1010,MATCH(AJ176,$AD$11:$AD$1010,0)))</f>
        <v>0</v>
      </c>
    </row>
    <row r="177" spans="1:37">
      <c r="A177">
        <f>COUNTA(Journal!A177:M177)&gt;0</f>
        <v>0</v>
      </c>
      <c r="B177">
        <f>IF(Journal!$C177="",0,IFERROR(MATCH(Journal!$C177,Markets!$A$5:$A$154,0),0))</f>
        <v>0</v>
      </c>
      <c r="C177">
        <f>IF(B177&gt;0,INDEX(Markets!$C$5:$C$154,B177),"")</f>
        <v>0</v>
      </c>
      <c r="D177">
        <f>IF(B177&gt;0,INDEX(Markets!$F$5:$F$154,B177),"")</f>
        <v>0</v>
      </c>
      <c r="E177">
        <f>IF(B177&gt;0,IF(INDEX(Markets!$G$5:$G$154,B177)="",Journal!$D$4,INDEX(Markets!$G$5:$G$154,B177)),"")</f>
        <v>0</v>
      </c>
      <c r="F177">
        <f>IF(B177&gt;0,N(INDEX(Markets!$H$5:$H$154,B177)),0)</f>
        <v>0</v>
      </c>
      <c r="G177">
        <f>IF(Journal!$D177="LONG",1,IF(Journal!$D177="SHORT",-1,0))</f>
        <v>0</v>
      </c>
      <c r="H177">
        <f>IF(AND(ISNUMBER(Journal!$E177),ISNUMBER(Journal!$F177)),ABS(Journal!$E177-Journal!$F177),"")</f>
        <v>0</v>
      </c>
      <c r="I177">
        <f>IF(NOT(A177),"",IF(Journal!$C177="","INSTRUMENT MISSING",IF(B177=0,"UNKNOWN INSTRUMENT",IF(OR(NOT(ISNUMBER(C177)),NOT(ISNUMBER(D177))),"INSTRUMENT SPECS MISSING",IF(OR(C177&lt;=0,D177&lt;=0),"INSTRUMENT SPECS MISSING",IF(NOT(ISNUMBER(Journal!$E177)),"ENTRY MISSING",IF(NOT(ISNUMBER(Journal!$F177)),"SL MISSING",IF(Journal!$F177=Journal!$E177,"SL = ENTRY",IF(G177=0,"DIRECTION MISSING",IF(G177*(Journal!$E177-Journal!$F177)&lt;=0,"SL WRONG SIDE",IF(NOT(AND(ISNUMBER(Journal!$L177),Journal!$L177&gt;0)),IF(TRUE,"LOTS MISSING","RISK MISSING"),"")))))))))))</f>
        <v>0</v>
      </c>
      <c r="J177">
        <f>IF(NOT(A177),"",IF(I177&lt;&gt;"",I177,IF(AND(ISNUMBER(Journal!$G177),G177*(Journal!$G177-Journal!$E177)&lt;=0),"TP1 WRONG SIDE",IF(AND(ISNUMBER(Journal!$H177),G177*(Journal!$H177-Journal!$E177)&lt;=0),"TP2 WRONG SIDE",IF(AND(ISNUMBER(Journal!$I177),G177*(Journal!$I177-Journal!$E177)&lt;=0),"TP3 WRONG SIDE",IF(Journal!$K177="","OPEN",IF(AND(Journal!$M177&lt;&gt;"",OR(NOT(ISNUMBER(Journal!$M177)),Journal!$M177&lt;=0,Journal!$M177&gt;=1)),"TP1 % INVALID",IF(Journal!$K177="SL","OK",IF(Journal!$K177="TP",IF(ISNUMBER(Journal!$G177),"OK","TP1 MISSING"),IF(Journal!$K177="Manual exit",IF(ISNUMBER(Journal!$J177),"OK","MANUAL MISSING"),IF(Journal!$K177="TP1 + Breakeven",IF(ISNUMBER(Journal!$G177),"OK","TP1 MISSING"),IF(Journal!$K177="TP1 + Manual",IF(ISNUMBER(Journal!$G177),IF(ISNUMBER(Journal!$J177),"OK","MANUAL MISSING"),IF(ISNUMBER(Journal!$J177),"TP1 MISSING","TP1 &amp; MANUAL MISSING")),IF(Journal!$K177="Multiple TP",IF(ISNUMBER(Journal!$G177),IF(ISNUMBER(Journal!$H177),"OK","TP2 MISSING"),IF(ISNUMBER(Journal!$H177),"TP1 MISSING","TP1 &amp; TP2 MISSING")),"UNKNOWN OUTCOME")))))))))))))</f>
        <v>0</v>
      </c>
      <c r="K177">
        <f>J177="OK"</f>
        <v>0</v>
      </c>
      <c r="L177">
        <f>IF(ISNUMBER(Journal!$M177),Journal!$M177,0.5)</f>
        <v>0</v>
      </c>
      <c r="M177">
        <f>IF(NOT(K177),"",G177*IF(Journal!$K177="SL",Journal!$F177-Journal!$E177,IF(Journal!$K177="TP",Journal!$G177-Journal!$E177,IF(Journal!$K177="Manual exit",Journal!$J177-Journal!$E177,IF(Journal!$K177="TP1 + Breakeven",L177*(Journal!$G177-Journal!$E177),IF(Journal!$K177="TP1 + Manual",L177*(Journal!$G177-Journal!$E177)+(1-L177)*(Journal!$J177-Journal!$E177),(Journal!$G177+Journal!$H177+IF(ISNUMBER(Journal!$I177),Journal!$I177,0))/IF(ISNUMBER(Journal!$I177),3,2)-Journal!$E177))))))</f>
        <v>0</v>
      </c>
      <c r="N177">
        <f>IF(K177,Journal!$E177+G177*M177,"")</f>
        <v>0</v>
      </c>
      <c r="O177">
        <f>Q176</f>
        <v>0</v>
      </c>
      <c r="P177">
        <f>IF(OR(NOT(A177),I177&lt;&gt;""),"",Journal!$L177)</f>
        <v>0</v>
      </c>
      <c r="Q177">
        <f>O177+IF(K177,V177,0)</f>
        <v>0</v>
      </c>
      <c r="R177">
        <f>IF(P177="","",H177*P177*C177*D177)</f>
        <v>0</v>
      </c>
      <c r="S177">
        <f>IF(K177,M177*P177*C177*D177,"")</f>
        <v>0</v>
      </c>
      <c r="T177">
        <f>IF(K177,-IF(F177&gt;0,F177*Journal!$E177*P177*C177*D177,P177*E177),"")</f>
        <v>0</v>
      </c>
      <c r="U177">
        <f>IF(K177,IF(S177&gt;0,"W",IF(S177&lt;0,"L","B")),"")</f>
        <v>0</v>
      </c>
      <c r="V177">
        <f>IF(K177,S177+T177,"")</f>
        <v>0</v>
      </c>
      <c r="W177">
        <f>IF(K177,V177/O177,"")</f>
        <v>0</v>
      </c>
      <c r="X177">
        <f>IF(K177,M177/H177,"")</f>
        <v>0</v>
      </c>
      <c r="Y177">
        <f>IF(AND(OR(J177="OK",J177="OPEN"),ISNUMBER(Journal!$G177)),G177*(Journal!$G177-Journal!$E177)/H177,"")</f>
        <v>0</v>
      </c>
      <c r="Z177">
        <f>IF(AA177="","",IF(AND(ISNUMBER(Settings!$D$5),ISNUMBER(Settings!$E$5),IF(Settings!$D$5&lt;=Settings!$E$5,AND(AA177&gt;=Settings!$D$5,AA177&lt;Settings!$E$5),OR(AA177&gt;=Settings!$D$5,AA177&lt;Settings!$E$5))),Settings!$A$5,IF(AND(ISNUMBER(Settings!$D$6),ISNUMBER(Settings!$E$6),IF(Settings!$D$6&lt;=Settings!$E$6,AND(AA177&gt;=Settings!$D$6,AA177&lt;Settings!$E$6),OR(AA177&gt;=Settings!$D$6,AA177&lt;Settings!$E$6))),Settings!$A$6,IF(AND(ISNUMBER(Settings!$D$7),ISNUMBER(Settings!$E$7),IF(Settings!$D$7&lt;=Settings!$E$7,AND(AA177&gt;=Settings!$D$7,AA177&lt;Settings!$E$7),OR(AA177&gt;=Settings!$D$7,AA177&lt;Settings!$E$7))),Settings!$A$7,IF(AND(ISNUMBER(Settings!$D$8),ISNUMBER(Settings!$E$8),IF(Settings!$D$8&lt;=Settings!$E$8,AND(AA177&gt;=Settings!$D$8,AA177&lt;Settings!$E$8),OR(AA177&gt;=Settings!$D$8,AA177&lt;Settings!$E$8))),Settings!$A$8,IF(AND(ISNUMBER(Settings!$D$9),ISNUMBER(Settings!$E$9),IF(Settings!$D$9&lt;=Settings!$E$9,AND(AA177&gt;=Settings!$D$9,AA177&lt;Settings!$E$9),OR(AA177&gt;=Settings!$D$9,AA177&lt;Settings!$E$9))),Settings!$A$9,IF(AND(ISNUMBER(Settings!$D$10),ISNUMBER(Settings!$E$10),IF(Settings!$D$10&lt;=Settings!$E$10,AND(AA177&gt;=Settings!$D$10,AA177&lt;Settings!$E$10),OR(AA177&gt;=Settings!$D$10,AA177&lt;Settings!$E$10))),Settings!$A$10,"")))))))</f>
        <v>0</v>
      </c>
      <c r="AA177">
        <f>IF(AND(A177,ISNUMBER(Journal!$B177)),MOD(ROUND(MOD(Journal!$B177,1)*1440,0)-ROUND(Journal!$D$8*60,0),1440),"")</f>
        <v>0</v>
      </c>
      <c r="AB177">
        <f>IF(G177=1,"LONG",IF(G177=-1,"SHORT",""))</f>
        <v>0</v>
      </c>
      <c r="AC177">
        <f>AC176+IF(K177,1,0)</f>
        <v>0</v>
      </c>
      <c r="AD177">
        <f>IF(K177,AC177,"")</f>
        <v>0</v>
      </c>
      <c r="AE177">
        <f>J177="OPEN"</f>
        <v>0</v>
      </c>
      <c r="AF177">
        <f>AND(J177&lt;&gt;"",J177&lt;&gt;"OK",J177&lt;&gt;"OPEN")</f>
        <v>0</v>
      </c>
      <c r="AH177">
        <v>166</v>
      </c>
      <c r="AI177">
        <f>IF(AH177&gt;$AZ$11,"",IF(AH177=0,Journal!$D$3,INDEX($Q$11:$Q$1010,MATCH(AH177,$AD$11:$AD$1010,0))))</f>
        <v>0</v>
      </c>
      <c r="AJ177">
        <v>167</v>
      </c>
      <c r="AK177">
        <f>IF(AJ177&gt;$AZ$11,"",INDEX($P$11:$P$1010,MATCH(AJ177,$AD$11:$AD$1010,0)))</f>
        <v>0</v>
      </c>
    </row>
    <row r="178" spans="1:37">
      <c r="A178">
        <f>COUNTA(Journal!A178:M178)&gt;0</f>
        <v>0</v>
      </c>
      <c r="B178">
        <f>IF(Journal!$C178="",0,IFERROR(MATCH(Journal!$C178,Markets!$A$5:$A$154,0),0))</f>
        <v>0</v>
      </c>
      <c r="C178">
        <f>IF(B178&gt;0,INDEX(Markets!$C$5:$C$154,B178),"")</f>
        <v>0</v>
      </c>
      <c r="D178">
        <f>IF(B178&gt;0,INDEX(Markets!$F$5:$F$154,B178),"")</f>
        <v>0</v>
      </c>
      <c r="E178">
        <f>IF(B178&gt;0,IF(INDEX(Markets!$G$5:$G$154,B178)="",Journal!$D$4,INDEX(Markets!$G$5:$G$154,B178)),"")</f>
        <v>0</v>
      </c>
      <c r="F178">
        <f>IF(B178&gt;0,N(INDEX(Markets!$H$5:$H$154,B178)),0)</f>
        <v>0</v>
      </c>
      <c r="G178">
        <f>IF(Journal!$D178="LONG",1,IF(Journal!$D178="SHORT",-1,0))</f>
        <v>0</v>
      </c>
      <c r="H178">
        <f>IF(AND(ISNUMBER(Journal!$E178),ISNUMBER(Journal!$F178)),ABS(Journal!$E178-Journal!$F178),"")</f>
        <v>0</v>
      </c>
      <c r="I178">
        <f>IF(NOT(A178),"",IF(Journal!$C178="","INSTRUMENT MISSING",IF(B178=0,"UNKNOWN INSTRUMENT",IF(OR(NOT(ISNUMBER(C178)),NOT(ISNUMBER(D178))),"INSTRUMENT SPECS MISSING",IF(OR(C178&lt;=0,D178&lt;=0),"INSTRUMENT SPECS MISSING",IF(NOT(ISNUMBER(Journal!$E178)),"ENTRY MISSING",IF(NOT(ISNUMBER(Journal!$F178)),"SL MISSING",IF(Journal!$F178=Journal!$E178,"SL = ENTRY",IF(G178=0,"DIRECTION MISSING",IF(G178*(Journal!$E178-Journal!$F178)&lt;=0,"SL WRONG SIDE",IF(NOT(AND(ISNUMBER(Journal!$L178),Journal!$L178&gt;0)),IF(TRUE,"LOTS MISSING","RISK MISSING"),"")))))))))))</f>
        <v>0</v>
      </c>
      <c r="J178">
        <f>IF(NOT(A178),"",IF(I178&lt;&gt;"",I178,IF(AND(ISNUMBER(Journal!$G178),G178*(Journal!$G178-Journal!$E178)&lt;=0),"TP1 WRONG SIDE",IF(AND(ISNUMBER(Journal!$H178),G178*(Journal!$H178-Journal!$E178)&lt;=0),"TP2 WRONG SIDE",IF(AND(ISNUMBER(Journal!$I178),G178*(Journal!$I178-Journal!$E178)&lt;=0),"TP3 WRONG SIDE",IF(Journal!$K178="","OPEN",IF(AND(Journal!$M178&lt;&gt;"",OR(NOT(ISNUMBER(Journal!$M178)),Journal!$M178&lt;=0,Journal!$M178&gt;=1)),"TP1 % INVALID",IF(Journal!$K178="SL","OK",IF(Journal!$K178="TP",IF(ISNUMBER(Journal!$G178),"OK","TP1 MISSING"),IF(Journal!$K178="Manual exit",IF(ISNUMBER(Journal!$J178),"OK","MANUAL MISSING"),IF(Journal!$K178="TP1 + Breakeven",IF(ISNUMBER(Journal!$G178),"OK","TP1 MISSING"),IF(Journal!$K178="TP1 + Manual",IF(ISNUMBER(Journal!$G178),IF(ISNUMBER(Journal!$J178),"OK","MANUAL MISSING"),IF(ISNUMBER(Journal!$J178),"TP1 MISSING","TP1 &amp; MANUAL MISSING")),IF(Journal!$K178="Multiple TP",IF(ISNUMBER(Journal!$G178),IF(ISNUMBER(Journal!$H178),"OK","TP2 MISSING"),IF(ISNUMBER(Journal!$H178),"TP1 MISSING","TP1 &amp; TP2 MISSING")),"UNKNOWN OUTCOME")))))))))))))</f>
        <v>0</v>
      </c>
      <c r="K178">
        <f>J178="OK"</f>
        <v>0</v>
      </c>
      <c r="L178">
        <f>IF(ISNUMBER(Journal!$M178),Journal!$M178,0.5)</f>
        <v>0</v>
      </c>
      <c r="M178">
        <f>IF(NOT(K178),"",G178*IF(Journal!$K178="SL",Journal!$F178-Journal!$E178,IF(Journal!$K178="TP",Journal!$G178-Journal!$E178,IF(Journal!$K178="Manual exit",Journal!$J178-Journal!$E178,IF(Journal!$K178="TP1 + Breakeven",L178*(Journal!$G178-Journal!$E178),IF(Journal!$K178="TP1 + Manual",L178*(Journal!$G178-Journal!$E178)+(1-L178)*(Journal!$J178-Journal!$E178),(Journal!$G178+Journal!$H178+IF(ISNUMBER(Journal!$I178),Journal!$I178,0))/IF(ISNUMBER(Journal!$I178),3,2)-Journal!$E178))))))</f>
        <v>0</v>
      </c>
      <c r="N178">
        <f>IF(K178,Journal!$E178+G178*M178,"")</f>
        <v>0</v>
      </c>
      <c r="O178">
        <f>Q177</f>
        <v>0</v>
      </c>
      <c r="P178">
        <f>IF(OR(NOT(A178),I178&lt;&gt;""),"",Journal!$L178)</f>
        <v>0</v>
      </c>
      <c r="Q178">
        <f>O178+IF(K178,V178,0)</f>
        <v>0</v>
      </c>
      <c r="R178">
        <f>IF(P178="","",H178*P178*C178*D178)</f>
        <v>0</v>
      </c>
      <c r="S178">
        <f>IF(K178,M178*P178*C178*D178,"")</f>
        <v>0</v>
      </c>
      <c r="T178">
        <f>IF(K178,-IF(F178&gt;0,F178*Journal!$E178*P178*C178*D178,P178*E178),"")</f>
        <v>0</v>
      </c>
      <c r="U178">
        <f>IF(K178,IF(S178&gt;0,"W",IF(S178&lt;0,"L","B")),"")</f>
        <v>0</v>
      </c>
      <c r="V178">
        <f>IF(K178,S178+T178,"")</f>
        <v>0</v>
      </c>
      <c r="W178">
        <f>IF(K178,V178/O178,"")</f>
        <v>0</v>
      </c>
      <c r="X178">
        <f>IF(K178,M178/H178,"")</f>
        <v>0</v>
      </c>
      <c r="Y178">
        <f>IF(AND(OR(J178="OK",J178="OPEN"),ISNUMBER(Journal!$G178)),G178*(Journal!$G178-Journal!$E178)/H178,"")</f>
        <v>0</v>
      </c>
      <c r="Z178">
        <f>IF(AA178="","",IF(AND(ISNUMBER(Settings!$D$5),ISNUMBER(Settings!$E$5),IF(Settings!$D$5&lt;=Settings!$E$5,AND(AA178&gt;=Settings!$D$5,AA178&lt;Settings!$E$5),OR(AA178&gt;=Settings!$D$5,AA178&lt;Settings!$E$5))),Settings!$A$5,IF(AND(ISNUMBER(Settings!$D$6),ISNUMBER(Settings!$E$6),IF(Settings!$D$6&lt;=Settings!$E$6,AND(AA178&gt;=Settings!$D$6,AA178&lt;Settings!$E$6),OR(AA178&gt;=Settings!$D$6,AA178&lt;Settings!$E$6))),Settings!$A$6,IF(AND(ISNUMBER(Settings!$D$7),ISNUMBER(Settings!$E$7),IF(Settings!$D$7&lt;=Settings!$E$7,AND(AA178&gt;=Settings!$D$7,AA178&lt;Settings!$E$7),OR(AA178&gt;=Settings!$D$7,AA178&lt;Settings!$E$7))),Settings!$A$7,IF(AND(ISNUMBER(Settings!$D$8),ISNUMBER(Settings!$E$8),IF(Settings!$D$8&lt;=Settings!$E$8,AND(AA178&gt;=Settings!$D$8,AA178&lt;Settings!$E$8),OR(AA178&gt;=Settings!$D$8,AA178&lt;Settings!$E$8))),Settings!$A$8,IF(AND(ISNUMBER(Settings!$D$9),ISNUMBER(Settings!$E$9),IF(Settings!$D$9&lt;=Settings!$E$9,AND(AA178&gt;=Settings!$D$9,AA178&lt;Settings!$E$9),OR(AA178&gt;=Settings!$D$9,AA178&lt;Settings!$E$9))),Settings!$A$9,IF(AND(ISNUMBER(Settings!$D$10),ISNUMBER(Settings!$E$10),IF(Settings!$D$10&lt;=Settings!$E$10,AND(AA178&gt;=Settings!$D$10,AA178&lt;Settings!$E$10),OR(AA178&gt;=Settings!$D$10,AA178&lt;Settings!$E$10))),Settings!$A$10,"")))))))</f>
        <v>0</v>
      </c>
      <c r="AA178">
        <f>IF(AND(A178,ISNUMBER(Journal!$B178)),MOD(ROUND(MOD(Journal!$B178,1)*1440,0)-ROUND(Journal!$D$8*60,0),1440),"")</f>
        <v>0</v>
      </c>
      <c r="AB178">
        <f>IF(G178=1,"LONG",IF(G178=-1,"SHORT",""))</f>
        <v>0</v>
      </c>
      <c r="AC178">
        <f>AC177+IF(K178,1,0)</f>
        <v>0</v>
      </c>
      <c r="AD178">
        <f>IF(K178,AC178,"")</f>
        <v>0</v>
      </c>
      <c r="AE178">
        <f>J178="OPEN"</f>
        <v>0</v>
      </c>
      <c r="AF178">
        <f>AND(J178&lt;&gt;"",J178&lt;&gt;"OK",J178&lt;&gt;"OPEN")</f>
        <v>0</v>
      </c>
      <c r="AH178">
        <v>167</v>
      </c>
      <c r="AI178">
        <f>IF(AH178&gt;$AZ$11,"",IF(AH178=0,Journal!$D$3,INDEX($Q$11:$Q$1010,MATCH(AH178,$AD$11:$AD$1010,0))))</f>
        <v>0</v>
      </c>
      <c r="AJ178">
        <v>168</v>
      </c>
      <c r="AK178">
        <f>IF(AJ178&gt;$AZ$11,"",INDEX($P$11:$P$1010,MATCH(AJ178,$AD$11:$AD$1010,0)))</f>
        <v>0</v>
      </c>
    </row>
    <row r="179" spans="1:37">
      <c r="A179">
        <f>COUNTA(Journal!A179:M179)&gt;0</f>
        <v>0</v>
      </c>
      <c r="B179">
        <f>IF(Journal!$C179="",0,IFERROR(MATCH(Journal!$C179,Markets!$A$5:$A$154,0),0))</f>
        <v>0</v>
      </c>
      <c r="C179">
        <f>IF(B179&gt;0,INDEX(Markets!$C$5:$C$154,B179),"")</f>
        <v>0</v>
      </c>
      <c r="D179">
        <f>IF(B179&gt;0,INDEX(Markets!$F$5:$F$154,B179),"")</f>
        <v>0</v>
      </c>
      <c r="E179">
        <f>IF(B179&gt;0,IF(INDEX(Markets!$G$5:$G$154,B179)="",Journal!$D$4,INDEX(Markets!$G$5:$G$154,B179)),"")</f>
        <v>0</v>
      </c>
      <c r="F179">
        <f>IF(B179&gt;0,N(INDEX(Markets!$H$5:$H$154,B179)),0)</f>
        <v>0</v>
      </c>
      <c r="G179">
        <f>IF(Journal!$D179="LONG",1,IF(Journal!$D179="SHORT",-1,0))</f>
        <v>0</v>
      </c>
      <c r="H179">
        <f>IF(AND(ISNUMBER(Journal!$E179),ISNUMBER(Journal!$F179)),ABS(Journal!$E179-Journal!$F179),"")</f>
        <v>0</v>
      </c>
      <c r="I179">
        <f>IF(NOT(A179),"",IF(Journal!$C179="","INSTRUMENT MISSING",IF(B179=0,"UNKNOWN INSTRUMENT",IF(OR(NOT(ISNUMBER(C179)),NOT(ISNUMBER(D179))),"INSTRUMENT SPECS MISSING",IF(OR(C179&lt;=0,D179&lt;=0),"INSTRUMENT SPECS MISSING",IF(NOT(ISNUMBER(Journal!$E179)),"ENTRY MISSING",IF(NOT(ISNUMBER(Journal!$F179)),"SL MISSING",IF(Journal!$F179=Journal!$E179,"SL = ENTRY",IF(G179=0,"DIRECTION MISSING",IF(G179*(Journal!$E179-Journal!$F179)&lt;=0,"SL WRONG SIDE",IF(NOT(AND(ISNUMBER(Journal!$L179),Journal!$L179&gt;0)),IF(TRUE,"LOTS MISSING","RISK MISSING"),"")))))))))))</f>
        <v>0</v>
      </c>
      <c r="J179">
        <f>IF(NOT(A179),"",IF(I179&lt;&gt;"",I179,IF(AND(ISNUMBER(Journal!$G179),G179*(Journal!$G179-Journal!$E179)&lt;=0),"TP1 WRONG SIDE",IF(AND(ISNUMBER(Journal!$H179),G179*(Journal!$H179-Journal!$E179)&lt;=0),"TP2 WRONG SIDE",IF(AND(ISNUMBER(Journal!$I179),G179*(Journal!$I179-Journal!$E179)&lt;=0),"TP3 WRONG SIDE",IF(Journal!$K179="","OPEN",IF(AND(Journal!$M179&lt;&gt;"",OR(NOT(ISNUMBER(Journal!$M179)),Journal!$M179&lt;=0,Journal!$M179&gt;=1)),"TP1 % INVALID",IF(Journal!$K179="SL","OK",IF(Journal!$K179="TP",IF(ISNUMBER(Journal!$G179),"OK","TP1 MISSING"),IF(Journal!$K179="Manual exit",IF(ISNUMBER(Journal!$J179),"OK","MANUAL MISSING"),IF(Journal!$K179="TP1 + Breakeven",IF(ISNUMBER(Journal!$G179),"OK","TP1 MISSING"),IF(Journal!$K179="TP1 + Manual",IF(ISNUMBER(Journal!$G179),IF(ISNUMBER(Journal!$J179),"OK","MANUAL MISSING"),IF(ISNUMBER(Journal!$J179),"TP1 MISSING","TP1 &amp; MANUAL MISSING")),IF(Journal!$K179="Multiple TP",IF(ISNUMBER(Journal!$G179),IF(ISNUMBER(Journal!$H179),"OK","TP2 MISSING"),IF(ISNUMBER(Journal!$H179),"TP1 MISSING","TP1 &amp; TP2 MISSING")),"UNKNOWN OUTCOME")))))))))))))</f>
        <v>0</v>
      </c>
      <c r="K179">
        <f>J179="OK"</f>
        <v>0</v>
      </c>
      <c r="L179">
        <f>IF(ISNUMBER(Journal!$M179),Journal!$M179,0.5)</f>
        <v>0</v>
      </c>
      <c r="M179">
        <f>IF(NOT(K179),"",G179*IF(Journal!$K179="SL",Journal!$F179-Journal!$E179,IF(Journal!$K179="TP",Journal!$G179-Journal!$E179,IF(Journal!$K179="Manual exit",Journal!$J179-Journal!$E179,IF(Journal!$K179="TP1 + Breakeven",L179*(Journal!$G179-Journal!$E179),IF(Journal!$K179="TP1 + Manual",L179*(Journal!$G179-Journal!$E179)+(1-L179)*(Journal!$J179-Journal!$E179),(Journal!$G179+Journal!$H179+IF(ISNUMBER(Journal!$I179),Journal!$I179,0))/IF(ISNUMBER(Journal!$I179),3,2)-Journal!$E179))))))</f>
        <v>0</v>
      </c>
      <c r="N179">
        <f>IF(K179,Journal!$E179+G179*M179,"")</f>
        <v>0</v>
      </c>
      <c r="O179">
        <f>Q178</f>
        <v>0</v>
      </c>
      <c r="P179">
        <f>IF(OR(NOT(A179),I179&lt;&gt;""),"",Journal!$L179)</f>
        <v>0</v>
      </c>
      <c r="Q179">
        <f>O179+IF(K179,V179,0)</f>
        <v>0</v>
      </c>
      <c r="R179">
        <f>IF(P179="","",H179*P179*C179*D179)</f>
        <v>0</v>
      </c>
      <c r="S179">
        <f>IF(K179,M179*P179*C179*D179,"")</f>
        <v>0</v>
      </c>
      <c r="T179">
        <f>IF(K179,-IF(F179&gt;0,F179*Journal!$E179*P179*C179*D179,P179*E179),"")</f>
        <v>0</v>
      </c>
      <c r="U179">
        <f>IF(K179,IF(S179&gt;0,"W",IF(S179&lt;0,"L","B")),"")</f>
        <v>0</v>
      </c>
      <c r="V179">
        <f>IF(K179,S179+T179,"")</f>
        <v>0</v>
      </c>
      <c r="W179">
        <f>IF(K179,V179/O179,"")</f>
        <v>0</v>
      </c>
      <c r="X179">
        <f>IF(K179,M179/H179,"")</f>
        <v>0</v>
      </c>
      <c r="Y179">
        <f>IF(AND(OR(J179="OK",J179="OPEN"),ISNUMBER(Journal!$G179)),G179*(Journal!$G179-Journal!$E179)/H179,"")</f>
        <v>0</v>
      </c>
      <c r="Z179">
        <f>IF(AA179="","",IF(AND(ISNUMBER(Settings!$D$5),ISNUMBER(Settings!$E$5),IF(Settings!$D$5&lt;=Settings!$E$5,AND(AA179&gt;=Settings!$D$5,AA179&lt;Settings!$E$5),OR(AA179&gt;=Settings!$D$5,AA179&lt;Settings!$E$5))),Settings!$A$5,IF(AND(ISNUMBER(Settings!$D$6),ISNUMBER(Settings!$E$6),IF(Settings!$D$6&lt;=Settings!$E$6,AND(AA179&gt;=Settings!$D$6,AA179&lt;Settings!$E$6),OR(AA179&gt;=Settings!$D$6,AA179&lt;Settings!$E$6))),Settings!$A$6,IF(AND(ISNUMBER(Settings!$D$7),ISNUMBER(Settings!$E$7),IF(Settings!$D$7&lt;=Settings!$E$7,AND(AA179&gt;=Settings!$D$7,AA179&lt;Settings!$E$7),OR(AA179&gt;=Settings!$D$7,AA179&lt;Settings!$E$7))),Settings!$A$7,IF(AND(ISNUMBER(Settings!$D$8),ISNUMBER(Settings!$E$8),IF(Settings!$D$8&lt;=Settings!$E$8,AND(AA179&gt;=Settings!$D$8,AA179&lt;Settings!$E$8),OR(AA179&gt;=Settings!$D$8,AA179&lt;Settings!$E$8))),Settings!$A$8,IF(AND(ISNUMBER(Settings!$D$9),ISNUMBER(Settings!$E$9),IF(Settings!$D$9&lt;=Settings!$E$9,AND(AA179&gt;=Settings!$D$9,AA179&lt;Settings!$E$9),OR(AA179&gt;=Settings!$D$9,AA179&lt;Settings!$E$9))),Settings!$A$9,IF(AND(ISNUMBER(Settings!$D$10),ISNUMBER(Settings!$E$10),IF(Settings!$D$10&lt;=Settings!$E$10,AND(AA179&gt;=Settings!$D$10,AA179&lt;Settings!$E$10),OR(AA179&gt;=Settings!$D$10,AA179&lt;Settings!$E$10))),Settings!$A$10,"")))))))</f>
        <v>0</v>
      </c>
      <c r="AA179">
        <f>IF(AND(A179,ISNUMBER(Journal!$B179)),MOD(ROUND(MOD(Journal!$B179,1)*1440,0)-ROUND(Journal!$D$8*60,0),1440),"")</f>
        <v>0</v>
      </c>
      <c r="AB179">
        <f>IF(G179=1,"LONG",IF(G179=-1,"SHORT",""))</f>
        <v>0</v>
      </c>
      <c r="AC179">
        <f>AC178+IF(K179,1,0)</f>
        <v>0</v>
      </c>
      <c r="AD179">
        <f>IF(K179,AC179,"")</f>
        <v>0</v>
      </c>
      <c r="AE179">
        <f>J179="OPEN"</f>
        <v>0</v>
      </c>
      <c r="AF179">
        <f>AND(J179&lt;&gt;"",J179&lt;&gt;"OK",J179&lt;&gt;"OPEN")</f>
        <v>0</v>
      </c>
      <c r="AH179">
        <v>168</v>
      </c>
      <c r="AI179">
        <f>IF(AH179&gt;$AZ$11,"",IF(AH179=0,Journal!$D$3,INDEX($Q$11:$Q$1010,MATCH(AH179,$AD$11:$AD$1010,0))))</f>
        <v>0</v>
      </c>
      <c r="AJ179">
        <v>169</v>
      </c>
      <c r="AK179">
        <f>IF(AJ179&gt;$AZ$11,"",INDEX($P$11:$P$1010,MATCH(AJ179,$AD$11:$AD$1010,0)))</f>
        <v>0</v>
      </c>
    </row>
    <row r="180" spans="1:37">
      <c r="A180">
        <f>COUNTA(Journal!A180:M180)&gt;0</f>
        <v>0</v>
      </c>
      <c r="B180">
        <f>IF(Journal!$C180="",0,IFERROR(MATCH(Journal!$C180,Markets!$A$5:$A$154,0),0))</f>
        <v>0</v>
      </c>
      <c r="C180">
        <f>IF(B180&gt;0,INDEX(Markets!$C$5:$C$154,B180),"")</f>
        <v>0</v>
      </c>
      <c r="D180">
        <f>IF(B180&gt;0,INDEX(Markets!$F$5:$F$154,B180),"")</f>
        <v>0</v>
      </c>
      <c r="E180">
        <f>IF(B180&gt;0,IF(INDEX(Markets!$G$5:$G$154,B180)="",Journal!$D$4,INDEX(Markets!$G$5:$G$154,B180)),"")</f>
        <v>0</v>
      </c>
      <c r="F180">
        <f>IF(B180&gt;0,N(INDEX(Markets!$H$5:$H$154,B180)),0)</f>
        <v>0</v>
      </c>
      <c r="G180">
        <f>IF(Journal!$D180="LONG",1,IF(Journal!$D180="SHORT",-1,0))</f>
        <v>0</v>
      </c>
      <c r="H180">
        <f>IF(AND(ISNUMBER(Journal!$E180),ISNUMBER(Journal!$F180)),ABS(Journal!$E180-Journal!$F180),"")</f>
        <v>0</v>
      </c>
      <c r="I180">
        <f>IF(NOT(A180),"",IF(Journal!$C180="","INSTRUMENT MISSING",IF(B180=0,"UNKNOWN INSTRUMENT",IF(OR(NOT(ISNUMBER(C180)),NOT(ISNUMBER(D180))),"INSTRUMENT SPECS MISSING",IF(OR(C180&lt;=0,D180&lt;=0),"INSTRUMENT SPECS MISSING",IF(NOT(ISNUMBER(Journal!$E180)),"ENTRY MISSING",IF(NOT(ISNUMBER(Journal!$F180)),"SL MISSING",IF(Journal!$F180=Journal!$E180,"SL = ENTRY",IF(G180=0,"DIRECTION MISSING",IF(G180*(Journal!$E180-Journal!$F180)&lt;=0,"SL WRONG SIDE",IF(NOT(AND(ISNUMBER(Journal!$L180),Journal!$L180&gt;0)),IF(TRUE,"LOTS MISSING","RISK MISSING"),"")))))))))))</f>
        <v>0</v>
      </c>
      <c r="J180">
        <f>IF(NOT(A180),"",IF(I180&lt;&gt;"",I180,IF(AND(ISNUMBER(Journal!$G180),G180*(Journal!$G180-Journal!$E180)&lt;=0),"TP1 WRONG SIDE",IF(AND(ISNUMBER(Journal!$H180),G180*(Journal!$H180-Journal!$E180)&lt;=0),"TP2 WRONG SIDE",IF(AND(ISNUMBER(Journal!$I180),G180*(Journal!$I180-Journal!$E180)&lt;=0),"TP3 WRONG SIDE",IF(Journal!$K180="","OPEN",IF(AND(Journal!$M180&lt;&gt;"",OR(NOT(ISNUMBER(Journal!$M180)),Journal!$M180&lt;=0,Journal!$M180&gt;=1)),"TP1 % INVALID",IF(Journal!$K180="SL","OK",IF(Journal!$K180="TP",IF(ISNUMBER(Journal!$G180),"OK","TP1 MISSING"),IF(Journal!$K180="Manual exit",IF(ISNUMBER(Journal!$J180),"OK","MANUAL MISSING"),IF(Journal!$K180="TP1 + Breakeven",IF(ISNUMBER(Journal!$G180),"OK","TP1 MISSING"),IF(Journal!$K180="TP1 + Manual",IF(ISNUMBER(Journal!$G180),IF(ISNUMBER(Journal!$J180),"OK","MANUAL MISSING"),IF(ISNUMBER(Journal!$J180),"TP1 MISSING","TP1 &amp; MANUAL MISSING")),IF(Journal!$K180="Multiple TP",IF(ISNUMBER(Journal!$G180),IF(ISNUMBER(Journal!$H180),"OK","TP2 MISSING"),IF(ISNUMBER(Journal!$H180),"TP1 MISSING","TP1 &amp; TP2 MISSING")),"UNKNOWN OUTCOME")))))))))))))</f>
        <v>0</v>
      </c>
      <c r="K180">
        <f>J180="OK"</f>
        <v>0</v>
      </c>
      <c r="L180">
        <f>IF(ISNUMBER(Journal!$M180),Journal!$M180,0.5)</f>
        <v>0</v>
      </c>
      <c r="M180">
        <f>IF(NOT(K180),"",G180*IF(Journal!$K180="SL",Journal!$F180-Journal!$E180,IF(Journal!$K180="TP",Journal!$G180-Journal!$E180,IF(Journal!$K180="Manual exit",Journal!$J180-Journal!$E180,IF(Journal!$K180="TP1 + Breakeven",L180*(Journal!$G180-Journal!$E180),IF(Journal!$K180="TP1 + Manual",L180*(Journal!$G180-Journal!$E180)+(1-L180)*(Journal!$J180-Journal!$E180),(Journal!$G180+Journal!$H180+IF(ISNUMBER(Journal!$I180),Journal!$I180,0))/IF(ISNUMBER(Journal!$I180),3,2)-Journal!$E180))))))</f>
        <v>0</v>
      </c>
      <c r="N180">
        <f>IF(K180,Journal!$E180+G180*M180,"")</f>
        <v>0</v>
      </c>
      <c r="O180">
        <f>Q179</f>
        <v>0</v>
      </c>
      <c r="P180">
        <f>IF(OR(NOT(A180),I180&lt;&gt;""),"",Journal!$L180)</f>
        <v>0</v>
      </c>
      <c r="Q180">
        <f>O180+IF(K180,V180,0)</f>
        <v>0</v>
      </c>
      <c r="R180">
        <f>IF(P180="","",H180*P180*C180*D180)</f>
        <v>0</v>
      </c>
      <c r="S180">
        <f>IF(K180,M180*P180*C180*D180,"")</f>
        <v>0</v>
      </c>
      <c r="T180">
        <f>IF(K180,-IF(F180&gt;0,F180*Journal!$E180*P180*C180*D180,P180*E180),"")</f>
        <v>0</v>
      </c>
      <c r="U180">
        <f>IF(K180,IF(S180&gt;0,"W",IF(S180&lt;0,"L","B")),"")</f>
        <v>0</v>
      </c>
      <c r="V180">
        <f>IF(K180,S180+T180,"")</f>
        <v>0</v>
      </c>
      <c r="W180">
        <f>IF(K180,V180/O180,"")</f>
        <v>0</v>
      </c>
      <c r="X180">
        <f>IF(K180,M180/H180,"")</f>
        <v>0</v>
      </c>
      <c r="Y180">
        <f>IF(AND(OR(J180="OK",J180="OPEN"),ISNUMBER(Journal!$G180)),G180*(Journal!$G180-Journal!$E180)/H180,"")</f>
        <v>0</v>
      </c>
      <c r="Z180">
        <f>IF(AA180="","",IF(AND(ISNUMBER(Settings!$D$5),ISNUMBER(Settings!$E$5),IF(Settings!$D$5&lt;=Settings!$E$5,AND(AA180&gt;=Settings!$D$5,AA180&lt;Settings!$E$5),OR(AA180&gt;=Settings!$D$5,AA180&lt;Settings!$E$5))),Settings!$A$5,IF(AND(ISNUMBER(Settings!$D$6),ISNUMBER(Settings!$E$6),IF(Settings!$D$6&lt;=Settings!$E$6,AND(AA180&gt;=Settings!$D$6,AA180&lt;Settings!$E$6),OR(AA180&gt;=Settings!$D$6,AA180&lt;Settings!$E$6))),Settings!$A$6,IF(AND(ISNUMBER(Settings!$D$7),ISNUMBER(Settings!$E$7),IF(Settings!$D$7&lt;=Settings!$E$7,AND(AA180&gt;=Settings!$D$7,AA180&lt;Settings!$E$7),OR(AA180&gt;=Settings!$D$7,AA180&lt;Settings!$E$7))),Settings!$A$7,IF(AND(ISNUMBER(Settings!$D$8),ISNUMBER(Settings!$E$8),IF(Settings!$D$8&lt;=Settings!$E$8,AND(AA180&gt;=Settings!$D$8,AA180&lt;Settings!$E$8),OR(AA180&gt;=Settings!$D$8,AA180&lt;Settings!$E$8))),Settings!$A$8,IF(AND(ISNUMBER(Settings!$D$9),ISNUMBER(Settings!$E$9),IF(Settings!$D$9&lt;=Settings!$E$9,AND(AA180&gt;=Settings!$D$9,AA180&lt;Settings!$E$9),OR(AA180&gt;=Settings!$D$9,AA180&lt;Settings!$E$9))),Settings!$A$9,IF(AND(ISNUMBER(Settings!$D$10),ISNUMBER(Settings!$E$10),IF(Settings!$D$10&lt;=Settings!$E$10,AND(AA180&gt;=Settings!$D$10,AA180&lt;Settings!$E$10),OR(AA180&gt;=Settings!$D$10,AA180&lt;Settings!$E$10))),Settings!$A$10,"")))))))</f>
        <v>0</v>
      </c>
      <c r="AA180">
        <f>IF(AND(A180,ISNUMBER(Journal!$B180)),MOD(ROUND(MOD(Journal!$B180,1)*1440,0)-ROUND(Journal!$D$8*60,0),1440),"")</f>
        <v>0</v>
      </c>
      <c r="AB180">
        <f>IF(G180=1,"LONG",IF(G180=-1,"SHORT",""))</f>
        <v>0</v>
      </c>
      <c r="AC180">
        <f>AC179+IF(K180,1,0)</f>
        <v>0</v>
      </c>
      <c r="AD180">
        <f>IF(K180,AC180,"")</f>
        <v>0</v>
      </c>
      <c r="AE180">
        <f>J180="OPEN"</f>
        <v>0</v>
      </c>
      <c r="AF180">
        <f>AND(J180&lt;&gt;"",J180&lt;&gt;"OK",J180&lt;&gt;"OPEN")</f>
        <v>0</v>
      </c>
      <c r="AH180">
        <v>169</v>
      </c>
      <c r="AI180">
        <f>IF(AH180&gt;$AZ$11,"",IF(AH180=0,Journal!$D$3,INDEX($Q$11:$Q$1010,MATCH(AH180,$AD$11:$AD$1010,0))))</f>
        <v>0</v>
      </c>
      <c r="AJ180">
        <v>170</v>
      </c>
      <c r="AK180">
        <f>IF(AJ180&gt;$AZ$11,"",INDEX($P$11:$P$1010,MATCH(AJ180,$AD$11:$AD$1010,0)))</f>
        <v>0</v>
      </c>
    </row>
    <row r="181" spans="1:37">
      <c r="A181">
        <f>COUNTA(Journal!A181:M181)&gt;0</f>
        <v>0</v>
      </c>
      <c r="B181">
        <f>IF(Journal!$C181="",0,IFERROR(MATCH(Journal!$C181,Markets!$A$5:$A$154,0),0))</f>
        <v>0</v>
      </c>
      <c r="C181">
        <f>IF(B181&gt;0,INDEX(Markets!$C$5:$C$154,B181),"")</f>
        <v>0</v>
      </c>
      <c r="D181">
        <f>IF(B181&gt;0,INDEX(Markets!$F$5:$F$154,B181),"")</f>
        <v>0</v>
      </c>
      <c r="E181">
        <f>IF(B181&gt;0,IF(INDEX(Markets!$G$5:$G$154,B181)="",Journal!$D$4,INDEX(Markets!$G$5:$G$154,B181)),"")</f>
        <v>0</v>
      </c>
      <c r="F181">
        <f>IF(B181&gt;0,N(INDEX(Markets!$H$5:$H$154,B181)),0)</f>
        <v>0</v>
      </c>
      <c r="G181">
        <f>IF(Journal!$D181="LONG",1,IF(Journal!$D181="SHORT",-1,0))</f>
        <v>0</v>
      </c>
      <c r="H181">
        <f>IF(AND(ISNUMBER(Journal!$E181),ISNUMBER(Journal!$F181)),ABS(Journal!$E181-Journal!$F181),"")</f>
        <v>0</v>
      </c>
      <c r="I181">
        <f>IF(NOT(A181),"",IF(Journal!$C181="","INSTRUMENT MISSING",IF(B181=0,"UNKNOWN INSTRUMENT",IF(OR(NOT(ISNUMBER(C181)),NOT(ISNUMBER(D181))),"INSTRUMENT SPECS MISSING",IF(OR(C181&lt;=0,D181&lt;=0),"INSTRUMENT SPECS MISSING",IF(NOT(ISNUMBER(Journal!$E181)),"ENTRY MISSING",IF(NOT(ISNUMBER(Journal!$F181)),"SL MISSING",IF(Journal!$F181=Journal!$E181,"SL = ENTRY",IF(G181=0,"DIRECTION MISSING",IF(G181*(Journal!$E181-Journal!$F181)&lt;=0,"SL WRONG SIDE",IF(NOT(AND(ISNUMBER(Journal!$L181),Journal!$L181&gt;0)),IF(TRUE,"LOTS MISSING","RISK MISSING"),"")))))))))))</f>
        <v>0</v>
      </c>
      <c r="J181">
        <f>IF(NOT(A181),"",IF(I181&lt;&gt;"",I181,IF(AND(ISNUMBER(Journal!$G181),G181*(Journal!$G181-Journal!$E181)&lt;=0),"TP1 WRONG SIDE",IF(AND(ISNUMBER(Journal!$H181),G181*(Journal!$H181-Journal!$E181)&lt;=0),"TP2 WRONG SIDE",IF(AND(ISNUMBER(Journal!$I181),G181*(Journal!$I181-Journal!$E181)&lt;=0),"TP3 WRONG SIDE",IF(Journal!$K181="","OPEN",IF(AND(Journal!$M181&lt;&gt;"",OR(NOT(ISNUMBER(Journal!$M181)),Journal!$M181&lt;=0,Journal!$M181&gt;=1)),"TP1 % INVALID",IF(Journal!$K181="SL","OK",IF(Journal!$K181="TP",IF(ISNUMBER(Journal!$G181),"OK","TP1 MISSING"),IF(Journal!$K181="Manual exit",IF(ISNUMBER(Journal!$J181),"OK","MANUAL MISSING"),IF(Journal!$K181="TP1 + Breakeven",IF(ISNUMBER(Journal!$G181),"OK","TP1 MISSING"),IF(Journal!$K181="TP1 + Manual",IF(ISNUMBER(Journal!$G181),IF(ISNUMBER(Journal!$J181),"OK","MANUAL MISSING"),IF(ISNUMBER(Journal!$J181),"TP1 MISSING","TP1 &amp; MANUAL MISSING")),IF(Journal!$K181="Multiple TP",IF(ISNUMBER(Journal!$G181),IF(ISNUMBER(Journal!$H181),"OK","TP2 MISSING"),IF(ISNUMBER(Journal!$H181),"TP1 MISSING","TP1 &amp; TP2 MISSING")),"UNKNOWN OUTCOME")))))))))))))</f>
        <v>0</v>
      </c>
      <c r="K181">
        <f>J181="OK"</f>
        <v>0</v>
      </c>
      <c r="L181">
        <f>IF(ISNUMBER(Journal!$M181),Journal!$M181,0.5)</f>
        <v>0</v>
      </c>
      <c r="M181">
        <f>IF(NOT(K181),"",G181*IF(Journal!$K181="SL",Journal!$F181-Journal!$E181,IF(Journal!$K181="TP",Journal!$G181-Journal!$E181,IF(Journal!$K181="Manual exit",Journal!$J181-Journal!$E181,IF(Journal!$K181="TP1 + Breakeven",L181*(Journal!$G181-Journal!$E181),IF(Journal!$K181="TP1 + Manual",L181*(Journal!$G181-Journal!$E181)+(1-L181)*(Journal!$J181-Journal!$E181),(Journal!$G181+Journal!$H181+IF(ISNUMBER(Journal!$I181),Journal!$I181,0))/IF(ISNUMBER(Journal!$I181),3,2)-Journal!$E181))))))</f>
        <v>0</v>
      </c>
      <c r="N181">
        <f>IF(K181,Journal!$E181+G181*M181,"")</f>
        <v>0</v>
      </c>
      <c r="O181">
        <f>Q180</f>
        <v>0</v>
      </c>
      <c r="P181">
        <f>IF(OR(NOT(A181),I181&lt;&gt;""),"",Journal!$L181)</f>
        <v>0</v>
      </c>
      <c r="Q181">
        <f>O181+IF(K181,V181,0)</f>
        <v>0</v>
      </c>
      <c r="R181">
        <f>IF(P181="","",H181*P181*C181*D181)</f>
        <v>0</v>
      </c>
      <c r="S181">
        <f>IF(K181,M181*P181*C181*D181,"")</f>
        <v>0</v>
      </c>
      <c r="T181">
        <f>IF(K181,-IF(F181&gt;0,F181*Journal!$E181*P181*C181*D181,P181*E181),"")</f>
        <v>0</v>
      </c>
      <c r="U181">
        <f>IF(K181,IF(S181&gt;0,"W",IF(S181&lt;0,"L","B")),"")</f>
        <v>0</v>
      </c>
      <c r="V181">
        <f>IF(K181,S181+T181,"")</f>
        <v>0</v>
      </c>
      <c r="W181">
        <f>IF(K181,V181/O181,"")</f>
        <v>0</v>
      </c>
      <c r="X181">
        <f>IF(K181,M181/H181,"")</f>
        <v>0</v>
      </c>
      <c r="Y181">
        <f>IF(AND(OR(J181="OK",J181="OPEN"),ISNUMBER(Journal!$G181)),G181*(Journal!$G181-Journal!$E181)/H181,"")</f>
        <v>0</v>
      </c>
      <c r="Z181">
        <f>IF(AA181="","",IF(AND(ISNUMBER(Settings!$D$5),ISNUMBER(Settings!$E$5),IF(Settings!$D$5&lt;=Settings!$E$5,AND(AA181&gt;=Settings!$D$5,AA181&lt;Settings!$E$5),OR(AA181&gt;=Settings!$D$5,AA181&lt;Settings!$E$5))),Settings!$A$5,IF(AND(ISNUMBER(Settings!$D$6),ISNUMBER(Settings!$E$6),IF(Settings!$D$6&lt;=Settings!$E$6,AND(AA181&gt;=Settings!$D$6,AA181&lt;Settings!$E$6),OR(AA181&gt;=Settings!$D$6,AA181&lt;Settings!$E$6))),Settings!$A$6,IF(AND(ISNUMBER(Settings!$D$7),ISNUMBER(Settings!$E$7),IF(Settings!$D$7&lt;=Settings!$E$7,AND(AA181&gt;=Settings!$D$7,AA181&lt;Settings!$E$7),OR(AA181&gt;=Settings!$D$7,AA181&lt;Settings!$E$7))),Settings!$A$7,IF(AND(ISNUMBER(Settings!$D$8),ISNUMBER(Settings!$E$8),IF(Settings!$D$8&lt;=Settings!$E$8,AND(AA181&gt;=Settings!$D$8,AA181&lt;Settings!$E$8),OR(AA181&gt;=Settings!$D$8,AA181&lt;Settings!$E$8))),Settings!$A$8,IF(AND(ISNUMBER(Settings!$D$9),ISNUMBER(Settings!$E$9),IF(Settings!$D$9&lt;=Settings!$E$9,AND(AA181&gt;=Settings!$D$9,AA181&lt;Settings!$E$9),OR(AA181&gt;=Settings!$D$9,AA181&lt;Settings!$E$9))),Settings!$A$9,IF(AND(ISNUMBER(Settings!$D$10),ISNUMBER(Settings!$E$10),IF(Settings!$D$10&lt;=Settings!$E$10,AND(AA181&gt;=Settings!$D$10,AA181&lt;Settings!$E$10),OR(AA181&gt;=Settings!$D$10,AA181&lt;Settings!$E$10))),Settings!$A$10,"")))))))</f>
        <v>0</v>
      </c>
      <c r="AA181">
        <f>IF(AND(A181,ISNUMBER(Journal!$B181)),MOD(ROUND(MOD(Journal!$B181,1)*1440,0)-ROUND(Journal!$D$8*60,0),1440),"")</f>
        <v>0</v>
      </c>
      <c r="AB181">
        <f>IF(G181=1,"LONG",IF(G181=-1,"SHORT",""))</f>
        <v>0</v>
      </c>
      <c r="AC181">
        <f>AC180+IF(K181,1,0)</f>
        <v>0</v>
      </c>
      <c r="AD181">
        <f>IF(K181,AC181,"")</f>
        <v>0</v>
      </c>
      <c r="AE181">
        <f>J181="OPEN"</f>
        <v>0</v>
      </c>
      <c r="AF181">
        <f>AND(J181&lt;&gt;"",J181&lt;&gt;"OK",J181&lt;&gt;"OPEN")</f>
        <v>0</v>
      </c>
      <c r="AH181">
        <v>170</v>
      </c>
      <c r="AI181">
        <f>IF(AH181&gt;$AZ$11,"",IF(AH181=0,Journal!$D$3,INDEX($Q$11:$Q$1010,MATCH(AH181,$AD$11:$AD$1010,0))))</f>
        <v>0</v>
      </c>
      <c r="AJ181">
        <v>171</v>
      </c>
      <c r="AK181">
        <f>IF(AJ181&gt;$AZ$11,"",INDEX($P$11:$P$1010,MATCH(AJ181,$AD$11:$AD$1010,0)))</f>
        <v>0</v>
      </c>
    </row>
    <row r="182" spans="1:37">
      <c r="A182">
        <f>COUNTA(Journal!A182:M182)&gt;0</f>
        <v>0</v>
      </c>
      <c r="B182">
        <f>IF(Journal!$C182="",0,IFERROR(MATCH(Journal!$C182,Markets!$A$5:$A$154,0),0))</f>
        <v>0</v>
      </c>
      <c r="C182">
        <f>IF(B182&gt;0,INDEX(Markets!$C$5:$C$154,B182),"")</f>
        <v>0</v>
      </c>
      <c r="D182">
        <f>IF(B182&gt;0,INDEX(Markets!$F$5:$F$154,B182),"")</f>
        <v>0</v>
      </c>
      <c r="E182">
        <f>IF(B182&gt;0,IF(INDEX(Markets!$G$5:$G$154,B182)="",Journal!$D$4,INDEX(Markets!$G$5:$G$154,B182)),"")</f>
        <v>0</v>
      </c>
      <c r="F182">
        <f>IF(B182&gt;0,N(INDEX(Markets!$H$5:$H$154,B182)),0)</f>
        <v>0</v>
      </c>
      <c r="G182">
        <f>IF(Journal!$D182="LONG",1,IF(Journal!$D182="SHORT",-1,0))</f>
        <v>0</v>
      </c>
      <c r="H182">
        <f>IF(AND(ISNUMBER(Journal!$E182),ISNUMBER(Journal!$F182)),ABS(Journal!$E182-Journal!$F182),"")</f>
        <v>0</v>
      </c>
      <c r="I182">
        <f>IF(NOT(A182),"",IF(Journal!$C182="","INSTRUMENT MISSING",IF(B182=0,"UNKNOWN INSTRUMENT",IF(OR(NOT(ISNUMBER(C182)),NOT(ISNUMBER(D182))),"INSTRUMENT SPECS MISSING",IF(OR(C182&lt;=0,D182&lt;=0),"INSTRUMENT SPECS MISSING",IF(NOT(ISNUMBER(Journal!$E182)),"ENTRY MISSING",IF(NOT(ISNUMBER(Journal!$F182)),"SL MISSING",IF(Journal!$F182=Journal!$E182,"SL = ENTRY",IF(G182=0,"DIRECTION MISSING",IF(G182*(Journal!$E182-Journal!$F182)&lt;=0,"SL WRONG SIDE",IF(NOT(AND(ISNUMBER(Journal!$L182),Journal!$L182&gt;0)),IF(TRUE,"LOTS MISSING","RISK MISSING"),"")))))))))))</f>
        <v>0</v>
      </c>
      <c r="J182">
        <f>IF(NOT(A182),"",IF(I182&lt;&gt;"",I182,IF(AND(ISNUMBER(Journal!$G182),G182*(Journal!$G182-Journal!$E182)&lt;=0),"TP1 WRONG SIDE",IF(AND(ISNUMBER(Journal!$H182),G182*(Journal!$H182-Journal!$E182)&lt;=0),"TP2 WRONG SIDE",IF(AND(ISNUMBER(Journal!$I182),G182*(Journal!$I182-Journal!$E182)&lt;=0),"TP3 WRONG SIDE",IF(Journal!$K182="","OPEN",IF(AND(Journal!$M182&lt;&gt;"",OR(NOT(ISNUMBER(Journal!$M182)),Journal!$M182&lt;=0,Journal!$M182&gt;=1)),"TP1 % INVALID",IF(Journal!$K182="SL","OK",IF(Journal!$K182="TP",IF(ISNUMBER(Journal!$G182),"OK","TP1 MISSING"),IF(Journal!$K182="Manual exit",IF(ISNUMBER(Journal!$J182),"OK","MANUAL MISSING"),IF(Journal!$K182="TP1 + Breakeven",IF(ISNUMBER(Journal!$G182),"OK","TP1 MISSING"),IF(Journal!$K182="TP1 + Manual",IF(ISNUMBER(Journal!$G182),IF(ISNUMBER(Journal!$J182),"OK","MANUAL MISSING"),IF(ISNUMBER(Journal!$J182),"TP1 MISSING","TP1 &amp; MANUAL MISSING")),IF(Journal!$K182="Multiple TP",IF(ISNUMBER(Journal!$G182),IF(ISNUMBER(Journal!$H182),"OK","TP2 MISSING"),IF(ISNUMBER(Journal!$H182),"TP1 MISSING","TP1 &amp; TP2 MISSING")),"UNKNOWN OUTCOME")))))))))))))</f>
        <v>0</v>
      </c>
      <c r="K182">
        <f>J182="OK"</f>
        <v>0</v>
      </c>
      <c r="L182">
        <f>IF(ISNUMBER(Journal!$M182),Journal!$M182,0.5)</f>
        <v>0</v>
      </c>
      <c r="M182">
        <f>IF(NOT(K182),"",G182*IF(Journal!$K182="SL",Journal!$F182-Journal!$E182,IF(Journal!$K182="TP",Journal!$G182-Journal!$E182,IF(Journal!$K182="Manual exit",Journal!$J182-Journal!$E182,IF(Journal!$K182="TP1 + Breakeven",L182*(Journal!$G182-Journal!$E182),IF(Journal!$K182="TP1 + Manual",L182*(Journal!$G182-Journal!$E182)+(1-L182)*(Journal!$J182-Journal!$E182),(Journal!$G182+Journal!$H182+IF(ISNUMBER(Journal!$I182),Journal!$I182,0))/IF(ISNUMBER(Journal!$I182),3,2)-Journal!$E182))))))</f>
        <v>0</v>
      </c>
      <c r="N182">
        <f>IF(K182,Journal!$E182+G182*M182,"")</f>
        <v>0</v>
      </c>
      <c r="O182">
        <f>Q181</f>
        <v>0</v>
      </c>
      <c r="P182">
        <f>IF(OR(NOT(A182),I182&lt;&gt;""),"",Journal!$L182)</f>
        <v>0</v>
      </c>
      <c r="Q182">
        <f>O182+IF(K182,V182,0)</f>
        <v>0</v>
      </c>
      <c r="R182">
        <f>IF(P182="","",H182*P182*C182*D182)</f>
        <v>0</v>
      </c>
      <c r="S182">
        <f>IF(K182,M182*P182*C182*D182,"")</f>
        <v>0</v>
      </c>
      <c r="T182">
        <f>IF(K182,-IF(F182&gt;0,F182*Journal!$E182*P182*C182*D182,P182*E182),"")</f>
        <v>0</v>
      </c>
      <c r="U182">
        <f>IF(K182,IF(S182&gt;0,"W",IF(S182&lt;0,"L","B")),"")</f>
        <v>0</v>
      </c>
      <c r="V182">
        <f>IF(K182,S182+T182,"")</f>
        <v>0</v>
      </c>
      <c r="W182">
        <f>IF(K182,V182/O182,"")</f>
        <v>0</v>
      </c>
      <c r="X182">
        <f>IF(K182,M182/H182,"")</f>
        <v>0</v>
      </c>
      <c r="Y182">
        <f>IF(AND(OR(J182="OK",J182="OPEN"),ISNUMBER(Journal!$G182)),G182*(Journal!$G182-Journal!$E182)/H182,"")</f>
        <v>0</v>
      </c>
      <c r="Z182">
        <f>IF(AA182="","",IF(AND(ISNUMBER(Settings!$D$5),ISNUMBER(Settings!$E$5),IF(Settings!$D$5&lt;=Settings!$E$5,AND(AA182&gt;=Settings!$D$5,AA182&lt;Settings!$E$5),OR(AA182&gt;=Settings!$D$5,AA182&lt;Settings!$E$5))),Settings!$A$5,IF(AND(ISNUMBER(Settings!$D$6),ISNUMBER(Settings!$E$6),IF(Settings!$D$6&lt;=Settings!$E$6,AND(AA182&gt;=Settings!$D$6,AA182&lt;Settings!$E$6),OR(AA182&gt;=Settings!$D$6,AA182&lt;Settings!$E$6))),Settings!$A$6,IF(AND(ISNUMBER(Settings!$D$7),ISNUMBER(Settings!$E$7),IF(Settings!$D$7&lt;=Settings!$E$7,AND(AA182&gt;=Settings!$D$7,AA182&lt;Settings!$E$7),OR(AA182&gt;=Settings!$D$7,AA182&lt;Settings!$E$7))),Settings!$A$7,IF(AND(ISNUMBER(Settings!$D$8),ISNUMBER(Settings!$E$8),IF(Settings!$D$8&lt;=Settings!$E$8,AND(AA182&gt;=Settings!$D$8,AA182&lt;Settings!$E$8),OR(AA182&gt;=Settings!$D$8,AA182&lt;Settings!$E$8))),Settings!$A$8,IF(AND(ISNUMBER(Settings!$D$9),ISNUMBER(Settings!$E$9),IF(Settings!$D$9&lt;=Settings!$E$9,AND(AA182&gt;=Settings!$D$9,AA182&lt;Settings!$E$9),OR(AA182&gt;=Settings!$D$9,AA182&lt;Settings!$E$9))),Settings!$A$9,IF(AND(ISNUMBER(Settings!$D$10),ISNUMBER(Settings!$E$10),IF(Settings!$D$10&lt;=Settings!$E$10,AND(AA182&gt;=Settings!$D$10,AA182&lt;Settings!$E$10),OR(AA182&gt;=Settings!$D$10,AA182&lt;Settings!$E$10))),Settings!$A$10,"")))))))</f>
        <v>0</v>
      </c>
      <c r="AA182">
        <f>IF(AND(A182,ISNUMBER(Journal!$B182)),MOD(ROUND(MOD(Journal!$B182,1)*1440,0)-ROUND(Journal!$D$8*60,0),1440),"")</f>
        <v>0</v>
      </c>
      <c r="AB182">
        <f>IF(G182=1,"LONG",IF(G182=-1,"SHORT",""))</f>
        <v>0</v>
      </c>
      <c r="AC182">
        <f>AC181+IF(K182,1,0)</f>
        <v>0</v>
      </c>
      <c r="AD182">
        <f>IF(K182,AC182,"")</f>
        <v>0</v>
      </c>
      <c r="AE182">
        <f>J182="OPEN"</f>
        <v>0</v>
      </c>
      <c r="AF182">
        <f>AND(J182&lt;&gt;"",J182&lt;&gt;"OK",J182&lt;&gt;"OPEN")</f>
        <v>0</v>
      </c>
      <c r="AH182">
        <v>171</v>
      </c>
      <c r="AI182">
        <f>IF(AH182&gt;$AZ$11,"",IF(AH182=0,Journal!$D$3,INDEX($Q$11:$Q$1010,MATCH(AH182,$AD$11:$AD$1010,0))))</f>
        <v>0</v>
      </c>
      <c r="AJ182">
        <v>172</v>
      </c>
      <c r="AK182">
        <f>IF(AJ182&gt;$AZ$11,"",INDEX($P$11:$P$1010,MATCH(AJ182,$AD$11:$AD$1010,0)))</f>
        <v>0</v>
      </c>
    </row>
    <row r="183" spans="1:37">
      <c r="A183">
        <f>COUNTA(Journal!A183:M183)&gt;0</f>
        <v>0</v>
      </c>
      <c r="B183">
        <f>IF(Journal!$C183="",0,IFERROR(MATCH(Journal!$C183,Markets!$A$5:$A$154,0),0))</f>
        <v>0</v>
      </c>
      <c r="C183">
        <f>IF(B183&gt;0,INDEX(Markets!$C$5:$C$154,B183),"")</f>
        <v>0</v>
      </c>
      <c r="D183">
        <f>IF(B183&gt;0,INDEX(Markets!$F$5:$F$154,B183),"")</f>
        <v>0</v>
      </c>
      <c r="E183">
        <f>IF(B183&gt;0,IF(INDEX(Markets!$G$5:$G$154,B183)="",Journal!$D$4,INDEX(Markets!$G$5:$G$154,B183)),"")</f>
        <v>0</v>
      </c>
      <c r="F183">
        <f>IF(B183&gt;0,N(INDEX(Markets!$H$5:$H$154,B183)),0)</f>
        <v>0</v>
      </c>
      <c r="G183">
        <f>IF(Journal!$D183="LONG",1,IF(Journal!$D183="SHORT",-1,0))</f>
        <v>0</v>
      </c>
      <c r="H183">
        <f>IF(AND(ISNUMBER(Journal!$E183),ISNUMBER(Journal!$F183)),ABS(Journal!$E183-Journal!$F183),"")</f>
        <v>0</v>
      </c>
      <c r="I183">
        <f>IF(NOT(A183),"",IF(Journal!$C183="","INSTRUMENT MISSING",IF(B183=0,"UNKNOWN INSTRUMENT",IF(OR(NOT(ISNUMBER(C183)),NOT(ISNUMBER(D183))),"INSTRUMENT SPECS MISSING",IF(OR(C183&lt;=0,D183&lt;=0),"INSTRUMENT SPECS MISSING",IF(NOT(ISNUMBER(Journal!$E183)),"ENTRY MISSING",IF(NOT(ISNUMBER(Journal!$F183)),"SL MISSING",IF(Journal!$F183=Journal!$E183,"SL = ENTRY",IF(G183=0,"DIRECTION MISSING",IF(G183*(Journal!$E183-Journal!$F183)&lt;=0,"SL WRONG SIDE",IF(NOT(AND(ISNUMBER(Journal!$L183),Journal!$L183&gt;0)),IF(TRUE,"LOTS MISSING","RISK MISSING"),"")))))))))))</f>
        <v>0</v>
      </c>
      <c r="J183">
        <f>IF(NOT(A183),"",IF(I183&lt;&gt;"",I183,IF(AND(ISNUMBER(Journal!$G183),G183*(Journal!$G183-Journal!$E183)&lt;=0),"TP1 WRONG SIDE",IF(AND(ISNUMBER(Journal!$H183),G183*(Journal!$H183-Journal!$E183)&lt;=0),"TP2 WRONG SIDE",IF(AND(ISNUMBER(Journal!$I183),G183*(Journal!$I183-Journal!$E183)&lt;=0),"TP3 WRONG SIDE",IF(Journal!$K183="","OPEN",IF(AND(Journal!$M183&lt;&gt;"",OR(NOT(ISNUMBER(Journal!$M183)),Journal!$M183&lt;=0,Journal!$M183&gt;=1)),"TP1 % INVALID",IF(Journal!$K183="SL","OK",IF(Journal!$K183="TP",IF(ISNUMBER(Journal!$G183),"OK","TP1 MISSING"),IF(Journal!$K183="Manual exit",IF(ISNUMBER(Journal!$J183),"OK","MANUAL MISSING"),IF(Journal!$K183="TP1 + Breakeven",IF(ISNUMBER(Journal!$G183),"OK","TP1 MISSING"),IF(Journal!$K183="TP1 + Manual",IF(ISNUMBER(Journal!$G183),IF(ISNUMBER(Journal!$J183),"OK","MANUAL MISSING"),IF(ISNUMBER(Journal!$J183),"TP1 MISSING","TP1 &amp; MANUAL MISSING")),IF(Journal!$K183="Multiple TP",IF(ISNUMBER(Journal!$G183),IF(ISNUMBER(Journal!$H183),"OK","TP2 MISSING"),IF(ISNUMBER(Journal!$H183),"TP1 MISSING","TP1 &amp; TP2 MISSING")),"UNKNOWN OUTCOME")))))))))))))</f>
        <v>0</v>
      </c>
      <c r="K183">
        <f>J183="OK"</f>
        <v>0</v>
      </c>
      <c r="L183">
        <f>IF(ISNUMBER(Journal!$M183),Journal!$M183,0.5)</f>
        <v>0</v>
      </c>
      <c r="M183">
        <f>IF(NOT(K183),"",G183*IF(Journal!$K183="SL",Journal!$F183-Journal!$E183,IF(Journal!$K183="TP",Journal!$G183-Journal!$E183,IF(Journal!$K183="Manual exit",Journal!$J183-Journal!$E183,IF(Journal!$K183="TP1 + Breakeven",L183*(Journal!$G183-Journal!$E183),IF(Journal!$K183="TP1 + Manual",L183*(Journal!$G183-Journal!$E183)+(1-L183)*(Journal!$J183-Journal!$E183),(Journal!$G183+Journal!$H183+IF(ISNUMBER(Journal!$I183),Journal!$I183,0))/IF(ISNUMBER(Journal!$I183),3,2)-Journal!$E183))))))</f>
        <v>0</v>
      </c>
      <c r="N183">
        <f>IF(K183,Journal!$E183+G183*M183,"")</f>
        <v>0</v>
      </c>
      <c r="O183">
        <f>Q182</f>
        <v>0</v>
      </c>
      <c r="P183">
        <f>IF(OR(NOT(A183),I183&lt;&gt;""),"",Journal!$L183)</f>
        <v>0</v>
      </c>
      <c r="Q183">
        <f>O183+IF(K183,V183,0)</f>
        <v>0</v>
      </c>
      <c r="R183">
        <f>IF(P183="","",H183*P183*C183*D183)</f>
        <v>0</v>
      </c>
      <c r="S183">
        <f>IF(K183,M183*P183*C183*D183,"")</f>
        <v>0</v>
      </c>
      <c r="T183">
        <f>IF(K183,-IF(F183&gt;0,F183*Journal!$E183*P183*C183*D183,P183*E183),"")</f>
        <v>0</v>
      </c>
      <c r="U183">
        <f>IF(K183,IF(S183&gt;0,"W",IF(S183&lt;0,"L","B")),"")</f>
        <v>0</v>
      </c>
      <c r="V183">
        <f>IF(K183,S183+T183,"")</f>
        <v>0</v>
      </c>
      <c r="W183">
        <f>IF(K183,V183/O183,"")</f>
        <v>0</v>
      </c>
      <c r="X183">
        <f>IF(K183,M183/H183,"")</f>
        <v>0</v>
      </c>
      <c r="Y183">
        <f>IF(AND(OR(J183="OK",J183="OPEN"),ISNUMBER(Journal!$G183)),G183*(Journal!$G183-Journal!$E183)/H183,"")</f>
        <v>0</v>
      </c>
      <c r="Z183">
        <f>IF(AA183="","",IF(AND(ISNUMBER(Settings!$D$5),ISNUMBER(Settings!$E$5),IF(Settings!$D$5&lt;=Settings!$E$5,AND(AA183&gt;=Settings!$D$5,AA183&lt;Settings!$E$5),OR(AA183&gt;=Settings!$D$5,AA183&lt;Settings!$E$5))),Settings!$A$5,IF(AND(ISNUMBER(Settings!$D$6),ISNUMBER(Settings!$E$6),IF(Settings!$D$6&lt;=Settings!$E$6,AND(AA183&gt;=Settings!$D$6,AA183&lt;Settings!$E$6),OR(AA183&gt;=Settings!$D$6,AA183&lt;Settings!$E$6))),Settings!$A$6,IF(AND(ISNUMBER(Settings!$D$7),ISNUMBER(Settings!$E$7),IF(Settings!$D$7&lt;=Settings!$E$7,AND(AA183&gt;=Settings!$D$7,AA183&lt;Settings!$E$7),OR(AA183&gt;=Settings!$D$7,AA183&lt;Settings!$E$7))),Settings!$A$7,IF(AND(ISNUMBER(Settings!$D$8),ISNUMBER(Settings!$E$8),IF(Settings!$D$8&lt;=Settings!$E$8,AND(AA183&gt;=Settings!$D$8,AA183&lt;Settings!$E$8),OR(AA183&gt;=Settings!$D$8,AA183&lt;Settings!$E$8))),Settings!$A$8,IF(AND(ISNUMBER(Settings!$D$9),ISNUMBER(Settings!$E$9),IF(Settings!$D$9&lt;=Settings!$E$9,AND(AA183&gt;=Settings!$D$9,AA183&lt;Settings!$E$9),OR(AA183&gt;=Settings!$D$9,AA183&lt;Settings!$E$9))),Settings!$A$9,IF(AND(ISNUMBER(Settings!$D$10),ISNUMBER(Settings!$E$10),IF(Settings!$D$10&lt;=Settings!$E$10,AND(AA183&gt;=Settings!$D$10,AA183&lt;Settings!$E$10),OR(AA183&gt;=Settings!$D$10,AA183&lt;Settings!$E$10))),Settings!$A$10,"")))))))</f>
        <v>0</v>
      </c>
      <c r="AA183">
        <f>IF(AND(A183,ISNUMBER(Journal!$B183)),MOD(ROUND(MOD(Journal!$B183,1)*1440,0)-ROUND(Journal!$D$8*60,0),1440),"")</f>
        <v>0</v>
      </c>
      <c r="AB183">
        <f>IF(G183=1,"LONG",IF(G183=-1,"SHORT",""))</f>
        <v>0</v>
      </c>
      <c r="AC183">
        <f>AC182+IF(K183,1,0)</f>
        <v>0</v>
      </c>
      <c r="AD183">
        <f>IF(K183,AC183,"")</f>
        <v>0</v>
      </c>
      <c r="AE183">
        <f>J183="OPEN"</f>
        <v>0</v>
      </c>
      <c r="AF183">
        <f>AND(J183&lt;&gt;"",J183&lt;&gt;"OK",J183&lt;&gt;"OPEN")</f>
        <v>0</v>
      </c>
      <c r="AH183">
        <v>172</v>
      </c>
      <c r="AI183">
        <f>IF(AH183&gt;$AZ$11,"",IF(AH183=0,Journal!$D$3,INDEX($Q$11:$Q$1010,MATCH(AH183,$AD$11:$AD$1010,0))))</f>
        <v>0</v>
      </c>
      <c r="AJ183">
        <v>173</v>
      </c>
      <c r="AK183">
        <f>IF(AJ183&gt;$AZ$11,"",INDEX($P$11:$P$1010,MATCH(AJ183,$AD$11:$AD$1010,0)))</f>
        <v>0</v>
      </c>
    </row>
    <row r="184" spans="1:37">
      <c r="A184">
        <f>COUNTA(Journal!A184:M184)&gt;0</f>
        <v>0</v>
      </c>
      <c r="B184">
        <f>IF(Journal!$C184="",0,IFERROR(MATCH(Journal!$C184,Markets!$A$5:$A$154,0),0))</f>
        <v>0</v>
      </c>
      <c r="C184">
        <f>IF(B184&gt;0,INDEX(Markets!$C$5:$C$154,B184),"")</f>
        <v>0</v>
      </c>
      <c r="D184">
        <f>IF(B184&gt;0,INDEX(Markets!$F$5:$F$154,B184),"")</f>
        <v>0</v>
      </c>
      <c r="E184">
        <f>IF(B184&gt;0,IF(INDEX(Markets!$G$5:$G$154,B184)="",Journal!$D$4,INDEX(Markets!$G$5:$G$154,B184)),"")</f>
        <v>0</v>
      </c>
      <c r="F184">
        <f>IF(B184&gt;0,N(INDEX(Markets!$H$5:$H$154,B184)),0)</f>
        <v>0</v>
      </c>
      <c r="G184">
        <f>IF(Journal!$D184="LONG",1,IF(Journal!$D184="SHORT",-1,0))</f>
        <v>0</v>
      </c>
      <c r="H184">
        <f>IF(AND(ISNUMBER(Journal!$E184),ISNUMBER(Journal!$F184)),ABS(Journal!$E184-Journal!$F184),"")</f>
        <v>0</v>
      </c>
      <c r="I184">
        <f>IF(NOT(A184),"",IF(Journal!$C184="","INSTRUMENT MISSING",IF(B184=0,"UNKNOWN INSTRUMENT",IF(OR(NOT(ISNUMBER(C184)),NOT(ISNUMBER(D184))),"INSTRUMENT SPECS MISSING",IF(OR(C184&lt;=0,D184&lt;=0),"INSTRUMENT SPECS MISSING",IF(NOT(ISNUMBER(Journal!$E184)),"ENTRY MISSING",IF(NOT(ISNUMBER(Journal!$F184)),"SL MISSING",IF(Journal!$F184=Journal!$E184,"SL = ENTRY",IF(G184=0,"DIRECTION MISSING",IF(G184*(Journal!$E184-Journal!$F184)&lt;=0,"SL WRONG SIDE",IF(NOT(AND(ISNUMBER(Journal!$L184),Journal!$L184&gt;0)),IF(TRUE,"LOTS MISSING","RISK MISSING"),"")))))))))))</f>
        <v>0</v>
      </c>
      <c r="J184">
        <f>IF(NOT(A184),"",IF(I184&lt;&gt;"",I184,IF(AND(ISNUMBER(Journal!$G184),G184*(Journal!$G184-Journal!$E184)&lt;=0),"TP1 WRONG SIDE",IF(AND(ISNUMBER(Journal!$H184),G184*(Journal!$H184-Journal!$E184)&lt;=0),"TP2 WRONG SIDE",IF(AND(ISNUMBER(Journal!$I184),G184*(Journal!$I184-Journal!$E184)&lt;=0),"TP3 WRONG SIDE",IF(Journal!$K184="","OPEN",IF(AND(Journal!$M184&lt;&gt;"",OR(NOT(ISNUMBER(Journal!$M184)),Journal!$M184&lt;=0,Journal!$M184&gt;=1)),"TP1 % INVALID",IF(Journal!$K184="SL","OK",IF(Journal!$K184="TP",IF(ISNUMBER(Journal!$G184),"OK","TP1 MISSING"),IF(Journal!$K184="Manual exit",IF(ISNUMBER(Journal!$J184),"OK","MANUAL MISSING"),IF(Journal!$K184="TP1 + Breakeven",IF(ISNUMBER(Journal!$G184),"OK","TP1 MISSING"),IF(Journal!$K184="TP1 + Manual",IF(ISNUMBER(Journal!$G184),IF(ISNUMBER(Journal!$J184),"OK","MANUAL MISSING"),IF(ISNUMBER(Journal!$J184),"TP1 MISSING","TP1 &amp; MANUAL MISSING")),IF(Journal!$K184="Multiple TP",IF(ISNUMBER(Journal!$G184),IF(ISNUMBER(Journal!$H184),"OK","TP2 MISSING"),IF(ISNUMBER(Journal!$H184),"TP1 MISSING","TP1 &amp; TP2 MISSING")),"UNKNOWN OUTCOME")))))))))))))</f>
        <v>0</v>
      </c>
      <c r="K184">
        <f>J184="OK"</f>
        <v>0</v>
      </c>
      <c r="L184">
        <f>IF(ISNUMBER(Journal!$M184),Journal!$M184,0.5)</f>
        <v>0</v>
      </c>
      <c r="M184">
        <f>IF(NOT(K184),"",G184*IF(Journal!$K184="SL",Journal!$F184-Journal!$E184,IF(Journal!$K184="TP",Journal!$G184-Journal!$E184,IF(Journal!$K184="Manual exit",Journal!$J184-Journal!$E184,IF(Journal!$K184="TP1 + Breakeven",L184*(Journal!$G184-Journal!$E184),IF(Journal!$K184="TP1 + Manual",L184*(Journal!$G184-Journal!$E184)+(1-L184)*(Journal!$J184-Journal!$E184),(Journal!$G184+Journal!$H184+IF(ISNUMBER(Journal!$I184),Journal!$I184,0))/IF(ISNUMBER(Journal!$I184),3,2)-Journal!$E184))))))</f>
        <v>0</v>
      </c>
      <c r="N184">
        <f>IF(K184,Journal!$E184+G184*M184,"")</f>
        <v>0</v>
      </c>
      <c r="O184">
        <f>Q183</f>
        <v>0</v>
      </c>
      <c r="P184">
        <f>IF(OR(NOT(A184),I184&lt;&gt;""),"",Journal!$L184)</f>
        <v>0</v>
      </c>
      <c r="Q184">
        <f>O184+IF(K184,V184,0)</f>
        <v>0</v>
      </c>
      <c r="R184">
        <f>IF(P184="","",H184*P184*C184*D184)</f>
        <v>0</v>
      </c>
      <c r="S184">
        <f>IF(K184,M184*P184*C184*D184,"")</f>
        <v>0</v>
      </c>
      <c r="T184">
        <f>IF(K184,-IF(F184&gt;0,F184*Journal!$E184*P184*C184*D184,P184*E184),"")</f>
        <v>0</v>
      </c>
      <c r="U184">
        <f>IF(K184,IF(S184&gt;0,"W",IF(S184&lt;0,"L","B")),"")</f>
        <v>0</v>
      </c>
      <c r="V184">
        <f>IF(K184,S184+T184,"")</f>
        <v>0</v>
      </c>
      <c r="W184">
        <f>IF(K184,V184/O184,"")</f>
        <v>0</v>
      </c>
      <c r="X184">
        <f>IF(K184,M184/H184,"")</f>
        <v>0</v>
      </c>
      <c r="Y184">
        <f>IF(AND(OR(J184="OK",J184="OPEN"),ISNUMBER(Journal!$G184)),G184*(Journal!$G184-Journal!$E184)/H184,"")</f>
        <v>0</v>
      </c>
      <c r="Z184">
        <f>IF(AA184="","",IF(AND(ISNUMBER(Settings!$D$5),ISNUMBER(Settings!$E$5),IF(Settings!$D$5&lt;=Settings!$E$5,AND(AA184&gt;=Settings!$D$5,AA184&lt;Settings!$E$5),OR(AA184&gt;=Settings!$D$5,AA184&lt;Settings!$E$5))),Settings!$A$5,IF(AND(ISNUMBER(Settings!$D$6),ISNUMBER(Settings!$E$6),IF(Settings!$D$6&lt;=Settings!$E$6,AND(AA184&gt;=Settings!$D$6,AA184&lt;Settings!$E$6),OR(AA184&gt;=Settings!$D$6,AA184&lt;Settings!$E$6))),Settings!$A$6,IF(AND(ISNUMBER(Settings!$D$7),ISNUMBER(Settings!$E$7),IF(Settings!$D$7&lt;=Settings!$E$7,AND(AA184&gt;=Settings!$D$7,AA184&lt;Settings!$E$7),OR(AA184&gt;=Settings!$D$7,AA184&lt;Settings!$E$7))),Settings!$A$7,IF(AND(ISNUMBER(Settings!$D$8),ISNUMBER(Settings!$E$8),IF(Settings!$D$8&lt;=Settings!$E$8,AND(AA184&gt;=Settings!$D$8,AA184&lt;Settings!$E$8),OR(AA184&gt;=Settings!$D$8,AA184&lt;Settings!$E$8))),Settings!$A$8,IF(AND(ISNUMBER(Settings!$D$9),ISNUMBER(Settings!$E$9),IF(Settings!$D$9&lt;=Settings!$E$9,AND(AA184&gt;=Settings!$D$9,AA184&lt;Settings!$E$9),OR(AA184&gt;=Settings!$D$9,AA184&lt;Settings!$E$9))),Settings!$A$9,IF(AND(ISNUMBER(Settings!$D$10),ISNUMBER(Settings!$E$10),IF(Settings!$D$10&lt;=Settings!$E$10,AND(AA184&gt;=Settings!$D$10,AA184&lt;Settings!$E$10),OR(AA184&gt;=Settings!$D$10,AA184&lt;Settings!$E$10))),Settings!$A$10,"")))))))</f>
        <v>0</v>
      </c>
      <c r="AA184">
        <f>IF(AND(A184,ISNUMBER(Journal!$B184)),MOD(ROUND(MOD(Journal!$B184,1)*1440,0)-ROUND(Journal!$D$8*60,0),1440),"")</f>
        <v>0</v>
      </c>
      <c r="AB184">
        <f>IF(G184=1,"LONG",IF(G184=-1,"SHORT",""))</f>
        <v>0</v>
      </c>
      <c r="AC184">
        <f>AC183+IF(K184,1,0)</f>
        <v>0</v>
      </c>
      <c r="AD184">
        <f>IF(K184,AC184,"")</f>
        <v>0</v>
      </c>
      <c r="AE184">
        <f>J184="OPEN"</f>
        <v>0</v>
      </c>
      <c r="AF184">
        <f>AND(J184&lt;&gt;"",J184&lt;&gt;"OK",J184&lt;&gt;"OPEN")</f>
        <v>0</v>
      </c>
      <c r="AH184">
        <v>173</v>
      </c>
      <c r="AI184">
        <f>IF(AH184&gt;$AZ$11,"",IF(AH184=0,Journal!$D$3,INDEX($Q$11:$Q$1010,MATCH(AH184,$AD$11:$AD$1010,0))))</f>
        <v>0</v>
      </c>
      <c r="AJ184">
        <v>174</v>
      </c>
      <c r="AK184">
        <f>IF(AJ184&gt;$AZ$11,"",INDEX($P$11:$P$1010,MATCH(AJ184,$AD$11:$AD$1010,0)))</f>
        <v>0</v>
      </c>
    </row>
    <row r="185" spans="1:37">
      <c r="A185">
        <f>COUNTA(Journal!A185:M185)&gt;0</f>
        <v>0</v>
      </c>
      <c r="B185">
        <f>IF(Journal!$C185="",0,IFERROR(MATCH(Journal!$C185,Markets!$A$5:$A$154,0),0))</f>
        <v>0</v>
      </c>
      <c r="C185">
        <f>IF(B185&gt;0,INDEX(Markets!$C$5:$C$154,B185),"")</f>
        <v>0</v>
      </c>
      <c r="D185">
        <f>IF(B185&gt;0,INDEX(Markets!$F$5:$F$154,B185),"")</f>
        <v>0</v>
      </c>
      <c r="E185">
        <f>IF(B185&gt;0,IF(INDEX(Markets!$G$5:$G$154,B185)="",Journal!$D$4,INDEX(Markets!$G$5:$G$154,B185)),"")</f>
        <v>0</v>
      </c>
      <c r="F185">
        <f>IF(B185&gt;0,N(INDEX(Markets!$H$5:$H$154,B185)),0)</f>
        <v>0</v>
      </c>
      <c r="G185">
        <f>IF(Journal!$D185="LONG",1,IF(Journal!$D185="SHORT",-1,0))</f>
        <v>0</v>
      </c>
      <c r="H185">
        <f>IF(AND(ISNUMBER(Journal!$E185),ISNUMBER(Journal!$F185)),ABS(Journal!$E185-Journal!$F185),"")</f>
        <v>0</v>
      </c>
      <c r="I185">
        <f>IF(NOT(A185),"",IF(Journal!$C185="","INSTRUMENT MISSING",IF(B185=0,"UNKNOWN INSTRUMENT",IF(OR(NOT(ISNUMBER(C185)),NOT(ISNUMBER(D185))),"INSTRUMENT SPECS MISSING",IF(OR(C185&lt;=0,D185&lt;=0),"INSTRUMENT SPECS MISSING",IF(NOT(ISNUMBER(Journal!$E185)),"ENTRY MISSING",IF(NOT(ISNUMBER(Journal!$F185)),"SL MISSING",IF(Journal!$F185=Journal!$E185,"SL = ENTRY",IF(G185=0,"DIRECTION MISSING",IF(G185*(Journal!$E185-Journal!$F185)&lt;=0,"SL WRONG SIDE",IF(NOT(AND(ISNUMBER(Journal!$L185),Journal!$L185&gt;0)),IF(TRUE,"LOTS MISSING","RISK MISSING"),"")))))))))))</f>
        <v>0</v>
      </c>
      <c r="J185">
        <f>IF(NOT(A185),"",IF(I185&lt;&gt;"",I185,IF(AND(ISNUMBER(Journal!$G185),G185*(Journal!$G185-Journal!$E185)&lt;=0),"TP1 WRONG SIDE",IF(AND(ISNUMBER(Journal!$H185),G185*(Journal!$H185-Journal!$E185)&lt;=0),"TP2 WRONG SIDE",IF(AND(ISNUMBER(Journal!$I185),G185*(Journal!$I185-Journal!$E185)&lt;=0),"TP3 WRONG SIDE",IF(Journal!$K185="","OPEN",IF(AND(Journal!$M185&lt;&gt;"",OR(NOT(ISNUMBER(Journal!$M185)),Journal!$M185&lt;=0,Journal!$M185&gt;=1)),"TP1 % INVALID",IF(Journal!$K185="SL","OK",IF(Journal!$K185="TP",IF(ISNUMBER(Journal!$G185),"OK","TP1 MISSING"),IF(Journal!$K185="Manual exit",IF(ISNUMBER(Journal!$J185),"OK","MANUAL MISSING"),IF(Journal!$K185="TP1 + Breakeven",IF(ISNUMBER(Journal!$G185),"OK","TP1 MISSING"),IF(Journal!$K185="TP1 + Manual",IF(ISNUMBER(Journal!$G185),IF(ISNUMBER(Journal!$J185),"OK","MANUAL MISSING"),IF(ISNUMBER(Journal!$J185),"TP1 MISSING","TP1 &amp; MANUAL MISSING")),IF(Journal!$K185="Multiple TP",IF(ISNUMBER(Journal!$G185),IF(ISNUMBER(Journal!$H185),"OK","TP2 MISSING"),IF(ISNUMBER(Journal!$H185),"TP1 MISSING","TP1 &amp; TP2 MISSING")),"UNKNOWN OUTCOME")))))))))))))</f>
        <v>0</v>
      </c>
      <c r="K185">
        <f>J185="OK"</f>
        <v>0</v>
      </c>
      <c r="L185">
        <f>IF(ISNUMBER(Journal!$M185),Journal!$M185,0.5)</f>
        <v>0</v>
      </c>
      <c r="M185">
        <f>IF(NOT(K185),"",G185*IF(Journal!$K185="SL",Journal!$F185-Journal!$E185,IF(Journal!$K185="TP",Journal!$G185-Journal!$E185,IF(Journal!$K185="Manual exit",Journal!$J185-Journal!$E185,IF(Journal!$K185="TP1 + Breakeven",L185*(Journal!$G185-Journal!$E185),IF(Journal!$K185="TP1 + Manual",L185*(Journal!$G185-Journal!$E185)+(1-L185)*(Journal!$J185-Journal!$E185),(Journal!$G185+Journal!$H185+IF(ISNUMBER(Journal!$I185),Journal!$I185,0))/IF(ISNUMBER(Journal!$I185),3,2)-Journal!$E185))))))</f>
        <v>0</v>
      </c>
      <c r="N185">
        <f>IF(K185,Journal!$E185+G185*M185,"")</f>
        <v>0</v>
      </c>
      <c r="O185">
        <f>Q184</f>
        <v>0</v>
      </c>
      <c r="P185">
        <f>IF(OR(NOT(A185),I185&lt;&gt;""),"",Journal!$L185)</f>
        <v>0</v>
      </c>
      <c r="Q185">
        <f>O185+IF(K185,V185,0)</f>
        <v>0</v>
      </c>
      <c r="R185">
        <f>IF(P185="","",H185*P185*C185*D185)</f>
        <v>0</v>
      </c>
      <c r="S185">
        <f>IF(K185,M185*P185*C185*D185,"")</f>
        <v>0</v>
      </c>
      <c r="T185">
        <f>IF(K185,-IF(F185&gt;0,F185*Journal!$E185*P185*C185*D185,P185*E185),"")</f>
        <v>0</v>
      </c>
      <c r="U185">
        <f>IF(K185,IF(S185&gt;0,"W",IF(S185&lt;0,"L","B")),"")</f>
        <v>0</v>
      </c>
      <c r="V185">
        <f>IF(K185,S185+T185,"")</f>
        <v>0</v>
      </c>
      <c r="W185">
        <f>IF(K185,V185/O185,"")</f>
        <v>0</v>
      </c>
      <c r="X185">
        <f>IF(K185,M185/H185,"")</f>
        <v>0</v>
      </c>
      <c r="Y185">
        <f>IF(AND(OR(J185="OK",J185="OPEN"),ISNUMBER(Journal!$G185)),G185*(Journal!$G185-Journal!$E185)/H185,"")</f>
        <v>0</v>
      </c>
      <c r="Z185">
        <f>IF(AA185="","",IF(AND(ISNUMBER(Settings!$D$5),ISNUMBER(Settings!$E$5),IF(Settings!$D$5&lt;=Settings!$E$5,AND(AA185&gt;=Settings!$D$5,AA185&lt;Settings!$E$5),OR(AA185&gt;=Settings!$D$5,AA185&lt;Settings!$E$5))),Settings!$A$5,IF(AND(ISNUMBER(Settings!$D$6),ISNUMBER(Settings!$E$6),IF(Settings!$D$6&lt;=Settings!$E$6,AND(AA185&gt;=Settings!$D$6,AA185&lt;Settings!$E$6),OR(AA185&gt;=Settings!$D$6,AA185&lt;Settings!$E$6))),Settings!$A$6,IF(AND(ISNUMBER(Settings!$D$7),ISNUMBER(Settings!$E$7),IF(Settings!$D$7&lt;=Settings!$E$7,AND(AA185&gt;=Settings!$D$7,AA185&lt;Settings!$E$7),OR(AA185&gt;=Settings!$D$7,AA185&lt;Settings!$E$7))),Settings!$A$7,IF(AND(ISNUMBER(Settings!$D$8),ISNUMBER(Settings!$E$8),IF(Settings!$D$8&lt;=Settings!$E$8,AND(AA185&gt;=Settings!$D$8,AA185&lt;Settings!$E$8),OR(AA185&gt;=Settings!$D$8,AA185&lt;Settings!$E$8))),Settings!$A$8,IF(AND(ISNUMBER(Settings!$D$9),ISNUMBER(Settings!$E$9),IF(Settings!$D$9&lt;=Settings!$E$9,AND(AA185&gt;=Settings!$D$9,AA185&lt;Settings!$E$9),OR(AA185&gt;=Settings!$D$9,AA185&lt;Settings!$E$9))),Settings!$A$9,IF(AND(ISNUMBER(Settings!$D$10),ISNUMBER(Settings!$E$10),IF(Settings!$D$10&lt;=Settings!$E$10,AND(AA185&gt;=Settings!$D$10,AA185&lt;Settings!$E$10),OR(AA185&gt;=Settings!$D$10,AA185&lt;Settings!$E$10))),Settings!$A$10,"")))))))</f>
        <v>0</v>
      </c>
      <c r="AA185">
        <f>IF(AND(A185,ISNUMBER(Journal!$B185)),MOD(ROUND(MOD(Journal!$B185,1)*1440,0)-ROUND(Journal!$D$8*60,0),1440),"")</f>
        <v>0</v>
      </c>
      <c r="AB185">
        <f>IF(G185=1,"LONG",IF(G185=-1,"SHORT",""))</f>
        <v>0</v>
      </c>
      <c r="AC185">
        <f>AC184+IF(K185,1,0)</f>
        <v>0</v>
      </c>
      <c r="AD185">
        <f>IF(K185,AC185,"")</f>
        <v>0</v>
      </c>
      <c r="AE185">
        <f>J185="OPEN"</f>
        <v>0</v>
      </c>
      <c r="AF185">
        <f>AND(J185&lt;&gt;"",J185&lt;&gt;"OK",J185&lt;&gt;"OPEN")</f>
        <v>0</v>
      </c>
      <c r="AH185">
        <v>174</v>
      </c>
      <c r="AI185">
        <f>IF(AH185&gt;$AZ$11,"",IF(AH185=0,Journal!$D$3,INDEX($Q$11:$Q$1010,MATCH(AH185,$AD$11:$AD$1010,0))))</f>
        <v>0</v>
      </c>
      <c r="AJ185">
        <v>175</v>
      </c>
      <c r="AK185">
        <f>IF(AJ185&gt;$AZ$11,"",INDEX($P$11:$P$1010,MATCH(AJ185,$AD$11:$AD$1010,0)))</f>
        <v>0</v>
      </c>
    </row>
    <row r="186" spans="1:37">
      <c r="A186">
        <f>COUNTA(Journal!A186:M186)&gt;0</f>
        <v>0</v>
      </c>
      <c r="B186">
        <f>IF(Journal!$C186="",0,IFERROR(MATCH(Journal!$C186,Markets!$A$5:$A$154,0),0))</f>
        <v>0</v>
      </c>
      <c r="C186">
        <f>IF(B186&gt;0,INDEX(Markets!$C$5:$C$154,B186),"")</f>
        <v>0</v>
      </c>
      <c r="D186">
        <f>IF(B186&gt;0,INDEX(Markets!$F$5:$F$154,B186),"")</f>
        <v>0</v>
      </c>
      <c r="E186">
        <f>IF(B186&gt;0,IF(INDEX(Markets!$G$5:$G$154,B186)="",Journal!$D$4,INDEX(Markets!$G$5:$G$154,B186)),"")</f>
        <v>0</v>
      </c>
      <c r="F186">
        <f>IF(B186&gt;0,N(INDEX(Markets!$H$5:$H$154,B186)),0)</f>
        <v>0</v>
      </c>
      <c r="G186">
        <f>IF(Journal!$D186="LONG",1,IF(Journal!$D186="SHORT",-1,0))</f>
        <v>0</v>
      </c>
      <c r="H186">
        <f>IF(AND(ISNUMBER(Journal!$E186),ISNUMBER(Journal!$F186)),ABS(Journal!$E186-Journal!$F186),"")</f>
        <v>0</v>
      </c>
      <c r="I186">
        <f>IF(NOT(A186),"",IF(Journal!$C186="","INSTRUMENT MISSING",IF(B186=0,"UNKNOWN INSTRUMENT",IF(OR(NOT(ISNUMBER(C186)),NOT(ISNUMBER(D186))),"INSTRUMENT SPECS MISSING",IF(OR(C186&lt;=0,D186&lt;=0),"INSTRUMENT SPECS MISSING",IF(NOT(ISNUMBER(Journal!$E186)),"ENTRY MISSING",IF(NOT(ISNUMBER(Journal!$F186)),"SL MISSING",IF(Journal!$F186=Journal!$E186,"SL = ENTRY",IF(G186=0,"DIRECTION MISSING",IF(G186*(Journal!$E186-Journal!$F186)&lt;=0,"SL WRONG SIDE",IF(NOT(AND(ISNUMBER(Journal!$L186),Journal!$L186&gt;0)),IF(TRUE,"LOTS MISSING","RISK MISSING"),"")))))))))))</f>
        <v>0</v>
      </c>
      <c r="J186">
        <f>IF(NOT(A186),"",IF(I186&lt;&gt;"",I186,IF(AND(ISNUMBER(Journal!$G186),G186*(Journal!$G186-Journal!$E186)&lt;=0),"TP1 WRONG SIDE",IF(AND(ISNUMBER(Journal!$H186),G186*(Journal!$H186-Journal!$E186)&lt;=0),"TP2 WRONG SIDE",IF(AND(ISNUMBER(Journal!$I186),G186*(Journal!$I186-Journal!$E186)&lt;=0),"TP3 WRONG SIDE",IF(Journal!$K186="","OPEN",IF(AND(Journal!$M186&lt;&gt;"",OR(NOT(ISNUMBER(Journal!$M186)),Journal!$M186&lt;=0,Journal!$M186&gt;=1)),"TP1 % INVALID",IF(Journal!$K186="SL","OK",IF(Journal!$K186="TP",IF(ISNUMBER(Journal!$G186),"OK","TP1 MISSING"),IF(Journal!$K186="Manual exit",IF(ISNUMBER(Journal!$J186),"OK","MANUAL MISSING"),IF(Journal!$K186="TP1 + Breakeven",IF(ISNUMBER(Journal!$G186),"OK","TP1 MISSING"),IF(Journal!$K186="TP1 + Manual",IF(ISNUMBER(Journal!$G186),IF(ISNUMBER(Journal!$J186),"OK","MANUAL MISSING"),IF(ISNUMBER(Journal!$J186),"TP1 MISSING","TP1 &amp; MANUAL MISSING")),IF(Journal!$K186="Multiple TP",IF(ISNUMBER(Journal!$G186),IF(ISNUMBER(Journal!$H186),"OK","TP2 MISSING"),IF(ISNUMBER(Journal!$H186),"TP1 MISSING","TP1 &amp; TP2 MISSING")),"UNKNOWN OUTCOME")))))))))))))</f>
        <v>0</v>
      </c>
      <c r="K186">
        <f>J186="OK"</f>
        <v>0</v>
      </c>
      <c r="L186">
        <f>IF(ISNUMBER(Journal!$M186),Journal!$M186,0.5)</f>
        <v>0</v>
      </c>
      <c r="M186">
        <f>IF(NOT(K186),"",G186*IF(Journal!$K186="SL",Journal!$F186-Journal!$E186,IF(Journal!$K186="TP",Journal!$G186-Journal!$E186,IF(Journal!$K186="Manual exit",Journal!$J186-Journal!$E186,IF(Journal!$K186="TP1 + Breakeven",L186*(Journal!$G186-Journal!$E186),IF(Journal!$K186="TP1 + Manual",L186*(Journal!$G186-Journal!$E186)+(1-L186)*(Journal!$J186-Journal!$E186),(Journal!$G186+Journal!$H186+IF(ISNUMBER(Journal!$I186),Journal!$I186,0))/IF(ISNUMBER(Journal!$I186),3,2)-Journal!$E186))))))</f>
        <v>0</v>
      </c>
      <c r="N186">
        <f>IF(K186,Journal!$E186+G186*M186,"")</f>
        <v>0</v>
      </c>
      <c r="O186">
        <f>Q185</f>
        <v>0</v>
      </c>
      <c r="P186">
        <f>IF(OR(NOT(A186),I186&lt;&gt;""),"",Journal!$L186)</f>
        <v>0</v>
      </c>
      <c r="Q186">
        <f>O186+IF(K186,V186,0)</f>
        <v>0</v>
      </c>
      <c r="R186">
        <f>IF(P186="","",H186*P186*C186*D186)</f>
        <v>0</v>
      </c>
      <c r="S186">
        <f>IF(K186,M186*P186*C186*D186,"")</f>
        <v>0</v>
      </c>
      <c r="T186">
        <f>IF(K186,-IF(F186&gt;0,F186*Journal!$E186*P186*C186*D186,P186*E186),"")</f>
        <v>0</v>
      </c>
      <c r="U186">
        <f>IF(K186,IF(S186&gt;0,"W",IF(S186&lt;0,"L","B")),"")</f>
        <v>0</v>
      </c>
      <c r="V186">
        <f>IF(K186,S186+T186,"")</f>
        <v>0</v>
      </c>
      <c r="W186">
        <f>IF(K186,V186/O186,"")</f>
        <v>0</v>
      </c>
      <c r="X186">
        <f>IF(K186,M186/H186,"")</f>
        <v>0</v>
      </c>
      <c r="Y186">
        <f>IF(AND(OR(J186="OK",J186="OPEN"),ISNUMBER(Journal!$G186)),G186*(Journal!$G186-Journal!$E186)/H186,"")</f>
        <v>0</v>
      </c>
      <c r="Z186">
        <f>IF(AA186="","",IF(AND(ISNUMBER(Settings!$D$5),ISNUMBER(Settings!$E$5),IF(Settings!$D$5&lt;=Settings!$E$5,AND(AA186&gt;=Settings!$D$5,AA186&lt;Settings!$E$5),OR(AA186&gt;=Settings!$D$5,AA186&lt;Settings!$E$5))),Settings!$A$5,IF(AND(ISNUMBER(Settings!$D$6),ISNUMBER(Settings!$E$6),IF(Settings!$D$6&lt;=Settings!$E$6,AND(AA186&gt;=Settings!$D$6,AA186&lt;Settings!$E$6),OR(AA186&gt;=Settings!$D$6,AA186&lt;Settings!$E$6))),Settings!$A$6,IF(AND(ISNUMBER(Settings!$D$7),ISNUMBER(Settings!$E$7),IF(Settings!$D$7&lt;=Settings!$E$7,AND(AA186&gt;=Settings!$D$7,AA186&lt;Settings!$E$7),OR(AA186&gt;=Settings!$D$7,AA186&lt;Settings!$E$7))),Settings!$A$7,IF(AND(ISNUMBER(Settings!$D$8),ISNUMBER(Settings!$E$8),IF(Settings!$D$8&lt;=Settings!$E$8,AND(AA186&gt;=Settings!$D$8,AA186&lt;Settings!$E$8),OR(AA186&gt;=Settings!$D$8,AA186&lt;Settings!$E$8))),Settings!$A$8,IF(AND(ISNUMBER(Settings!$D$9),ISNUMBER(Settings!$E$9),IF(Settings!$D$9&lt;=Settings!$E$9,AND(AA186&gt;=Settings!$D$9,AA186&lt;Settings!$E$9),OR(AA186&gt;=Settings!$D$9,AA186&lt;Settings!$E$9))),Settings!$A$9,IF(AND(ISNUMBER(Settings!$D$10),ISNUMBER(Settings!$E$10),IF(Settings!$D$10&lt;=Settings!$E$10,AND(AA186&gt;=Settings!$D$10,AA186&lt;Settings!$E$10),OR(AA186&gt;=Settings!$D$10,AA186&lt;Settings!$E$10))),Settings!$A$10,"")))))))</f>
        <v>0</v>
      </c>
      <c r="AA186">
        <f>IF(AND(A186,ISNUMBER(Journal!$B186)),MOD(ROUND(MOD(Journal!$B186,1)*1440,0)-ROUND(Journal!$D$8*60,0),1440),"")</f>
        <v>0</v>
      </c>
      <c r="AB186">
        <f>IF(G186=1,"LONG",IF(G186=-1,"SHORT",""))</f>
        <v>0</v>
      </c>
      <c r="AC186">
        <f>AC185+IF(K186,1,0)</f>
        <v>0</v>
      </c>
      <c r="AD186">
        <f>IF(K186,AC186,"")</f>
        <v>0</v>
      </c>
      <c r="AE186">
        <f>J186="OPEN"</f>
        <v>0</v>
      </c>
      <c r="AF186">
        <f>AND(J186&lt;&gt;"",J186&lt;&gt;"OK",J186&lt;&gt;"OPEN")</f>
        <v>0</v>
      </c>
      <c r="AH186">
        <v>175</v>
      </c>
      <c r="AI186">
        <f>IF(AH186&gt;$AZ$11,"",IF(AH186=0,Journal!$D$3,INDEX($Q$11:$Q$1010,MATCH(AH186,$AD$11:$AD$1010,0))))</f>
        <v>0</v>
      </c>
      <c r="AJ186">
        <v>176</v>
      </c>
      <c r="AK186">
        <f>IF(AJ186&gt;$AZ$11,"",INDEX($P$11:$P$1010,MATCH(AJ186,$AD$11:$AD$1010,0)))</f>
        <v>0</v>
      </c>
    </row>
    <row r="187" spans="1:37">
      <c r="A187">
        <f>COUNTA(Journal!A187:M187)&gt;0</f>
        <v>0</v>
      </c>
      <c r="B187">
        <f>IF(Journal!$C187="",0,IFERROR(MATCH(Journal!$C187,Markets!$A$5:$A$154,0),0))</f>
        <v>0</v>
      </c>
      <c r="C187">
        <f>IF(B187&gt;0,INDEX(Markets!$C$5:$C$154,B187),"")</f>
        <v>0</v>
      </c>
      <c r="D187">
        <f>IF(B187&gt;0,INDEX(Markets!$F$5:$F$154,B187),"")</f>
        <v>0</v>
      </c>
      <c r="E187">
        <f>IF(B187&gt;0,IF(INDEX(Markets!$G$5:$G$154,B187)="",Journal!$D$4,INDEX(Markets!$G$5:$G$154,B187)),"")</f>
        <v>0</v>
      </c>
      <c r="F187">
        <f>IF(B187&gt;0,N(INDEX(Markets!$H$5:$H$154,B187)),0)</f>
        <v>0</v>
      </c>
      <c r="G187">
        <f>IF(Journal!$D187="LONG",1,IF(Journal!$D187="SHORT",-1,0))</f>
        <v>0</v>
      </c>
      <c r="H187">
        <f>IF(AND(ISNUMBER(Journal!$E187),ISNUMBER(Journal!$F187)),ABS(Journal!$E187-Journal!$F187),"")</f>
        <v>0</v>
      </c>
      <c r="I187">
        <f>IF(NOT(A187),"",IF(Journal!$C187="","INSTRUMENT MISSING",IF(B187=0,"UNKNOWN INSTRUMENT",IF(OR(NOT(ISNUMBER(C187)),NOT(ISNUMBER(D187))),"INSTRUMENT SPECS MISSING",IF(OR(C187&lt;=0,D187&lt;=0),"INSTRUMENT SPECS MISSING",IF(NOT(ISNUMBER(Journal!$E187)),"ENTRY MISSING",IF(NOT(ISNUMBER(Journal!$F187)),"SL MISSING",IF(Journal!$F187=Journal!$E187,"SL = ENTRY",IF(G187=0,"DIRECTION MISSING",IF(G187*(Journal!$E187-Journal!$F187)&lt;=0,"SL WRONG SIDE",IF(NOT(AND(ISNUMBER(Journal!$L187),Journal!$L187&gt;0)),IF(TRUE,"LOTS MISSING","RISK MISSING"),"")))))))))))</f>
        <v>0</v>
      </c>
      <c r="J187">
        <f>IF(NOT(A187),"",IF(I187&lt;&gt;"",I187,IF(AND(ISNUMBER(Journal!$G187),G187*(Journal!$G187-Journal!$E187)&lt;=0),"TP1 WRONG SIDE",IF(AND(ISNUMBER(Journal!$H187),G187*(Journal!$H187-Journal!$E187)&lt;=0),"TP2 WRONG SIDE",IF(AND(ISNUMBER(Journal!$I187),G187*(Journal!$I187-Journal!$E187)&lt;=0),"TP3 WRONG SIDE",IF(Journal!$K187="","OPEN",IF(AND(Journal!$M187&lt;&gt;"",OR(NOT(ISNUMBER(Journal!$M187)),Journal!$M187&lt;=0,Journal!$M187&gt;=1)),"TP1 % INVALID",IF(Journal!$K187="SL","OK",IF(Journal!$K187="TP",IF(ISNUMBER(Journal!$G187),"OK","TP1 MISSING"),IF(Journal!$K187="Manual exit",IF(ISNUMBER(Journal!$J187),"OK","MANUAL MISSING"),IF(Journal!$K187="TP1 + Breakeven",IF(ISNUMBER(Journal!$G187),"OK","TP1 MISSING"),IF(Journal!$K187="TP1 + Manual",IF(ISNUMBER(Journal!$G187),IF(ISNUMBER(Journal!$J187),"OK","MANUAL MISSING"),IF(ISNUMBER(Journal!$J187),"TP1 MISSING","TP1 &amp; MANUAL MISSING")),IF(Journal!$K187="Multiple TP",IF(ISNUMBER(Journal!$G187),IF(ISNUMBER(Journal!$H187),"OK","TP2 MISSING"),IF(ISNUMBER(Journal!$H187),"TP1 MISSING","TP1 &amp; TP2 MISSING")),"UNKNOWN OUTCOME")))))))))))))</f>
        <v>0</v>
      </c>
      <c r="K187">
        <f>J187="OK"</f>
        <v>0</v>
      </c>
      <c r="L187">
        <f>IF(ISNUMBER(Journal!$M187),Journal!$M187,0.5)</f>
        <v>0</v>
      </c>
      <c r="M187">
        <f>IF(NOT(K187),"",G187*IF(Journal!$K187="SL",Journal!$F187-Journal!$E187,IF(Journal!$K187="TP",Journal!$G187-Journal!$E187,IF(Journal!$K187="Manual exit",Journal!$J187-Journal!$E187,IF(Journal!$K187="TP1 + Breakeven",L187*(Journal!$G187-Journal!$E187),IF(Journal!$K187="TP1 + Manual",L187*(Journal!$G187-Journal!$E187)+(1-L187)*(Journal!$J187-Journal!$E187),(Journal!$G187+Journal!$H187+IF(ISNUMBER(Journal!$I187),Journal!$I187,0))/IF(ISNUMBER(Journal!$I187),3,2)-Journal!$E187))))))</f>
        <v>0</v>
      </c>
      <c r="N187">
        <f>IF(K187,Journal!$E187+G187*M187,"")</f>
        <v>0</v>
      </c>
      <c r="O187">
        <f>Q186</f>
        <v>0</v>
      </c>
      <c r="P187">
        <f>IF(OR(NOT(A187),I187&lt;&gt;""),"",Journal!$L187)</f>
        <v>0</v>
      </c>
      <c r="Q187">
        <f>O187+IF(K187,V187,0)</f>
        <v>0</v>
      </c>
      <c r="R187">
        <f>IF(P187="","",H187*P187*C187*D187)</f>
        <v>0</v>
      </c>
      <c r="S187">
        <f>IF(K187,M187*P187*C187*D187,"")</f>
        <v>0</v>
      </c>
      <c r="T187">
        <f>IF(K187,-IF(F187&gt;0,F187*Journal!$E187*P187*C187*D187,P187*E187),"")</f>
        <v>0</v>
      </c>
      <c r="U187">
        <f>IF(K187,IF(S187&gt;0,"W",IF(S187&lt;0,"L","B")),"")</f>
        <v>0</v>
      </c>
      <c r="V187">
        <f>IF(K187,S187+T187,"")</f>
        <v>0</v>
      </c>
      <c r="W187">
        <f>IF(K187,V187/O187,"")</f>
        <v>0</v>
      </c>
      <c r="X187">
        <f>IF(K187,M187/H187,"")</f>
        <v>0</v>
      </c>
      <c r="Y187">
        <f>IF(AND(OR(J187="OK",J187="OPEN"),ISNUMBER(Journal!$G187)),G187*(Journal!$G187-Journal!$E187)/H187,"")</f>
        <v>0</v>
      </c>
      <c r="Z187">
        <f>IF(AA187="","",IF(AND(ISNUMBER(Settings!$D$5),ISNUMBER(Settings!$E$5),IF(Settings!$D$5&lt;=Settings!$E$5,AND(AA187&gt;=Settings!$D$5,AA187&lt;Settings!$E$5),OR(AA187&gt;=Settings!$D$5,AA187&lt;Settings!$E$5))),Settings!$A$5,IF(AND(ISNUMBER(Settings!$D$6),ISNUMBER(Settings!$E$6),IF(Settings!$D$6&lt;=Settings!$E$6,AND(AA187&gt;=Settings!$D$6,AA187&lt;Settings!$E$6),OR(AA187&gt;=Settings!$D$6,AA187&lt;Settings!$E$6))),Settings!$A$6,IF(AND(ISNUMBER(Settings!$D$7),ISNUMBER(Settings!$E$7),IF(Settings!$D$7&lt;=Settings!$E$7,AND(AA187&gt;=Settings!$D$7,AA187&lt;Settings!$E$7),OR(AA187&gt;=Settings!$D$7,AA187&lt;Settings!$E$7))),Settings!$A$7,IF(AND(ISNUMBER(Settings!$D$8),ISNUMBER(Settings!$E$8),IF(Settings!$D$8&lt;=Settings!$E$8,AND(AA187&gt;=Settings!$D$8,AA187&lt;Settings!$E$8),OR(AA187&gt;=Settings!$D$8,AA187&lt;Settings!$E$8))),Settings!$A$8,IF(AND(ISNUMBER(Settings!$D$9),ISNUMBER(Settings!$E$9),IF(Settings!$D$9&lt;=Settings!$E$9,AND(AA187&gt;=Settings!$D$9,AA187&lt;Settings!$E$9),OR(AA187&gt;=Settings!$D$9,AA187&lt;Settings!$E$9))),Settings!$A$9,IF(AND(ISNUMBER(Settings!$D$10),ISNUMBER(Settings!$E$10),IF(Settings!$D$10&lt;=Settings!$E$10,AND(AA187&gt;=Settings!$D$10,AA187&lt;Settings!$E$10),OR(AA187&gt;=Settings!$D$10,AA187&lt;Settings!$E$10))),Settings!$A$10,"")))))))</f>
        <v>0</v>
      </c>
      <c r="AA187">
        <f>IF(AND(A187,ISNUMBER(Journal!$B187)),MOD(ROUND(MOD(Journal!$B187,1)*1440,0)-ROUND(Journal!$D$8*60,0),1440),"")</f>
        <v>0</v>
      </c>
      <c r="AB187">
        <f>IF(G187=1,"LONG",IF(G187=-1,"SHORT",""))</f>
        <v>0</v>
      </c>
      <c r="AC187">
        <f>AC186+IF(K187,1,0)</f>
        <v>0</v>
      </c>
      <c r="AD187">
        <f>IF(K187,AC187,"")</f>
        <v>0</v>
      </c>
      <c r="AE187">
        <f>J187="OPEN"</f>
        <v>0</v>
      </c>
      <c r="AF187">
        <f>AND(J187&lt;&gt;"",J187&lt;&gt;"OK",J187&lt;&gt;"OPEN")</f>
        <v>0</v>
      </c>
      <c r="AH187">
        <v>176</v>
      </c>
      <c r="AI187">
        <f>IF(AH187&gt;$AZ$11,"",IF(AH187=0,Journal!$D$3,INDEX($Q$11:$Q$1010,MATCH(AH187,$AD$11:$AD$1010,0))))</f>
        <v>0</v>
      </c>
      <c r="AJ187">
        <v>177</v>
      </c>
      <c r="AK187">
        <f>IF(AJ187&gt;$AZ$11,"",INDEX($P$11:$P$1010,MATCH(AJ187,$AD$11:$AD$1010,0)))</f>
        <v>0</v>
      </c>
    </row>
    <row r="188" spans="1:37">
      <c r="A188">
        <f>COUNTA(Journal!A188:M188)&gt;0</f>
        <v>0</v>
      </c>
      <c r="B188">
        <f>IF(Journal!$C188="",0,IFERROR(MATCH(Journal!$C188,Markets!$A$5:$A$154,0),0))</f>
        <v>0</v>
      </c>
      <c r="C188">
        <f>IF(B188&gt;0,INDEX(Markets!$C$5:$C$154,B188),"")</f>
        <v>0</v>
      </c>
      <c r="D188">
        <f>IF(B188&gt;0,INDEX(Markets!$F$5:$F$154,B188),"")</f>
        <v>0</v>
      </c>
      <c r="E188">
        <f>IF(B188&gt;0,IF(INDEX(Markets!$G$5:$G$154,B188)="",Journal!$D$4,INDEX(Markets!$G$5:$G$154,B188)),"")</f>
        <v>0</v>
      </c>
      <c r="F188">
        <f>IF(B188&gt;0,N(INDEX(Markets!$H$5:$H$154,B188)),0)</f>
        <v>0</v>
      </c>
      <c r="G188">
        <f>IF(Journal!$D188="LONG",1,IF(Journal!$D188="SHORT",-1,0))</f>
        <v>0</v>
      </c>
      <c r="H188">
        <f>IF(AND(ISNUMBER(Journal!$E188),ISNUMBER(Journal!$F188)),ABS(Journal!$E188-Journal!$F188),"")</f>
        <v>0</v>
      </c>
      <c r="I188">
        <f>IF(NOT(A188),"",IF(Journal!$C188="","INSTRUMENT MISSING",IF(B188=0,"UNKNOWN INSTRUMENT",IF(OR(NOT(ISNUMBER(C188)),NOT(ISNUMBER(D188))),"INSTRUMENT SPECS MISSING",IF(OR(C188&lt;=0,D188&lt;=0),"INSTRUMENT SPECS MISSING",IF(NOT(ISNUMBER(Journal!$E188)),"ENTRY MISSING",IF(NOT(ISNUMBER(Journal!$F188)),"SL MISSING",IF(Journal!$F188=Journal!$E188,"SL = ENTRY",IF(G188=0,"DIRECTION MISSING",IF(G188*(Journal!$E188-Journal!$F188)&lt;=0,"SL WRONG SIDE",IF(NOT(AND(ISNUMBER(Journal!$L188),Journal!$L188&gt;0)),IF(TRUE,"LOTS MISSING","RISK MISSING"),"")))))))))))</f>
        <v>0</v>
      </c>
      <c r="J188">
        <f>IF(NOT(A188),"",IF(I188&lt;&gt;"",I188,IF(AND(ISNUMBER(Journal!$G188),G188*(Journal!$G188-Journal!$E188)&lt;=0),"TP1 WRONG SIDE",IF(AND(ISNUMBER(Journal!$H188),G188*(Journal!$H188-Journal!$E188)&lt;=0),"TP2 WRONG SIDE",IF(AND(ISNUMBER(Journal!$I188),G188*(Journal!$I188-Journal!$E188)&lt;=0),"TP3 WRONG SIDE",IF(Journal!$K188="","OPEN",IF(AND(Journal!$M188&lt;&gt;"",OR(NOT(ISNUMBER(Journal!$M188)),Journal!$M188&lt;=0,Journal!$M188&gt;=1)),"TP1 % INVALID",IF(Journal!$K188="SL","OK",IF(Journal!$K188="TP",IF(ISNUMBER(Journal!$G188),"OK","TP1 MISSING"),IF(Journal!$K188="Manual exit",IF(ISNUMBER(Journal!$J188),"OK","MANUAL MISSING"),IF(Journal!$K188="TP1 + Breakeven",IF(ISNUMBER(Journal!$G188),"OK","TP1 MISSING"),IF(Journal!$K188="TP1 + Manual",IF(ISNUMBER(Journal!$G188),IF(ISNUMBER(Journal!$J188),"OK","MANUAL MISSING"),IF(ISNUMBER(Journal!$J188),"TP1 MISSING","TP1 &amp; MANUAL MISSING")),IF(Journal!$K188="Multiple TP",IF(ISNUMBER(Journal!$G188),IF(ISNUMBER(Journal!$H188),"OK","TP2 MISSING"),IF(ISNUMBER(Journal!$H188),"TP1 MISSING","TP1 &amp; TP2 MISSING")),"UNKNOWN OUTCOME")))))))))))))</f>
        <v>0</v>
      </c>
      <c r="K188">
        <f>J188="OK"</f>
        <v>0</v>
      </c>
      <c r="L188">
        <f>IF(ISNUMBER(Journal!$M188),Journal!$M188,0.5)</f>
        <v>0</v>
      </c>
      <c r="M188">
        <f>IF(NOT(K188),"",G188*IF(Journal!$K188="SL",Journal!$F188-Journal!$E188,IF(Journal!$K188="TP",Journal!$G188-Journal!$E188,IF(Journal!$K188="Manual exit",Journal!$J188-Journal!$E188,IF(Journal!$K188="TP1 + Breakeven",L188*(Journal!$G188-Journal!$E188),IF(Journal!$K188="TP1 + Manual",L188*(Journal!$G188-Journal!$E188)+(1-L188)*(Journal!$J188-Journal!$E188),(Journal!$G188+Journal!$H188+IF(ISNUMBER(Journal!$I188),Journal!$I188,0))/IF(ISNUMBER(Journal!$I188),3,2)-Journal!$E188))))))</f>
        <v>0</v>
      </c>
      <c r="N188">
        <f>IF(K188,Journal!$E188+G188*M188,"")</f>
        <v>0</v>
      </c>
      <c r="O188">
        <f>Q187</f>
        <v>0</v>
      </c>
      <c r="P188">
        <f>IF(OR(NOT(A188),I188&lt;&gt;""),"",Journal!$L188)</f>
        <v>0</v>
      </c>
      <c r="Q188">
        <f>O188+IF(K188,V188,0)</f>
        <v>0</v>
      </c>
      <c r="R188">
        <f>IF(P188="","",H188*P188*C188*D188)</f>
        <v>0</v>
      </c>
      <c r="S188">
        <f>IF(K188,M188*P188*C188*D188,"")</f>
        <v>0</v>
      </c>
      <c r="T188">
        <f>IF(K188,-IF(F188&gt;0,F188*Journal!$E188*P188*C188*D188,P188*E188),"")</f>
        <v>0</v>
      </c>
      <c r="U188">
        <f>IF(K188,IF(S188&gt;0,"W",IF(S188&lt;0,"L","B")),"")</f>
        <v>0</v>
      </c>
      <c r="V188">
        <f>IF(K188,S188+T188,"")</f>
        <v>0</v>
      </c>
      <c r="W188">
        <f>IF(K188,V188/O188,"")</f>
        <v>0</v>
      </c>
      <c r="X188">
        <f>IF(K188,M188/H188,"")</f>
        <v>0</v>
      </c>
      <c r="Y188">
        <f>IF(AND(OR(J188="OK",J188="OPEN"),ISNUMBER(Journal!$G188)),G188*(Journal!$G188-Journal!$E188)/H188,"")</f>
        <v>0</v>
      </c>
      <c r="Z188">
        <f>IF(AA188="","",IF(AND(ISNUMBER(Settings!$D$5),ISNUMBER(Settings!$E$5),IF(Settings!$D$5&lt;=Settings!$E$5,AND(AA188&gt;=Settings!$D$5,AA188&lt;Settings!$E$5),OR(AA188&gt;=Settings!$D$5,AA188&lt;Settings!$E$5))),Settings!$A$5,IF(AND(ISNUMBER(Settings!$D$6),ISNUMBER(Settings!$E$6),IF(Settings!$D$6&lt;=Settings!$E$6,AND(AA188&gt;=Settings!$D$6,AA188&lt;Settings!$E$6),OR(AA188&gt;=Settings!$D$6,AA188&lt;Settings!$E$6))),Settings!$A$6,IF(AND(ISNUMBER(Settings!$D$7),ISNUMBER(Settings!$E$7),IF(Settings!$D$7&lt;=Settings!$E$7,AND(AA188&gt;=Settings!$D$7,AA188&lt;Settings!$E$7),OR(AA188&gt;=Settings!$D$7,AA188&lt;Settings!$E$7))),Settings!$A$7,IF(AND(ISNUMBER(Settings!$D$8),ISNUMBER(Settings!$E$8),IF(Settings!$D$8&lt;=Settings!$E$8,AND(AA188&gt;=Settings!$D$8,AA188&lt;Settings!$E$8),OR(AA188&gt;=Settings!$D$8,AA188&lt;Settings!$E$8))),Settings!$A$8,IF(AND(ISNUMBER(Settings!$D$9),ISNUMBER(Settings!$E$9),IF(Settings!$D$9&lt;=Settings!$E$9,AND(AA188&gt;=Settings!$D$9,AA188&lt;Settings!$E$9),OR(AA188&gt;=Settings!$D$9,AA188&lt;Settings!$E$9))),Settings!$A$9,IF(AND(ISNUMBER(Settings!$D$10),ISNUMBER(Settings!$E$10),IF(Settings!$D$10&lt;=Settings!$E$10,AND(AA188&gt;=Settings!$D$10,AA188&lt;Settings!$E$10),OR(AA188&gt;=Settings!$D$10,AA188&lt;Settings!$E$10))),Settings!$A$10,"")))))))</f>
        <v>0</v>
      </c>
      <c r="AA188">
        <f>IF(AND(A188,ISNUMBER(Journal!$B188)),MOD(ROUND(MOD(Journal!$B188,1)*1440,0)-ROUND(Journal!$D$8*60,0),1440),"")</f>
        <v>0</v>
      </c>
      <c r="AB188">
        <f>IF(G188=1,"LONG",IF(G188=-1,"SHORT",""))</f>
        <v>0</v>
      </c>
      <c r="AC188">
        <f>AC187+IF(K188,1,0)</f>
        <v>0</v>
      </c>
      <c r="AD188">
        <f>IF(K188,AC188,"")</f>
        <v>0</v>
      </c>
      <c r="AE188">
        <f>J188="OPEN"</f>
        <v>0</v>
      </c>
      <c r="AF188">
        <f>AND(J188&lt;&gt;"",J188&lt;&gt;"OK",J188&lt;&gt;"OPEN")</f>
        <v>0</v>
      </c>
      <c r="AH188">
        <v>177</v>
      </c>
      <c r="AI188">
        <f>IF(AH188&gt;$AZ$11,"",IF(AH188=0,Journal!$D$3,INDEX($Q$11:$Q$1010,MATCH(AH188,$AD$11:$AD$1010,0))))</f>
        <v>0</v>
      </c>
      <c r="AJ188">
        <v>178</v>
      </c>
      <c r="AK188">
        <f>IF(AJ188&gt;$AZ$11,"",INDEX($P$11:$P$1010,MATCH(AJ188,$AD$11:$AD$1010,0)))</f>
        <v>0</v>
      </c>
    </row>
    <row r="189" spans="1:37">
      <c r="A189">
        <f>COUNTA(Journal!A189:M189)&gt;0</f>
        <v>0</v>
      </c>
      <c r="B189">
        <f>IF(Journal!$C189="",0,IFERROR(MATCH(Journal!$C189,Markets!$A$5:$A$154,0),0))</f>
        <v>0</v>
      </c>
      <c r="C189">
        <f>IF(B189&gt;0,INDEX(Markets!$C$5:$C$154,B189),"")</f>
        <v>0</v>
      </c>
      <c r="D189">
        <f>IF(B189&gt;0,INDEX(Markets!$F$5:$F$154,B189),"")</f>
        <v>0</v>
      </c>
      <c r="E189">
        <f>IF(B189&gt;0,IF(INDEX(Markets!$G$5:$G$154,B189)="",Journal!$D$4,INDEX(Markets!$G$5:$G$154,B189)),"")</f>
        <v>0</v>
      </c>
      <c r="F189">
        <f>IF(B189&gt;0,N(INDEX(Markets!$H$5:$H$154,B189)),0)</f>
        <v>0</v>
      </c>
      <c r="G189">
        <f>IF(Journal!$D189="LONG",1,IF(Journal!$D189="SHORT",-1,0))</f>
        <v>0</v>
      </c>
      <c r="H189">
        <f>IF(AND(ISNUMBER(Journal!$E189),ISNUMBER(Journal!$F189)),ABS(Journal!$E189-Journal!$F189),"")</f>
        <v>0</v>
      </c>
      <c r="I189">
        <f>IF(NOT(A189),"",IF(Journal!$C189="","INSTRUMENT MISSING",IF(B189=0,"UNKNOWN INSTRUMENT",IF(OR(NOT(ISNUMBER(C189)),NOT(ISNUMBER(D189))),"INSTRUMENT SPECS MISSING",IF(OR(C189&lt;=0,D189&lt;=0),"INSTRUMENT SPECS MISSING",IF(NOT(ISNUMBER(Journal!$E189)),"ENTRY MISSING",IF(NOT(ISNUMBER(Journal!$F189)),"SL MISSING",IF(Journal!$F189=Journal!$E189,"SL = ENTRY",IF(G189=0,"DIRECTION MISSING",IF(G189*(Journal!$E189-Journal!$F189)&lt;=0,"SL WRONG SIDE",IF(NOT(AND(ISNUMBER(Journal!$L189),Journal!$L189&gt;0)),IF(TRUE,"LOTS MISSING","RISK MISSING"),"")))))))))))</f>
        <v>0</v>
      </c>
      <c r="J189">
        <f>IF(NOT(A189),"",IF(I189&lt;&gt;"",I189,IF(AND(ISNUMBER(Journal!$G189),G189*(Journal!$G189-Journal!$E189)&lt;=0),"TP1 WRONG SIDE",IF(AND(ISNUMBER(Journal!$H189),G189*(Journal!$H189-Journal!$E189)&lt;=0),"TP2 WRONG SIDE",IF(AND(ISNUMBER(Journal!$I189),G189*(Journal!$I189-Journal!$E189)&lt;=0),"TP3 WRONG SIDE",IF(Journal!$K189="","OPEN",IF(AND(Journal!$M189&lt;&gt;"",OR(NOT(ISNUMBER(Journal!$M189)),Journal!$M189&lt;=0,Journal!$M189&gt;=1)),"TP1 % INVALID",IF(Journal!$K189="SL","OK",IF(Journal!$K189="TP",IF(ISNUMBER(Journal!$G189),"OK","TP1 MISSING"),IF(Journal!$K189="Manual exit",IF(ISNUMBER(Journal!$J189),"OK","MANUAL MISSING"),IF(Journal!$K189="TP1 + Breakeven",IF(ISNUMBER(Journal!$G189),"OK","TP1 MISSING"),IF(Journal!$K189="TP1 + Manual",IF(ISNUMBER(Journal!$G189),IF(ISNUMBER(Journal!$J189),"OK","MANUAL MISSING"),IF(ISNUMBER(Journal!$J189),"TP1 MISSING","TP1 &amp; MANUAL MISSING")),IF(Journal!$K189="Multiple TP",IF(ISNUMBER(Journal!$G189),IF(ISNUMBER(Journal!$H189),"OK","TP2 MISSING"),IF(ISNUMBER(Journal!$H189),"TP1 MISSING","TP1 &amp; TP2 MISSING")),"UNKNOWN OUTCOME")))))))))))))</f>
        <v>0</v>
      </c>
      <c r="K189">
        <f>J189="OK"</f>
        <v>0</v>
      </c>
      <c r="L189">
        <f>IF(ISNUMBER(Journal!$M189),Journal!$M189,0.5)</f>
        <v>0</v>
      </c>
      <c r="M189">
        <f>IF(NOT(K189),"",G189*IF(Journal!$K189="SL",Journal!$F189-Journal!$E189,IF(Journal!$K189="TP",Journal!$G189-Journal!$E189,IF(Journal!$K189="Manual exit",Journal!$J189-Journal!$E189,IF(Journal!$K189="TP1 + Breakeven",L189*(Journal!$G189-Journal!$E189),IF(Journal!$K189="TP1 + Manual",L189*(Journal!$G189-Journal!$E189)+(1-L189)*(Journal!$J189-Journal!$E189),(Journal!$G189+Journal!$H189+IF(ISNUMBER(Journal!$I189),Journal!$I189,0))/IF(ISNUMBER(Journal!$I189),3,2)-Journal!$E189))))))</f>
        <v>0</v>
      </c>
      <c r="N189">
        <f>IF(K189,Journal!$E189+G189*M189,"")</f>
        <v>0</v>
      </c>
      <c r="O189">
        <f>Q188</f>
        <v>0</v>
      </c>
      <c r="P189">
        <f>IF(OR(NOT(A189),I189&lt;&gt;""),"",Journal!$L189)</f>
        <v>0</v>
      </c>
      <c r="Q189">
        <f>O189+IF(K189,V189,0)</f>
        <v>0</v>
      </c>
      <c r="R189">
        <f>IF(P189="","",H189*P189*C189*D189)</f>
        <v>0</v>
      </c>
      <c r="S189">
        <f>IF(K189,M189*P189*C189*D189,"")</f>
        <v>0</v>
      </c>
      <c r="T189">
        <f>IF(K189,-IF(F189&gt;0,F189*Journal!$E189*P189*C189*D189,P189*E189),"")</f>
        <v>0</v>
      </c>
      <c r="U189">
        <f>IF(K189,IF(S189&gt;0,"W",IF(S189&lt;0,"L","B")),"")</f>
        <v>0</v>
      </c>
      <c r="V189">
        <f>IF(K189,S189+T189,"")</f>
        <v>0</v>
      </c>
      <c r="W189">
        <f>IF(K189,V189/O189,"")</f>
        <v>0</v>
      </c>
      <c r="X189">
        <f>IF(K189,M189/H189,"")</f>
        <v>0</v>
      </c>
      <c r="Y189">
        <f>IF(AND(OR(J189="OK",J189="OPEN"),ISNUMBER(Journal!$G189)),G189*(Journal!$G189-Journal!$E189)/H189,"")</f>
        <v>0</v>
      </c>
      <c r="Z189">
        <f>IF(AA189="","",IF(AND(ISNUMBER(Settings!$D$5),ISNUMBER(Settings!$E$5),IF(Settings!$D$5&lt;=Settings!$E$5,AND(AA189&gt;=Settings!$D$5,AA189&lt;Settings!$E$5),OR(AA189&gt;=Settings!$D$5,AA189&lt;Settings!$E$5))),Settings!$A$5,IF(AND(ISNUMBER(Settings!$D$6),ISNUMBER(Settings!$E$6),IF(Settings!$D$6&lt;=Settings!$E$6,AND(AA189&gt;=Settings!$D$6,AA189&lt;Settings!$E$6),OR(AA189&gt;=Settings!$D$6,AA189&lt;Settings!$E$6))),Settings!$A$6,IF(AND(ISNUMBER(Settings!$D$7),ISNUMBER(Settings!$E$7),IF(Settings!$D$7&lt;=Settings!$E$7,AND(AA189&gt;=Settings!$D$7,AA189&lt;Settings!$E$7),OR(AA189&gt;=Settings!$D$7,AA189&lt;Settings!$E$7))),Settings!$A$7,IF(AND(ISNUMBER(Settings!$D$8),ISNUMBER(Settings!$E$8),IF(Settings!$D$8&lt;=Settings!$E$8,AND(AA189&gt;=Settings!$D$8,AA189&lt;Settings!$E$8),OR(AA189&gt;=Settings!$D$8,AA189&lt;Settings!$E$8))),Settings!$A$8,IF(AND(ISNUMBER(Settings!$D$9),ISNUMBER(Settings!$E$9),IF(Settings!$D$9&lt;=Settings!$E$9,AND(AA189&gt;=Settings!$D$9,AA189&lt;Settings!$E$9),OR(AA189&gt;=Settings!$D$9,AA189&lt;Settings!$E$9))),Settings!$A$9,IF(AND(ISNUMBER(Settings!$D$10),ISNUMBER(Settings!$E$10),IF(Settings!$D$10&lt;=Settings!$E$10,AND(AA189&gt;=Settings!$D$10,AA189&lt;Settings!$E$10),OR(AA189&gt;=Settings!$D$10,AA189&lt;Settings!$E$10))),Settings!$A$10,"")))))))</f>
        <v>0</v>
      </c>
      <c r="AA189">
        <f>IF(AND(A189,ISNUMBER(Journal!$B189)),MOD(ROUND(MOD(Journal!$B189,1)*1440,0)-ROUND(Journal!$D$8*60,0),1440),"")</f>
        <v>0</v>
      </c>
      <c r="AB189">
        <f>IF(G189=1,"LONG",IF(G189=-1,"SHORT",""))</f>
        <v>0</v>
      </c>
      <c r="AC189">
        <f>AC188+IF(K189,1,0)</f>
        <v>0</v>
      </c>
      <c r="AD189">
        <f>IF(K189,AC189,"")</f>
        <v>0</v>
      </c>
      <c r="AE189">
        <f>J189="OPEN"</f>
        <v>0</v>
      </c>
      <c r="AF189">
        <f>AND(J189&lt;&gt;"",J189&lt;&gt;"OK",J189&lt;&gt;"OPEN")</f>
        <v>0</v>
      </c>
      <c r="AH189">
        <v>178</v>
      </c>
      <c r="AI189">
        <f>IF(AH189&gt;$AZ$11,"",IF(AH189=0,Journal!$D$3,INDEX($Q$11:$Q$1010,MATCH(AH189,$AD$11:$AD$1010,0))))</f>
        <v>0</v>
      </c>
      <c r="AJ189">
        <v>179</v>
      </c>
      <c r="AK189">
        <f>IF(AJ189&gt;$AZ$11,"",INDEX($P$11:$P$1010,MATCH(AJ189,$AD$11:$AD$1010,0)))</f>
        <v>0</v>
      </c>
    </row>
    <row r="190" spans="1:37">
      <c r="A190">
        <f>COUNTA(Journal!A190:M190)&gt;0</f>
        <v>0</v>
      </c>
      <c r="B190">
        <f>IF(Journal!$C190="",0,IFERROR(MATCH(Journal!$C190,Markets!$A$5:$A$154,0),0))</f>
        <v>0</v>
      </c>
      <c r="C190">
        <f>IF(B190&gt;0,INDEX(Markets!$C$5:$C$154,B190),"")</f>
        <v>0</v>
      </c>
      <c r="D190">
        <f>IF(B190&gt;0,INDEX(Markets!$F$5:$F$154,B190),"")</f>
        <v>0</v>
      </c>
      <c r="E190">
        <f>IF(B190&gt;0,IF(INDEX(Markets!$G$5:$G$154,B190)="",Journal!$D$4,INDEX(Markets!$G$5:$G$154,B190)),"")</f>
        <v>0</v>
      </c>
      <c r="F190">
        <f>IF(B190&gt;0,N(INDEX(Markets!$H$5:$H$154,B190)),0)</f>
        <v>0</v>
      </c>
      <c r="G190">
        <f>IF(Journal!$D190="LONG",1,IF(Journal!$D190="SHORT",-1,0))</f>
        <v>0</v>
      </c>
      <c r="H190">
        <f>IF(AND(ISNUMBER(Journal!$E190),ISNUMBER(Journal!$F190)),ABS(Journal!$E190-Journal!$F190),"")</f>
        <v>0</v>
      </c>
      <c r="I190">
        <f>IF(NOT(A190),"",IF(Journal!$C190="","INSTRUMENT MISSING",IF(B190=0,"UNKNOWN INSTRUMENT",IF(OR(NOT(ISNUMBER(C190)),NOT(ISNUMBER(D190))),"INSTRUMENT SPECS MISSING",IF(OR(C190&lt;=0,D190&lt;=0),"INSTRUMENT SPECS MISSING",IF(NOT(ISNUMBER(Journal!$E190)),"ENTRY MISSING",IF(NOT(ISNUMBER(Journal!$F190)),"SL MISSING",IF(Journal!$F190=Journal!$E190,"SL = ENTRY",IF(G190=0,"DIRECTION MISSING",IF(G190*(Journal!$E190-Journal!$F190)&lt;=0,"SL WRONG SIDE",IF(NOT(AND(ISNUMBER(Journal!$L190),Journal!$L190&gt;0)),IF(TRUE,"LOTS MISSING","RISK MISSING"),"")))))))))))</f>
        <v>0</v>
      </c>
      <c r="J190">
        <f>IF(NOT(A190),"",IF(I190&lt;&gt;"",I190,IF(AND(ISNUMBER(Journal!$G190),G190*(Journal!$G190-Journal!$E190)&lt;=0),"TP1 WRONG SIDE",IF(AND(ISNUMBER(Journal!$H190),G190*(Journal!$H190-Journal!$E190)&lt;=0),"TP2 WRONG SIDE",IF(AND(ISNUMBER(Journal!$I190),G190*(Journal!$I190-Journal!$E190)&lt;=0),"TP3 WRONG SIDE",IF(Journal!$K190="","OPEN",IF(AND(Journal!$M190&lt;&gt;"",OR(NOT(ISNUMBER(Journal!$M190)),Journal!$M190&lt;=0,Journal!$M190&gt;=1)),"TP1 % INVALID",IF(Journal!$K190="SL","OK",IF(Journal!$K190="TP",IF(ISNUMBER(Journal!$G190),"OK","TP1 MISSING"),IF(Journal!$K190="Manual exit",IF(ISNUMBER(Journal!$J190),"OK","MANUAL MISSING"),IF(Journal!$K190="TP1 + Breakeven",IF(ISNUMBER(Journal!$G190),"OK","TP1 MISSING"),IF(Journal!$K190="TP1 + Manual",IF(ISNUMBER(Journal!$G190),IF(ISNUMBER(Journal!$J190),"OK","MANUAL MISSING"),IF(ISNUMBER(Journal!$J190),"TP1 MISSING","TP1 &amp; MANUAL MISSING")),IF(Journal!$K190="Multiple TP",IF(ISNUMBER(Journal!$G190),IF(ISNUMBER(Journal!$H190),"OK","TP2 MISSING"),IF(ISNUMBER(Journal!$H190),"TP1 MISSING","TP1 &amp; TP2 MISSING")),"UNKNOWN OUTCOME")))))))))))))</f>
        <v>0</v>
      </c>
      <c r="K190">
        <f>J190="OK"</f>
        <v>0</v>
      </c>
      <c r="L190">
        <f>IF(ISNUMBER(Journal!$M190),Journal!$M190,0.5)</f>
        <v>0</v>
      </c>
      <c r="M190">
        <f>IF(NOT(K190),"",G190*IF(Journal!$K190="SL",Journal!$F190-Journal!$E190,IF(Journal!$K190="TP",Journal!$G190-Journal!$E190,IF(Journal!$K190="Manual exit",Journal!$J190-Journal!$E190,IF(Journal!$K190="TP1 + Breakeven",L190*(Journal!$G190-Journal!$E190),IF(Journal!$K190="TP1 + Manual",L190*(Journal!$G190-Journal!$E190)+(1-L190)*(Journal!$J190-Journal!$E190),(Journal!$G190+Journal!$H190+IF(ISNUMBER(Journal!$I190),Journal!$I190,0))/IF(ISNUMBER(Journal!$I190),3,2)-Journal!$E190))))))</f>
        <v>0</v>
      </c>
      <c r="N190">
        <f>IF(K190,Journal!$E190+G190*M190,"")</f>
        <v>0</v>
      </c>
      <c r="O190">
        <f>Q189</f>
        <v>0</v>
      </c>
      <c r="P190">
        <f>IF(OR(NOT(A190),I190&lt;&gt;""),"",Journal!$L190)</f>
        <v>0</v>
      </c>
      <c r="Q190">
        <f>O190+IF(K190,V190,0)</f>
        <v>0</v>
      </c>
      <c r="R190">
        <f>IF(P190="","",H190*P190*C190*D190)</f>
        <v>0</v>
      </c>
      <c r="S190">
        <f>IF(K190,M190*P190*C190*D190,"")</f>
        <v>0</v>
      </c>
      <c r="T190">
        <f>IF(K190,-IF(F190&gt;0,F190*Journal!$E190*P190*C190*D190,P190*E190),"")</f>
        <v>0</v>
      </c>
      <c r="U190">
        <f>IF(K190,IF(S190&gt;0,"W",IF(S190&lt;0,"L","B")),"")</f>
        <v>0</v>
      </c>
      <c r="V190">
        <f>IF(K190,S190+T190,"")</f>
        <v>0</v>
      </c>
      <c r="W190">
        <f>IF(K190,V190/O190,"")</f>
        <v>0</v>
      </c>
      <c r="X190">
        <f>IF(K190,M190/H190,"")</f>
        <v>0</v>
      </c>
      <c r="Y190">
        <f>IF(AND(OR(J190="OK",J190="OPEN"),ISNUMBER(Journal!$G190)),G190*(Journal!$G190-Journal!$E190)/H190,"")</f>
        <v>0</v>
      </c>
      <c r="Z190">
        <f>IF(AA190="","",IF(AND(ISNUMBER(Settings!$D$5),ISNUMBER(Settings!$E$5),IF(Settings!$D$5&lt;=Settings!$E$5,AND(AA190&gt;=Settings!$D$5,AA190&lt;Settings!$E$5),OR(AA190&gt;=Settings!$D$5,AA190&lt;Settings!$E$5))),Settings!$A$5,IF(AND(ISNUMBER(Settings!$D$6),ISNUMBER(Settings!$E$6),IF(Settings!$D$6&lt;=Settings!$E$6,AND(AA190&gt;=Settings!$D$6,AA190&lt;Settings!$E$6),OR(AA190&gt;=Settings!$D$6,AA190&lt;Settings!$E$6))),Settings!$A$6,IF(AND(ISNUMBER(Settings!$D$7),ISNUMBER(Settings!$E$7),IF(Settings!$D$7&lt;=Settings!$E$7,AND(AA190&gt;=Settings!$D$7,AA190&lt;Settings!$E$7),OR(AA190&gt;=Settings!$D$7,AA190&lt;Settings!$E$7))),Settings!$A$7,IF(AND(ISNUMBER(Settings!$D$8),ISNUMBER(Settings!$E$8),IF(Settings!$D$8&lt;=Settings!$E$8,AND(AA190&gt;=Settings!$D$8,AA190&lt;Settings!$E$8),OR(AA190&gt;=Settings!$D$8,AA190&lt;Settings!$E$8))),Settings!$A$8,IF(AND(ISNUMBER(Settings!$D$9),ISNUMBER(Settings!$E$9),IF(Settings!$D$9&lt;=Settings!$E$9,AND(AA190&gt;=Settings!$D$9,AA190&lt;Settings!$E$9),OR(AA190&gt;=Settings!$D$9,AA190&lt;Settings!$E$9))),Settings!$A$9,IF(AND(ISNUMBER(Settings!$D$10),ISNUMBER(Settings!$E$10),IF(Settings!$D$10&lt;=Settings!$E$10,AND(AA190&gt;=Settings!$D$10,AA190&lt;Settings!$E$10),OR(AA190&gt;=Settings!$D$10,AA190&lt;Settings!$E$10))),Settings!$A$10,"")))))))</f>
        <v>0</v>
      </c>
      <c r="AA190">
        <f>IF(AND(A190,ISNUMBER(Journal!$B190)),MOD(ROUND(MOD(Journal!$B190,1)*1440,0)-ROUND(Journal!$D$8*60,0),1440),"")</f>
        <v>0</v>
      </c>
      <c r="AB190">
        <f>IF(G190=1,"LONG",IF(G190=-1,"SHORT",""))</f>
        <v>0</v>
      </c>
      <c r="AC190">
        <f>AC189+IF(K190,1,0)</f>
        <v>0</v>
      </c>
      <c r="AD190">
        <f>IF(K190,AC190,"")</f>
        <v>0</v>
      </c>
      <c r="AE190">
        <f>J190="OPEN"</f>
        <v>0</v>
      </c>
      <c r="AF190">
        <f>AND(J190&lt;&gt;"",J190&lt;&gt;"OK",J190&lt;&gt;"OPEN")</f>
        <v>0</v>
      </c>
      <c r="AH190">
        <v>179</v>
      </c>
      <c r="AI190">
        <f>IF(AH190&gt;$AZ$11,"",IF(AH190=0,Journal!$D$3,INDEX($Q$11:$Q$1010,MATCH(AH190,$AD$11:$AD$1010,0))))</f>
        <v>0</v>
      </c>
      <c r="AJ190">
        <v>180</v>
      </c>
      <c r="AK190">
        <f>IF(AJ190&gt;$AZ$11,"",INDEX($P$11:$P$1010,MATCH(AJ190,$AD$11:$AD$1010,0)))</f>
        <v>0</v>
      </c>
    </row>
    <row r="191" spans="1:37">
      <c r="A191">
        <f>COUNTA(Journal!A191:M191)&gt;0</f>
        <v>0</v>
      </c>
      <c r="B191">
        <f>IF(Journal!$C191="",0,IFERROR(MATCH(Journal!$C191,Markets!$A$5:$A$154,0),0))</f>
        <v>0</v>
      </c>
      <c r="C191">
        <f>IF(B191&gt;0,INDEX(Markets!$C$5:$C$154,B191),"")</f>
        <v>0</v>
      </c>
      <c r="D191">
        <f>IF(B191&gt;0,INDEX(Markets!$F$5:$F$154,B191),"")</f>
        <v>0</v>
      </c>
      <c r="E191">
        <f>IF(B191&gt;0,IF(INDEX(Markets!$G$5:$G$154,B191)="",Journal!$D$4,INDEX(Markets!$G$5:$G$154,B191)),"")</f>
        <v>0</v>
      </c>
      <c r="F191">
        <f>IF(B191&gt;0,N(INDEX(Markets!$H$5:$H$154,B191)),0)</f>
        <v>0</v>
      </c>
      <c r="G191">
        <f>IF(Journal!$D191="LONG",1,IF(Journal!$D191="SHORT",-1,0))</f>
        <v>0</v>
      </c>
      <c r="H191">
        <f>IF(AND(ISNUMBER(Journal!$E191),ISNUMBER(Journal!$F191)),ABS(Journal!$E191-Journal!$F191),"")</f>
        <v>0</v>
      </c>
      <c r="I191">
        <f>IF(NOT(A191),"",IF(Journal!$C191="","INSTRUMENT MISSING",IF(B191=0,"UNKNOWN INSTRUMENT",IF(OR(NOT(ISNUMBER(C191)),NOT(ISNUMBER(D191))),"INSTRUMENT SPECS MISSING",IF(OR(C191&lt;=0,D191&lt;=0),"INSTRUMENT SPECS MISSING",IF(NOT(ISNUMBER(Journal!$E191)),"ENTRY MISSING",IF(NOT(ISNUMBER(Journal!$F191)),"SL MISSING",IF(Journal!$F191=Journal!$E191,"SL = ENTRY",IF(G191=0,"DIRECTION MISSING",IF(G191*(Journal!$E191-Journal!$F191)&lt;=0,"SL WRONG SIDE",IF(NOT(AND(ISNUMBER(Journal!$L191),Journal!$L191&gt;0)),IF(TRUE,"LOTS MISSING","RISK MISSING"),"")))))))))))</f>
        <v>0</v>
      </c>
      <c r="J191">
        <f>IF(NOT(A191),"",IF(I191&lt;&gt;"",I191,IF(AND(ISNUMBER(Journal!$G191),G191*(Journal!$G191-Journal!$E191)&lt;=0),"TP1 WRONG SIDE",IF(AND(ISNUMBER(Journal!$H191),G191*(Journal!$H191-Journal!$E191)&lt;=0),"TP2 WRONG SIDE",IF(AND(ISNUMBER(Journal!$I191),G191*(Journal!$I191-Journal!$E191)&lt;=0),"TP3 WRONG SIDE",IF(Journal!$K191="","OPEN",IF(AND(Journal!$M191&lt;&gt;"",OR(NOT(ISNUMBER(Journal!$M191)),Journal!$M191&lt;=0,Journal!$M191&gt;=1)),"TP1 % INVALID",IF(Journal!$K191="SL","OK",IF(Journal!$K191="TP",IF(ISNUMBER(Journal!$G191),"OK","TP1 MISSING"),IF(Journal!$K191="Manual exit",IF(ISNUMBER(Journal!$J191),"OK","MANUAL MISSING"),IF(Journal!$K191="TP1 + Breakeven",IF(ISNUMBER(Journal!$G191),"OK","TP1 MISSING"),IF(Journal!$K191="TP1 + Manual",IF(ISNUMBER(Journal!$G191),IF(ISNUMBER(Journal!$J191),"OK","MANUAL MISSING"),IF(ISNUMBER(Journal!$J191),"TP1 MISSING","TP1 &amp; MANUAL MISSING")),IF(Journal!$K191="Multiple TP",IF(ISNUMBER(Journal!$G191),IF(ISNUMBER(Journal!$H191),"OK","TP2 MISSING"),IF(ISNUMBER(Journal!$H191),"TP1 MISSING","TP1 &amp; TP2 MISSING")),"UNKNOWN OUTCOME")))))))))))))</f>
        <v>0</v>
      </c>
      <c r="K191">
        <f>J191="OK"</f>
        <v>0</v>
      </c>
      <c r="L191">
        <f>IF(ISNUMBER(Journal!$M191),Journal!$M191,0.5)</f>
        <v>0</v>
      </c>
      <c r="M191">
        <f>IF(NOT(K191),"",G191*IF(Journal!$K191="SL",Journal!$F191-Journal!$E191,IF(Journal!$K191="TP",Journal!$G191-Journal!$E191,IF(Journal!$K191="Manual exit",Journal!$J191-Journal!$E191,IF(Journal!$K191="TP1 + Breakeven",L191*(Journal!$G191-Journal!$E191),IF(Journal!$K191="TP1 + Manual",L191*(Journal!$G191-Journal!$E191)+(1-L191)*(Journal!$J191-Journal!$E191),(Journal!$G191+Journal!$H191+IF(ISNUMBER(Journal!$I191),Journal!$I191,0))/IF(ISNUMBER(Journal!$I191),3,2)-Journal!$E191))))))</f>
        <v>0</v>
      </c>
      <c r="N191">
        <f>IF(K191,Journal!$E191+G191*M191,"")</f>
        <v>0</v>
      </c>
      <c r="O191">
        <f>Q190</f>
        <v>0</v>
      </c>
      <c r="P191">
        <f>IF(OR(NOT(A191),I191&lt;&gt;""),"",Journal!$L191)</f>
        <v>0</v>
      </c>
      <c r="Q191">
        <f>O191+IF(K191,V191,0)</f>
        <v>0</v>
      </c>
      <c r="R191">
        <f>IF(P191="","",H191*P191*C191*D191)</f>
        <v>0</v>
      </c>
      <c r="S191">
        <f>IF(K191,M191*P191*C191*D191,"")</f>
        <v>0</v>
      </c>
      <c r="T191">
        <f>IF(K191,-IF(F191&gt;0,F191*Journal!$E191*P191*C191*D191,P191*E191),"")</f>
        <v>0</v>
      </c>
      <c r="U191">
        <f>IF(K191,IF(S191&gt;0,"W",IF(S191&lt;0,"L","B")),"")</f>
        <v>0</v>
      </c>
      <c r="V191">
        <f>IF(K191,S191+T191,"")</f>
        <v>0</v>
      </c>
      <c r="W191">
        <f>IF(K191,V191/O191,"")</f>
        <v>0</v>
      </c>
      <c r="X191">
        <f>IF(K191,M191/H191,"")</f>
        <v>0</v>
      </c>
      <c r="Y191">
        <f>IF(AND(OR(J191="OK",J191="OPEN"),ISNUMBER(Journal!$G191)),G191*(Journal!$G191-Journal!$E191)/H191,"")</f>
        <v>0</v>
      </c>
      <c r="Z191">
        <f>IF(AA191="","",IF(AND(ISNUMBER(Settings!$D$5),ISNUMBER(Settings!$E$5),IF(Settings!$D$5&lt;=Settings!$E$5,AND(AA191&gt;=Settings!$D$5,AA191&lt;Settings!$E$5),OR(AA191&gt;=Settings!$D$5,AA191&lt;Settings!$E$5))),Settings!$A$5,IF(AND(ISNUMBER(Settings!$D$6),ISNUMBER(Settings!$E$6),IF(Settings!$D$6&lt;=Settings!$E$6,AND(AA191&gt;=Settings!$D$6,AA191&lt;Settings!$E$6),OR(AA191&gt;=Settings!$D$6,AA191&lt;Settings!$E$6))),Settings!$A$6,IF(AND(ISNUMBER(Settings!$D$7),ISNUMBER(Settings!$E$7),IF(Settings!$D$7&lt;=Settings!$E$7,AND(AA191&gt;=Settings!$D$7,AA191&lt;Settings!$E$7),OR(AA191&gt;=Settings!$D$7,AA191&lt;Settings!$E$7))),Settings!$A$7,IF(AND(ISNUMBER(Settings!$D$8),ISNUMBER(Settings!$E$8),IF(Settings!$D$8&lt;=Settings!$E$8,AND(AA191&gt;=Settings!$D$8,AA191&lt;Settings!$E$8),OR(AA191&gt;=Settings!$D$8,AA191&lt;Settings!$E$8))),Settings!$A$8,IF(AND(ISNUMBER(Settings!$D$9),ISNUMBER(Settings!$E$9),IF(Settings!$D$9&lt;=Settings!$E$9,AND(AA191&gt;=Settings!$D$9,AA191&lt;Settings!$E$9),OR(AA191&gt;=Settings!$D$9,AA191&lt;Settings!$E$9))),Settings!$A$9,IF(AND(ISNUMBER(Settings!$D$10),ISNUMBER(Settings!$E$10),IF(Settings!$D$10&lt;=Settings!$E$10,AND(AA191&gt;=Settings!$D$10,AA191&lt;Settings!$E$10),OR(AA191&gt;=Settings!$D$10,AA191&lt;Settings!$E$10))),Settings!$A$10,"")))))))</f>
        <v>0</v>
      </c>
      <c r="AA191">
        <f>IF(AND(A191,ISNUMBER(Journal!$B191)),MOD(ROUND(MOD(Journal!$B191,1)*1440,0)-ROUND(Journal!$D$8*60,0),1440),"")</f>
        <v>0</v>
      </c>
      <c r="AB191">
        <f>IF(G191=1,"LONG",IF(G191=-1,"SHORT",""))</f>
        <v>0</v>
      </c>
      <c r="AC191">
        <f>AC190+IF(K191,1,0)</f>
        <v>0</v>
      </c>
      <c r="AD191">
        <f>IF(K191,AC191,"")</f>
        <v>0</v>
      </c>
      <c r="AE191">
        <f>J191="OPEN"</f>
        <v>0</v>
      </c>
      <c r="AF191">
        <f>AND(J191&lt;&gt;"",J191&lt;&gt;"OK",J191&lt;&gt;"OPEN")</f>
        <v>0</v>
      </c>
      <c r="AH191">
        <v>180</v>
      </c>
      <c r="AI191">
        <f>IF(AH191&gt;$AZ$11,"",IF(AH191=0,Journal!$D$3,INDEX($Q$11:$Q$1010,MATCH(AH191,$AD$11:$AD$1010,0))))</f>
        <v>0</v>
      </c>
      <c r="AJ191">
        <v>181</v>
      </c>
      <c r="AK191">
        <f>IF(AJ191&gt;$AZ$11,"",INDEX($P$11:$P$1010,MATCH(AJ191,$AD$11:$AD$1010,0)))</f>
        <v>0</v>
      </c>
    </row>
    <row r="192" spans="1:37">
      <c r="A192">
        <f>COUNTA(Journal!A192:M192)&gt;0</f>
        <v>0</v>
      </c>
      <c r="B192">
        <f>IF(Journal!$C192="",0,IFERROR(MATCH(Journal!$C192,Markets!$A$5:$A$154,0),0))</f>
        <v>0</v>
      </c>
      <c r="C192">
        <f>IF(B192&gt;0,INDEX(Markets!$C$5:$C$154,B192),"")</f>
        <v>0</v>
      </c>
      <c r="D192">
        <f>IF(B192&gt;0,INDEX(Markets!$F$5:$F$154,B192),"")</f>
        <v>0</v>
      </c>
      <c r="E192">
        <f>IF(B192&gt;0,IF(INDEX(Markets!$G$5:$G$154,B192)="",Journal!$D$4,INDEX(Markets!$G$5:$G$154,B192)),"")</f>
        <v>0</v>
      </c>
      <c r="F192">
        <f>IF(B192&gt;0,N(INDEX(Markets!$H$5:$H$154,B192)),0)</f>
        <v>0</v>
      </c>
      <c r="G192">
        <f>IF(Journal!$D192="LONG",1,IF(Journal!$D192="SHORT",-1,0))</f>
        <v>0</v>
      </c>
      <c r="H192">
        <f>IF(AND(ISNUMBER(Journal!$E192),ISNUMBER(Journal!$F192)),ABS(Journal!$E192-Journal!$F192),"")</f>
        <v>0</v>
      </c>
      <c r="I192">
        <f>IF(NOT(A192),"",IF(Journal!$C192="","INSTRUMENT MISSING",IF(B192=0,"UNKNOWN INSTRUMENT",IF(OR(NOT(ISNUMBER(C192)),NOT(ISNUMBER(D192))),"INSTRUMENT SPECS MISSING",IF(OR(C192&lt;=0,D192&lt;=0),"INSTRUMENT SPECS MISSING",IF(NOT(ISNUMBER(Journal!$E192)),"ENTRY MISSING",IF(NOT(ISNUMBER(Journal!$F192)),"SL MISSING",IF(Journal!$F192=Journal!$E192,"SL = ENTRY",IF(G192=0,"DIRECTION MISSING",IF(G192*(Journal!$E192-Journal!$F192)&lt;=0,"SL WRONG SIDE",IF(NOT(AND(ISNUMBER(Journal!$L192),Journal!$L192&gt;0)),IF(TRUE,"LOTS MISSING","RISK MISSING"),"")))))))))))</f>
        <v>0</v>
      </c>
      <c r="J192">
        <f>IF(NOT(A192),"",IF(I192&lt;&gt;"",I192,IF(AND(ISNUMBER(Journal!$G192),G192*(Journal!$G192-Journal!$E192)&lt;=0),"TP1 WRONG SIDE",IF(AND(ISNUMBER(Journal!$H192),G192*(Journal!$H192-Journal!$E192)&lt;=0),"TP2 WRONG SIDE",IF(AND(ISNUMBER(Journal!$I192),G192*(Journal!$I192-Journal!$E192)&lt;=0),"TP3 WRONG SIDE",IF(Journal!$K192="","OPEN",IF(AND(Journal!$M192&lt;&gt;"",OR(NOT(ISNUMBER(Journal!$M192)),Journal!$M192&lt;=0,Journal!$M192&gt;=1)),"TP1 % INVALID",IF(Journal!$K192="SL","OK",IF(Journal!$K192="TP",IF(ISNUMBER(Journal!$G192),"OK","TP1 MISSING"),IF(Journal!$K192="Manual exit",IF(ISNUMBER(Journal!$J192),"OK","MANUAL MISSING"),IF(Journal!$K192="TP1 + Breakeven",IF(ISNUMBER(Journal!$G192),"OK","TP1 MISSING"),IF(Journal!$K192="TP1 + Manual",IF(ISNUMBER(Journal!$G192),IF(ISNUMBER(Journal!$J192),"OK","MANUAL MISSING"),IF(ISNUMBER(Journal!$J192),"TP1 MISSING","TP1 &amp; MANUAL MISSING")),IF(Journal!$K192="Multiple TP",IF(ISNUMBER(Journal!$G192),IF(ISNUMBER(Journal!$H192),"OK","TP2 MISSING"),IF(ISNUMBER(Journal!$H192),"TP1 MISSING","TP1 &amp; TP2 MISSING")),"UNKNOWN OUTCOME")))))))))))))</f>
        <v>0</v>
      </c>
      <c r="K192">
        <f>J192="OK"</f>
        <v>0</v>
      </c>
      <c r="L192">
        <f>IF(ISNUMBER(Journal!$M192),Journal!$M192,0.5)</f>
        <v>0</v>
      </c>
      <c r="M192">
        <f>IF(NOT(K192),"",G192*IF(Journal!$K192="SL",Journal!$F192-Journal!$E192,IF(Journal!$K192="TP",Journal!$G192-Journal!$E192,IF(Journal!$K192="Manual exit",Journal!$J192-Journal!$E192,IF(Journal!$K192="TP1 + Breakeven",L192*(Journal!$G192-Journal!$E192),IF(Journal!$K192="TP1 + Manual",L192*(Journal!$G192-Journal!$E192)+(1-L192)*(Journal!$J192-Journal!$E192),(Journal!$G192+Journal!$H192+IF(ISNUMBER(Journal!$I192),Journal!$I192,0))/IF(ISNUMBER(Journal!$I192),3,2)-Journal!$E192))))))</f>
        <v>0</v>
      </c>
      <c r="N192">
        <f>IF(K192,Journal!$E192+G192*M192,"")</f>
        <v>0</v>
      </c>
      <c r="O192">
        <f>Q191</f>
        <v>0</v>
      </c>
      <c r="P192">
        <f>IF(OR(NOT(A192),I192&lt;&gt;""),"",Journal!$L192)</f>
        <v>0</v>
      </c>
      <c r="Q192">
        <f>O192+IF(K192,V192,0)</f>
        <v>0</v>
      </c>
      <c r="R192">
        <f>IF(P192="","",H192*P192*C192*D192)</f>
        <v>0</v>
      </c>
      <c r="S192">
        <f>IF(K192,M192*P192*C192*D192,"")</f>
        <v>0</v>
      </c>
      <c r="T192">
        <f>IF(K192,-IF(F192&gt;0,F192*Journal!$E192*P192*C192*D192,P192*E192),"")</f>
        <v>0</v>
      </c>
      <c r="U192">
        <f>IF(K192,IF(S192&gt;0,"W",IF(S192&lt;0,"L","B")),"")</f>
        <v>0</v>
      </c>
      <c r="V192">
        <f>IF(K192,S192+T192,"")</f>
        <v>0</v>
      </c>
      <c r="W192">
        <f>IF(K192,V192/O192,"")</f>
        <v>0</v>
      </c>
      <c r="X192">
        <f>IF(K192,M192/H192,"")</f>
        <v>0</v>
      </c>
      <c r="Y192">
        <f>IF(AND(OR(J192="OK",J192="OPEN"),ISNUMBER(Journal!$G192)),G192*(Journal!$G192-Journal!$E192)/H192,"")</f>
        <v>0</v>
      </c>
      <c r="Z192">
        <f>IF(AA192="","",IF(AND(ISNUMBER(Settings!$D$5),ISNUMBER(Settings!$E$5),IF(Settings!$D$5&lt;=Settings!$E$5,AND(AA192&gt;=Settings!$D$5,AA192&lt;Settings!$E$5),OR(AA192&gt;=Settings!$D$5,AA192&lt;Settings!$E$5))),Settings!$A$5,IF(AND(ISNUMBER(Settings!$D$6),ISNUMBER(Settings!$E$6),IF(Settings!$D$6&lt;=Settings!$E$6,AND(AA192&gt;=Settings!$D$6,AA192&lt;Settings!$E$6),OR(AA192&gt;=Settings!$D$6,AA192&lt;Settings!$E$6))),Settings!$A$6,IF(AND(ISNUMBER(Settings!$D$7),ISNUMBER(Settings!$E$7),IF(Settings!$D$7&lt;=Settings!$E$7,AND(AA192&gt;=Settings!$D$7,AA192&lt;Settings!$E$7),OR(AA192&gt;=Settings!$D$7,AA192&lt;Settings!$E$7))),Settings!$A$7,IF(AND(ISNUMBER(Settings!$D$8),ISNUMBER(Settings!$E$8),IF(Settings!$D$8&lt;=Settings!$E$8,AND(AA192&gt;=Settings!$D$8,AA192&lt;Settings!$E$8),OR(AA192&gt;=Settings!$D$8,AA192&lt;Settings!$E$8))),Settings!$A$8,IF(AND(ISNUMBER(Settings!$D$9),ISNUMBER(Settings!$E$9),IF(Settings!$D$9&lt;=Settings!$E$9,AND(AA192&gt;=Settings!$D$9,AA192&lt;Settings!$E$9),OR(AA192&gt;=Settings!$D$9,AA192&lt;Settings!$E$9))),Settings!$A$9,IF(AND(ISNUMBER(Settings!$D$10),ISNUMBER(Settings!$E$10),IF(Settings!$D$10&lt;=Settings!$E$10,AND(AA192&gt;=Settings!$D$10,AA192&lt;Settings!$E$10),OR(AA192&gt;=Settings!$D$10,AA192&lt;Settings!$E$10))),Settings!$A$10,"")))))))</f>
        <v>0</v>
      </c>
      <c r="AA192">
        <f>IF(AND(A192,ISNUMBER(Journal!$B192)),MOD(ROUND(MOD(Journal!$B192,1)*1440,0)-ROUND(Journal!$D$8*60,0),1440),"")</f>
        <v>0</v>
      </c>
      <c r="AB192">
        <f>IF(G192=1,"LONG",IF(G192=-1,"SHORT",""))</f>
        <v>0</v>
      </c>
      <c r="AC192">
        <f>AC191+IF(K192,1,0)</f>
        <v>0</v>
      </c>
      <c r="AD192">
        <f>IF(K192,AC192,"")</f>
        <v>0</v>
      </c>
      <c r="AE192">
        <f>J192="OPEN"</f>
        <v>0</v>
      </c>
      <c r="AF192">
        <f>AND(J192&lt;&gt;"",J192&lt;&gt;"OK",J192&lt;&gt;"OPEN")</f>
        <v>0</v>
      </c>
      <c r="AH192">
        <v>181</v>
      </c>
      <c r="AI192">
        <f>IF(AH192&gt;$AZ$11,"",IF(AH192=0,Journal!$D$3,INDEX($Q$11:$Q$1010,MATCH(AH192,$AD$11:$AD$1010,0))))</f>
        <v>0</v>
      </c>
      <c r="AJ192">
        <v>182</v>
      </c>
      <c r="AK192">
        <f>IF(AJ192&gt;$AZ$11,"",INDEX($P$11:$P$1010,MATCH(AJ192,$AD$11:$AD$1010,0)))</f>
        <v>0</v>
      </c>
    </row>
    <row r="193" spans="1:37">
      <c r="A193">
        <f>COUNTA(Journal!A193:M193)&gt;0</f>
        <v>0</v>
      </c>
      <c r="B193">
        <f>IF(Journal!$C193="",0,IFERROR(MATCH(Journal!$C193,Markets!$A$5:$A$154,0),0))</f>
        <v>0</v>
      </c>
      <c r="C193">
        <f>IF(B193&gt;0,INDEX(Markets!$C$5:$C$154,B193),"")</f>
        <v>0</v>
      </c>
      <c r="D193">
        <f>IF(B193&gt;0,INDEX(Markets!$F$5:$F$154,B193),"")</f>
        <v>0</v>
      </c>
      <c r="E193">
        <f>IF(B193&gt;0,IF(INDEX(Markets!$G$5:$G$154,B193)="",Journal!$D$4,INDEX(Markets!$G$5:$G$154,B193)),"")</f>
        <v>0</v>
      </c>
      <c r="F193">
        <f>IF(B193&gt;0,N(INDEX(Markets!$H$5:$H$154,B193)),0)</f>
        <v>0</v>
      </c>
      <c r="G193">
        <f>IF(Journal!$D193="LONG",1,IF(Journal!$D193="SHORT",-1,0))</f>
        <v>0</v>
      </c>
      <c r="H193">
        <f>IF(AND(ISNUMBER(Journal!$E193),ISNUMBER(Journal!$F193)),ABS(Journal!$E193-Journal!$F193),"")</f>
        <v>0</v>
      </c>
      <c r="I193">
        <f>IF(NOT(A193),"",IF(Journal!$C193="","INSTRUMENT MISSING",IF(B193=0,"UNKNOWN INSTRUMENT",IF(OR(NOT(ISNUMBER(C193)),NOT(ISNUMBER(D193))),"INSTRUMENT SPECS MISSING",IF(OR(C193&lt;=0,D193&lt;=0),"INSTRUMENT SPECS MISSING",IF(NOT(ISNUMBER(Journal!$E193)),"ENTRY MISSING",IF(NOT(ISNUMBER(Journal!$F193)),"SL MISSING",IF(Journal!$F193=Journal!$E193,"SL = ENTRY",IF(G193=0,"DIRECTION MISSING",IF(G193*(Journal!$E193-Journal!$F193)&lt;=0,"SL WRONG SIDE",IF(NOT(AND(ISNUMBER(Journal!$L193),Journal!$L193&gt;0)),IF(TRUE,"LOTS MISSING","RISK MISSING"),"")))))))))))</f>
        <v>0</v>
      </c>
      <c r="J193">
        <f>IF(NOT(A193),"",IF(I193&lt;&gt;"",I193,IF(AND(ISNUMBER(Journal!$G193),G193*(Journal!$G193-Journal!$E193)&lt;=0),"TP1 WRONG SIDE",IF(AND(ISNUMBER(Journal!$H193),G193*(Journal!$H193-Journal!$E193)&lt;=0),"TP2 WRONG SIDE",IF(AND(ISNUMBER(Journal!$I193),G193*(Journal!$I193-Journal!$E193)&lt;=0),"TP3 WRONG SIDE",IF(Journal!$K193="","OPEN",IF(AND(Journal!$M193&lt;&gt;"",OR(NOT(ISNUMBER(Journal!$M193)),Journal!$M193&lt;=0,Journal!$M193&gt;=1)),"TP1 % INVALID",IF(Journal!$K193="SL","OK",IF(Journal!$K193="TP",IF(ISNUMBER(Journal!$G193),"OK","TP1 MISSING"),IF(Journal!$K193="Manual exit",IF(ISNUMBER(Journal!$J193),"OK","MANUAL MISSING"),IF(Journal!$K193="TP1 + Breakeven",IF(ISNUMBER(Journal!$G193),"OK","TP1 MISSING"),IF(Journal!$K193="TP1 + Manual",IF(ISNUMBER(Journal!$G193),IF(ISNUMBER(Journal!$J193),"OK","MANUAL MISSING"),IF(ISNUMBER(Journal!$J193),"TP1 MISSING","TP1 &amp; MANUAL MISSING")),IF(Journal!$K193="Multiple TP",IF(ISNUMBER(Journal!$G193),IF(ISNUMBER(Journal!$H193),"OK","TP2 MISSING"),IF(ISNUMBER(Journal!$H193),"TP1 MISSING","TP1 &amp; TP2 MISSING")),"UNKNOWN OUTCOME")))))))))))))</f>
        <v>0</v>
      </c>
      <c r="K193">
        <f>J193="OK"</f>
        <v>0</v>
      </c>
      <c r="L193">
        <f>IF(ISNUMBER(Journal!$M193),Journal!$M193,0.5)</f>
        <v>0</v>
      </c>
      <c r="M193">
        <f>IF(NOT(K193),"",G193*IF(Journal!$K193="SL",Journal!$F193-Journal!$E193,IF(Journal!$K193="TP",Journal!$G193-Journal!$E193,IF(Journal!$K193="Manual exit",Journal!$J193-Journal!$E193,IF(Journal!$K193="TP1 + Breakeven",L193*(Journal!$G193-Journal!$E193),IF(Journal!$K193="TP1 + Manual",L193*(Journal!$G193-Journal!$E193)+(1-L193)*(Journal!$J193-Journal!$E193),(Journal!$G193+Journal!$H193+IF(ISNUMBER(Journal!$I193),Journal!$I193,0))/IF(ISNUMBER(Journal!$I193),3,2)-Journal!$E193))))))</f>
        <v>0</v>
      </c>
      <c r="N193">
        <f>IF(K193,Journal!$E193+G193*M193,"")</f>
        <v>0</v>
      </c>
      <c r="O193">
        <f>Q192</f>
        <v>0</v>
      </c>
      <c r="P193">
        <f>IF(OR(NOT(A193),I193&lt;&gt;""),"",Journal!$L193)</f>
        <v>0</v>
      </c>
      <c r="Q193">
        <f>O193+IF(K193,V193,0)</f>
        <v>0</v>
      </c>
      <c r="R193">
        <f>IF(P193="","",H193*P193*C193*D193)</f>
        <v>0</v>
      </c>
      <c r="S193">
        <f>IF(K193,M193*P193*C193*D193,"")</f>
        <v>0</v>
      </c>
      <c r="T193">
        <f>IF(K193,-IF(F193&gt;0,F193*Journal!$E193*P193*C193*D193,P193*E193),"")</f>
        <v>0</v>
      </c>
      <c r="U193">
        <f>IF(K193,IF(S193&gt;0,"W",IF(S193&lt;0,"L","B")),"")</f>
        <v>0</v>
      </c>
      <c r="V193">
        <f>IF(K193,S193+T193,"")</f>
        <v>0</v>
      </c>
      <c r="W193">
        <f>IF(K193,V193/O193,"")</f>
        <v>0</v>
      </c>
      <c r="X193">
        <f>IF(K193,M193/H193,"")</f>
        <v>0</v>
      </c>
      <c r="Y193">
        <f>IF(AND(OR(J193="OK",J193="OPEN"),ISNUMBER(Journal!$G193)),G193*(Journal!$G193-Journal!$E193)/H193,"")</f>
        <v>0</v>
      </c>
      <c r="Z193">
        <f>IF(AA193="","",IF(AND(ISNUMBER(Settings!$D$5),ISNUMBER(Settings!$E$5),IF(Settings!$D$5&lt;=Settings!$E$5,AND(AA193&gt;=Settings!$D$5,AA193&lt;Settings!$E$5),OR(AA193&gt;=Settings!$D$5,AA193&lt;Settings!$E$5))),Settings!$A$5,IF(AND(ISNUMBER(Settings!$D$6),ISNUMBER(Settings!$E$6),IF(Settings!$D$6&lt;=Settings!$E$6,AND(AA193&gt;=Settings!$D$6,AA193&lt;Settings!$E$6),OR(AA193&gt;=Settings!$D$6,AA193&lt;Settings!$E$6))),Settings!$A$6,IF(AND(ISNUMBER(Settings!$D$7),ISNUMBER(Settings!$E$7),IF(Settings!$D$7&lt;=Settings!$E$7,AND(AA193&gt;=Settings!$D$7,AA193&lt;Settings!$E$7),OR(AA193&gt;=Settings!$D$7,AA193&lt;Settings!$E$7))),Settings!$A$7,IF(AND(ISNUMBER(Settings!$D$8),ISNUMBER(Settings!$E$8),IF(Settings!$D$8&lt;=Settings!$E$8,AND(AA193&gt;=Settings!$D$8,AA193&lt;Settings!$E$8),OR(AA193&gt;=Settings!$D$8,AA193&lt;Settings!$E$8))),Settings!$A$8,IF(AND(ISNUMBER(Settings!$D$9),ISNUMBER(Settings!$E$9),IF(Settings!$D$9&lt;=Settings!$E$9,AND(AA193&gt;=Settings!$D$9,AA193&lt;Settings!$E$9),OR(AA193&gt;=Settings!$D$9,AA193&lt;Settings!$E$9))),Settings!$A$9,IF(AND(ISNUMBER(Settings!$D$10),ISNUMBER(Settings!$E$10),IF(Settings!$D$10&lt;=Settings!$E$10,AND(AA193&gt;=Settings!$D$10,AA193&lt;Settings!$E$10),OR(AA193&gt;=Settings!$D$10,AA193&lt;Settings!$E$10))),Settings!$A$10,"")))))))</f>
        <v>0</v>
      </c>
      <c r="AA193">
        <f>IF(AND(A193,ISNUMBER(Journal!$B193)),MOD(ROUND(MOD(Journal!$B193,1)*1440,0)-ROUND(Journal!$D$8*60,0),1440),"")</f>
        <v>0</v>
      </c>
      <c r="AB193">
        <f>IF(G193=1,"LONG",IF(G193=-1,"SHORT",""))</f>
        <v>0</v>
      </c>
      <c r="AC193">
        <f>AC192+IF(K193,1,0)</f>
        <v>0</v>
      </c>
      <c r="AD193">
        <f>IF(K193,AC193,"")</f>
        <v>0</v>
      </c>
      <c r="AE193">
        <f>J193="OPEN"</f>
        <v>0</v>
      </c>
      <c r="AF193">
        <f>AND(J193&lt;&gt;"",J193&lt;&gt;"OK",J193&lt;&gt;"OPEN")</f>
        <v>0</v>
      </c>
      <c r="AH193">
        <v>182</v>
      </c>
      <c r="AI193">
        <f>IF(AH193&gt;$AZ$11,"",IF(AH193=0,Journal!$D$3,INDEX($Q$11:$Q$1010,MATCH(AH193,$AD$11:$AD$1010,0))))</f>
        <v>0</v>
      </c>
      <c r="AJ193">
        <v>183</v>
      </c>
      <c r="AK193">
        <f>IF(AJ193&gt;$AZ$11,"",INDEX($P$11:$P$1010,MATCH(AJ193,$AD$11:$AD$1010,0)))</f>
        <v>0</v>
      </c>
    </row>
    <row r="194" spans="1:37">
      <c r="A194">
        <f>COUNTA(Journal!A194:M194)&gt;0</f>
        <v>0</v>
      </c>
      <c r="B194">
        <f>IF(Journal!$C194="",0,IFERROR(MATCH(Journal!$C194,Markets!$A$5:$A$154,0),0))</f>
        <v>0</v>
      </c>
      <c r="C194">
        <f>IF(B194&gt;0,INDEX(Markets!$C$5:$C$154,B194),"")</f>
        <v>0</v>
      </c>
      <c r="D194">
        <f>IF(B194&gt;0,INDEX(Markets!$F$5:$F$154,B194),"")</f>
        <v>0</v>
      </c>
      <c r="E194">
        <f>IF(B194&gt;0,IF(INDEX(Markets!$G$5:$G$154,B194)="",Journal!$D$4,INDEX(Markets!$G$5:$G$154,B194)),"")</f>
        <v>0</v>
      </c>
      <c r="F194">
        <f>IF(B194&gt;0,N(INDEX(Markets!$H$5:$H$154,B194)),0)</f>
        <v>0</v>
      </c>
      <c r="G194">
        <f>IF(Journal!$D194="LONG",1,IF(Journal!$D194="SHORT",-1,0))</f>
        <v>0</v>
      </c>
      <c r="H194">
        <f>IF(AND(ISNUMBER(Journal!$E194),ISNUMBER(Journal!$F194)),ABS(Journal!$E194-Journal!$F194),"")</f>
        <v>0</v>
      </c>
      <c r="I194">
        <f>IF(NOT(A194),"",IF(Journal!$C194="","INSTRUMENT MISSING",IF(B194=0,"UNKNOWN INSTRUMENT",IF(OR(NOT(ISNUMBER(C194)),NOT(ISNUMBER(D194))),"INSTRUMENT SPECS MISSING",IF(OR(C194&lt;=0,D194&lt;=0),"INSTRUMENT SPECS MISSING",IF(NOT(ISNUMBER(Journal!$E194)),"ENTRY MISSING",IF(NOT(ISNUMBER(Journal!$F194)),"SL MISSING",IF(Journal!$F194=Journal!$E194,"SL = ENTRY",IF(G194=0,"DIRECTION MISSING",IF(G194*(Journal!$E194-Journal!$F194)&lt;=0,"SL WRONG SIDE",IF(NOT(AND(ISNUMBER(Journal!$L194),Journal!$L194&gt;0)),IF(TRUE,"LOTS MISSING","RISK MISSING"),"")))))))))))</f>
        <v>0</v>
      </c>
      <c r="J194">
        <f>IF(NOT(A194),"",IF(I194&lt;&gt;"",I194,IF(AND(ISNUMBER(Journal!$G194),G194*(Journal!$G194-Journal!$E194)&lt;=0),"TP1 WRONG SIDE",IF(AND(ISNUMBER(Journal!$H194),G194*(Journal!$H194-Journal!$E194)&lt;=0),"TP2 WRONG SIDE",IF(AND(ISNUMBER(Journal!$I194),G194*(Journal!$I194-Journal!$E194)&lt;=0),"TP3 WRONG SIDE",IF(Journal!$K194="","OPEN",IF(AND(Journal!$M194&lt;&gt;"",OR(NOT(ISNUMBER(Journal!$M194)),Journal!$M194&lt;=0,Journal!$M194&gt;=1)),"TP1 % INVALID",IF(Journal!$K194="SL","OK",IF(Journal!$K194="TP",IF(ISNUMBER(Journal!$G194),"OK","TP1 MISSING"),IF(Journal!$K194="Manual exit",IF(ISNUMBER(Journal!$J194),"OK","MANUAL MISSING"),IF(Journal!$K194="TP1 + Breakeven",IF(ISNUMBER(Journal!$G194),"OK","TP1 MISSING"),IF(Journal!$K194="TP1 + Manual",IF(ISNUMBER(Journal!$G194),IF(ISNUMBER(Journal!$J194),"OK","MANUAL MISSING"),IF(ISNUMBER(Journal!$J194),"TP1 MISSING","TP1 &amp; MANUAL MISSING")),IF(Journal!$K194="Multiple TP",IF(ISNUMBER(Journal!$G194),IF(ISNUMBER(Journal!$H194),"OK","TP2 MISSING"),IF(ISNUMBER(Journal!$H194),"TP1 MISSING","TP1 &amp; TP2 MISSING")),"UNKNOWN OUTCOME")))))))))))))</f>
        <v>0</v>
      </c>
      <c r="K194">
        <f>J194="OK"</f>
        <v>0</v>
      </c>
      <c r="L194">
        <f>IF(ISNUMBER(Journal!$M194),Journal!$M194,0.5)</f>
        <v>0</v>
      </c>
      <c r="M194">
        <f>IF(NOT(K194),"",G194*IF(Journal!$K194="SL",Journal!$F194-Journal!$E194,IF(Journal!$K194="TP",Journal!$G194-Journal!$E194,IF(Journal!$K194="Manual exit",Journal!$J194-Journal!$E194,IF(Journal!$K194="TP1 + Breakeven",L194*(Journal!$G194-Journal!$E194),IF(Journal!$K194="TP1 + Manual",L194*(Journal!$G194-Journal!$E194)+(1-L194)*(Journal!$J194-Journal!$E194),(Journal!$G194+Journal!$H194+IF(ISNUMBER(Journal!$I194),Journal!$I194,0))/IF(ISNUMBER(Journal!$I194),3,2)-Journal!$E194))))))</f>
        <v>0</v>
      </c>
      <c r="N194">
        <f>IF(K194,Journal!$E194+G194*M194,"")</f>
        <v>0</v>
      </c>
      <c r="O194">
        <f>Q193</f>
        <v>0</v>
      </c>
      <c r="P194">
        <f>IF(OR(NOT(A194),I194&lt;&gt;""),"",Journal!$L194)</f>
        <v>0</v>
      </c>
      <c r="Q194">
        <f>O194+IF(K194,V194,0)</f>
        <v>0</v>
      </c>
      <c r="R194">
        <f>IF(P194="","",H194*P194*C194*D194)</f>
        <v>0</v>
      </c>
      <c r="S194">
        <f>IF(K194,M194*P194*C194*D194,"")</f>
        <v>0</v>
      </c>
      <c r="T194">
        <f>IF(K194,-IF(F194&gt;0,F194*Journal!$E194*P194*C194*D194,P194*E194),"")</f>
        <v>0</v>
      </c>
      <c r="U194">
        <f>IF(K194,IF(S194&gt;0,"W",IF(S194&lt;0,"L","B")),"")</f>
        <v>0</v>
      </c>
      <c r="V194">
        <f>IF(K194,S194+T194,"")</f>
        <v>0</v>
      </c>
      <c r="W194">
        <f>IF(K194,V194/O194,"")</f>
        <v>0</v>
      </c>
      <c r="X194">
        <f>IF(K194,M194/H194,"")</f>
        <v>0</v>
      </c>
      <c r="Y194">
        <f>IF(AND(OR(J194="OK",J194="OPEN"),ISNUMBER(Journal!$G194)),G194*(Journal!$G194-Journal!$E194)/H194,"")</f>
        <v>0</v>
      </c>
      <c r="Z194">
        <f>IF(AA194="","",IF(AND(ISNUMBER(Settings!$D$5),ISNUMBER(Settings!$E$5),IF(Settings!$D$5&lt;=Settings!$E$5,AND(AA194&gt;=Settings!$D$5,AA194&lt;Settings!$E$5),OR(AA194&gt;=Settings!$D$5,AA194&lt;Settings!$E$5))),Settings!$A$5,IF(AND(ISNUMBER(Settings!$D$6),ISNUMBER(Settings!$E$6),IF(Settings!$D$6&lt;=Settings!$E$6,AND(AA194&gt;=Settings!$D$6,AA194&lt;Settings!$E$6),OR(AA194&gt;=Settings!$D$6,AA194&lt;Settings!$E$6))),Settings!$A$6,IF(AND(ISNUMBER(Settings!$D$7),ISNUMBER(Settings!$E$7),IF(Settings!$D$7&lt;=Settings!$E$7,AND(AA194&gt;=Settings!$D$7,AA194&lt;Settings!$E$7),OR(AA194&gt;=Settings!$D$7,AA194&lt;Settings!$E$7))),Settings!$A$7,IF(AND(ISNUMBER(Settings!$D$8),ISNUMBER(Settings!$E$8),IF(Settings!$D$8&lt;=Settings!$E$8,AND(AA194&gt;=Settings!$D$8,AA194&lt;Settings!$E$8),OR(AA194&gt;=Settings!$D$8,AA194&lt;Settings!$E$8))),Settings!$A$8,IF(AND(ISNUMBER(Settings!$D$9),ISNUMBER(Settings!$E$9),IF(Settings!$D$9&lt;=Settings!$E$9,AND(AA194&gt;=Settings!$D$9,AA194&lt;Settings!$E$9),OR(AA194&gt;=Settings!$D$9,AA194&lt;Settings!$E$9))),Settings!$A$9,IF(AND(ISNUMBER(Settings!$D$10),ISNUMBER(Settings!$E$10),IF(Settings!$D$10&lt;=Settings!$E$10,AND(AA194&gt;=Settings!$D$10,AA194&lt;Settings!$E$10),OR(AA194&gt;=Settings!$D$10,AA194&lt;Settings!$E$10))),Settings!$A$10,"")))))))</f>
        <v>0</v>
      </c>
      <c r="AA194">
        <f>IF(AND(A194,ISNUMBER(Journal!$B194)),MOD(ROUND(MOD(Journal!$B194,1)*1440,0)-ROUND(Journal!$D$8*60,0),1440),"")</f>
        <v>0</v>
      </c>
      <c r="AB194">
        <f>IF(G194=1,"LONG",IF(G194=-1,"SHORT",""))</f>
        <v>0</v>
      </c>
      <c r="AC194">
        <f>AC193+IF(K194,1,0)</f>
        <v>0</v>
      </c>
      <c r="AD194">
        <f>IF(K194,AC194,"")</f>
        <v>0</v>
      </c>
      <c r="AE194">
        <f>J194="OPEN"</f>
        <v>0</v>
      </c>
      <c r="AF194">
        <f>AND(J194&lt;&gt;"",J194&lt;&gt;"OK",J194&lt;&gt;"OPEN")</f>
        <v>0</v>
      </c>
      <c r="AH194">
        <v>183</v>
      </c>
      <c r="AI194">
        <f>IF(AH194&gt;$AZ$11,"",IF(AH194=0,Journal!$D$3,INDEX($Q$11:$Q$1010,MATCH(AH194,$AD$11:$AD$1010,0))))</f>
        <v>0</v>
      </c>
      <c r="AJ194">
        <v>184</v>
      </c>
      <c r="AK194">
        <f>IF(AJ194&gt;$AZ$11,"",INDEX($P$11:$P$1010,MATCH(AJ194,$AD$11:$AD$1010,0)))</f>
        <v>0</v>
      </c>
    </row>
    <row r="195" spans="1:37">
      <c r="A195">
        <f>COUNTA(Journal!A195:M195)&gt;0</f>
        <v>0</v>
      </c>
      <c r="B195">
        <f>IF(Journal!$C195="",0,IFERROR(MATCH(Journal!$C195,Markets!$A$5:$A$154,0),0))</f>
        <v>0</v>
      </c>
      <c r="C195">
        <f>IF(B195&gt;0,INDEX(Markets!$C$5:$C$154,B195),"")</f>
        <v>0</v>
      </c>
      <c r="D195">
        <f>IF(B195&gt;0,INDEX(Markets!$F$5:$F$154,B195),"")</f>
        <v>0</v>
      </c>
      <c r="E195">
        <f>IF(B195&gt;0,IF(INDEX(Markets!$G$5:$G$154,B195)="",Journal!$D$4,INDEX(Markets!$G$5:$G$154,B195)),"")</f>
        <v>0</v>
      </c>
      <c r="F195">
        <f>IF(B195&gt;0,N(INDEX(Markets!$H$5:$H$154,B195)),0)</f>
        <v>0</v>
      </c>
      <c r="G195">
        <f>IF(Journal!$D195="LONG",1,IF(Journal!$D195="SHORT",-1,0))</f>
        <v>0</v>
      </c>
      <c r="H195">
        <f>IF(AND(ISNUMBER(Journal!$E195),ISNUMBER(Journal!$F195)),ABS(Journal!$E195-Journal!$F195),"")</f>
        <v>0</v>
      </c>
      <c r="I195">
        <f>IF(NOT(A195),"",IF(Journal!$C195="","INSTRUMENT MISSING",IF(B195=0,"UNKNOWN INSTRUMENT",IF(OR(NOT(ISNUMBER(C195)),NOT(ISNUMBER(D195))),"INSTRUMENT SPECS MISSING",IF(OR(C195&lt;=0,D195&lt;=0),"INSTRUMENT SPECS MISSING",IF(NOT(ISNUMBER(Journal!$E195)),"ENTRY MISSING",IF(NOT(ISNUMBER(Journal!$F195)),"SL MISSING",IF(Journal!$F195=Journal!$E195,"SL = ENTRY",IF(G195=0,"DIRECTION MISSING",IF(G195*(Journal!$E195-Journal!$F195)&lt;=0,"SL WRONG SIDE",IF(NOT(AND(ISNUMBER(Journal!$L195),Journal!$L195&gt;0)),IF(TRUE,"LOTS MISSING","RISK MISSING"),"")))))))))))</f>
        <v>0</v>
      </c>
      <c r="J195">
        <f>IF(NOT(A195),"",IF(I195&lt;&gt;"",I195,IF(AND(ISNUMBER(Journal!$G195),G195*(Journal!$G195-Journal!$E195)&lt;=0),"TP1 WRONG SIDE",IF(AND(ISNUMBER(Journal!$H195),G195*(Journal!$H195-Journal!$E195)&lt;=0),"TP2 WRONG SIDE",IF(AND(ISNUMBER(Journal!$I195),G195*(Journal!$I195-Journal!$E195)&lt;=0),"TP3 WRONG SIDE",IF(Journal!$K195="","OPEN",IF(AND(Journal!$M195&lt;&gt;"",OR(NOT(ISNUMBER(Journal!$M195)),Journal!$M195&lt;=0,Journal!$M195&gt;=1)),"TP1 % INVALID",IF(Journal!$K195="SL","OK",IF(Journal!$K195="TP",IF(ISNUMBER(Journal!$G195),"OK","TP1 MISSING"),IF(Journal!$K195="Manual exit",IF(ISNUMBER(Journal!$J195),"OK","MANUAL MISSING"),IF(Journal!$K195="TP1 + Breakeven",IF(ISNUMBER(Journal!$G195),"OK","TP1 MISSING"),IF(Journal!$K195="TP1 + Manual",IF(ISNUMBER(Journal!$G195),IF(ISNUMBER(Journal!$J195),"OK","MANUAL MISSING"),IF(ISNUMBER(Journal!$J195),"TP1 MISSING","TP1 &amp; MANUAL MISSING")),IF(Journal!$K195="Multiple TP",IF(ISNUMBER(Journal!$G195),IF(ISNUMBER(Journal!$H195),"OK","TP2 MISSING"),IF(ISNUMBER(Journal!$H195),"TP1 MISSING","TP1 &amp; TP2 MISSING")),"UNKNOWN OUTCOME")))))))))))))</f>
        <v>0</v>
      </c>
      <c r="K195">
        <f>J195="OK"</f>
        <v>0</v>
      </c>
      <c r="L195">
        <f>IF(ISNUMBER(Journal!$M195),Journal!$M195,0.5)</f>
        <v>0</v>
      </c>
      <c r="M195">
        <f>IF(NOT(K195),"",G195*IF(Journal!$K195="SL",Journal!$F195-Journal!$E195,IF(Journal!$K195="TP",Journal!$G195-Journal!$E195,IF(Journal!$K195="Manual exit",Journal!$J195-Journal!$E195,IF(Journal!$K195="TP1 + Breakeven",L195*(Journal!$G195-Journal!$E195),IF(Journal!$K195="TP1 + Manual",L195*(Journal!$G195-Journal!$E195)+(1-L195)*(Journal!$J195-Journal!$E195),(Journal!$G195+Journal!$H195+IF(ISNUMBER(Journal!$I195),Journal!$I195,0))/IF(ISNUMBER(Journal!$I195),3,2)-Journal!$E195))))))</f>
        <v>0</v>
      </c>
      <c r="N195">
        <f>IF(K195,Journal!$E195+G195*M195,"")</f>
        <v>0</v>
      </c>
      <c r="O195">
        <f>Q194</f>
        <v>0</v>
      </c>
      <c r="P195">
        <f>IF(OR(NOT(A195),I195&lt;&gt;""),"",Journal!$L195)</f>
        <v>0</v>
      </c>
      <c r="Q195">
        <f>O195+IF(K195,V195,0)</f>
        <v>0</v>
      </c>
      <c r="R195">
        <f>IF(P195="","",H195*P195*C195*D195)</f>
        <v>0</v>
      </c>
      <c r="S195">
        <f>IF(K195,M195*P195*C195*D195,"")</f>
        <v>0</v>
      </c>
      <c r="T195">
        <f>IF(K195,-IF(F195&gt;0,F195*Journal!$E195*P195*C195*D195,P195*E195),"")</f>
        <v>0</v>
      </c>
      <c r="U195">
        <f>IF(K195,IF(S195&gt;0,"W",IF(S195&lt;0,"L","B")),"")</f>
        <v>0</v>
      </c>
      <c r="V195">
        <f>IF(K195,S195+T195,"")</f>
        <v>0</v>
      </c>
      <c r="W195">
        <f>IF(K195,V195/O195,"")</f>
        <v>0</v>
      </c>
      <c r="X195">
        <f>IF(K195,M195/H195,"")</f>
        <v>0</v>
      </c>
      <c r="Y195">
        <f>IF(AND(OR(J195="OK",J195="OPEN"),ISNUMBER(Journal!$G195)),G195*(Journal!$G195-Journal!$E195)/H195,"")</f>
        <v>0</v>
      </c>
      <c r="Z195">
        <f>IF(AA195="","",IF(AND(ISNUMBER(Settings!$D$5),ISNUMBER(Settings!$E$5),IF(Settings!$D$5&lt;=Settings!$E$5,AND(AA195&gt;=Settings!$D$5,AA195&lt;Settings!$E$5),OR(AA195&gt;=Settings!$D$5,AA195&lt;Settings!$E$5))),Settings!$A$5,IF(AND(ISNUMBER(Settings!$D$6),ISNUMBER(Settings!$E$6),IF(Settings!$D$6&lt;=Settings!$E$6,AND(AA195&gt;=Settings!$D$6,AA195&lt;Settings!$E$6),OR(AA195&gt;=Settings!$D$6,AA195&lt;Settings!$E$6))),Settings!$A$6,IF(AND(ISNUMBER(Settings!$D$7),ISNUMBER(Settings!$E$7),IF(Settings!$D$7&lt;=Settings!$E$7,AND(AA195&gt;=Settings!$D$7,AA195&lt;Settings!$E$7),OR(AA195&gt;=Settings!$D$7,AA195&lt;Settings!$E$7))),Settings!$A$7,IF(AND(ISNUMBER(Settings!$D$8),ISNUMBER(Settings!$E$8),IF(Settings!$D$8&lt;=Settings!$E$8,AND(AA195&gt;=Settings!$D$8,AA195&lt;Settings!$E$8),OR(AA195&gt;=Settings!$D$8,AA195&lt;Settings!$E$8))),Settings!$A$8,IF(AND(ISNUMBER(Settings!$D$9),ISNUMBER(Settings!$E$9),IF(Settings!$D$9&lt;=Settings!$E$9,AND(AA195&gt;=Settings!$D$9,AA195&lt;Settings!$E$9),OR(AA195&gt;=Settings!$D$9,AA195&lt;Settings!$E$9))),Settings!$A$9,IF(AND(ISNUMBER(Settings!$D$10),ISNUMBER(Settings!$E$10),IF(Settings!$D$10&lt;=Settings!$E$10,AND(AA195&gt;=Settings!$D$10,AA195&lt;Settings!$E$10),OR(AA195&gt;=Settings!$D$10,AA195&lt;Settings!$E$10))),Settings!$A$10,"")))))))</f>
        <v>0</v>
      </c>
      <c r="AA195">
        <f>IF(AND(A195,ISNUMBER(Journal!$B195)),MOD(ROUND(MOD(Journal!$B195,1)*1440,0)-ROUND(Journal!$D$8*60,0),1440),"")</f>
        <v>0</v>
      </c>
      <c r="AB195">
        <f>IF(G195=1,"LONG",IF(G195=-1,"SHORT",""))</f>
        <v>0</v>
      </c>
      <c r="AC195">
        <f>AC194+IF(K195,1,0)</f>
        <v>0</v>
      </c>
      <c r="AD195">
        <f>IF(K195,AC195,"")</f>
        <v>0</v>
      </c>
      <c r="AE195">
        <f>J195="OPEN"</f>
        <v>0</v>
      </c>
      <c r="AF195">
        <f>AND(J195&lt;&gt;"",J195&lt;&gt;"OK",J195&lt;&gt;"OPEN")</f>
        <v>0</v>
      </c>
      <c r="AH195">
        <v>184</v>
      </c>
      <c r="AI195">
        <f>IF(AH195&gt;$AZ$11,"",IF(AH195=0,Journal!$D$3,INDEX($Q$11:$Q$1010,MATCH(AH195,$AD$11:$AD$1010,0))))</f>
        <v>0</v>
      </c>
      <c r="AJ195">
        <v>185</v>
      </c>
      <c r="AK195">
        <f>IF(AJ195&gt;$AZ$11,"",INDEX($P$11:$P$1010,MATCH(AJ195,$AD$11:$AD$1010,0)))</f>
        <v>0</v>
      </c>
    </row>
    <row r="196" spans="1:37">
      <c r="A196">
        <f>COUNTA(Journal!A196:M196)&gt;0</f>
        <v>0</v>
      </c>
      <c r="B196">
        <f>IF(Journal!$C196="",0,IFERROR(MATCH(Journal!$C196,Markets!$A$5:$A$154,0),0))</f>
        <v>0</v>
      </c>
      <c r="C196">
        <f>IF(B196&gt;0,INDEX(Markets!$C$5:$C$154,B196),"")</f>
        <v>0</v>
      </c>
      <c r="D196">
        <f>IF(B196&gt;0,INDEX(Markets!$F$5:$F$154,B196),"")</f>
        <v>0</v>
      </c>
      <c r="E196">
        <f>IF(B196&gt;0,IF(INDEX(Markets!$G$5:$G$154,B196)="",Journal!$D$4,INDEX(Markets!$G$5:$G$154,B196)),"")</f>
        <v>0</v>
      </c>
      <c r="F196">
        <f>IF(B196&gt;0,N(INDEX(Markets!$H$5:$H$154,B196)),0)</f>
        <v>0</v>
      </c>
      <c r="G196">
        <f>IF(Journal!$D196="LONG",1,IF(Journal!$D196="SHORT",-1,0))</f>
        <v>0</v>
      </c>
      <c r="H196">
        <f>IF(AND(ISNUMBER(Journal!$E196),ISNUMBER(Journal!$F196)),ABS(Journal!$E196-Journal!$F196),"")</f>
        <v>0</v>
      </c>
      <c r="I196">
        <f>IF(NOT(A196),"",IF(Journal!$C196="","INSTRUMENT MISSING",IF(B196=0,"UNKNOWN INSTRUMENT",IF(OR(NOT(ISNUMBER(C196)),NOT(ISNUMBER(D196))),"INSTRUMENT SPECS MISSING",IF(OR(C196&lt;=0,D196&lt;=0),"INSTRUMENT SPECS MISSING",IF(NOT(ISNUMBER(Journal!$E196)),"ENTRY MISSING",IF(NOT(ISNUMBER(Journal!$F196)),"SL MISSING",IF(Journal!$F196=Journal!$E196,"SL = ENTRY",IF(G196=0,"DIRECTION MISSING",IF(G196*(Journal!$E196-Journal!$F196)&lt;=0,"SL WRONG SIDE",IF(NOT(AND(ISNUMBER(Journal!$L196),Journal!$L196&gt;0)),IF(TRUE,"LOTS MISSING","RISK MISSING"),"")))))))))))</f>
        <v>0</v>
      </c>
      <c r="J196">
        <f>IF(NOT(A196),"",IF(I196&lt;&gt;"",I196,IF(AND(ISNUMBER(Journal!$G196),G196*(Journal!$G196-Journal!$E196)&lt;=0),"TP1 WRONG SIDE",IF(AND(ISNUMBER(Journal!$H196),G196*(Journal!$H196-Journal!$E196)&lt;=0),"TP2 WRONG SIDE",IF(AND(ISNUMBER(Journal!$I196),G196*(Journal!$I196-Journal!$E196)&lt;=0),"TP3 WRONG SIDE",IF(Journal!$K196="","OPEN",IF(AND(Journal!$M196&lt;&gt;"",OR(NOT(ISNUMBER(Journal!$M196)),Journal!$M196&lt;=0,Journal!$M196&gt;=1)),"TP1 % INVALID",IF(Journal!$K196="SL","OK",IF(Journal!$K196="TP",IF(ISNUMBER(Journal!$G196),"OK","TP1 MISSING"),IF(Journal!$K196="Manual exit",IF(ISNUMBER(Journal!$J196),"OK","MANUAL MISSING"),IF(Journal!$K196="TP1 + Breakeven",IF(ISNUMBER(Journal!$G196),"OK","TP1 MISSING"),IF(Journal!$K196="TP1 + Manual",IF(ISNUMBER(Journal!$G196),IF(ISNUMBER(Journal!$J196),"OK","MANUAL MISSING"),IF(ISNUMBER(Journal!$J196),"TP1 MISSING","TP1 &amp; MANUAL MISSING")),IF(Journal!$K196="Multiple TP",IF(ISNUMBER(Journal!$G196),IF(ISNUMBER(Journal!$H196),"OK","TP2 MISSING"),IF(ISNUMBER(Journal!$H196),"TP1 MISSING","TP1 &amp; TP2 MISSING")),"UNKNOWN OUTCOME")))))))))))))</f>
        <v>0</v>
      </c>
      <c r="K196">
        <f>J196="OK"</f>
        <v>0</v>
      </c>
      <c r="L196">
        <f>IF(ISNUMBER(Journal!$M196),Journal!$M196,0.5)</f>
        <v>0</v>
      </c>
      <c r="M196">
        <f>IF(NOT(K196),"",G196*IF(Journal!$K196="SL",Journal!$F196-Journal!$E196,IF(Journal!$K196="TP",Journal!$G196-Journal!$E196,IF(Journal!$K196="Manual exit",Journal!$J196-Journal!$E196,IF(Journal!$K196="TP1 + Breakeven",L196*(Journal!$G196-Journal!$E196),IF(Journal!$K196="TP1 + Manual",L196*(Journal!$G196-Journal!$E196)+(1-L196)*(Journal!$J196-Journal!$E196),(Journal!$G196+Journal!$H196+IF(ISNUMBER(Journal!$I196),Journal!$I196,0))/IF(ISNUMBER(Journal!$I196),3,2)-Journal!$E196))))))</f>
        <v>0</v>
      </c>
      <c r="N196">
        <f>IF(K196,Journal!$E196+G196*M196,"")</f>
        <v>0</v>
      </c>
      <c r="O196">
        <f>Q195</f>
        <v>0</v>
      </c>
      <c r="P196">
        <f>IF(OR(NOT(A196),I196&lt;&gt;""),"",Journal!$L196)</f>
        <v>0</v>
      </c>
      <c r="Q196">
        <f>O196+IF(K196,V196,0)</f>
        <v>0</v>
      </c>
      <c r="R196">
        <f>IF(P196="","",H196*P196*C196*D196)</f>
        <v>0</v>
      </c>
      <c r="S196">
        <f>IF(K196,M196*P196*C196*D196,"")</f>
        <v>0</v>
      </c>
      <c r="T196">
        <f>IF(K196,-IF(F196&gt;0,F196*Journal!$E196*P196*C196*D196,P196*E196),"")</f>
        <v>0</v>
      </c>
      <c r="U196">
        <f>IF(K196,IF(S196&gt;0,"W",IF(S196&lt;0,"L","B")),"")</f>
        <v>0</v>
      </c>
      <c r="V196">
        <f>IF(K196,S196+T196,"")</f>
        <v>0</v>
      </c>
      <c r="W196">
        <f>IF(K196,V196/O196,"")</f>
        <v>0</v>
      </c>
      <c r="X196">
        <f>IF(K196,M196/H196,"")</f>
        <v>0</v>
      </c>
      <c r="Y196">
        <f>IF(AND(OR(J196="OK",J196="OPEN"),ISNUMBER(Journal!$G196)),G196*(Journal!$G196-Journal!$E196)/H196,"")</f>
        <v>0</v>
      </c>
      <c r="Z196">
        <f>IF(AA196="","",IF(AND(ISNUMBER(Settings!$D$5),ISNUMBER(Settings!$E$5),IF(Settings!$D$5&lt;=Settings!$E$5,AND(AA196&gt;=Settings!$D$5,AA196&lt;Settings!$E$5),OR(AA196&gt;=Settings!$D$5,AA196&lt;Settings!$E$5))),Settings!$A$5,IF(AND(ISNUMBER(Settings!$D$6),ISNUMBER(Settings!$E$6),IF(Settings!$D$6&lt;=Settings!$E$6,AND(AA196&gt;=Settings!$D$6,AA196&lt;Settings!$E$6),OR(AA196&gt;=Settings!$D$6,AA196&lt;Settings!$E$6))),Settings!$A$6,IF(AND(ISNUMBER(Settings!$D$7),ISNUMBER(Settings!$E$7),IF(Settings!$D$7&lt;=Settings!$E$7,AND(AA196&gt;=Settings!$D$7,AA196&lt;Settings!$E$7),OR(AA196&gt;=Settings!$D$7,AA196&lt;Settings!$E$7))),Settings!$A$7,IF(AND(ISNUMBER(Settings!$D$8),ISNUMBER(Settings!$E$8),IF(Settings!$D$8&lt;=Settings!$E$8,AND(AA196&gt;=Settings!$D$8,AA196&lt;Settings!$E$8),OR(AA196&gt;=Settings!$D$8,AA196&lt;Settings!$E$8))),Settings!$A$8,IF(AND(ISNUMBER(Settings!$D$9),ISNUMBER(Settings!$E$9),IF(Settings!$D$9&lt;=Settings!$E$9,AND(AA196&gt;=Settings!$D$9,AA196&lt;Settings!$E$9),OR(AA196&gt;=Settings!$D$9,AA196&lt;Settings!$E$9))),Settings!$A$9,IF(AND(ISNUMBER(Settings!$D$10),ISNUMBER(Settings!$E$10),IF(Settings!$D$10&lt;=Settings!$E$10,AND(AA196&gt;=Settings!$D$10,AA196&lt;Settings!$E$10),OR(AA196&gt;=Settings!$D$10,AA196&lt;Settings!$E$10))),Settings!$A$10,"")))))))</f>
        <v>0</v>
      </c>
      <c r="AA196">
        <f>IF(AND(A196,ISNUMBER(Journal!$B196)),MOD(ROUND(MOD(Journal!$B196,1)*1440,0)-ROUND(Journal!$D$8*60,0),1440),"")</f>
        <v>0</v>
      </c>
      <c r="AB196">
        <f>IF(G196=1,"LONG",IF(G196=-1,"SHORT",""))</f>
        <v>0</v>
      </c>
      <c r="AC196">
        <f>AC195+IF(K196,1,0)</f>
        <v>0</v>
      </c>
      <c r="AD196">
        <f>IF(K196,AC196,"")</f>
        <v>0</v>
      </c>
      <c r="AE196">
        <f>J196="OPEN"</f>
        <v>0</v>
      </c>
      <c r="AF196">
        <f>AND(J196&lt;&gt;"",J196&lt;&gt;"OK",J196&lt;&gt;"OPEN")</f>
        <v>0</v>
      </c>
      <c r="AH196">
        <v>185</v>
      </c>
      <c r="AI196">
        <f>IF(AH196&gt;$AZ$11,"",IF(AH196=0,Journal!$D$3,INDEX($Q$11:$Q$1010,MATCH(AH196,$AD$11:$AD$1010,0))))</f>
        <v>0</v>
      </c>
      <c r="AJ196">
        <v>186</v>
      </c>
      <c r="AK196">
        <f>IF(AJ196&gt;$AZ$11,"",INDEX($P$11:$P$1010,MATCH(AJ196,$AD$11:$AD$1010,0)))</f>
        <v>0</v>
      </c>
    </row>
    <row r="197" spans="1:37">
      <c r="A197">
        <f>COUNTA(Journal!A197:M197)&gt;0</f>
        <v>0</v>
      </c>
      <c r="B197">
        <f>IF(Journal!$C197="",0,IFERROR(MATCH(Journal!$C197,Markets!$A$5:$A$154,0),0))</f>
        <v>0</v>
      </c>
      <c r="C197">
        <f>IF(B197&gt;0,INDEX(Markets!$C$5:$C$154,B197),"")</f>
        <v>0</v>
      </c>
      <c r="D197">
        <f>IF(B197&gt;0,INDEX(Markets!$F$5:$F$154,B197),"")</f>
        <v>0</v>
      </c>
      <c r="E197">
        <f>IF(B197&gt;0,IF(INDEX(Markets!$G$5:$G$154,B197)="",Journal!$D$4,INDEX(Markets!$G$5:$G$154,B197)),"")</f>
        <v>0</v>
      </c>
      <c r="F197">
        <f>IF(B197&gt;0,N(INDEX(Markets!$H$5:$H$154,B197)),0)</f>
        <v>0</v>
      </c>
      <c r="G197">
        <f>IF(Journal!$D197="LONG",1,IF(Journal!$D197="SHORT",-1,0))</f>
        <v>0</v>
      </c>
      <c r="H197">
        <f>IF(AND(ISNUMBER(Journal!$E197),ISNUMBER(Journal!$F197)),ABS(Journal!$E197-Journal!$F197),"")</f>
        <v>0</v>
      </c>
      <c r="I197">
        <f>IF(NOT(A197),"",IF(Journal!$C197="","INSTRUMENT MISSING",IF(B197=0,"UNKNOWN INSTRUMENT",IF(OR(NOT(ISNUMBER(C197)),NOT(ISNUMBER(D197))),"INSTRUMENT SPECS MISSING",IF(OR(C197&lt;=0,D197&lt;=0),"INSTRUMENT SPECS MISSING",IF(NOT(ISNUMBER(Journal!$E197)),"ENTRY MISSING",IF(NOT(ISNUMBER(Journal!$F197)),"SL MISSING",IF(Journal!$F197=Journal!$E197,"SL = ENTRY",IF(G197=0,"DIRECTION MISSING",IF(G197*(Journal!$E197-Journal!$F197)&lt;=0,"SL WRONG SIDE",IF(NOT(AND(ISNUMBER(Journal!$L197),Journal!$L197&gt;0)),IF(TRUE,"LOTS MISSING","RISK MISSING"),"")))))))))))</f>
        <v>0</v>
      </c>
      <c r="J197">
        <f>IF(NOT(A197),"",IF(I197&lt;&gt;"",I197,IF(AND(ISNUMBER(Journal!$G197),G197*(Journal!$G197-Journal!$E197)&lt;=0),"TP1 WRONG SIDE",IF(AND(ISNUMBER(Journal!$H197),G197*(Journal!$H197-Journal!$E197)&lt;=0),"TP2 WRONG SIDE",IF(AND(ISNUMBER(Journal!$I197),G197*(Journal!$I197-Journal!$E197)&lt;=0),"TP3 WRONG SIDE",IF(Journal!$K197="","OPEN",IF(AND(Journal!$M197&lt;&gt;"",OR(NOT(ISNUMBER(Journal!$M197)),Journal!$M197&lt;=0,Journal!$M197&gt;=1)),"TP1 % INVALID",IF(Journal!$K197="SL","OK",IF(Journal!$K197="TP",IF(ISNUMBER(Journal!$G197),"OK","TP1 MISSING"),IF(Journal!$K197="Manual exit",IF(ISNUMBER(Journal!$J197),"OK","MANUAL MISSING"),IF(Journal!$K197="TP1 + Breakeven",IF(ISNUMBER(Journal!$G197),"OK","TP1 MISSING"),IF(Journal!$K197="TP1 + Manual",IF(ISNUMBER(Journal!$G197),IF(ISNUMBER(Journal!$J197),"OK","MANUAL MISSING"),IF(ISNUMBER(Journal!$J197),"TP1 MISSING","TP1 &amp; MANUAL MISSING")),IF(Journal!$K197="Multiple TP",IF(ISNUMBER(Journal!$G197),IF(ISNUMBER(Journal!$H197),"OK","TP2 MISSING"),IF(ISNUMBER(Journal!$H197),"TP1 MISSING","TP1 &amp; TP2 MISSING")),"UNKNOWN OUTCOME")))))))))))))</f>
        <v>0</v>
      </c>
      <c r="K197">
        <f>J197="OK"</f>
        <v>0</v>
      </c>
      <c r="L197">
        <f>IF(ISNUMBER(Journal!$M197),Journal!$M197,0.5)</f>
        <v>0</v>
      </c>
      <c r="M197">
        <f>IF(NOT(K197),"",G197*IF(Journal!$K197="SL",Journal!$F197-Journal!$E197,IF(Journal!$K197="TP",Journal!$G197-Journal!$E197,IF(Journal!$K197="Manual exit",Journal!$J197-Journal!$E197,IF(Journal!$K197="TP1 + Breakeven",L197*(Journal!$G197-Journal!$E197),IF(Journal!$K197="TP1 + Manual",L197*(Journal!$G197-Journal!$E197)+(1-L197)*(Journal!$J197-Journal!$E197),(Journal!$G197+Journal!$H197+IF(ISNUMBER(Journal!$I197),Journal!$I197,0))/IF(ISNUMBER(Journal!$I197),3,2)-Journal!$E197))))))</f>
        <v>0</v>
      </c>
      <c r="N197">
        <f>IF(K197,Journal!$E197+G197*M197,"")</f>
        <v>0</v>
      </c>
      <c r="O197">
        <f>Q196</f>
        <v>0</v>
      </c>
      <c r="P197">
        <f>IF(OR(NOT(A197),I197&lt;&gt;""),"",Journal!$L197)</f>
        <v>0</v>
      </c>
      <c r="Q197">
        <f>O197+IF(K197,V197,0)</f>
        <v>0</v>
      </c>
      <c r="R197">
        <f>IF(P197="","",H197*P197*C197*D197)</f>
        <v>0</v>
      </c>
      <c r="S197">
        <f>IF(K197,M197*P197*C197*D197,"")</f>
        <v>0</v>
      </c>
      <c r="T197">
        <f>IF(K197,-IF(F197&gt;0,F197*Journal!$E197*P197*C197*D197,P197*E197),"")</f>
        <v>0</v>
      </c>
      <c r="U197">
        <f>IF(K197,IF(S197&gt;0,"W",IF(S197&lt;0,"L","B")),"")</f>
        <v>0</v>
      </c>
      <c r="V197">
        <f>IF(K197,S197+T197,"")</f>
        <v>0</v>
      </c>
      <c r="W197">
        <f>IF(K197,V197/O197,"")</f>
        <v>0</v>
      </c>
      <c r="X197">
        <f>IF(K197,M197/H197,"")</f>
        <v>0</v>
      </c>
      <c r="Y197">
        <f>IF(AND(OR(J197="OK",J197="OPEN"),ISNUMBER(Journal!$G197)),G197*(Journal!$G197-Journal!$E197)/H197,"")</f>
        <v>0</v>
      </c>
      <c r="Z197">
        <f>IF(AA197="","",IF(AND(ISNUMBER(Settings!$D$5),ISNUMBER(Settings!$E$5),IF(Settings!$D$5&lt;=Settings!$E$5,AND(AA197&gt;=Settings!$D$5,AA197&lt;Settings!$E$5),OR(AA197&gt;=Settings!$D$5,AA197&lt;Settings!$E$5))),Settings!$A$5,IF(AND(ISNUMBER(Settings!$D$6),ISNUMBER(Settings!$E$6),IF(Settings!$D$6&lt;=Settings!$E$6,AND(AA197&gt;=Settings!$D$6,AA197&lt;Settings!$E$6),OR(AA197&gt;=Settings!$D$6,AA197&lt;Settings!$E$6))),Settings!$A$6,IF(AND(ISNUMBER(Settings!$D$7),ISNUMBER(Settings!$E$7),IF(Settings!$D$7&lt;=Settings!$E$7,AND(AA197&gt;=Settings!$D$7,AA197&lt;Settings!$E$7),OR(AA197&gt;=Settings!$D$7,AA197&lt;Settings!$E$7))),Settings!$A$7,IF(AND(ISNUMBER(Settings!$D$8),ISNUMBER(Settings!$E$8),IF(Settings!$D$8&lt;=Settings!$E$8,AND(AA197&gt;=Settings!$D$8,AA197&lt;Settings!$E$8),OR(AA197&gt;=Settings!$D$8,AA197&lt;Settings!$E$8))),Settings!$A$8,IF(AND(ISNUMBER(Settings!$D$9),ISNUMBER(Settings!$E$9),IF(Settings!$D$9&lt;=Settings!$E$9,AND(AA197&gt;=Settings!$D$9,AA197&lt;Settings!$E$9),OR(AA197&gt;=Settings!$D$9,AA197&lt;Settings!$E$9))),Settings!$A$9,IF(AND(ISNUMBER(Settings!$D$10),ISNUMBER(Settings!$E$10),IF(Settings!$D$10&lt;=Settings!$E$10,AND(AA197&gt;=Settings!$D$10,AA197&lt;Settings!$E$10),OR(AA197&gt;=Settings!$D$10,AA197&lt;Settings!$E$10))),Settings!$A$10,"")))))))</f>
        <v>0</v>
      </c>
      <c r="AA197">
        <f>IF(AND(A197,ISNUMBER(Journal!$B197)),MOD(ROUND(MOD(Journal!$B197,1)*1440,0)-ROUND(Journal!$D$8*60,0),1440),"")</f>
        <v>0</v>
      </c>
      <c r="AB197">
        <f>IF(G197=1,"LONG",IF(G197=-1,"SHORT",""))</f>
        <v>0</v>
      </c>
      <c r="AC197">
        <f>AC196+IF(K197,1,0)</f>
        <v>0</v>
      </c>
      <c r="AD197">
        <f>IF(K197,AC197,"")</f>
        <v>0</v>
      </c>
      <c r="AE197">
        <f>J197="OPEN"</f>
        <v>0</v>
      </c>
      <c r="AF197">
        <f>AND(J197&lt;&gt;"",J197&lt;&gt;"OK",J197&lt;&gt;"OPEN")</f>
        <v>0</v>
      </c>
      <c r="AH197">
        <v>186</v>
      </c>
      <c r="AI197">
        <f>IF(AH197&gt;$AZ$11,"",IF(AH197=0,Journal!$D$3,INDEX($Q$11:$Q$1010,MATCH(AH197,$AD$11:$AD$1010,0))))</f>
        <v>0</v>
      </c>
      <c r="AJ197">
        <v>187</v>
      </c>
      <c r="AK197">
        <f>IF(AJ197&gt;$AZ$11,"",INDEX($P$11:$P$1010,MATCH(AJ197,$AD$11:$AD$1010,0)))</f>
        <v>0</v>
      </c>
    </row>
    <row r="198" spans="1:37">
      <c r="A198">
        <f>COUNTA(Journal!A198:M198)&gt;0</f>
        <v>0</v>
      </c>
      <c r="B198">
        <f>IF(Journal!$C198="",0,IFERROR(MATCH(Journal!$C198,Markets!$A$5:$A$154,0),0))</f>
        <v>0</v>
      </c>
      <c r="C198">
        <f>IF(B198&gt;0,INDEX(Markets!$C$5:$C$154,B198),"")</f>
        <v>0</v>
      </c>
      <c r="D198">
        <f>IF(B198&gt;0,INDEX(Markets!$F$5:$F$154,B198),"")</f>
        <v>0</v>
      </c>
      <c r="E198">
        <f>IF(B198&gt;0,IF(INDEX(Markets!$G$5:$G$154,B198)="",Journal!$D$4,INDEX(Markets!$G$5:$G$154,B198)),"")</f>
        <v>0</v>
      </c>
      <c r="F198">
        <f>IF(B198&gt;0,N(INDEX(Markets!$H$5:$H$154,B198)),0)</f>
        <v>0</v>
      </c>
      <c r="G198">
        <f>IF(Journal!$D198="LONG",1,IF(Journal!$D198="SHORT",-1,0))</f>
        <v>0</v>
      </c>
      <c r="H198">
        <f>IF(AND(ISNUMBER(Journal!$E198),ISNUMBER(Journal!$F198)),ABS(Journal!$E198-Journal!$F198),"")</f>
        <v>0</v>
      </c>
      <c r="I198">
        <f>IF(NOT(A198),"",IF(Journal!$C198="","INSTRUMENT MISSING",IF(B198=0,"UNKNOWN INSTRUMENT",IF(OR(NOT(ISNUMBER(C198)),NOT(ISNUMBER(D198))),"INSTRUMENT SPECS MISSING",IF(OR(C198&lt;=0,D198&lt;=0),"INSTRUMENT SPECS MISSING",IF(NOT(ISNUMBER(Journal!$E198)),"ENTRY MISSING",IF(NOT(ISNUMBER(Journal!$F198)),"SL MISSING",IF(Journal!$F198=Journal!$E198,"SL = ENTRY",IF(G198=0,"DIRECTION MISSING",IF(G198*(Journal!$E198-Journal!$F198)&lt;=0,"SL WRONG SIDE",IF(NOT(AND(ISNUMBER(Journal!$L198),Journal!$L198&gt;0)),IF(TRUE,"LOTS MISSING","RISK MISSING"),"")))))))))))</f>
        <v>0</v>
      </c>
      <c r="J198">
        <f>IF(NOT(A198),"",IF(I198&lt;&gt;"",I198,IF(AND(ISNUMBER(Journal!$G198),G198*(Journal!$G198-Journal!$E198)&lt;=0),"TP1 WRONG SIDE",IF(AND(ISNUMBER(Journal!$H198),G198*(Journal!$H198-Journal!$E198)&lt;=0),"TP2 WRONG SIDE",IF(AND(ISNUMBER(Journal!$I198),G198*(Journal!$I198-Journal!$E198)&lt;=0),"TP3 WRONG SIDE",IF(Journal!$K198="","OPEN",IF(AND(Journal!$M198&lt;&gt;"",OR(NOT(ISNUMBER(Journal!$M198)),Journal!$M198&lt;=0,Journal!$M198&gt;=1)),"TP1 % INVALID",IF(Journal!$K198="SL","OK",IF(Journal!$K198="TP",IF(ISNUMBER(Journal!$G198),"OK","TP1 MISSING"),IF(Journal!$K198="Manual exit",IF(ISNUMBER(Journal!$J198),"OK","MANUAL MISSING"),IF(Journal!$K198="TP1 + Breakeven",IF(ISNUMBER(Journal!$G198),"OK","TP1 MISSING"),IF(Journal!$K198="TP1 + Manual",IF(ISNUMBER(Journal!$G198),IF(ISNUMBER(Journal!$J198),"OK","MANUAL MISSING"),IF(ISNUMBER(Journal!$J198),"TP1 MISSING","TP1 &amp; MANUAL MISSING")),IF(Journal!$K198="Multiple TP",IF(ISNUMBER(Journal!$G198),IF(ISNUMBER(Journal!$H198),"OK","TP2 MISSING"),IF(ISNUMBER(Journal!$H198),"TP1 MISSING","TP1 &amp; TP2 MISSING")),"UNKNOWN OUTCOME")))))))))))))</f>
        <v>0</v>
      </c>
      <c r="K198">
        <f>J198="OK"</f>
        <v>0</v>
      </c>
      <c r="L198">
        <f>IF(ISNUMBER(Journal!$M198),Journal!$M198,0.5)</f>
        <v>0</v>
      </c>
      <c r="M198">
        <f>IF(NOT(K198),"",G198*IF(Journal!$K198="SL",Journal!$F198-Journal!$E198,IF(Journal!$K198="TP",Journal!$G198-Journal!$E198,IF(Journal!$K198="Manual exit",Journal!$J198-Journal!$E198,IF(Journal!$K198="TP1 + Breakeven",L198*(Journal!$G198-Journal!$E198),IF(Journal!$K198="TP1 + Manual",L198*(Journal!$G198-Journal!$E198)+(1-L198)*(Journal!$J198-Journal!$E198),(Journal!$G198+Journal!$H198+IF(ISNUMBER(Journal!$I198),Journal!$I198,0))/IF(ISNUMBER(Journal!$I198),3,2)-Journal!$E198))))))</f>
        <v>0</v>
      </c>
      <c r="N198">
        <f>IF(K198,Journal!$E198+G198*M198,"")</f>
        <v>0</v>
      </c>
      <c r="O198">
        <f>Q197</f>
        <v>0</v>
      </c>
      <c r="P198">
        <f>IF(OR(NOT(A198),I198&lt;&gt;""),"",Journal!$L198)</f>
        <v>0</v>
      </c>
      <c r="Q198">
        <f>O198+IF(K198,V198,0)</f>
        <v>0</v>
      </c>
      <c r="R198">
        <f>IF(P198="","",H198*P198*C198*D198)</f>
        <v>0</v>
      </c>
      <c r="S198">
        <f>IF(K198,M198*P198*C198*D198,"")</f>
        <v>0</v>
      </c>
      <c r="T198">
        <f>IF(K198,-IF(F198&gt;0,F198*Journal!$E198*P198*C198*D198,P198*E198),"")</f>
        <v>0</v>
      </c>
      <c r="U198">
        <f>IF(K198,IF(S198&gt;0,"W",IF(S198&lt;0,"L","B")),"")</f>
        <v>0</v>
      </c>
      <c r="V198">
        <f>IF(K198,S198+T198,"")</f>
        <v>0</v>
      </c>
      <c r="W198">
        <f>IF(K198,V198/O198,"")</f>
        <v>0</v>
      </c>
      <c r="X198">
        <f>IF(K198,M198/H198,"")</f>
        <v>0</v>
      </c>
      <c r="Y198">
        <f>IF(AND(OR(J198="OK",J198="OPEN"),ISNUMBER(Journal!$G198)),G198*(Journal!$G198-Journal!$E198)/H198,"")</f>
        <v>0</v>
      </c>
      <c r="Z198">
        <f>IF(AA198="","",IF(AND(ISNUMBER(Settings!$D$5),ISNUMBER(Settings!$E$5),IF(Settings!$D$5&lt;=Settings!$E$5,AND(AA198&gt;=Settings!$D$5,AA198&lt;Settings!$E$5),OR(AA198&gt;=Settings!$D$5,AA198&lt;Settings!$E$5))),Settings!$A$5,IF(AND(ISNUMBER(Settings!$D$6),ISNUMBER(Settings!$E$6),IF(Settings!$D$6&lt;=Settings!$E$6,AND(AA198&gt;=Settings!$D$6,AA198&lt;Settings!$E$6),OR(AA198&gt;=Settings!$D$6,AA198&lt;Settings!$E$6))),Settings!$A$6,IF(AND(ISNUMBER(Settings!$D$7),ISNUMBER(Settings!$E$7),IF(Settings!$D$7&lt;=Settings!$E$7,AND(AA198&gt;=Settings!$D$7,AA198&lt;Settings!$E$7),OR(AA198&gt;=Settings!$D$7,AA198&lt;Settings!$E$7))),Settings!$A$7,IF(AND(ISNUMBER(Settings!$D$8),ISNUMBER(Settings!$E$8),IF(Settings!$D$8&lt;=Settings!$E$8,AND(AA198&gt;=Settings!$D$8,AA198&lt;Settings!$E$8),OR(AA198&gt;=Settings!$D$8,AA198&lt;Settings!$E$8))),Settings!$A$8,IF(AND(ISNUMBER(Settings!$D$9),ISNUMBER(Settings!$E$9),IF(Settings!$D$9&lt;=Settings!$E$9,AND(AA198&gt;=Settings!$D$9,AA198&lt;Settings!$E$9),OR(AA198&gt;=Settings!$D$9,AA198&lt;Settings!$E$9))),Settings!$A$9,IF(AND(ISNUMBER(Settings!$D$10),ISNUMBER(Settings!$E$10),IF(Settings!$D$10&lt;=Settings!$E$10,AND(AA198&gt;=Settings!$D$10,AA198&lt;Settings!$E$10),OR(AA198&gt;=Settings!$D$10,AA198&lt;Settings!$E$10))),Settings!$A$10,"")))))))</f>
        <v>0</v>
      </c>
      <c r="AA198">
        <f>IF(AND(A198,ISNUMBER(Journal!$B198)),MOD(ROUND(MOD(Journal!$B198,1)*1440,0)-ROUND(Journal!$D$8*60,0),1440),"")</f>
        <v>0</v>
      </c>
      <c r="AB198">
        <f>IF(G198=1,"LONG",IF(G198=-1,"SHORT",""))</f>
        <v>0</v>
      </c>
      <c r="AC198">
        <f>AC197+IF(K198,1,0)</f>
        <v>0</v>
      </c>
      <c r="AD198">
        <f>IF(K198,AC198,"")</f>
        <v>0</v>
      </c>
      <c r="AE198">
        <f>J198="OPEN"</f>
        <v>0</v>
      </c>
      <c r="AF198">
        <f>AND(J198&lt;&gt;"",J198&lt;&gt;"OK",J198&lt;&gt;"OPEN")</f>
        <v>0</v>
      </c>
      <c r="AH198">
        <v>187</v>
      </c>
      <c r="AI198">
        <f>IF(AH198&gt;$AZ$11,"",IF(AH198=0,Journal!$D$3,INDEX($Q$11:$Q$1010,MATCH(AH198,$AD$11:$AD$1010,0))))</f>
        <v>0</v>
      </c>
      <c r="AJ198">
        <v>188</v>
      </c>
      <c r="AK198">
        <f>IF(AJ198&gt;$AZ$11,"",INDEX($P$11:$P$1010,MATCH(AJ198,$AD$11:$AD$1010,0)))</f>
        <v>0</v>
      </c>
    </row>
    <row r="199" spans="1:37">
      <c r="A199">
        <f>COUNTA(Journal!A199:M199)&gt;0</f>
        <v>0</v>
      </c>
      <c r="B199">
        <f>IF(Journal!$C199="",0,IFERROR(MATCH(Journal!$C199,Markets!$A$5:$A$154,0),0))</f>
        <v>0</v>
      </c>
      <c r="C199">
        <f>IF(B199&gt;0,INDEX(Markets!$C$5:$C$154,B199),"")</f>
        <v>0</v>
      </c>
      <c r="D199">
        <f>IF(B199&gt;0,INDEX(Markets!$F$5:$F$154,B199),"")</f>
        <v>0</v>
      </c>
      <c r="E199">
        <f>IF(B199&gt;0,IF(INDEX(Markets!$G$5:$G$154,B199)="",Journal!$D$4,INDEX(Markets!$G$5:$G$154,B199)),"")</f>
        <v>0</v>
      </c>
      <c r="F199">
        <f>IF(B199&gt;0,N(INDEX(Markets!$H$5:$H$154,B199)),0)</f>
        <v>0</v>
      </c>
      <c r="G199">
        <f>IF(Journal!$D199="LONG",1,IF(Journal!$D199="SHORT",-1,0))</f>
        <v>0</v>
      </c>
      <c r="H199">
        <f>IF(AND(ISNUMBER(Journal!$E199),ISNUMBER(Journal!$F199)),ABS(Journal!$E199-Journal!$F199),"")</f>
        <v>0</v>
      </c>
      <c r="I199">
        <f>IF(NOT(A199),"",IF(Journal!$C199="","INSTRUMENT MISSING",IF(B199=0,"UNKNOWN INSTRUMENT",IF(OR(NOT(ISNUMBER(C199)),NOT(ISNUMBER(D199))),"INSTRUMENT SPECS MISSING",IF(OR(C199&lt;=0,D199&lt;=0),"INSTRUMENT SPECS MISSING",IF(NOT(ISNUMBER(Journal!$E199)),"ENTRY MISSING",IF(NOT(ISNUMBER(Journal!$F199)),"SL MISSING",IF(Journal!$F199=Journal!$E199,"SL = ENTRY",IF(G199=0,"DIRECTION MISSING",IF(G199*(Journal!$E199-Journal!$F199)&lt;=0,"SL WRONG SIDE",IF(NOT(AND(ISNUMBER(Journal!$L199),Journal!$L199&gt;0)),IF(TRUE,"LOTS MISSING","RISK MISSING"),"")))))))))))</f>
        <v>0</v>
      </c>
      <c r="J199">
        <f>IF(NOT(A199),"",IF(I199&lt;&gt;"",I199,IF(AND(ISNUMBER(Journal!$G199),G199*(Journal!$G199-Journal!$E199)&lt;=0),"TP1 WRONG SIDE",IF(AND(ISNUMBER(Journal!$H199),G199*(Journal!$H199-Journal!$E199)&lt;=0),"TP2 WRONG SIDE",IF(AND(ISNUMBER(Journal!$I199),G199*(Journal!$I199-Journal!$E199)&lt;=0),"TP3 WRONG SIDE",IF(Journal!$K199="","OPEN",IF(AND(Journal!$M199&lt;&gt;"",OR(NOT(ISNUMBER(Journal!$M199)),Journal!$M199&lt;=0,Journal!$M199&gt;=1)),"TP1 % INVALID",IF(Journal!$K199="SL","OK",IF(Journal!$K199="TP",IF(ISNUMBER(Journal!$G199),"OK","TP1 MISSING"),IF(Journal!$K199="Manual exit",IF(ISNUMBER(Journal!$J199),"OK","MANUAL MISSING"),IF(Journal!$K199="TP1 + Breakeven",IF(ISNUMBER(Journal!$G199),"OK","TP1 MISSING"),IF(Journal!$K199="TP1 + Manual",IF(ISNUMBER(Journal!$G199),IF(ISNUMBER(Journal!$J199),"OK","MANUAL MISSING"),IF(ISNUMBER(Journal!$J199),"TP1 MISSING","TP1 &amp; MANUAL MISSING")),IF(Journal!$K199="Multiple TP",IF(ISNUMBER(Journal!$G199),IF(ISNUMBER(Journal!$H199),"OK","TP2 MISSING"),IF(ISNUMBER(Journal!$H199),"TP1 MISSING","TP1 &amp; TP2 MISSING")),"UNKNOWN OUTCOME")))))))))))))</f>
        <v>0</v>
      </c>
      <c r="K199">
        <f>J199="OK"</f>
        <v>0</v>
      </c>
      <c r="L199">
        <f>IF(ISNUMBER(Journal!$M199),Journal!$M199,0.5)</f>
        <v>0</v>
      </c>
      <c r="M199">
        <f>IF(NOT(K199),"",G199*IF(Journal!$K199="SL",Journal!$F199-Journal!$E199,IF(Journal!$K199="TP",Journal!$G199-Journal!$E199,IF(Journal!$K199="Manual exit",Journal!$J199-Journal!$E199,IF(Journal!$K199="TP1 + Breakeven",L199*(Journal!$G199-Journal!$E199),IF(Journal!$K199="TP1 + Manual",L199*(Journal!$G199-Journal!$E199)+(1-L199)*(Journal!$J199-Journal!$E199),(Journal!$G199+Journal!$H199+IF(ISNUMBER(Journal!$I199),Journal!$I199,0))/IF(ISNUMBER(Journal!$I199),3,2)-Journal!$E199))))))</f>
        <v>0</v>
      </c>
      <c r="N199">
        <f>IF(K199,Journal!$E199+G199*M199,"")</f>
        <v>0</v>
      </c>
      <c r="O199">
        <f>Q198</f>
        <v>0</v>
      </c>
      <c r="P199">
        <f>IF(OR(NOT(A199),I199&lt;&gt;""),"",Journal!$L199)</f>
        <v>0</v>
      </c>
      <c r="Q199">
        <f>O199+IF(K199,V199,0)</f>
        <v>0</v>
      </c>
      <c r="R199">
        <f>IF(P199="","",H199*P199*C199*D199)</f>
        <v>0</v>
      </c>
      <c r="S199">
        <f>IF(K199,M199*P199*C199*D199,"")</f>
        <v>0</v>
      </c>
      <c r="T199">
        <f>IF(K199,-IF(F199&gt;0,F199*Journal!$E199*P199*C199*D199,P199*E199),"")</f>
        <v>0</v>
      </c>
      <c r="U199">
        <f>IF(K199,IF(S199&gt;0,"W",IF(S199&lt;0,"L","B")),"")</f>
        <v>0</v>
      </c>
      <c r="V199">
        <f>IF(K199,S199+T199,"")</f>
        <v>0</v>
      </c>
      <c r="W199">
        <f>IF(K199,V199/O199,"")</f>
        <v>0</v>
      </c>
      <c r="X199">
        <f>IF(K199,M199/H199,"")</f>
        <v>0</v>
      </c>
      <c r="Y199">
        <f>IF(AND(OR(J199="OK",J199="OPEN"),ISNUMBER(Journal!$G199)),G199*(Journal!$G199-Journal!$E199)/H199,"")</f>
        <v>0</v>
      </c>
      <c r="Z199">
        <f>IF(AA199="","",IF(AND(ISNUMBER(Settings!$D$5),ISNUMBER(Settings!$E$5),IF(Settings!$D$5&lt;=Settings!$E$5,AND(AA199&gt;=Settings!$D$5,AA199&lt;Settings!$E$5),OR(AA199&gt;=Settings!$D$5,AA199&lt;Settings!$E$5))),Settings!$A$5,IF(AND(ISNUMBER(Settings!$D$6),ISNUMBER(Settings!$E$6),IF(Settings!$D$6&lt;=Settings!$E$6,AND(AA199&gt;=Settings!$D$6,AA199&lt;Settings!$E$6),OR(AA199&gt;=Settings!$D$6,AA199&lt;Settings!$E$6))),Settings!$A$6,IF(AND(ISNUMBER(Settings!$D$7),ISNUMBER(Settings!$E$7),IF(Settings!$D$7&lt;=Settings!$E$7,AND(AA199&gt;=Settings!$D$7,AA199&lt;Settings!$E$7),OR(AA199&gt;=Settings!$D$7,AA199&lt;Settings!$E$7))),Settings!$A$7,IF(AND(ISNUMBER(Settings!$D$8),ISNUMBER(Settings!$E$8),IF(Settings!$D$8&lt;=Settings!$E$8,AND(AA199&gt;=Settings!$D$8,AA199&lt;Settings!$E$8),OR(AA199&gt;=Settings!$D$8,AA199&lt;Settings!$E$8))),Settings!$A$8,IF(AND(ISNUMBER(Settings!$D$9),ISNUMBER(Settings!$E$9),IF(Settings!$D$9&lt;=Settings!$E$9,AND(AA199&gt;=Settings!$D$9,AA199&lt;Settings!$E$9),OR(AA199&gt;=Settings!$D$9,AA199&lt;Settings!$E$9))),Settings!$A$9,IF(AND(ISNUMBER(Settings!$D$10),ISNUMBER(Settings!$E$10),IF(Settings!$D$10&lt;=Settings!$E$10,AND(AA199&gt;=Settings!$D$10,AA199&lt;Settings!$E$10),OR(AA199&gt;=Settings!$D$10,AA199&lt;Settings!$E$10))),Settings!$A$10,"")))))))</f>
        <v>0</v>
      </c>
      <c r="AA199">
        <f>IF(AND(A199,ISNUMBER(Journal!$B199)),MOD(ROUND(MOD(Journal!$B199,1)*1440,0)-ROUND(Journal!$D$8*60,0),1440),"")</f>
        <v>0</v>
      </c>
      <c r="AB199">
        <f>IF(G199=1,"LONG",IF(G199=-1,"SHORT",""))</f>
        <v>0</v>
      </c>
      <c r="AC199">
        <f>AC198+IF(K199,1,0)</f>
        <v>0</v>
      </c>
      <c r="AD199">
        <f>IF(K199,AC199,"")</f>
        <v>0</v>
      </c>
      <c r="AE199">
        <f>J199="OPEN"</f>
        <v>0</v>
      </c>
      <c r="AF199">
        <f>AND(J199&lt;&gt;"",J199&lt;&gt;"OK",J199&lt;&gt;"OPEN")</f>
        <v>0</v>
      </c>
      <c r="AH199">
        <v>188</v>
      </c>
      <c r="AI199">
        <f>IF(AH199&gt;$AZ$11,"",IF(AH199=0,Journal!$D$3,INDEX($Q$11:$Q$1010,MATCH(AH199,$AD$11:$AD$1010,0))))</f>
        <v>0</v>
      </c>
      <c r="AJ199">
        <v>189</v>
      </c>
      <c r="AK199">
        <f>IF(AJ199&gt;$AZ$11,"",INDEX($P$11:$P$1010,MATCH(AJ199,$AD$11:$AD$1010,0)))</f>
        <v>0</v>
      </c>
    </row>
    <row r="200" spans="1:37">
      <c r="A200">
        <f>COUNTA(Journal!A200:M200)&gt;0</f>
        <v>0</v>
      </c>
      <c r="B200">
        <f>IF(Journal!$C200="",0,IFERROR(MATCH(Journal!$C200,Markets!$A$5:$A$154,0),0))</f>
        <v>0</v>
      </c>
      <c r="C200">
        <f>IF(B200&gt;0,INDEX(Markets!$C$5:$C$154,B200),"")</f>
        <v>0</v>
      </c>
      <c r="D200">
        <f>IF(B200&gt;0,INDEX(Markets!$F$5:$F$154,B200),"")</f>
        <v>0</v>
      </c>
      <c r="E200">
        <f>IF(B200&gt;0,IF(INDEX(Markets!$G$5:$G$154,B200)="",Journal!$D$4,INDEX(Markets!$G$5:$G$154,B200)),"")</f>
        <v>0</v>
      </c>
      <c r="F200">
        <f>IF(B200&gt;0,N(INDEX(Markets!$H$5:$H$154,B200)),0)</f>
        <v>0</v>
      </c>
      <c r="G200">
        <f>IF(Journal!$D200="LONG",1,IF(Journal!$D200="SHORT",-1,0))</f>
        <v>0</v>
      </c>
      <c r="H200">
        <f>IF(AND(ISNUMBER(Journal!$E200),ISNUMBER(Journal!$F200)),ABS(Journal!$E200-Journal!$F200),"")</f>
        <v>0</v>
      </c>
      <c r="I200">
        <f>IF(NOT(A200),"",IF(Journal!$C200="","INSTRUMENT MISSING",IF(B200=0,"UNKNOWN INSTRUMENT",IF(OR(NOT(ISNUMBER(C200)),NOT(ISNUMBER(D200))),"INSTRUMENT SPECS MISSING",IF(OR(C200&lt;=0,D200&lt;=0),"INSTRUMENT SPECS MISSING",IF(NOT(ISNUMBER(Journal!$E200)),"ENTRY MISSING",IF(NOT(ISNUMBER(Journal!$F200)),"SL MISSING",IF(Journal!$F200=Journal!$E200,"SL = ENTRY",IF(G200=0,"DIRECTION MISSING",IF(G200*(Journal!$E200-Journal!$F200)&lt;=0,"SL WRONG SIDE",IF(NOT(AND(ISNUMBER(Journal!$L200),Journal!$L200&gt;0)),IF(TRUE,"LOTS MISSING","RISK MISSING"),"")))))))))))</f>
        <v>0</v>
      </c>
      <c r="J200">
        <f>IF(NOT(A200),"",IF(I200&lt;&gt;"",I200,IF(AND(ISNUMBER(Journal!$G200),G200*(Journal!$G200-Journal!$E200)&lt;=0),"TP1 WRONG SIDE",IF(AND(ISNUMBER(Journal!$H200),G200*(Journal!$H200-Journal!$E200)&lt;=0),"TP2 WRONG SIDE",IF(AND(ISNUMBER(Journal!$I200),G200*(Journal!$I200-Journal!$E200)&lt;=0),"TP3 WRONG SIDE",IF(Journal!$K200="","OPEN",IF(AND(Journal!$M200&lt;&gt;"",OR(NOT(ISNUMBER(Journal!$M200)),Journal!$M200&lt;=0,Journal!$M200&gt;=1)),"TP1 % INVALID",IF(Journal!$K200="SL","OK",IF(Journal!$K200="TP",IF(ISNUMBER(Journal!$G200),"OK","TP1 MISSING"),IF(Journal!$K200="Manual exit",IF(ISNUMBER(Journal!$J200),"OK","MANUAL MISSING"),IF(Journal!$K200="TP1 + Breakeven",IF(ISNUMBER(Journal!$G200),"OK","TP1 MISSING"),IF(Journal!$K200="TP1 + Manual",IF(ISNUMBER(Journal!$G200),IF(ISNUMBER(Journal!$J200),"OK","MANUAL MISSING"),IF(ISNUMBER(Journal!$J200),"TP1 MISSING","TP1 &amp; MANUAL MISSING")),IF(Journal!$K200="Multiple TP",IF(ISNUMBER(Journal!$G200),IF(ISNUMBER(Journal!$H200),"OK","TP2 MISSING"),IF(ISNUMBER(Journal!$H200),"TP1 MISSING","TP1 &amp; TP2 MISSING")),"UNKNOWN OUTCOME")))))))))))))</f>
        <v>0</v>
      </c>
      <c r="K200">
        <f>J200="OK"</f>
        <v>0</v>
      </c>
      <c r="L200">
        <f>IF(ISNUMBER(Journal!$M200),Journal!$M200,0.5)</f>
        <v>0</v>
      </c>
      <c r="M200">
        <f>IF(NOT(K200),"",G200*IF(Journal!$K200="SL",Journal!$F200-Journal!$E200,IF(Journal!$K200="TP",Journal!$G200-Journal!$E200,IF(Journal!$K200="Manual exit",Journal!$J200-Journal!$E200,IF(Journal!$K200="TP1 + Breakeven",L200*(Journal!$G200-Journal!$E200),IF(Journal!$K200="TP1 + Manual",L200*(Journal!$G200-Journal!$E200)+(1-L200)*(Journal!$J200-Journal!$E200),(Journal!$G200+Journal!$H200+IF(ISNUMBER(Journal!$I200),Journal!$I200,0))/IF(ISNUMBER(Journal!$I200),3,2)-Journal!$E200))))))</f>
        <v>0</v>
      </c>
      <c r="N200">
        <f>IF(K200,Journal!$E200+G200*M200,"")</f>
        <v>0</v>
      </c>
      <c r="O200">
        <f>Q199</f>
        <v>0</v>
      </c>
      <c r="P200">
        <f>IF(OR(NOT(A200),I200&lt;&gt;""),"",Journal!$L200)</f>
        <v>0</v>
      </c>
      <c r="Q200">
        <f>O200+IF(K200,V200,0)</f>
        <v>0</v>
      </c>
      <c r="R200">
        <f>IF(P200="","",H200*P200*C200*D200)</f>
        <v>0</v>
      </c>
      <c r="S200">
        <f>IF(K200,M200*P200*C200*D200,"")</f>
        <v>0</v>
      </c>
      <c r="T200">
        <f>IF(K200,-IF(F200&gt;0,F200*Journal!$E200*P200*C200*D200,P200*E200),"")</f>
        <v>0</v>
      </c>
      <c r="U200">
        <f>IF(K200,IF(S200&gt;0,"W",IF(S200&lt;0,"L","B")),"")</f>
        <v>0</v>
      </c>
      <c r="V200">
        <f>IF(K200,S200+T200,"")</f>
        <v>0</v>
      </c>
      <c r="W200">
        <f>IF(K200,V200/O200,"")</f>
        <v>0</v>
      </c>
      <c r="X200">
        <f>IF(K200,M200/H200,"")</f>
        <v>0</v>
      </c>
      <c r="Y200">
        <f>IF(AND(OR(J200="OK",J200="OPEN"),ISNUMBER(Journal!$G200)),G200*(Journal!$G200-Journal!$E200)/H200,"")</f>
        <v>0</v>
      </c>
      <c r="Z200">
        <f>IF(AA200="","",IF(AND(ISNUMBER(Settings!$D$5),ISNUMBER(Settings!$E$5),IF(Settings!$D$5&lt;=Settings!$E$5,AND(AA200&gt;=Settings!$D$5,AA200&lt;Settings!$E$5),OR(AA200&gt;=Settings!$D$5,AA200&lt;Settings!$E$5))),Settings!$A$5,IF(AND(ISNUMBER(Settings!$D$6),ISNUMBER(Settings!$E$6),IF(Settings!$D$6&lt;=Settings!$E$6,AND(AA200&gt;=Settings!$D$6,AA200&lt;Settings!$E$6),OR(AA200&gt;=Settings!$D$6,AA200&lt;Settings!$E$6))),Settings!$A$6,IF(AND(ISNUMBER(Settings!$D$7),ISNUMBER(Settings!$E$7),IF(Settings!$D$7&lt;=Settings!$E$7,AND(AA200&gt;=Settings!$D$7,AA200&lt;Settings!$E$7),OR(AA200&gt;=Settings!$D$7,AA200&lt;Settings!$E$7))),Settings!$A$7,IF(AND(ISNUMBER(Settings!$D$8),ISNUMBER(Settings!$E$8),IF(Settings!$D$8&lt;=Settings!$E$8,AND(AA200&gt;=Settings!$D$8,AA200&lt;Settings!$E$8),OR(AA200&gt;=Settings!$D$8,AA200&lt;Settings!$E$8))),Settings!$A$8,IF(AND(ISNUMBER(Settings!$D$9),ISNUMBER(Settings!$E$9),IF(Settings!$D$9&lt;=Settings!$E$9,AND(AA200&gt;=Settings!$D$9,AA200&lt;Settings!$E$9),OR(AA200&gt;=Settings!$D$9,AA200&lt;Settings!$E$9))),Settings!$A$9,IF(AND(ISNUMBER(Settings!$D$10),ISNUMBER(Settings!$E$10),IF(Settings!$D$10&lt;=Settings!$E$10,AND(AA200&gt;=Settings!$D$10,AA200&lt;Settings!$E$10),OR(AA200&gt;=Settings!$D$10,AA200&lt;Settings!$E$10))),Settings!$A$10,"")))))))</f>
        <v>0</v>
      </c>
      <c r="AA200">
        <f>IF(AND(A200,ISNUMBER(Journal!$B200)),MOD(ROUND(MOD(Journal!$B200,1)*1440,0)-ROUND(Journal!$D$8*60,0),1440),"")</f>
        <v>0</v>
      </c>
      <c r="AB200">
        <f>IF(G200=1,"LONG",IF(G200=-1,"SHORT",""))</f>
        <v>0</v>
      </c>
      <c r="AC200">
        <f>AC199+IF(K200,1,0)</f>
        <v>0</v>
      </c>
      <c r="AD200">
        <f>IF(K200,AC200,"")</f>
        <v>0</v>
      </c>
      <c r="AE200">
        <f>J200="OPEN"</f>
        <v>0</v>
      </c>
      <c r="AF200">
        <f>AND(J200&lt;&gt;"",J200&lt;&gt;"OK",J200&lt;&gt;"OPEN")</f>
        <v>0</v>
      </c>
      <c r="AH200">
        <v>189</v>
      </c>
      <c r="AI200">
        <f>IF(AH200&gt;$AZ$11,"",IF(AH200=0,Journal!$D$3,INDEX($Q$11:$Q$1010,MATCH(AH200,$AD$11:$AD$1010,0))))</f>
        <v>0</v>
      </c>
      <c r="AJ200">
        <v>190</v>
      </c>
      <c r="AK200">
        <f>IF(AJ200&gt;$AZ$11,"",INDEX($P$11:$P$1010,MATCH(AJ200,$AD$11:$AD$1010,0)))</f>
        <v>0</v>
      </c>
    </row>
    <row r="201" spans="1:37">
      <c r="A201">
        <f>COUNTA(Journal!A201:M201)&gt;0</f>
        <v>0</v>
      </c>
      <c r="B201">
        <f>IF(Journal!$C201="",0,IFERROR(MATCH(Journal!$C201,Markets!$A$5:$A$154,0),0))</f>
        <v>0</v>
      </c>
      <c r="C201">
        <f>IF(B201&gt;0,INDEX(Markets!$C$5:$C$154,B201),"")</f>
        <v>0</v>
      </c>
      <c r="D201">
        <f>IF(B201&gt;0,INDEX(Markets!$F$5:$F$154,B201),"")</f>
        <v>0</v>
      </c>
      <c r="E201">
        <f>IF(B201&gt;0,IF(INDEX(Markets!$G$5:$G$154,B201)="",Journal!$D$4,INDEX(Markets!$G$5:$G$154,B201)),"")</f>
        <v>0</v>
      </c>
      <c r="F201">
        <f>IF(B201&gt;0,N(INDEX(Markets!$H$5:$H$154,B201)),0)</f>
        <v>0</v>
      </c>
      <c r="G201">
        <f>IF(Journal!$D201="LONG",1,IF(Journal!$D201="SHORT",-1,0))</f>
        <v>0</v>
      </c>
      <c r="H201">
        <f>IF(AND(ISNUMBER(Journal!$E201),ISNUMBER(Journal!$F201)),ABS(Journal!$E201-Journal!$F201),"")</f>
        <v>0</v>
      </c>
      <c r="I201">
        <f>IF(NOT(A201),"",IF(Journal!$C201="","INSTRUMENT MISSING",IF(B201=0,"UNKNOWN INSTRUMENT",IF(OR(NOT(ISNUMBER(C201)),NOT(ISNUMBER(D201))),"INSTRUMENT SPECS MISSING",IF(OR(C201&lt;=0,D201&lt;=0),"INSTRUMENT SPECS MISSING",IF(NOT(ISNUMBER(Journal!$E201)),"ENTRY MISSING",IF(NOT(ISNUMBER(Journal!$F201)),"SL MISSING",IF(Journal!$F201=Journal!$E201,"SL = ENTRY",IF(G201=0,"DIRECTION MISSING",IF(G201*(Journal!$E201-Journal!$F201)&lt;=0,"SL WRONG SIDE",IF(NOT(AND(ISNUMBER(Journal!$L201),Journal!$L201&gt;0)),IF(TRUE,"LOTS MISSING","RISK MISSING"),"")))))))))))</f>
        <v>0</v>
      </c>
      <c r="J201">
        <f>IF(NOT(A201),"",IF(I201&lt;&gt;"",I201,IF(AND(ISNUMBER(Journal!$G201),G201*(Journal!$G201-Journal!$E201)&lt;=0),"TP1 WRONG SIDE",IF(AND(ISNUMBER(Journal!$H201),G201*(Journal!$H201-Journal!$E201)&lt;=0),"TP2 WRONG SIDE",IF(AND(ISNUMBER(Journal!$I201),G201*(Journal!$I201-Journal!$E201)&lt;=0),"TP3 WRONG SIDE",IF(Journal!$K201="","OPEN",IF(AND(Journal!$M201&lt;&gt;"",OR(NOT(ISNUMBER(Journal!$M201)),Journal!$M201&lt;=0,Journal!$M201&gt;=1)),"TP1 % INVALID",IF(Journal!$K201="SL","OK",IF(Journal!$K201="TP",IF(ISNUMBER(Journal!$G201),"OK","TP1 MISSING"),IF(Journal!$K201="Manual exit",IF(ISNUMBER(Journal!$J201),"OK","MANUAL MISSING"),IF(Journal!$K201="TP1 + Breakeven",IF(ISNUMBER(Journal!$G201),"OK","TP1 MISSING"),IF(Journal!$K201="TP1 + Manual",IF(ISNUMBER(Journal!$G201),IF(ISNUMBER(Journal!$J201),"OK","MANUAL MISSING"),IF(ISNUMBER(Journal!$J201),"TP1 MISSING","TP1 &amp; MANUAL MISSING")),IF(Journal!$K201="Multiple TP",IF(ISNUMBER(Journal!$G201),IF(ISNUMBER(Journal!$H201),"OK","TP2 MISSING"),IF(ISNUMBER(Journal!$H201),"TP1 MISSING","TP1 &amp; TP2 MISSING")),"UNKNOWN OUTCOME")))))))))))))</f>
        <v>0</v>
      </c>
      <c r="K201">
        <f>J201="OK"</f>
        <v>0</v>
      </c>
      <c r="L201">
        <f>IF(ISNUMBER(Journal!$M201),Journal!$M201,0.5)</f>
        <v>0</v>
      </c>
      <c r="M201">
        <f>IF(NOT(K201),"",G201*IF(Journal!$K201="SL",Journal!$F201-Journal!$E201,IF(Journal!$K201="TP",Journal!$G201-Journal!$E201,IF(Journal!$K201="Manual exit",Journal!$J201-Journal!$E201,IF(Journal!$K201="TP1 + Breakeven",L201*(Journal!$G201-Journal!$E201),IF(Journal!$K201="TP1 + Manual",L201*(Journal!$G201-Journal!$E201)+(1-L201)*(Journal!$J201-Journal!$E201),(Journal!$G201+Journal!$H201+IF(ISNUMBER(Journal!$I201),Journal!$I201,0))/IF(ISNUMBER(Journal!$I201),3,2)-Journal!$E201))))))</f>
        <v>0</v>
      </c>
      <c r="N201">
        <f>IF(K201,Journal!$E201+G201*M201,"")</f>
        <v>0</v>
      </c>
      <c r="O201">
        <f>Q200</f>
        <v>0</v>
      </c>
      <c r="P201">
        <f>IF(OR(NOT(A201),I201&lt;&gt;""),"",Journal!$L201)</f>
        <v>0</v>
      </c>
      <c r="Q201">
        <f>O201+IF(K201,V201,0)</f>
        <v>0</v>
      </c>
      <c r="R201">
        <f>IF(P201="","",H201*P201*C201*D201)</f>
        <v>0</v>
      </c>
      <c r="S201">
        <f>IF(K201,M201*P201*C201*D201,"")</f>
        <v>0</v>
      </c>
      <c r="T201">
        <f>IF(K201,-IF(F201&gt;0,F201*Journal!$E201*P201*C201*D201,P201*E201),"")</f>
        <v>0</v>
      </c>
      <c r="U201">
        <f>IF(K201,IF(S201&gt;0,"W",IF(S201&lt;0,"L","B")),"")</f>
        <v>0</v>
      </c>
      <c r="V201">
        <f>IF(K201,S201+T201,"")</f>
        <v>0</v>
      </c>
      <c r="W201">
        <f>IF(K201,V201/O201,"")</f>
        <v>0</v>
      </c>
      <c r="X201">
        <f>IF(K201,M201/H201,"")</f>
        <v>0</v>
      </c>
      <c r="Y201">
        <f>IF(AND(OR(J201="OK",J201="OPEN"),ISNUMBER(Journal!$G201)),G201*(Journal!$G201-Journal!$E201)/H201,"")</f>
        <v>0</v>
      </c>
      <c r="Z201">
        <f>IF(AA201="","",IF(AND(ISNUMBER(Settings!$D$5),ISNUMBER(Settings!$E$5),IF(Settings!$D$5&lt;=Settings!$E$5,AND(AA201&gt;=Settings!$D$5,AA201&lt;Settings!$E$5),OR(AA201&gt;=Settings!$D$5,AA201&lt;Settings!$E$5))),Settings!$A$5,IF(AND(ISNUMBER(Settings!$D$6),ISNUMBER(Settings!$E$6),IF(Settings!$D$6&lt;=Settings!$E$6,AND(AA201&gt;=Settings!$D$6,AA201&lt;Settings!$E$6),OR(AA201&gt;=Settings!$D$6,AA201&lt;Settings!$E$6))),Settings!$A$6,IF(AND(ISNUMBER(Settings!$D$7),ISNUMBER(Settings!$E$7),IF(Settings!$D$7&lt;=Settings!$E$7,AND(AA201&gt;=Settings!$D$7,AA201&lt;Settings!$E$7),OR(AA201&gt;=Settings!$D$7,AA201&lt;Settings!$E$7))),Settings!$A$7,IF(AND(ISNUMBER(Settings!$D$8),ISNUMBER(Settings!$E$8),IF(Settings!$D$8&lt;=Settings!$E$8,AND(AA201&gt;=Settings!$D$8,AA201&lt;Settings!$E$8),OR(AA201&gt;=Settings!$D$8,AA201&lt;Settings!$E$8))),Settings!$A$8,IF(AND(ISNUMBER(Settings!$D$9),ISNUMBER(Settings!$E$9),IF(Settings!$D$9&lt;=Settings!$E$9,AND(AA201&gt;=Settings!$D$9,AA201&lt;Settings!$E$9),OR(AA201&gt;=Settings!$D$9,AA201&lt;Settings!$E$9))),Settings!$A$9,IF(AND(ISNUMBER(Settings!$D$10),ISNUMBER(Settings!$E$10),IF(Settings!$D$10&lt;=Settings!$E$10,AND(AA201&gt;=Settings!$D$10,AA201&lt;Settings!$E$10),OR(AA201&gt;=Settings!$D$10,AA201&lt;Settings!$E$10))),Settings!$A$10,"")))))))</f>
        <v>0</v>
      </c>
      <c r="AA201">
        <f>IF(AND(A201,ISNUMBER(Journal!$B201)),MOD(ROUND(MOD(Journal!$B201,1)*1440,0)-ROUND(Journal!$D$8*60,0),1440),"")</f>
        <v>0</v>
      </c>
      <c r="AB201">
        <f>IF(G201=1,"LONG",IF(G201=-1,"SHORT",""))</f>
        <v>0</v>
      </c>
      <c r="AC201">
        <f>AC200+IF(K201,1,0)</f>
        <v>0</v>
      </c>
      <c r="AD201">
        <f>IF(K201,AC201,"")</f>
        <v>0</v>
      </c>
      <c r="AE201">
        <f>J201="OPEN"</f>
        <v>0</v>
      </c>
      <c r="AF201">
        <f>AND(J201&lt;&gt;"",J201&lt;&gt;"OK",J201&lt;&gt;"OPEN")</f>
        <v>0</v>
      </c>
      <c r="AH201">
        <v>190</v>
      </c>
      <c r="AI201">
        <f>IF(AH201&gt;$AZ$11,"",IF(AH201=0,Journal!$D$3,INDEX($Q$11:$Q$1010,MATCH(AH201,$AD$11:$AD$1010,0))))</f>
        <v>0</v>
      </c>
      <c r="AJ201">
        <v>191</v>
      </c>
      <c r="AK201">
        <f>IF(AJ201&gt;$AZ$11,"",INDEX($P$11:$P$1010,MATCH(AJ201,$AD$11:$AD$1010,0)))</f>
        <v>0</v>
      </c>
    </row>
    <row r="202" spans="1:37">
      <c r="A202">
        <f>COUNTA(Journal!A202:M202)&gt;0</f>
        <v>0</v>
      </c>
      <c r="B202">
        <f>IF(Journal!$C202="",0,IFERROR(MATCH(Journal!$C202,Markets!$A$5:$A$154,0),0))</f>
        <v>0</v>
      </c>
      <c r="C202">
        <f>IF(B202&gt;0,INDEX(Markets!$C$5:$C$154,B202),"")</f>
        <v>0</v>
      </c>
      <c r="D202">
        <f>IF(B202&gt;0,INDEX(Markets!$F$5:$F$154,B202),"")</f>
        <v>0</v>
      </c>
      <c r="E202">
        <f>IF(B202&gt;0,IF(INDEX(Markets!$G$5:$G$154,B202)="",Journal!$D$4,INDEX(Markets!$G$5:$G$154,B202)),"")</f>
        <v>0</v>
      </c>
      <c r="F202">
        <f>IF(B202&gt;0,N(INDEX(Markets!$H$5:$H$154,B202)),0)</f>
        <v>0</v>
      </c>
      <c r="G202">
        <f>IF(Journal!$D202="LONG",1,IF(Journal!$D202="SHORT",-1,0))</f>
        <v>0</v>
      </c>
      <c r="H202">
        <f>IF(AND(ISNUMBER(Journal!$E202),ISNUMBER(Journal!$F202)),ABS(Journal!$E202-Journal!$F202),"")</f>
        <v>0</v>
      </c>
      <c r="I202">
        <f>IF(NOT(A202),"",IF(Journal!$C202="","INSTRUMENT MISSING",IF(B202=0,"UNKNOWN INSTRUMENT",IF(OR(NOT(ISNUMBER(C202)),NOT(ISNUMBER(D202))),"INSTRUMENT SPECS MISSING",IF(OR(C202&lt;=0,D202&lt;=0),"INSTRUMENT SPECS MISSING",IF(NOT(ISNUMBER(Journal!$E202)),"ENTRY MISSING",IF(NOT(ISNUMBER(Journal!$F202)),"SL MISSING",IF(Journal!$F202=Journal!$E202,"SL = ENTRY",IF(G202=0,"DIRECTION MISSING",IF(G202*(Journal!$E202-Journal!$F202)&lt;=0,"SL WRONG SIDE",IF(NOT(AND(ISNUMBER(Journal!$L202),Journal!$L202&gt;0)),IF(TRUE,"LOTS MISSING","RISK MISSING"),"")))))))))))</f>
        <v>0</v>
      </c>
      <c r="J202">
        <f>IF(NOT(A202),"",IF(I202&lt;&gt;"",I202,IF(AND(ISNUMBER(Journal!$G202),G202*(Journal!$G202-Journal!$E202)&lt;=0),"TP1 WRONG SIDE",IF(AND(ISNUMBER(Journal!$H202),G202*(Journal!$H202-Journal!$E202)&lt;=0),"TP2 WRONG SIDE",IF(AND(ISNUMBER(Journal!$I202),G202*(Journal!$I202-Journal!$E202)&lt;=0),"TP3 WRONG SIDE",IF(Journal!$K202="","OPEN",IF(AND(Journal!$M202&lt;&gt;"",OR(NOT(ISNUMBER(Journal!$M202)),Journal!$M202&lt;=0,Journal!$M202&gt;=1)),"TP1 % INVALID",IF(Journal!$K202="SL","OK",IF(Journal!$K202="TP",IF(ISNUMBER(Journal!$G202),"OK","TP1 MISSING"),IF(Journal!$K202="Manual exit",IF(ISNUMBER(Journal!$J202),"OK","MANUAL MISSING"),IF(Journal!$K202="TP1 + Breakeven",IF(ISNUMBER(Journal!$G202),"OK","TP1 MISSING"),IF(Journal!$K202="TP1 + Manual",IF(ISNUMBER(Journal!$G202),IF(ISNUMBER(Journal!$J202),"OK","MANUAL MISSING"),IF(ISNUMBER(Journal!$J202),"TP1 MISSING","TP1 &amp; MANUAL MISSING")),IF(Journal!$K202="Multiple TP",IF(ISNUMBER(Journal!$G202),IF(ISNUMBER(Journal!$H202),"OK","TP2 MISSING"),IF(ISNUMBER(Journal!$H202),"TP1 MISSING","TP1 &amp; TP2 MISSING")),"UNKNOWN OUTCOME")))))))))))))</f>
        <v>0</v>
      </c>
      <c r="K202">
        <f>J202="OK"</f>
        <v>0</v>
      </c>
      <c r="L202">
        <f>IF(ISNUMBER(Journal!$M202),Journal!$M202,0.5)</f>
        <v>0</v>
      </c>
      <c r="M202">
        <f>IF(NOT(K202),"",G202*IF(Journal!$K202="SL",Journal!$F202-Journal!$E202,IF(Journal!$K202="TP",Journal!$G202-Journal!$E202,IF(Journal!$K202="Manual exit",Journal!$J202-Journal!$E202,IF(Journal!$K202="TP1 + Breakeven",L202*(Journal!$G202-Journal!$E202),IF(Journal!$K202="TP1 + Manual",L202*(Journal!$G202-Journal!$E202)+(1-L202)*(Journal!$J202-Journal!$E202),(Journal!$G202+Journal!$H202+IF(ISNUMBER(Journal!$I202),Journal!$I202,0))/IF(ISNUMBER(Journal!$I202),3,2)-Journal!$E202))))))</f>
        <v>0</v>
      </c>
      <c r="N202">
        <f>IF(K202,Journal!$E202+G202*M202,"")</f>
        <v>0</v>
      </c>
      <c r="O202">
        <f>Q201</f>
        <v>0</v>
      </c>
      <c r="P202">
        <f>IF(OR(NOT(A202),I202&lt;&gt;""),"",Journal!$L202)</f>
        <v>0</v>
      </c>
      <c r="Q202">
        <f>O202+IF(K202,V202,0)</f>
        <v>0</v>
      </c>
      <c r="R202">
        <f>IF(P202="","",H202*P202*C202*D202)</f>
        <v>0</v>
      </c>
      <c r="S202">
        <f>IF(K202,M202*P202*C202*D202,"")</f>
        <v>0</v>
      </c>
      <c r="T202">
        <f>IF(K202,-IF(F202&gt;0,F202*Journal!$E202*P202*C202*D202,P202*E202),"")</f>
        <v>0</v>
      </c>
      <c r="U202">
        <f>IF(K202,IF(S202&gt;0,"W",IF(S202&lt;0,"L","B")),"")</f>
        <v>0</v>
      </c>
      <c r="V202">
        <f>IF(K202,S202+T202,"")</f>
        <v>0</v>
      </c>
      <c r="W202">
        <f>IF(K202,V202/O202,"")</f>
        <v>0</v>
      </c>
      <c r="X202">
        <f>IF(K202,M202/H202,"")</f>
        <v>0</v>
      </c>
      <c r="Y202">
        <f>IF(AND(OR(J202="OK",J202="OPEN"),ISNUMBER(Journal!$G202)),G202*(Journal!$G202-Journal!$E202)/H202,"")</f>
        <v>0</v>
      </c>
      <c r="Z202">
        <f>IF(AA202="","",IF(AND(ISNUMBER(Settings!$D$5),ISNUMBER(Settings!$E$5),IF(Settings!$D$5&lt;=Settings!$E$5,AND(AA202&gt;=Settings!$D$5,AA202&lt;Settings!$E$5),OR(AA202&gt;=Settings!$D$5,AA202&lt;Settings!$E$5))),Settings!$A$5,IF(AND(ISNUMBER(Settings!$D$6),ISNUMBER(Settings!$E$6),IF(Settings!$D$6&lt;=Settings!$E$6,AND(AA202&gt;=Settings!$D$6,AA202&lt;Settings!$E$6),OR(AA202&gt;=Settings!$D$6,AA202&lt;Settings!$E$6))),Settings!$A$6,IF(AND(ISNUMBER(Settings!$D$7),ISNUMBER(Settings!$E$7),IF(Settings!$D$7&lt;=Settings!$E$7,AND(AA202&gt;=Settings!$D$7,AA202&lt;Settings!$E$7),OR(AA202&gt;=Settings!$D$7,AA202&lt;Settings!$E$7))),Settings!$A$7,IF(AND(ISNUMBER(Settings!$D$8),ISNUMBER(Settings!$E$8),IF(Settings!$D$8&lt;=Settings!$E$8,AND(AA202&gt;=Settings!$D$8,AA202&lt;Settings!$E$8),OR(AA202&gt;=Settings!$D$8,AA202&lt;Settings!$E$8))),Settings!$A$8,IF(AND(ISNUMBER(Settings!$D$9),ISNUMBER(Settings!$E$9),IF(Settings!$D$9&lt;=Settings!$E$9,AND(AA202&gt;=Settings!$D$9,AA202&lt;Settings!$E$9),OR(AA202&gt;=Settings!$D$9,AA202&lt;Settings!$E$9))),Settings!$A$9,IF(AND(ISNUMBER(Settings!$D$10),ISNUMBER(Settings!$E$10),IF(Settings!$D$10&lt;=Settings!$E$10,AND(AA202&gt;=Settings!$D$10,AA202&lt;Settings!$E$10),OR(AA202&gt;=Settings!$D$10,AA202&lt;Settings!$E$10))),Settings!$A$10,"")))))))</f>
        <v>0</v>
      </c>
      <c r="AA202">
        <f>IF(AND(A202,ISNUMBER(Journal!$B202)),MOD(ROUND(MOD(Journal!$B202,1)*1440,0)-ROUND(Journal!$D$8*60,0),1440),"")</f>
        <v>0</v>
      </c>
      <c r="AB202">
        <f>IF(G202=1,"LONG",IF(G202=-1,"SHORT",""))</f>
        <v>0</v>
      </c>
      <c r="AC202">
        <f>AC201+IF(K202,1,0)</f>
        <v>0</v>
      </c>
      <c r="AD202">
        <f>IF(K202,AC202,"")</f>
        <v>0</v>
      </c>
      <c r="AE202">
        <f>J202="OPEN"</f>
        <v>0</v>
      </c>
      <c r="AF202">
        <f>AND(J202&lt;&gt;"",J202&lt;&gt;"OK",J202&lt;&gt;"OPEN")</f>
        <v>0</v>
      </c>
      <c r="AH202">
        <v>191</v>
      </c>
      <c r="AI202">
        <f>IF(AH202&gt;$AZ$11,"",IF(AH202=0,Journal!$D$3,INDEX($Q$11:$Q$1010,MATCH(AH202,$AD$11:$AD$1010,0))))</f>
        <v>0</v>
      </c>
      <c r="AJ202">
        <v>192</v>
      </c>
      <c r="AK202">
        <f>IF(AJ202&gt;$AZ$11,"",INDEX($P$11:$P$1010,MATCH(AJ202,$AD$11:$AD$1010,0)))</f>
        <v>0</v>
      </c>
    </row>
    <row r="203" spans="1:37">
      <c r="A203">
        <f>COUNTA(Journal!A203:M203)&gt;0</f>
        <v>0</v>
      </c>
      <c r="B203">
        <f>IF(Journal!$C203="",0,IFERROR(MATCH(Journal!$C203,Markets!$A$5:$A$154,0),0))</f>
        <v>0</v>
      </c>
      <c r="C203">
        <f>IF(B203&gt;0,INDEX(Markets!$C$5:$C$154,B203),"")</f>
        <v>0</v>
      </c>
      <c r="D203">
        <f>IF(B203&gt;0,INDEX(Markets!$F$5:$F$154,B203),"")</f>
        <v>0</v>
      </c>
      <c r="E203">
        <f>IF(B203&gt;0,IF(INDEX(Markets!$G$5:$G$154,B203)="",Journal!$D$4,INDEX(Markets!$G$5:$G$154,B203)),"")</f>
        <v>0</v>
      </c>
      <c r="F203">
        <f>IF(B203&gt;0,N(INDEX(Markets!$H$5:$H$154,B203)),0)</f>
        <v>0</v>
      </c>
      <c r="G203">
        <f>IF(Journal!$D203="LONG",1,IF(Journal!$D203="SHORT",-1,0))</f>
        <v>0</v>
      </c>
      <c r="H203">
        <f>IF(AND(ISNUMBER(Journal!$E203),ISNUMBER(Journal!$F203)),ABS(Journal!$E203-Journal!$F203),"")</f>
        <v>0</v>
      </c>
      <c r="I203">
        <f>IF(NOT(A203),"",IF(Journal!$C203="","INSTRUMENT MISSING",IF(B203=0,"UNKNOWN INSTRUMENT",IF(OR(NOT(ISNUMBER(C203)),NOT(ISNUMBER(D203))),"INSTRUMENT SPECS MISSING",IF(OR(C203&lt;=0,D203&lt;=0),"INSTRUMENT SPECS MISSING",IF(NOT(ISNUMBER(Journal!$E203)),"ENTRY MISSING",IF(NOT(ISNUMBER(Journal!$F203)),"SL MISSING",IF(Journal!$F203=Journal!$E203,"SL = ENTRY",IF(G203=0,"DIRECTION MISSING",IF(G203*(Journal!$E203-Journal!$F203)&lt;=0,"SL WRONG SIDE",IF(NOT(AND(ISNUMBER(Journal!$L203),Journal!$L203&gt;0)),IF(TRUE,"LOTS MISSING","RISK MISSING"),"")))))))))))</f>
        <v>0</v>
      </c>
      <c r="J203">
        <f>IF(NOT(A203),"",IF(I203&lt;&gt;"",I203,IF(AND(ISNUMBER(Journal!$G203),G203*(Journal!$G203-Journal!$E203)&lt;=0),"TP1 WRONG SIDE",IF(AND(ISNUMBER(Journal!$H203),G203*(Journal!$H203-Journal!$E203)&lt;=0),"TP2 WRONG SIDE",IF(AND(ISNUMBER(Journal!$I203),G203*(Journal!$I203-Journal!$E203)&lt;=0),"TP3 WRONG SIDE",IF(Journal!$K203="","OPEN",IF(AND(Journal!$M203&lt;&gt;"",OR(NOT(ISNUMBER(Journal!$M203)),Journal!$M203&lt;=0,Journal!$M203&gt;=1)),"TP1 % INVALID",IF(Journal!$K203="SL","OK",IF(Journal!$K203="TP",IF(ISNUMBER(Journal!$G203),"OK","TP1 MISSING"),IF(Journal!$K203="Manual exit",IF(ISNUMBER(Journal!$J203),"OK","MANUAL MISSING"),IF(Journal!$K203="TP1 + Breakeven",IF(ISNUMBER(Journal!$G203),"OK","TP1 MISSING"),IF(Journal!$K203="TP1 + Manual",IF(ISNUMBER(Journal!$G203),IF(ISNUMBER(Journal!$J203),"OK","MANUAL MISSING"),IF(ISNUMBER(Journal!$J203),"TP1 MISSING","TP1 &amp; MANUAL MISSING")),IF(Journal!$K203="Multiple TP",IF(ISNUMBER(Journal!$G203),IF(ISNUMBER(Journal!$H203),"OK","TP2 MISSING"),IF(ISNUMBER(Journal!$H203),"TP1 MISSING","TP1 &amp; TP2 MISSING")),"UNKNOWN OUTCOME")))))))))))))</f>
        <v>0</v>
      </c>
      <c r="K203">
        <f>J203="OK"</f>
        <v>0</v>
      </c>
      <c r="L203">
        <f>IF(ISNUMBER(Journal!$M203),Journal!$M203,0.5)</f>
        <v>0</v>
      </c>
      <c r="M203">
        <f>IF(NOT(K203),"",G203*IF(Journal!$K203="SL",Journal!$F203-Journal!$E203,IF(Journal!$K203="TP",Journal!$G203-Journal!$E203,IF(Journal!$K203="Manual exit",Journal!$J203-Journal!$E203,IF(Journal!$K203="TP1 + Breakeven",L203*(Journal!$G203-Journal!$E203),IF(Journal!$K203="TP1 + Manual",L203*(Journal!$G203-Journal!$E203)+(1-L203)*(Journal!$J203-Journal!$E203),(Journal!$G203+Journal!$H203+IF(ISNUMBER(Journal!$I203),Journal!$I203,0))/IF(ISNUMBER(Journal!$I203),3,2)-Journal!$E203))))))</f>
        <v>0</v>
      </c>
      <c r="N203">
        <f>IF(K203,Journal!$E203+G203*M203,"")</f>
        <v>0</v>
      </c>
      <c r="O203">
        <f>Q202</f>
        <v>0</v>
      </c>
      <c r="P203">
        <f>IF(OR(NOT(A203),I203&lt;&gt;""),"",Journal!$L203)</f>
        <v>0</v>
      </c>
      <c r="Q203">
        <f>O203+IF(K203,V203,0)</f>
        <v>0</v>
      </c>
      <c r="R203">
        <f>IF(P203="","",H203*P203*C203*D203)</f>
        <v>0</v>
      </c>
      <c r="S203">
        <f>IF(K203,M203*P203*C203*D203,"")</f>
        <v>0</v>
      </c>
      <c r="T203">
        <f>IF(K203,-IF(F203&gt;0,F203*Journal!$E203*P203*C203*D203,P203*E203),"")</f>
        <v>0</v>
      </c>
      <c r="U203">
        <f>IF(K203,IF(S203&gt;0,"W",IF(S203&lt;0,"L","B")),"")</f>
        <v>0</v>
      </c>
      <c r="V203">
        <f>IF(K203,S203+T203,"")</f>
        <v>0</v>
      </c>
      <c r="W203">
        <f>IF(K203,V203/O203,"")</f>
        <v>0</v>
      </c>
      <c r="X203">
        <f>IF(K203,M203/H203,"")</f>
        <v>0</v>
      </c>
      <c r="Y203">
        <f>IF(AND(OR(J203="OK",J203="OPEN"),ISNUMBER(Journal!$G203)),G203*(Journal!$G203-Journal!$E203)/H203,"")</f>
        <v>0</v>
      </c>
      <c r="Z203">
        <f>IF(AA203="","",IF(AND(ISNUMBER(Settings!$D$5),ISNUMBER(Settings!$E$5),IF(Settings!$D$5&lt;=Settings!$E$5,AND(AA203&gt;=Settings!$D$5,AA203&lt;Settings!$E$5),OR(AA203&gt;=Settings!$D$5,AA203&lt;Settings!$E$5))),Settings!$A$5,IF(AND(ISNUMBER(Settings!$D$6),ISNUMBER(Settings!$E$6),IF(Settings!$D$6&lt;=Settings!$E$6,AND(AA203&gt;=Settings!$D$6,AA203&lt;Settings!$E$6),OR(AA203&gt;=Settings!$D$6,AA203&lt;Settings!$E$6))),Settings!$A$6,IF(AND(ISNUMBER(Settings!$D$7),ISNUMBER(Settings!$E$7),IF(Settings!$D$7&lt;=Settings!$E$7,AND(AA203&gt;=Settings!$D$7,AA203&lt;Settings!$E$7),OR(AA203&gt;=Settings!$D$7,AA203&lt;Settings!$E$7))),Settings!$A$7,IF(AND(ISNUMBER(Settings!$D$8),ISNUMBER(Settings!$E$8),IF(Settings!$D$8&lt;=Settings!$E$8,AND(AA203&gt;=Settings!$D$8,AA203&lt;Settings!$E$8),OR(AA203&gt;=Settings!$D$8,AA203&lt;Settings!$E$8))),Settings!$A$8,IF(AND(ISNUMBER(Settings!$D$9),ISNUMBER(Settings!$E$9),IF(Settings!$D$9&lt;=Settings!$E$9,AND(AA203&gt;=Settings!$D$9,AA203&lt;Settings!$E$9),OR(AA203&gt;=Settings!$D$9,AA203&lt;Settings!$E$9))),Settings!$A$9,IF(AND(ISNUMBER(Settings!$D$10),ISNUMBER(Settings!$E$10),IF(Settings!$D$10&lt;=Settings!$E$10,AND(AA203&gt;=Settings!$D$10,AA203&lt;Settings!$E$10),OR(AA203&gt;=Settings!$D$10,AA203&lt;Settings!$E$10))),Settings!$A$10,"")))))))</f>
        <v>0</v>
      </c>
      <c r="AA203">
        <f>IF(AND(A203,ISNUMBER(Journal!$B203)),MOD(ROUND(MOD(Journal!$B203,1)*1440,0)-ROUND(Journal!$D$8*60,0),1440),"")</f>
        <v>0</v>
      </c>
      <c r="AB203">
        <f>IF(G203=1,"LONG",IF(G203=-1,"SHORT",""))</f>
        <v>0</v>
      </c>
      <c r="AC203">
        <f>AC202+IF(K203,1,0)</f>
        <v>0</v>
      </c>
      <c r="AD203">
        <f>IF(K203,AC203,"")</f>
        <v>0</v>
      </c>
      <c r="AE203">
        <f>J203="OPEN"</f>
        <v>0</v>
      </c>
      <c r="AF203">
        <f>AND(J203&lt;&gt;"",J203&lt;&gt;"OK",J203&lt;&gt;"OPEN")</f>
        <v>0</v>
      </c>
      <c r="AH203">
        <v>192</v>
      </c>
      <c r="AI203">
        <f>IF(AH203&gt;$AZ$11,"",IF(AH203=0,Journal!$D$3,INDEX($Q$11:$Q$1010,MATCH(AH203,$AD$11:$AD$1010,0))))</f>
        <v>0</v>
      </c>
      <c r="AJ203">
        <v>193</v>
      </c>
      <c r="AK203">
        <f>IF(AJ203&gt;$AZ$11,"",INDEX($P$11:$P$1010,MATCH(AJ203,$AD$11:$AD$1010,0)))</f>
        <v>0</v>
      </c>
    </row>
    <row r="204" spans="1:37">
      <c r="A204">
        <f>COUNTA(Journal!A204:M204)&gt;0</f>
        <v>0</v>
      </c>
      <c r="B204">
        <f>IF(Journal!$C204="",0,IFERROR(MATCH(Journal!$C204,Markets!$A$5:$A$154,0),0))</f>
        <v>0</v>
      </c>
      <c r="C204">
        <f>IF(B204&gt;0,INDEX(Markets!$C$5:$C$154,B204),"")</f>
        <v>0</v>
      </c>
      <c r="D204">
        <f>IF(B204&gt;0,INDEX(Markets!$F$5:$F$154,B204),"")</f>
        <v>0</v>
      </c>
      <c r="E204">
        <f>IF(B204&gt;0,IF(INDEX(Markets!$G$5:$G$154,B204)="",Journal!$D$4,INDEX(Markets!$G$5:$G$154,B204)),"")</f>
        <v>0</v>
      </c>
      <c r="F204">
        <f>IF(B204&gt;0,N(INDEX(Markets!$H$5:$H$154,B204)),0)</f>
        <v>0</v>
      </c>
      <c r="G204">
        <f>IF(Journal!$D204="LONG",1,IF(Journal!$D204="SHORT",-1,0))</f>
        <v>0</v>
      </c>
      <c r="H204">
        <f>IF(AND(ISNUMBER(Journal!$E204),ISNUMBER(Journal!$F204)),ABS(Journal!$E204-Journal!$F204),"")</f>
        <v>0</v>
      </c>
      <c r="I204">
        <f>IF(NOT(A204),"",IF(Journal!$C204="","INSTRUMENT MISSING",IF(B204=0,"UNKNOWN INSTRUMENT",IF(OR(NOT(ISNUMBER(C204)),NOT(ISNUMBER(D204))),"INSTRUMENT SPECS MISSING",IF(OR(C204&lt;=0,D204&lt;=0),"INSTRUMENT SPECS MISSING",IF(NOT(ISNUMBER(Journal!$E204)),"ENTRY MISSING",IF(NOT(ISNUMBER(Journal!$F204)),"SL MISSING",IF(Journal!$F204=Journal!$E204,"SL = ENTRY",IF(G204=0,"DIRECTION MISSING",IF(G204*(Journal!$E204-Journal!$F204)&lt;=0,"SL WRONG SIDE",IF(NOT(AND(ISNUMBER(Journal!$L204),Journal!$L204&gt;0)),IF(TRUE,"LOTS MISSING","RISK MISSING"),"")))))))))))</f>
        <v>0</v>
      </c>
      <c r="J204">
        <f>IF(NOT(A204),"",IF(I204&lt;&gt;"",I204,IF(AND(ISNUMBER(Journal!$G204),G204*(Journal!$G204-Journal!$E204)&lt;=0),"TP1 WRONG SIDE",IF(AND(ISNUMBER(Journal!$H204),G204*(Journal!$H204-Journal!$E204)&lt;=0),"TP2 WRONG SIDE",IF(AND(ISNUMBER(Journal!$I204),G204*(Journal!$I204-Journal!$E204)&lt;=0),"TP3 WRONG SIDE",IF(Journal!$K204="","OPEN",IF(AND(Journal!$M204&lt;&gt;"",OR(NOT(ISNUMBER(Journal!$M204)),Journal!$M204&lt;=0,Journal!$M204&gt;=1)),"TP1 % INVALID",IF(Journal!$K204="SL","OK",IF(Journal!$K204="TP",IF(ISNUMBER(Journal!$G204),"OK","TP1 MISSING"),IF(Journal!$K204="Manual exit",IF(ISNUMBER(Journal!$J204),"OK","MANUAL MISSING"),IF(Journal!$K204="TP1 + Breakeven",IF(ISNUMBER(Journal!$G204),"OK","TP1 MISSING"),IF(Journal!$K204="TP1 + Manual",IF(ISNUMBER(Journal!$G204),IF(ISNUMBER(Journal!$J204),"OK","MANUAL MISSING"),IF(ISNUMBER(Journal!$J204),"TP1 MISSING","TP1 &amp; MANUAL MISSING")),IF(Journal!$K204="Multiple TP",IF(ISNUMBER(Journal!$G204),IF(ISNUMBER(Journal!$H204),"OK","TP2 MISSING"),IF(ISNUMBER(Journal!$H204),"TP1 MISSING","TP1 &amp; TP2 MISSING")),"UNKNOWN OUTCOME")))))))))))))</f>
        <v>0</v>
      </c>
      <c r="K204">
        <f>J204="OK"</f>
        <v>0</v>
      </c>
      <c r="L204">
        <f>IF(ISNUMBER(Journal!$M204),Journal!$M204,0.5)</f>
        <v>0</v>
      </c>
      <c r="M204">
        <f>IF(NOT(K204),"",G204*IF(Journal!$K204="SL",Journal!$F204-Journal!$E204,IF(Journal!$K204="TP",Journal!$G204-Journal!$E204,IF(Journal!$K204="Manual exit",Journal!$J204-Journal!$E204,IF(Journal!$K204="TP1 + Breakeven",L204*(Journal!$G204-Journal!$E204),IF(Journal!$K204="TP1 + Manual",L204*(Journal!$G204-Journal!$E204)+(1-L204)*(Journal!$J204-Journal!$E204),(Journal!$G204+Journal!$H204+IF(ISNUMBER(Journal!$I204),Journal!$I204,0))/IF(ISNUMBER(Journal!$I204),3,2)-Journal!$E204))))))</f>
        <v>0</v>
      </c>
      <c r="N204">
        <f>IF(K204,Journal!$E204+G204*M204,"")</f>
        <v>0</v>
      </c>
      <c r="O204">
        <f>Q203</f>
        <v>0</v>
      </c>
      <c r="P204">
        <f>IF(OR(NOT(A204),I204&lt;&gt;""),"",Journal!$L204)</f>
        <v>0</v>
      </c>
      <c r="Q204">
        <f>O204+IF(K204,V204,0)</f>
        <v>0</v>
      </c>
      <c r="R204">
        <f>IF(P204="","",H204*P204*C204*D204)</f>
        <v>0</v>
      </c>
      <c r="S204">
        <f>IF(K204,M204*P204*C204*D204,"")</f>
        <v>0</v>
      </c>
      <c r="T204">
        <f>IF(K204,-IF(F204&gt;0,F204*Journal!$E204*P204*C204*D204,P204*E204),"")</f>
        <v>0</v>
      </c>
      <c r="U204">
        <f>IF(K204,IF(S204&gt;0,"W",IF(S204&lt;0,"L","B")),"")</f>
        <v>0</v>
      </c>
      <c r="V204">
        <f>IF(K204,S204+T204,"")</f>
        <v>0</v>
      </c>
      <c r="W204">
        <f>IF(K204,V204/O204,"")</f>
        <v>0</v>
      </c>
      <c r="X204">
        <f>IF(K204,M204/H204,"")</f>
        <v>0</v>
      </c>
      <c r="Y204">
        <f>IF(AND(OR(J204="OK",J204="OPEN"),ISNUMBER(Journal!$G204)),G204*(Journal!$G204-Journal!$E204)/H204,"")</f>
        <v>0</v>
      </c>
      <c r="Z204">
        <f>IF(AA204="","",IF(AND(ISNUMBER(Settings!$D$5),ISNUMBER(Settings!$E$5),IF(Settings!$D$5&lt;=Settings!$E$5,AND(AA204&gt;=Settings!$D$5,AA204&lt;Settings!$E$5),OR(AA204&gt;=Settings!$D$5,AA204&lt;Settings!$E$5))),Settings!$A$5,IF(AND(ISNUMBER(Settings!$D$6),ISNUMBER(Settings!$E$6),IF(Settings!$D$6&lt;=Settings!$E$6,AND(AA204&gt;=Settings!$D$6,AA204&lt;Settings!$E$6),OR(AA204&gt;=Settings!$D$6,AA204&lt;Settings!$E$6))),Settings!$A$6,IF(AND(ISNUMBER(Settings!$D$7),ISNUMBER(Settings!$E$7),IF(Settings!$D$7&lt;=Settings!$E$7,AND(AA204&gt;=Settings!$D$7,AA204&lt;Settings!$E$7),OR(AA204&gt;=Settings!$D$7,AA204&lt;Settings!$E$7))),Settings!$A$7,IF(AND(ISNUMBER(Settings!$D$8),ISNUMBER(Settings!$E$8),IF(Settings!$D$8&lt;=Settings!$E$8,AND(AA204&gt;=Settings!$D$8,AA204&lt;Settings!$E$8),OR(AA204&gt;=Settings!$D$8,AA204&lt;Settings!$E$8))),Settings!$A$8,IF(AND(ISNUMBER(Settings!$D$9),ISNUMBER(Settings!$E$9),IF(Settings!$D$9&lt;=Settings!$E$9,AND(AA204&gt;=Settings!$D$9,AA204&lt;Settings!$E$9),OR(AA204&gt;=Settings!$D$9,AA204&lt;Settings!$E$9))),Settings!$A$9,IF(AND(ISNUMBER(Settings!$D$10),ISNUMBER(Settings!$E$10),IF(Settings!$D$10&lt;=Settings!$E$10,AND(AA204&gt;=Settings!$D$10,AA204&lt;Settings!$E$10),OR(AA204&gt;=Settings!$D$10,AA204&lt;Settings!$E$10))),Settings!$A$10,"")))))))</f>
        <v>0</v>
      </c>
      <c r="AA204">
        <f>IF(AND(A204,ISNUMBER(Journal!$B204)),MOD(ROUND(MOD(Journal!$B204,1)*1440,0)-ROUND(Journal!$D$8*60,0),1440),"")</f>
        <v>0</v>
      </c>
      <c r="AB204">
        <f>IF(G204=1,"LONG",IF(G204=-1,"SHORT",""))</f>
        <v>0</v>
      </c>
      <c r="AC204">
        <f>AC203+IF(K204,1,0)</f>
        <v>0</v>
      </c>
      <c r="AD204">
        <f>IF(K204,AC204,"")</f>
        <v>0</v>
      </c>
      <c r="AE204">
        <f>J204="OPEN"</f>
        <v>0</v>
      </c>
      <c r="AF204">
        <f>AND(J204&lt;&gt;"",J204&lt;&gt;"OK",J204&lt;&gt;"OPEN")</f>
        <v>0</v>
      </c>
      <c r="AH204">
        <v>193</v>
      </c>
      <c r="AI204">
        <f>IF(AH204&gt;$AZ$11,"",IF(AH204=0,Journal!$D$3,INDEX($Q$11:$Q$1010,MATCH(AH204,$AD$11:$AD$1010,0))))</f>
        <v>0</v>
      </c>
      <c r="AJ204">
        <v>194</v>
      </c>
      <c r="AK204">
        <f>IF(AJ204&gt;$AZ$11,"",INDEX($P$11:$P$1010,MATCH(AJ204,$AD$11:$AD$1010,0)))</f>
        <v>0</v>
      </c>
    </row>
    <row r="205" spans="1:37">
      <c r="A205">
        <f>COUNTA(Journal!A205:M205)&gt;0</f>
        <v>0</v>
      </c>
      <c r="B205">
        <f>IF(Journal!$C205="",0,IFERROR(MATCH(Journal!$C205,Markets!$A$5:$A$154,0),0))</f>
        <v>0</v>
      </c>
      <c r="C205">
        <f>IF(B205&gt;0,INDEX(Markets!$C$5:$C$154,B205),"")</f>
        <v>0</v>
      </c>
      <c r="D205">
        <f>IF(B205&gt;0,INDEX(Markets!$F$5:$F$154,B205),"")</f>
        <v>0</v>
      </c>
      <c r="E205">
        <f>IF(B205&gt;0,IF(INDEX(Markets!$G$5:$G$154,B205)="",Journal!$D$4,INDEX(Markets!$G$5:$G$154,B205)),"")</f>
        <v>0</v>
      </c>
      <c r="F205">
        <f>IF(B205&gt;0,N(INDEX(Markets!$H$5:$H$154,B205)),0)</f>
        <v>0</v>
      </c>
      <c r="G205">
        <f>IF(Journal!$D205="LONG",1,IF(Journal!$D205="SHORT",-1,0))</f>
        <v>0</v>
      </c>
      <c r="H205">
        <f>IF(AND(ISNUMBER(Journal!$E205),ISNUMBER(Journal!$F205)),ABS(Journal!$E205-Journal!$F205),"")</f>
        <v>0</v>
      </c>
      <c r="I205">
        <f>IF(NOT(A205),"",IF(Journal!$C205="","INSTRUMENT MISSING",IF(B205=0,"UNKNOWN INSTRUMENT",IF(OR(NOT(ISNUMBER(C205)),NOT(ISNUMBER(D205))),"INSTRUMENT SPECS MISSING",IF(OR(C205&lt;=0,D205&lt;=0),"INSTRUMENT SPECS MISSING",IF(NOT(ISNUMBER(Journal!$E205)),"ENTRY MISSING",IF(NOT(ISNUMBER(Journal!$F205)),"SL MISSING",IF(Journal!$F205=Journal!$E205,"SL = ENTRY",IF(G205=0,"DIRECTION MISSING",IF(G205*(Journal!$E205-Journal!$F205)&lt;=0,"SL WRONG SIDE",IF(NOT(AND(ISNUMBER(Journal!$L205),Journal!$L205&gt;0)),IF(TRUE,"LOTS MISSING","RISK MISSING"),"")))))))))))</f>
        <v>0</v>
      </c>
      <c r="J205">
        <f>IF(NOT(A205),"",IF(I205&lt;&gt;"",I205,IF(AND(ISNUMBER(Journal!$G205),G205*(Journal!$G205-Journal!$E205)&lt;=0),"TP1 WRONG SIDE",IF(AND(ISNUMBER(Journal!$H205),G205*(Journal!$H205-Journal!$E205)&lt;=0),"TP2 WRONG SIDE",IF(AND(ISNUMBER(Journal!$I205),G205*(Journal!$I205-Journal!$E205)&lt;=0),"TP3 WRONG SIDE",IF(Journal!$K205="","OPEN",IF(AND(Journal!$M205&lt;&gt;"",OR(NOT(ISNUMBER(Journal!$M205)),Journal!$M205&lt;=0,Journal!$M205&gt;=1)),"TP1 % INVALID",IF(Journal!$K205="SL","OK",IF(Journal!$K205="TP",IF(ISNUMBER(Journal!$G205),"OK","TP1 MISSING"),IF(Journal!$K205="Manual exit",IF(ISNUMBER(Journal!$J205),"OK","MANUAL MISSING"),IF(Journal!$K205="TP1 + Breakeven",IF(ISNUMBER(Journal!$G205),"OK","TP1 MISSING"),IF(Journal!$K205="TP1 + Manual",IF(ISNUMBER(Journal!$G205),IF(ISNUMBER(Journal!$J205),"OK","MANUAL MISSING"),IF(ISNUMBER(Journal!$J205),"TP1 MISSING","TP1 &amp; MANUAL MISSING")),IF(Journal!$K205="Multiple TP",IF(ISNUMBER(Journal!$G205),IF(ISNUMBER(Journal!$H205),"OK","TP2 MISSING"),IF(ISNUMBER(Journal!$H205),"TP1 MISSING","TP1 &amp; TP2 MISSING")),"UNKNOWN OUTCOME")))))))))))))</f>
        <v>0</v>
      </c>
      <c r="K205">
        <f>J205="OK"</f>
        <v>0</v>
      </c>
      <c r="L205">
        <f>IF(ISNUMBER(Journal!$M205),Journal!$M205,0.5)</f>
        <v>0</v>
      </c>
      <c r="M205">
        <f>IF(NOT(K205),"",G205*IF(Journal!$K205="SL",Journal!$F205-Journal!$E205,IF(Journal!$K205="TP",Journal!$G205-Journal!$E205,IF(Journal!$K205="Manual exit",Journal!$J205-Journal!$E205,IF(Journal!$K205="TP1 + Breakeven",L205*(Journal!$G205-Journal!$E205),IF(Journal!$K205="TP1 + Manual",L205*(Journal!$G205-Journal!$E205)+(1-L205)*(Journal!$J205-Journal!$E205),(Journal!$G205+Journal!$H205+IF(ISNUMBER(Journal!$I205),Journal!$I205,0))/IF(ISNUMBER(Journal!$I205),3,2)-Journal!$E205))))))</f>
        <v>0</v>
      </c>
      <c r="N205">
        <f>IF(K205,Journal!$E205+G205*M205,"")</f>
        <v>0</v>
      </c>
      <c r="O205">
        <f>Q204</f>
        <v>0</v>
      </c>
      <c r="P205">
        <f>IF(OR(NOT(A205),I205&lt;&gt;""),"",Journal!$L205)</f>
        <v>0</v>
      </c>
      <c r="Q205">
        <f>O205+IF(K205,V205,0)</f>
        <v>0</v>
      </c>
      <c r="R205">
        <f>IF(P205="","",H205*P205*C205*D205)</f>
        <v>0</v>
      </c>
      <c r="S205">
        <f>IF(K205,M205*P205*C205*D205,"")</f>
        <v>0</v>
      </c>
      <c r="T205">
        <f>IF(K205,-IF(F205&gt;0,F205*Journal!$E205*P205*C205*D205,P205*E205),"")</f>
        <v>0</v>
      </c>
      <c r="U205">
        <f>IF(K205,IF(S205&gt;0,"W",IF(S205&lt;0,"L","B")),"")</f>
        <v>0</v>
      </c>
      <c r="V205">
        <f>IF(K205,S205+T205,"")</f>
        <v>0</v>
      </c>
      <c r="W205">
        <f>IF(K205,V205/O205,"")</f>
        <v>0</v>
      </c>
      <c r="X205">
        <f>IF(K205,M205/H205,"")</f>
        <v>0</v>
      </c>
      <c r="Y205">
        <f>IF(AND(OR(J205="OK",J205="OPEN"),ISNUMBER(Journal!$G205)),G205*(Journal!$G205-Journal!$E205)/H205,"")</f>
        <v>0</v>
      </c>
      <c r="Z205">
        <f>IF(AA205="","",IF(AND(ISNUMBER(Settings!$D$5),ISNUMBER(Settings!$E$5),IF(Settings!$D$5&lt;=Settings!$E$5,AND(AA205&gt;=Settings!$D$5,AA205&lt;Settings!$E$5),OR(AA205&gt;=Settings!$D$5,AA205&lt;Settings!$E$5))),Settings!$A$5,IF(AND(ISNUMBER(Settings!$D$6),ISNUMBER(Settings!$E$6),IF(Settings!$D$6&lt;=Settings!$E$6,AND(AA205&gt;=Settings!$D$6,AA205&lt;Settings!$E$6),OR(AA205&gt;=Settings!$D$6,AA205&lt;Settings!$E$6))),Settings!$A$6,IF(AND(ISNUMBER(Settings!$D$7),ISNUMBER(Settings!$E$7),IF(Settings!$D$7&lt;=Settings!$E$7,AND(AA205&gt;=Settings!$D$7,AA205&lt;Settings!$E$7),OR(AA205&gt;=Settings!$D$7,AA205&lt;Settings!$E$7))),Settings!$A$7,IF(AND(ISNUMBER(Settings!$D$8),ISNUMBER(Settings!$E$8),IF(Settings!$D$8&lt;=Settings!$E$8,AND(AA205&gt;=Settings!$D$8,AA205&lt;Settings!$E$8),OR(AA205&gt;=Settings!$D$8,AA205&lt;Settings!$E$8))),Settings!$A$8,IF(AND(ISNUMBER(Settings!$D$9),ISNUMBER(Settings!$E$9),IF(Settings!$D$9&lt;=Settings!$E$9,AND(AA205&gt;=Settings!$D$9,AA205&lt;Settings!$E$9),OR(AA205&gt;=Settings!$D$9,AA205&lt;Settings!$E$9))),Settings!$A$9,IF(AND(ISNUMBER(Settings!$D$10),ISNUMBER(Settings!$E$10),IF(Settings!$D$10&lt;=Settings!$E$10,AND(AA205&gt;=Settings!$D$10,AA205&lt;Settings!$E$10),OR(AA205&gt;=Settings!$D$10,AA205&lt;Settings!$E$10))),Settings!$A$10,"")))))))</f>
        <v>0</v>
      </c>
      <c r="AA205">
        <f>IF(AND(A205,ISNUMBER(Journal!$B205)),MOD(ROUND(MOD(Journal!$B205,1)*1440,0)-ROUND(Journal!$D$8*60,0),1440),"")</f>
        <v>0</v>
      </c>
      <c r="AB205">
        <f>IF(G205=1,"LONG",IF(G205=-1,"SHORT",""))</f>
        <v>0</v>
      </c>
      <c r="AC205">
        <f>AC204+IF(K205,1,0)</f>
        <v>0</v>
      </c>
      <c r="AD205">
        <f>IF(K205,AC205,"")</f>
        <v>0</v>
      </c>
      <c r="AE205">
        <f>J205="OPEN"</f>
        <v>0</v>
      </c>
      <c r="AF205">
        <f>AND(J205&lt;&gt;"",J205&lt;&gt;"OK",J205&lt;&gt;"OPEN")</f>
        <v>0</v>
      </c>
      <c r="AH205">
        <v>194</v>
      </c>
      <c r="AI205">
        <f>IF(AH205&gt;$AZ$11,"",IF(AH205=0,Journal!$D$3,INDEX($Q$11:$Q$1010,MATCH(AH205,$AD$11:$AD$1010,0))))</f>
        <v>0</v>
      </c>
      <c r="AJ205">
        <v>195</v>
      </c>
      <c r="AK205">
        <f>IF(AJ205&gt;$AZ$11,"",INDEX($P$11:$P$1010,MATCH(AJ205,$AD$11:$AD$1010,0)))</f>
        <v>0</v>
      </c>
    </row>
    <row r="206" spans="1:37">
      <c r="A206">
        <f>COUNTA(Journal!A206:M206)&gt;0</f>
        <v>0</v>
      </c>
      <c r="B206">
        <f>IF(Journal!$C206="",0,IFERROR(MATCH(Journal!$C206,Markets!$A$5:$A$154,0),0))</f>
        <v>0</v>
      </c>
      <c r="C206">
        <f>IF(B206&gt;0,INDEX(Markets!$C$5:$C$154,B206),"")</f>
        <v>0</v>
      </c>
      <c r="D206">
        <f>IF(B206&gt;0,INDEX(Markets!$F$5:$F$154,B206),"")</f>
        <v>0</v>
      </c>
      <c r="E206">
        <f>IF(B206&gt;0,IF(INDEX(Markets!$G$5:$G$154,B206)="",Journal!$D$4,INDEX(Markets!$G$5:$G$154,B206)),"")</f>
        <v>0</v>
      </c>
      <c r="F206">
        <f>IF(B206&gt;0,N(INDEX(Markets!$H$5:$H$154,B206)),0)</f>
        <v>0</v>
      </c>
      <c r="G206">
        <f>IF(Journal!$D206="LONG",1,IF(Journal!$D206="SHORT",-1,0))</f>
        <v>0</v>
      </c>
      <c r="H206">
        <f>IF(AND(ISNUMBER(Journal!$E206),ISNUMBER(Journal!$F206)),ABS(Journal!$E206-Journal!$F206),"")</f>
        <v>0</v>
      </c>
      <c r="I206">
        <f>IF(NOT(A206),"",IF(Journal!$C206="","INSTRUMENT MISSING",IF(B206=0,"UNKNOWN INSTRUMENT",IF(OR(NOT(ISNUMBER(C206)),NOT(ISNUMBER(D206))),"INSTRUMENT SPECS MISSING",IF(OR(C206&lt;=0,D206&lt;=0),"INSTRUMENT SPECS MISSING",IF(NOT(ISNUMBER(Journal!$E206)),"ENTRY MISSING",IF(NOT(ISNUMBER(Journal!$F206)),"SL MISSING",IF(Journal!$F206=Journal!$E206,"SL = ENTRY",IF(G206=0,"DIRECTION MISSING",IF(G206*(Journal!$E206-Journal!$F206)&lt;=0,"SL WRONG SIDE",IF(NOT(AND(ISNUMBER(Journal!$L206),Journal!$L206&gt;0)),IF(TRUE,"LOTS MISSING","RISK MISSING"),"")))))))))))</f>
        <v>0</v>
      </c>
      <c r="J206">
        <f>IF(NOT(A206),"",IF(I206&lt;&gt;"",I206,IF(AND(ISNUMBER(Journal!$G206),G206*(Journal!$G206-Journal!$E206)&lt;=0),"TP1 WRONG SIDE",IF(AND(ISNUMBER(Journal!$H206),G206*(Journal!$H206-Journal!$E206)&lt;=0),"TP2 WRONG SIDE",IF(AND(ISNUMBER(Journal!$I206),G206*(Journal!$I206-Journal!$E206)&lt;=0),"TP3 WRONG SIDE",IF(Journal!$K206="","OPEN",IF(AND(Journal!$M206&lt;&gt;"",OR(NOT(ISNUMBER(Journal!$M206)),Journal!$M206&lt;=0,Journal!$M206&gt;=1)),"TP1 % INVALID",IF(Journal!$K206="SL","OK",IF(Journal!$K206="TP",IF(ISNUMBER(Journal!$G206),"OK","TP1 MISSING"),IF(Journal!$K206="Manual exit",IF(ISNUMBER(Journal!$J206),"OK","MANUAL MISSING"),IF(Journal!$K206="TP1 + Breakeven",IF(ISNUMBER(Journal!$G206),"OK","TP1 MISSING"),IF(Journal!$K206="TP1 + Manual",IF(ISNUMBER(Journal!$G206),IF(ISNUMBER(Journal!$J206),"OK","MANUAL MISSING"),IF(ISNUMBER(Journal!$J206),"TP1 MISSING","TP1 &amp; MANUAL MISSING")),IF(Journal!$K206="Multiple TP",IF(ISNUMBER(Journal!$G206),IF(ISNUMBER(Journal!$H206),"OK","TP2 MISSING"),IF(ISNUMBER(Journal!$H206),"TP1 MISSING","TP1 &amp; TP2 MISSING")),"UNKNOWN OUTCOME")))))))))))))</f>
        <v>0</v>
      </c>
      <c r="K206">
        <f>J206="OK"</f>
        <v>0</v>
      </c>
      <c r="L206">
        <f>IF(ISNUMBER(Journal!$M206),Journal!$M206,0.5)</f>
        <v>0</v>
      </c>
      <c r="M206">
        <f>IF(NOT(K206),"",G206*IF(Journal!$K206="SL",Journal!$F206-Journal!$E206,IF(Journal!$K206="TP",Journal!$G206-Journal!$E206,IF(Journal!$K206="Manual exit",Journal!$J206-Journal!$E206,IF(Journal!$K206="TP1 + Breakeven",L206*(Journal!$G206-Journal!$E206),IF(Journal!$K206="TP1 + Manual",L206*(Journal!$G206-Journal!$E206)+(1-L206)*(Journal!$J206-Journal!$E206),(Journal!$G206+Journal!$H206+IF(ISNUMBER(Journal!$I206),Journal!$I206,0))/IF(ISNUMBER(Journal!$I206),3,2)-Journal!$E206))))))</f>
        <v>0</v>
      </c>
      <c r="N206">
        <f>IF(K206,Journal!$E206+G206*M206,"")</f>
        <v>0</v>
      </c>
      <c r="O206">
        <f>Q205</f>
        <v>0</v>
      </c>
      <c r="P206">
        <f>IF(OR(NOT(A206),I206&lt;&gt;""),"",Journal!$L206)</f>
        <v>0</v>
      </c>
      <c r="Q206">
        <f>O206+IF(K206,V206,0)</f>
        <v>0</v>
      </c>
      <c r="R206">
        <f>IF(P206="","",H206*P206*C206*D206)</f>
        <v>0</v>
      </c>
      <c r="S206">
        <f>IF(K206,M206*P206*C206*D206,"")</f>
        <v>0</v>
      </c>
      <c r="T206">
        <f>IF(K206,-IF(F206&gt;0,F206*Journal!$E206*P206*C206*D206,P206*E206),"")</f>
        <v>0</v>
      </c>
      <c r="U206">
        <f>IF(K206,IF(S206&gt;0,"W",IF(S206&lt;0,"L","B")),"")</f>
        <v>0</v>
      </c>
      <c r="V206">
        <f>IF(K206,S206+T206,"")</f>
        <v>0</v>
      </c>
      <c r="W206">
        <f>IF(K206,V206/O206,"")</f>
        <v>0</v>
      </c>
      <c r="X206">
        <f>IF(K206,M206/H206,"")</f>
        <v>0</v>
      </c>
      <c r="Y206">
        <f>IF(AND(OR(J206="OK",J206="OPEN"),ISNUMBER(Journal!$G206)),G206*(Journal!$G206-Journal!$E206)/H206,"")</f>
        <v>0</v>
      </c>
      <c r="Z206">
        <f>IF(AA206="","",IF(AND(ISNUMBER(Settings!$D$5),ISNUMBER(Settings!$E$5),IF(Settings!$D$5&lt;=Settings!$E$5,AND(AA206&gt;=Settings!$D$5,AA206&lt;Settings!$E$5),OR(AA206&gt;=Settings!$D$5,AA206&lt;Settings!$E$5))),Settings!$A$5,IF(AND(ISNUMBER(Settings!$D$6),ISNUMBER(Settings!$E$6),IF(Settings!$D$6&lt;=Settings!$E$6,AND(AA206&gt;=Settings!$D$6,AA206&lt;Settings!$E$6),OR(AA206&gt;=Settings!$D$6,AA206&lt;Settings!$E$6))),Settings!$A$6,IF(AND(ISNUMBER(Settings!$D$7),ISNUMBER(Settings!$E$7),IF(Settings!$D$7&lt;=Settings!$E$7,AND(AA206&gt;=Settings!$D$7,AA206&lt;Settings!$E$7),OR(AA206&gt;=Settings!$D$7,AA206&lt;Settings!$E$7))),Settings!$A$7,IF(AND(ISNUMBER(Settings!$D$8),ISNUMBER(Settings!$E$8),IF(Settings!$D$8&lt;=Settings!$E$8,AND(AA206&gt;=Settings!$D$8,AA206&lt;Settings!$E$8),OR(AA206&gt;=Settings!$D$8,AA206&lt;Settings!$E$8))),Settings!$A$8,IF(AND(ISNUMBER(Settings!$D$9),ISNUMBER(Settings!$E$9),IF(Settings!$D$9&lt;=Settings!$E$9,AND(AA206&gt;=Settings!$D$9,AA206&lt;Settings!$E$9),OR(AA206&gt;=Settings!$D$9,AA206&lt;Settings!$E$9))),Settings!$A$9,IF(AND(ISNUMBER(Settings!$D$10),ISNUMBER(Settings!$E$10),IF(Settings!$D$10&lt;=Settings!$E$10,AND(AA206&gt;=Settings!$D$10,AA206&lt;Settings!$E$10),OR(AA206&gt;=Settings!$D$10,AA206&lt;Settings!$E$10))),Settings!$A$10,"")))))))</f>
        <v>0</v>
      </c>
      <c r="AA206">
        <f>IF(AND(A206,ISNUMBER(Journal!$B206)),MOD(ROUND(MOD(Journal!$B206,1)*1440,0)-ROUND(Journal!$D$8*60,0),1440),"")</f>
        <v>0</v>
      </c>
      <c r="AB206">
        <f>IF(G206=1,"LONG",IF(G206=-1,"SHORT",""))</f>
        <v>0</v>
      </c>
      <c r="AC206">
        <f>AC205+IF(K206,1,0)</f>
        <v>0</v>
      </c>
      <c r="AD206">
        <f>IF(K206,AC206,"")</f>
        <v>0</v>
      </c>
      <c r="AE206">
        <f>J206="OPEN"</f>
        <v>0</v>
      </c>
      <c r="AF206">
        <f>AND(J206&lt;&gt;"",J206&lt;&gt;"OK",J206&lt;&gt;"OPEN")</f>
        <v>0</v>
      </c>
      <c r="AH206">
        <v>195</v>
      </c>
      <c r="AI206">
        <f>IF(AH206&gt;$AZ$11,"",IF(AH206=0,Journal!$D$3,INDEX($Q$11:$Q$1010,MATCH(AH206,$AD$11:$AD$1010,0))))</f>
        <v>0</v>
      </c>
      <c r="AJ206">
        <v>196</v>
      </c>
      <c r="AK206">
        <f>IF(AJ206&gt;$AZ$11,"",INDEX($P$11:$P$1010,MATCH(AJ206,$AD$11:$AD$1010,0)))</f>
        <v>0</v>
      </c>
    </row>
    <row r="207" spans="1:37">
      <c r="A207">
        <f>COUNTA(Journal!A207:M207)&gt;0</f>
        <v>0</v>
      </c>
      <c r="B207">
        <f>IF(Journal!$C207="",0,IFERROR(MATCH(Journal!$C207,Markets!$A$5:$A$154,0),0))</f>
        <v>0</v>
      </c>
      <c r="C207">
        <f>IF(B207&gt;0,INDEX(Markets!$C$5:$C$154,B207),"")</f>
        <v>0</v>
      </c>
      <c r="D207">
        <f>IF(B207&gt;0,INDEX(Markets!$F$5:$F$154,B207),"")</f>
        <v>0</v>
      </c>
      <c r="E207">
        <f>IF(B207&gt;0,IF(INDEX(Markets!$G$5:$G$154,B207)="",Journal!$D$4,INDEX(Markets!$G$5:$G$154,B207)),"")</f>
        <v>0</v>
      </c>
      <c r="F207">
        <f>IF(B207&gt;0,N(INDEX(Markets!$H$5:$H$154,B207)),0)</f>
        <v>0</v>
      </c>
      <c r="G207">
        <f>IF(Journal!$D207="LONG",1,IF(Journal!$D207="SHORT",-1,0))</f>
        <v>0</v>
      </c>
      <c r="H207">
        <f>IF(AND(ISNUMBER(Journal!$E207),ISNUMBER(Journal!$F207)),ABS(Journal!$E207-Journal!$F207),"")</f>
        <v>0</v>
      </c>
      <c r="I207">
        <f>IF(NOT(A207),"",IF(Journal!$C207="","INSTRUMENT MISSING",IF(B207=0,"UNKNOWN INSTRUMENT",IF(OR(NOT(ISNUMBER(C207)),NOT(ISNUMBER(D207))),"INSTRUMENT SPECS MISSING",IF(OR(C207&lt;=0,D207&lt;=0),"INSTRUMENT SPECS MISSING",IF(NOT(ISNUMBER(Journal!$E207)),"ENTRY MISSING",IF(NOT(ISNUMBER(Journal!$F207)),"SL MISSING",IF(Journal!$F207=Journal!$E207,"SL = ENTRY",IF(G207=0,"DIRECTION MISSING",IF(G207*(Journal!$E207-Journal!$F207)&lt;=0,"SL WRONG SIDE",IF(NOT(AND(ISNUMBER(Journal!$L207),Journal!$L207&gt;0)),IF(TRUE,"LOTS MISSING","RISK MISSING"),"")))))))))))</f>
        <v>0</v>
      </c>
      <c r="J207">
        <f>IF(NOT(A207),"",IF(I207&lt;&gt;"",I207,IF(AND(ISNUMBER(Journal!$G207),G207*(Journal!$G207-Journal!$E207)&lt;=0),"TP1 WRONG SIDE",IF(AND(ISNUMBER(Journal!$H207),G207*(Journal!$H207-Journal!$E207)&lt;=0),"TP2 WRONG SIDE",IF(AND(ISNUMBER(Journal!$I207),G207*(Journal!$I207-Journal!$E207)&lt;=0),"TP3 WRONG SIDE",IF(Journal!$K207="","OPEN",IF(AND(Journal!$M207&lt;&gt;"",OR(NOT(ISNUMBER(Journal!$M207)),Journal!$M207&lt;=0,Journal!$M207&gt;=1)),"TP1 % INVALID",IF(Journal!$K207="SL","OK",IF(Journal!$K207="TP",IF(ISNUMBER(Journal!$G207),"OK","TP1 MISSING"),IF(Journal!$K207="Manual exit",IF(ISNUMBER(Journal!$J207),"OK","MANUAL MISSING"),IF(Journal!$K207="TP1 + Breakeven",IF(ISNUMBER(Journal!$G207),"OK","TP1 MISSING"),IF(Journal!$K207="TP1 + Manual",IF(ISNUMBER(Journal!$G207),IF(ISNUMBER(Journal!$J207),"OK","MANUAL MISSING"),IF(ISNUMBER(Journal!$J207),"TP1 MISSING","TP1 &amp; MANUAL MISSING")),IF(Journal!$K207="Multiple TP",IF(ISNUMBER(Journal!$G207),IF(ISNUMBER(Journal!$H207),"OK","TP2 MISSING"),IF(ISNUMBER(Journal!$H207),"TP1 MISSING","TP1 &amp; TP2 MISSING")),"UNKNOWN OUTCOME")))))))))))))</f>
        <v>0</v>
      </c>
      <c r="K207">
        <f>J207="OK"</f>
        <v>0</v>
      </c>
      <c r="L207">
        <f>IF(ISNUMBER(Journal!$M207),Journal!$M207,0.5)</f>
        <v>0</v>
      </c>
      <c r="M207">
        <f>IF(NOT(K207),"",G207*IF(Journal!$K207="SL",Journal!$F207-Journal!$E207,IF(Journal!$K207="TP",Journal!$G207-Journal!$E207,IF(Journal!$K207="Manual exit",Journal!$J207-Journal!$E207,IF(Journal!$K207="TP1 + Breakeven",L207*(Journal!$G207-Journal!$E207),IF(Journal!$K207="TP1 + Manual",L207*(Journal!$G207-Journal!$E207)+(1-L207)*(Journal!$J207-Journal!$E207),(Journal!$G207+Journal!$H207+IF(ISNUMBER(Journal!$I207),Journal!$I207,0))/IF(ISNUMBER(Journal!$I207),3,2)-Journal!$E207))))))</f>
        <v>0</v>
      </c>
      <c r="N207">
        <f>IF(K207,Journal!$E207+G207*M207,"")</f>
        <v>0</v>
      </c>
      <c r="O207">
        <f>Q206</f>
        <v>0</v>
      </c>
      <c r="P207">
        <f>IF(OR(NOT(A207),I207&lt;&gt;""),"",Journal!$L207)</f>
        <v>0</v>
      </c>
      <c r="Q207">
        <f>O207+IF(K207,V207,0)</f>
        <v>0</v>
      </c>
      <c r="R207">
        <f>IF(P207="","",H207*P207*C207*D207)</f>
        <v>0</v>
      </c>
      <c r="S207">
        <f>IF(K207,M207*P207*C207*D207,"")</f>
        <v>0</v>
      </c>
      <c r="T207">
        <f>IF(K207,-IF(F207&gt;0,F207*Journal!$E207*P207*C207*D207,P207*E207),"")</f>
        <v>0</v>
      </c>
      <c r="U207">
        <f>IF(K207,IF(S207&gt;0,"W",IF(S207&lt;0,"L","B")),"")</f>
        <v>0</v>
      </c>
      <c r="V207">
        <f>IF(K207,S207+T207,"")</f>
        <v>0</v>
      </c>
      <c r="W207">
        <f>IF(K207,V207/O207,"")</f>
        <v>0</v>
      </c>
      <c r="X207">
        <f>IF(K207,M207/H207,"")</f>
        <v>0</v>
      </c>
      <c r="Y207">
        <f>IF(AND(OR(J207="OK",J207="OPEN"),ISNUMBER(Journal!$G207)),G207*(Journal!$G207-Journal!$E207)/H207,"")</f>
        <v>0</v>
      </c>
      <c r="Z207">
        <f>IF(AA207="","",IF(AND(ISNUMBER(Settings!$D$5),ISNUMBER(Settings!$E$5),IF(Settings!$D$5&lt;=Settings!$E$5,AND(AA207&gt;=Settings!$D$5,AA207&lt;Settings!$E$5),OR(AA207&gt;=Settings!$D$5,AA207&lt;Settings!$E$5))),Settings!$A$5,IF(AND(ISNUMBER(Settings!$D$6),ISNUMBER(Settings!$E$6),IF(Settings!$D$6&lt;=Settings!$E$6,AND(AA207&gt;=Settings!$D$6,AA207&lt;Settings!$E$6),OR(AA207&gt;=Settings!$D$6,AA207&lt;Settings!$E$6))),Settings!$A$6,IF(AND(ISNUMBER(Settings!$D$7),ISNUMBER(Settings!$E$7),IF(Settings!$D$7&lt;=Settings!$E$7,AND(AA207&gt;=Settings!$D$7,AA207&lt;Settings!$E$7),OR(AA207&gt;=Settings!$D$7,AA207&lt;Settings!$E$7))),Settings!$A$7,IF(AND(ISNUMBER(Settings!$D$8),ISNUMBER(Settings!$E$8),IF(Settings!$D$8&lt;=Settings!$E$8,AND(AA207&gt;=Settings!$D$8,AA207&lt;Settings!$E$8),OR(AA207&gt;=Settings!$D$8,AA207&lt;Settings!$E$8))),Settings!$A$8,IF(AND(ISNUMBER(Settings!$D$9),ISNUMBER(Settings!$E$9),IF(Settings!$D$9&lt;=Settings!$E$9,AND(AA207&gt;=Settings!$D$9,AA207&lt;Settings!$E$9),OR(AA207&gt;=Settings!$D$9,AA207&lt;Settings!$E$9))),Settings!$A$9,IF(AND(ISNUMBER(Settings!$D$10),ISNUMBER(Settings!$E$10),IF(Settings!$D$10&lt;=Settings!$E$10,AND(AA207&gt;=Settings!$D$10,AA207&lt;Settings!$E$10),OR(AA207&gt;=Settings!$D$10,AA207&lt;Settings!$E$10))),Settings!$A$10,"")))))))</f>
        <v>0</v>
      </c>
      <c r="AA207">
        <f>IF(AND(A207,ISNUMBER(Journal!$B207)),MOD(ROUND(MOD(Journal!$B207,1)*1440,0)-ROUND(Journal!$D$8*60,0),1440),"")</f>
        <v>0</v>
      </c>
      <c r="AB207">
        <f>IF(G207=1,"LONG",IF(G207=-1,"SHORT",""))</f>
        <v>0</v>
      </c>
      <c r="AC207">
        <f>AC206+IF(K207,1,0)</f>
        <v>0</v>
      </c>
      <c r="AD207">
        <f>IF(K207,AC207,"")</f>
        <v>0</v>
      </c>
      <c r="AE207">
        <f>J207="OPEN"</f>
        <v>0</v>
      </c>
      <c r="AF207">
        <f>AND(J207&lt;&gt;"",J207&lt;&gt;"OK",J207&lt;&gt;"OPEN")</f>
        <v>0</v>
      </c>
      <c r="AH207">
        <v>196</v>
      </c>
      <c r="AI207">
        <f>IF(AH207&gt;$AZ$11,"",IF(AH207=0,Journal!$D$3,INDEX($Q$11:$Q$1010,MATCH(AH207,$AD$11:$AD$1010,0))))</f>
        <v>0</v>
      </c>
      <c r="AJ207">
        <v>197</v>
      </c>
      <c r="AK207">
        <f>IF(AJ207&gt;$AZ$11,"",INDEX($P$11:$P$1010,MATCH(AJ207,$AD$11:$AD$1010,0)))</f>
        <v>0</v>
      </c>
    </row>
    <row r="208" spans="1:37">
      <c r="A208">
        <f>COUNTA(Journal!A208:M208)&gt;0</f>
        <v>0</v>
      </c>
      <c r="B208">
        <f>IF(Journal!$C208="",0,IFERROR(MATCH(Journal!$C208,Markets!$A$5:$A$154,0),0))</f>
        <v>0</v>
      </c>
      <c r="C208">
        <f>IF(B208&gt;0,INDEX(Markets!$C$5:$C$154,B208),"")</f>
        <v>0</v>
      </c>
      <c r="D208">
        <f>IF(B208&gt;0,INDEX(Markets!$F$5:$F$154,B208),"")</f>
        <v>0</v>
      </c>
      <c r="E208">
        <f>IF(B208&gt;0,IF(INDEX(Markets!$G$5:$G$154,B208)="",Journal!$D$4,INDEX(Markets!$G$5:$G$154,B208)),"")</f>
        <v>0</v>
      </c>
      <c r="F208">
        <f>IF(B208&gt;0,N(INDEX(Markets!$H$5:$H$154,B208)),0)</f>
        <v>0</v>
      </c>
      <c r="G208">
        <f>IF(Journal!$D208="LONG",1,IF(Journal!$D208="SHORT",-1,0))</f>
        <v>0</v>
      </c>
      <c r="H208">
        <f>IF(AND(ISNUMBER(Journal!$E208),ISNUMBER(Journal!$F208)),ABS(Journal!$E208-Journal!$F208),"")</f>
        <v>0</v>
      </c>
      <c r="I208">
        <f>IF(NOT(A208),"",IF(Journal!$C208="","INSTRUMENT MISSING",IF(B208=0,"UNKNOWN INSTRUMENT",IF(OR(NOT(ISNUMBER(C208)),NOT(ISNUMBER(D208))),"INSTRUMENT SPECS MISSING",IF(OR(C208&lt;=0,D208&lt;=0),"INSTRUMENT SPECS MISSING",IF(NOT(ISNUMBER(Journal!$E208)),"ENTRY MISSING",IF(NOT(ISNUMBER(Journal!$F208)),"SL MISSING",IF(Journal!$F208=Journal!$E208,"SL = ENTRY",IF(G208=0,"DIRECTION MISSING",IF(G208*(Journal!$E208-Journal!$F208)&lt;=0,"SL WRONG SIDE",IF(NOT(AND(ISNUMBER(Journal!$L208),Journal!$L208&gt;0)),IF(TRUE,"LOTS MISSING","RISK MISSING"),"")))))))))))</f>
        <v>0</v>
      </c>
      <c r="J208">
        <f>IF(NOT(A208),"",IF(I208&lt;&gt;"",I208,IF(AND(ISNUMBER(Journal!$G208),G208*(Journal!$G208-Journal!$E208)&lt;=0),"TP1 WRONG SIDE",IF(AND(ISNUMBER(Journal!$H208),G208*(Journal!$H208-Journal!$E208)&lt;=0),"TP2 WRONG SIDE",IF(AND(ISNUMBER(Journal!$I208),G208*(Journal!$I208-Journal!$E208)&lt;=0),"TP3 WRONG SIDE",IF(Journal!$K208="","OPEN",IF(AND(Journal!$M208&lt;&gt;"",OR(NOT(ISNUMBER(Journal!$M208)),Journal!$M208&lt;=0,Journal!$M208&gt;=1)),"TP1 % INVALID",IF(Journal!$K208="SL","OK",IF(Journal!$K208="TP",IF(ISNUMBER(Journal!$G208),"OK","TP1 MISSING"),IF(Journal!$K208="Manual exit",IF(ISNUMBER(Journal!$J208),"OK","MANUAL MISSING"),IF(Journal!$K208="TP1 + Breakeven",IF(ISNUMBER(Journal!$G208),"OK","TP1 MISSING"),IF(Journal!$K208="TP1 + Manual",IF(ISNUMBER(Journal!$G208),IF(ISNUMBER(Journal!$J208),"OK","MANUAL MISSING"),IF(ISNUMBER(Journal!$J208),"TP1 MISSING","TP1 &amp; MANUAL MISSING")),IF(Journal!$K208="Multiple TP",IF(ISNUMBER(Journal!$G208),IF(ISNUMBER(Journal!$H208),"OK","TP2 MISSING"),IF(ISNUMBER(Journal!$H208),"TP1 MISSING","TP1 &amp; TP2 MISSING")),"UNKNOWN OUTCOME")))))))))))))</f>
        <v>0</v>
      </c>
      <c r="K208">
        <f>J208="OK"</f>
        <v>0</v>
      </c>
      <c r="L208">
        <f>IF(ISNUMBER(Journal!$M208),Journal!$M208,0.5)</f>
        <v>0</v>
      </c>
      <c r="M208">
        <f>IF(NOT(K208),"",G208*IF(Journal!$K208="SL",Journal!$F208-Journal!$E208,IF(Journal!$K208="TP",Journal!$G208-Journal!$E208,IF(Journal!$K208="Manual exit",Journal!$J208-Journal!$E208,IF(Journal!$K208="TP1 + Breakeven",L208*(Journal!$G208-Journal!$E208),IF(Journal!$K208="TP1 + Manual",L208*(Journal!$G208-Journal!$E208)+(1-L208)*(Journal!$J208-Journal!$E208),(Journal!$G208+Journal!$H208+IF(ISNUMBER(Journal!$I208),Journal!$I208,0))/IF(ISNUMBER(Journal!$I208),3,2)-Journal!$E208))))))</f>
        <v>0</v>
      </c>
      <c r="N208">
        <f>IF(K208,Journal!$E208+G208*M208,"")</f>
        <v>0</v>
      </c>
      <c r="O208">
        <f>Q207</f>
        <v>0</v>
      </c>
      <c r="P208">
        <f>IF(OR(NOT(A208),I208&lt;&gt;""),"",Journal!$L208)</f>
        <v>0</v>
      </c>
      <c r="Q208">
        <f>O208+IF(K208,V208,0)</f>
        <v>0</v>
      </c>
      <c r="R208">
        <f>IF(P208="","",H208*P208*C208*D208)</f>
        <v>0</v>
      </c>
      <c r="S208">
        <f>IF(K208,M208*P208*C208*D208,"")</f>
        <v>0</v>
      </c>
      <c r="T208">
        <f>IF(K208,-IF(F208&gt;0,F208*Journal!$E208*P208*C208*D208,P208*E208),"")</f>
        <v>0</v>
      </c>
      <c r="U208">
        <f>IF(K208,IF(S208&gt;0,"W",IF(S208&lt;0,"L","B")),"")</f>
        <v>0</v>
      </c>
      <c r="V208">
        <f>IF(K208,S208+T208,"")</f>
        <v>0</v>
      </c>
      <c r="W208">
        <f>IF(K208,V208/O208,"")</f>
        <v>0</v>
      </c>
      <c r="X208">
        <f>IF(K208,M208/H208,"")</f>
        <v>0</v>
      </c>
      <c r="Y208">
        <f>IF(AND(OR(J208="OK",J208="OPEN"),ISNUMBER(Journal!$G208)),G208*(Journal!$G208-Journal!$E208)/H208,"")</f>
        <v>0</v>
      </c>
      <c r="Z208">
        <f>IF(AA208="","",IF(AND(ISNUMBER(Settings!$D$5),ISNUMBER(Settings!$E$5),IF(Settings!$D$5&lt;=Settings!$E$5,AND(AA208&gt;=Settings!$D$5,AA208&lt;Settings!$E$5),OR(AA208&gt;=Settings!$D$5,AA208&lt;Settings!$E$5))),Settings!$A$5,IF(AND(ISNUMBER(Settings!$D$6),ISNUMBER(Settings!$E$6),IF(Settings!$D$6&lt;=Settings!$E$6,AND(AA208&gt;=Settings!$D$6,AA208&lt;Settings!$E$6),OR(AA208&gt;=Settings!$D$6,AA208&lt;Settings!$E$6))),Settings!$A$6,IF(AND(ISNUMBER(Settings!$D$7),ISNUMBER(Settings!$E$7),IF(Settings!$D$7&lt;=Settings!$E$7,AND(AA208&gt;=Settings!$D$7,AA208&lt;Settings!$E$7),OR(AA208&gt;=Settings!$D$7,AA208&lt;Settings!$E$7))),Settings!$A$7,IF(AND(ISNUMBER(Settings!$D$8),ISNUMBER(Settings!$E$8),IF(Settings!$D$8&lt;=Settings!$E$8,AND(AA208&gt;=Settings!$D$8,AA208&lt;Settings!$E$8),OR(AA208&gt;=Settings!$D$8,AA208&lt;Settings!$E$8))),Settings!$A$8,IF(AND(ISNUMBER(Settings!$D$9),ISNUMBER(Settings!$E$9),IF(Settings!$D$9&lt;=Settings!$E$9,AND(AA208&gt;=Settings!$D$9,AA208&lt;Settings!$E$9),OR(AA208&gt;=Settings!$D$9,AA208&lt;Settings!$E$9))),Settings!$A$9,IF(AND(ISNUMBER(Settings!$D$10),ISNUMBER(Settings!$E$10),IF(Settings!$D$10&lt;=Settings!$E$10,AND(AA208&gt;=Settings!$D$10,AA208&lt;Settings!$E$10),OR(AA208&gt;=Settings!$D$10,AA208&lt;Settings!$E$10))),Settings!$A$10,"")))))))</f>
        <v>0</v>
      </c>
      <c r="AA208">
        <f>IF(AND(A208,ISNUMBER(Journal!$B208)),MOD(ROUND(MOD(Journal!$B208,1)*1440,0)-ROUND(Journal!$D$8*60,0),1440),"")</f>
        <v>0</v>
      </c>
      <c r="AB208">
        <f>IF(G208=1,"LONG",IF(G208=-1,"SHORT",""))</f>
        <v>0</v>
      </c>
      <c r="AC208">
        <f>AC207+IF(K208,1,0)</f>
        <v>0</v>
      </c>
      <c r="AD208">
        <f>IF(K208,AC208,"")</f>
        <v>0</v>
      </c>
      <c r="AE208">
        <f>J208="OPEN"</f>
        <v>0</v>
      </c>
      <c r="AF208">
        <f>AND(J208&lt;&gt;"",J208&lt;&gt;"OK",J208&lt;&gt;"OPEN")</f>
        <v>0</v>
      </c>
      <c r="AH208">
        <v>197</v>
      </c>
      <c r="AI208">
        <f>IF(AH208&gt;$AZ$11,"",IF(AH208=0,Journal!$D$3,INDEX($Q$11:$Q$1010,MATCH(AH208,$AD$11:$AD$1010,0))))</f>
        <v>0</v>
      </c>
      <c r="AJ208">
        <v>198</v>
      </c>
      <c r="AK208">
        <f>IF(AJ208&gt;$AZ$11,"",INDEX($P$11:$P$1010,MATCH(AJ208,$AD$11:$AD$1010,0)))</f>
        <v>0</v>
      </c>
    </row>
    <row r="209" spans="1:37">
      <c r="A209">
        <f>COUNTA(Journal!A209:M209)&gt;0</f>
        <v>0</v>
      </c>
      <c r="B209">
        <f>IF(Journal!$C209="",0,IFERROR(MATCH(Journal!$C209,Markets!$A$5:$A$154,0),0))</f>
        <v>0</v>
      </c>
      <c r="C209">
        <f>IF(B209&gt;0,INDEX(Markets!$C$5:$C$154,B209),"")</f>
        <v>0</v>
      </c>
      <c r="D209">
        <f>IF(B209&gt;0,INDEX(Markets!$F$5:$F$154,B209),"")</f>
        <v>0</v>
      </c>
      <c r="E209">
        <f>IF(B209&gt;0,IF(INDEX(Markets!$G$5:$G$154,B209)="",Journal!$D$4,INDEX(Markets!$G$5:$G$154,B209)),"")</f>
        <v>0</v>
      </c>
      <c r="F209">
        <f>IF(B209&gt;0,N(INDEX(Markets!$H$5:$H$154,B209)),0)</f>
        <v>0</v>
      </c>
      <c r="G209">
        <f>IF(Journal!$D209="LONG",1,IF(Journal!$D209="SHORT",-1,0))</f>
        <v>0</v>
      </c>
      <c r="H209">
        <f>IF(AND(ISNUMBER(Journal!$E209),ISNUMBER(Journal!$F209)),ABS(Journal!$E209-Journal!$F209),"")</f>
        <v>0</v>
      </c>
      <c r="I209">
        <f>IF(NOT(A209),"",IF(Journal!$C209="","INSTRUMENT MISSING",IF(B209=0,"UNKNOWN INSTRUMENT",IF(OR(NOT(ISNUMBER(C209)),NOT(ISNUMBER(D209))),"INSTRUMENT SPECS MISSING",IF(OR(C209&lt;=0,D209&lt;=0),"INSTRUMENT SPECS MISSING",IF(NOT(ISNUMBER(Journal!$E209)),"ENTRY MISSING",IF(NOT(ISNUMBER(Journal!$F209)),"SL MISSING",IF(Journal!$F209=Journal!$E209,"SL = ENTRY",IF(G209=0,"DIRECTION MISSING",IF(G209*(Journal!$E209-Journal!$F209)&lt;=0,"SL WRONG SIDE",IF(NOT(AND(ISNUMBER(Journal!$L209),Journal!$L209&gt;0)),IF(TRUE,"LOTS MISSING","RISK MISSING"),"")))))))))))</f>
        <v>0</v>
      </c>
      <c r="J209">
        <f>IF(NOT(A209),"",IF(I209&lt;&gt;"",I209,IF(AND(ISNUMBER(Journal!$G209),G209*(Journal!$G209-Journal!$E209)&lt;=0),"TP1 WRONG SIDE",IF(AND(ISNUMBER(Journal!$H209),G209*(Journal!$H209-Journal!$E209)&lt;=0),"TP2 WRONG SIDE",IF(AND(ISNUMBER(Journal!$I209),G209*(Journal!$I209-Journal!$E209)&lt;=0),"TP3 WRONG SIDE",IF(Journal!$K209="","OPEN",IF(AND(Journal!$M209&lt;&gt;"",OR(NOT(ISNUMBER(Journal!$M209)),Journal!$M209&lt;=0,Journal!$M209&gt;=1)),"TP1 % INVALID",IF(Journal!$K209="SL","OK",IF(Journal!$K209="TP",IF(ISNUMBER(Journal!$G209),"OK","TP1 MISSING"),IF(Journal!$K209="Manual exit",IF(ISNUMBER(Journal!$J209),"OK","MANUAL MISSING"),IF(Journal!$K209="TP1 + Breakeven",IF(ISNUMBER(Journal!$G209),"OK","TP1 MISSING"),IF(Journal!$K209="TP1 + Manual",IF(ISNUMBER(Journal!$G209),IF(ISNUMBER(Journal!$J209),"OK","MANUAL MISSING"),IF(ISNUMBER(Journal!$J209),"TP1 MISSING","TP1 &amp; MANUAL MISSING")),IF(Journal!$K209="Multiple TP",IF(ISNUMBER(Journal!$G209),IF(ISNUMBER(Journal!$H209),"OK","TP2 MISSING"),IF(ISNUMBER(Journal!$H209),"TP1 MISSING","TP1 &amp; TP2 MISSING")),"UNKNOWN OUTCOME")))))))))))))</f>
        <v>0</v>
      </c>
      <c r="K209">
        <f>J209="OK"</f>
        <v>0</v>
      </c>
      <c r="L209">
        <f>IF(ISNUMBER(Journal!$M209),Journal!$M209,0.5)</f>
        <v>0</v>
      </c>
      <c r="M209">
        <f>IF(NOT(K209),"",G209*IF(Journal!$K209="SL",Journal!$F209-Journal!$E209,IF(Journal!$K209="TP",Journal!$G209-Journal!$E209,IF(Journal!$K209="Manual exit",Journal!$J209-Journal!$E209,IF(Journal!$K209="TP1 + Breakeven",L209*(Journal!$G209-Journal!$E209),IF(Journal!$K209="TP1 + Manual",L209*(Journal!$G209-Journal!$E209)+(1-L209)*(Journal!$J209-Journal!$E209),(Journal!$G209+Journal!$H209+IF(ISNUMBER(Journal!$I209),Journal!$I209,0))/IF(ISNUMBER(Journal!$I209),3,2)-Journal!$E209))))))</f>
        <v>0</v>
      </c>
      <c r="N209">
        <f>IF(K209,Journal!$E209+G209*M209,"")</f>
        <v>0</v>
      </c>
      <c r="O209">
        <f>Q208</f>
        <v>0</v>
      </c>
      <c r="P209">
        <f>IF(OR(NOT(A209),I209&lt;&gt;""),"",Journal!$L209)</f>
        <v>0</v>
      </c>
      <c r="Q209">
        <f>O209+IF(K209,V209,0)</f>
        <v>0</v>
      </c>
      <c r="R209">
        <f>IF(P209="","",H209*P209*C209*D209)</f>
        <v>0</v>
      </c>
      <c r="S209">
        <f>IF(K209,M209*P209*C209*D209,"")</f>
        <v>0</v>
      </c>
      <c r="T209">
        <f>IF(K209,-IF(F209&gt;0,F209*Journal!$E209*P209*C209*D209,P209*E209),"")</f>
        <v>0</v>
      </c>
      <c r="U209">
        <f>IF(K209,IF(S209&gt;0,"W",IF(S209&lt;0,"L","B")),"")</f>
        <v>0</v>
      </c>
      <c r="V209">
        <f>IF(K209,S209+T209,"")</f>
        <v>0</v>
      </c>
      <c r="W209">
        <f>IF(K209,V209/O209,"")</f>
        <v>0</v>
      </c>
      <c r="X209">
        <f>IF(K209,M209/H209,"")</f>
        <v>0</v>
      </c>
      <c r="Y209">
        <f>IF(AND(OR(J209="OK",J209="OPEN"),ISNUMBER(Journal!$G209)),G209*(Journal!$G209-Journal!$E209)/H209,"")</f>
        <v>0</v>
      </c>
      <c r="Z209">
        <f>IF(AA209="","",IF(AND(ISNUMBER(Settings!$D$5),ISNUMBER(Settings!$E$5),IF(Settings!$D$5&lt;=Settings!$E$5,AND(AA209&gt;=Settings!$D$5,AA209&lt;Settings!$E$5),OR(AA209&gt;=Settings!$D$5,AA209&lt;Settings!$E$5))),Settings!$A$5,IF(AND(ISNUMBER(Settings!$D$6),ISNUMBER(Settings!$E$6),IF(Settings!$D$6&lt;=Settings!$E$6,AND(AA209&gt;=Settings!$D$6,AA209&lt;Settings!$E$6),OR(AA209&gt;=Settings!$D$6,AA209&lt;Settings!$E$6))),Settings!$A$6,IF(AND(ISNUMBER(Settings!$D$7),ISNUMBER(Settings!$E$7),IF(Settings!$D$7&lt;=Settings!$E$7,AND(AA209&gt;=Settings!$D$7,AA209&lt;Settings!$E$7),OR(AA209&gt;=Settings!$D$7,AA209&lt;Settings!$E$7))),Settings!$A$7,IF(AND(ISNUMBER(Settings!$D$8),ISNUMBER(Settings!$E$8),IF(Settings!$D$8&lt;=Settings!$E$8,AND(AA209&gt;=Settings!$D$8,AA209&lt;Settings!$E$8),OR(AA209&gt;=Settings!$D$8,AA209&lt;Settings!$E$8))),Settings!$A$8,IF(AND(ISNUMBER(Settings!$D$9),ISNUMBER(Settings!$E$9),IF(Settings!$D$9&lt;=Settings!$E$9,AND(AA209&gt;=Settings!$D$9,AA209&lt;Settings!$E$9),OR(AA209&gt;=Settings!$D$9,AA209&lt;Settings!$E$9))),Settings!$A$9,IF(AND(ISNUMBER(Settings!$D$10),ISNUMBER(Settings!$E$10),IF(Settings!$D$10&lt;=Settings!$E$10,AND(AA209&gt;=Settings!$D$10,AA209&lt;Settings!$E$10),OR(AA209&gt;=Settings!$D$10,AA209&lt;Settings!$E$10))),Settings!$A$10,"")))))))</f>
        <v>0</v>
      </c>
      <c r="AA209">
        <f>IF(AND(A209,ISNUMBER(Journal!$B209)),MOD(ROUND(MOD(Journal!$B209,1)*1440,0)-ROUND(Journal!$D$8*60,0),1440),"")</f>
        <v>0</v>
      </c>
      <c r="AB209">
        <f>IF(G209=1,"LONG",IF(G209=-1,"SHORT",""))</f>
        <v>0</v>
      </c>
      <c r="AC209">
        <f>AC208+IF(K209,1,0)</f>
        <v>0</v>
      </c>
      <c r="AD209">
        <f>IF(K209,AC209,"")</f>
        <v>0</v>
      </c>
      <c r="AE209">
        <f>J209="OPEN"</f>
        <v>0</v>
      </c>
      <c r="AF209">
        <f>AND(J209&lt;&gt;"",J209&lt;&gt;"OK",J209&lt;&gt;"OPEN")</f>
        <v>0</v>
      </c>
      <c r="AH209">
        <v>198</v>
      </c>
      <c r="AI209">
        <f>IF(AH209&gt;$AZ$11,"",IF(AH209=0,Journal!$D$3,INDEX($Q$11:$Q$1010,MATCH(AH209,$AD$11:$AD$1010,0))))</f>
        <v>0</v>
      </c>
      <c r="AJ209">
        <v>199</v>
      </c>
      <c r="AK209">
        <f>IF(AJ209&gt;$AZ$11,"",INDEX($P$11:$P$1010,MATCH(AJ209,$AD$11:$AD$1010,0)))</f>
        <v>0</v>
      </c>
    </row>
    <row r="210" spans="1:37">
      <c r="A210">
        <f>COUNTA(Journal!A210:M210)&gt;0</f>
        <v>0</v>
      </c>
      <c r="B210">
        <f>IF(Journal!$C210="",0,IFERROR(MATCH(Journal!$C210,Markets!$A$5:$A$154,0),0))</f>
        <v>0</v>
      </c>
      <c r="C210">
        <f>IF(B210&gt;0,INDEX(Markets!$C$5:$C$154,B210),"")</f>
        <v>0</v>
      </c>
      <c r="D210">
        <f>IF(B210&gt;0,INDEX(Markets!$F$5:$F$154,B210),"")</f>
        <v>0</v>
      </c>
      <c r="E210">
        <f>IF(B210&gt;0,IF(INDEX(Markets!$G$5:$G$154,B210)="",Journal!$D$4,INDEX(Markets!$G$5:$G$154,B210)),"")</f>
        <v>0</v>
      </c>
      <c r="F210">
        <f>IF(B210&gt;0,N(INDEX(Markets!$H$5:$H$154,B210)),0)</f>
        <v>0</v>
      </c>
      <c r="G210">
        <f>IF(Journal!$D210="LONG",1,IF(Journal!$D210="SHORT",-1,0))</f>
        <v>0</v>
      </c>
      <c r="H210">
        <f>IF(AND(ISNUMBER(Journal!$E210),ISNUMBER(Journal!$F210)),ABS(Journal!$E210-Journal!$F210),"")</f>
        <v>0</v>
      </c>
      <c r="I210">
        <f>IF(NOT(A210),"",IF(Journal!$C210="","INSTRUMENT MISSING",IF(B210=0,"UNKNOWN INSTRUMENT",IF(OR(NOT(ISNUMBER(C210)),NOT(ISNUMBER(D210))),"INSTRUMENT SPECS MISSING",IF(OR(C210&lt;=0,D210&lt;=0),"INSTRUMENT SPECS MISSING",IF(NOT(ISNUMBER(Journal!$E210)),"ENTRY MISSING",IF(NOT(ISNUMBER(Journal!$F210)),"SL MISSING",IF(Journal!$F210=Journal!$E210,"SL = ENTRY",IF(G210=0,"DIRECTION MISSING",IF(G210*(Journal!$E210-Journal!$F210)&lt;=0,"SL WRONG SIDE",IF(NOT(AND(ISNUMBER(Journal!$L210),Journal!$L210&gt;0)),IF(TRUE,"LOTS MISSING","RISK MISSING"),"")))))))))))</f>
        <v>0</v>
      </c>
      <c r="J210">
        <f>IF(NOT(A210),"",IF(I210&lt;&gt;"",I210,IF(AND(ISNUMBER(Journal!$G210),G210*(Journal!$G210-Journal!$E210)&lt;=0),"TP1 WRONG SIDE",IF(AND(ISNUMBER(Journal!$H210),G210*(Journal!$H210-Journal!$E210)&lt;=0),"TP2 WRONG SIDE",IF(AND(ISNUMBER(Journal!$I210),G210*(Journal!$I210-Journal!$E210)&lt;=0),"TP3 WRONG SIDE",IF(Journal!$K210="","OPEN",IF(AND(Journal!$M210&lt;&gt;"",OR(NOT(ISNUMBER(Journal!$M210)),Journal!$M210&lt;=0,Journal!$M210&gt;=1)),"TP1 % INVALID",IF(Journal!$K210="SL","OK",IF(Journal!$K210="TP",IF(ISNUMBER(Journal!$G210),"OK","TP1 MISSING"),IF(Journal!$K210="Manual exit",IF(ISNUMBER(Journal!$J210),"OK","MANUAL MISSING"),IF(Journal!$K210="TP1 + Breakeven",IF(ISNUMBER(Journal!$G210),"OK","TP1 MISSING"),IF(Journal!$K210="TP1 + Manual",IF(ISNUMBER(Journal!$G210),IF(ISNUMBER(Journal!$J210),"OK","MANUAL MISSING"),IF(ISNUMBER(Journal!$J210),"TP1 MISSING","TP1 &amp; MANUAL MISSING")),IF(Journal!$K210="Multiple TP",IF(ISNUMBER(Journal!$G210),IF(ISNUMBER(Journal!$H210),"OK","TP2 MISSING"),IF(ISNUMBER(Journal!$H210),"TP1 MISSING","TP1 &amp; TP2 MISSING")),"UNKNOWN OUTCOME")))))))))))))</f>
        <v>0</v>
      </c>
      <c r="K210">
        <f>J210="OK"</f>
        <v>0</v>
      </c>
      <c r="L210">
        <f>IF(ISNUMBER(Journal!$M210),Journal!$M210,0.5)</f>
        <v>0</v>
      </c>
      <c r="M210">
        <f>IF(NOT(K210),"",G210*IF(Journal!$K210="SL",Journal!$F210-Journal!$E210,IF(Journal!$K210="TP",Journal!$G210-Journal!$E210,IF(Journal!$K210="Manual exit",Journal!$J210-Journal!$E210,IF(Journal!$K210="TP1 + Breakeven",L210*(Journal!$G210-Journal!$E210),IF(Journal!$K210="TP1 + Manual",L210*(Journal!$G210-Journal!$E210)+(1-L210)*(Journal!$J210-Journal!$E210),(Journal!$G210+Journal!$H210+IF(ISNUMBER(Journal!$I210),Journal!$I210,0))/IF(ISNUMBER(Journal!$I210),3,2)-Journal!$E210))))))</f>
        <v>0</v>
      </c>
      <c r="N210">
        <f>IF(K210,Journal!$E210+G210*M210,"")</f>
        <v>0</v>
      </c>
      <c r="O210">
        <f>Q209</f>
        <v>0</v>
      </c>
      <c r="P210">
        <f>IF(OR(NOT(A210),I210&lt;&gt;""),"",Journal!$L210)</f>
        <v>0</v>
      </c>
      <c r="Q210">
        <f>O210+IF(K210,V210,0)</f>
        <v>0</v>
      </c>
      <c r="R210">
        <f>IF(P210="","",H210*P210*C210*D210)</f>
        <v>0</v>
      </c>
      <c r="S210">
        <f>IF(K210,M210*P210*C210*D210,"")</f>
        <v>0</v>
      </c>
      <c r="T210">
        <f>IF(K210,-IF(F210&gt;0,F210*Journal!$E210*P210*C210*D210,P210*E210),"")</f>
        <v>0</v>
      </c>
      <c r="U210">
        <f>IF(K210,IF(S210&gt;0,"W",IF(S210&lt;0,"L","B")),"")</f>
        <v>0</v>
      </c>
      <c r="V210">
        <f>IF(K210,S210+T210,"")</f>
        <v>0</v>
      </c>
      <c r="W210">
        <f>IF(K210,V210/O210,"")</f>
        <v>0</v>
      </c>
      <c r="X210">
        <f>IF(K210,M210/H210,"")</f>
        <v>0</v>
      </c>
      <c r="Y210">
        <f>IF(AND(OR(J210="OK",J210="OPEN"),ISNUMBER(Journal!$G210)),G210*(Journal!$G210-Journal!$E210)/H210,"")</f>
        <v>0</v>
      </c>
      <c r="Z210">
        <f>IF(AA210="","",IF(AND(ISNUMBER(Settings!$D$5),ISNUMBER(Settings!$E$5),IF(Settings!$D$5&lt;=Settings!$E$5,AND(AA210&gt;=Settings!$D$5,AA210&lt;Settings!$E$5),OR(AA210&gt;=Settings!$D$5,AA210&lt;Settings!$E$5))),Settings!$A$5,IF(AND(ISNUMBER(Settings!$D$6),ISNUMBER(Settings!$E$6),IF(Settings!$D$6&lt;=Settings!$E$6,AND(AA210&gt;=Settings!$D$6,AA210&lt;Settings!$E$6),OR(AA210&gt;=Settings!$D$6,AA210&lt;Settings!$E$6))),Settings!$A$6,IF(AND(ISNUMBER(Settings!$D$7),ISNUMBER(Settings!$E$7),IF(Settings!$D$7&lt;=Settings!$E$7,AND(AA210&gt;=Settings!$D$7,AA210&lt;Settings!$E$7),OR(AA210&gt;=Settings!$D$7,AA210&lt;Settings!$E$7))),Settings!$A$7,IF(AND(ISNUMBER(Settings!$D$8),ISNUMBER(Settings!$E$8),IF(Settings!$D$8&lt;=Settings!$E$8,AND(AA210&gt;=Settings!$D$8,AA210&lt;Settings!$E$8),OR(AA210&gt;=Settings!$D$8,AA210&lt;Settings!$E$8))),Settings!$A$8,IF(AND(ISNUMBER(Settings!$D$9),ISNUMBER(Settings!$E$9),IF(Settings!$D$9&lt;=Settings!$E$9,AND(AA210&gt;=Settings!$D$9,AA210&lt;Settings!$E$9),OR(AA210&gt;=Settings!$D$9,AA210&lt;Settings!$E$9))),Settings!$A$9,IF(AND(ISNUMBER(Settings!$D$10),ISNUMBER(Settings!$E$10),IF(Settings!$D$10&lt;=Settings!$E$10,AND(AA210&gt;=Settings!$D$10,AA210&lt;Settings!$E$10),OR(AA210&gt;=Settings!$D$10,AA210&lt;Settings!$E$10))),Settings!$A$10,"")))))))</f>
        <v>0</v>
      </c>
      <c r="AA210">
        <f>IF(AND(A210,ISNUMBER(Journal!$B210)),MOD(ROUND(MOD(Journal!$B210,1)*1440,0)-ROUND(Journal!$D$8*60,0),1440),"")</f>
        <v>0</v>
      </c>
      <c r="AB210">
        <f>IF(G210=1,"LONG",IF(G210=-1,"SHORT",""))</f>
        <v>0</v>
      </c>
      <c r="AC210">
        <f>AC209+IF(K210,1,0)</f>
        <v>0</v>
      </c>
      <c r="AD210">
        <f>IF(K210,AC210,"")</f>
        <v>0</v>
      </c>
      <c r="AE210">
        <f>J210="OPEN"</f>
        <v>0</v>
      </c>
      <c r="AF210">
        <f>AND(J210&lt;&gt;"",J210&lt;&gt;"OK",J210&lt;&gt;"OPEN")</f>
        <v>0</v>
      </c>
      <c r="AH210">
        <v>199</v>
      </c>
      <c r="AI210">
        <f>IF(AH210&gt;$AZ$11,"",IF(AH210=0,Journal!$D$3,INDEX($Q$11:$Q$1010,MATCH(AH210,$AD$11:$AD$1010,0))))</f>
        <v>0</v>
      </c>
      <c r="AJ210">
        <v>200</v>
      </c>
      <c r="AK210">
        <f>IF(AJ210&gt;$AZ$11,"",INDEX($P$11:$P$1010,MATCH(AJ210,$AD$11:$AD$1010,0)))</f>
        <v>0</v>
      </c>
    </row>
    <row r="211" spans="1:37">
      <c r="A211">
        <f>COUNTA(Journal!A211:M211)&gt;0</f>
        <v>0</v>
      </c>
      <c r="B211">
        <f>IF(Journal!$C211="",0,IFERROR(MATCH(Journal!$C211,Markets!$A$5:$A$154,0),0))</f>
        <v>0</v>
      </c>
      <c r="C211">
        <f>IF(B211&gt;0,INDEX(Markets!$C$5:$C$154,B211),"")</f>
        <v>0</v>
      </c>
      <c r="D211">
        <f>IF(B211&gt;0,INDEX(Markets!$F$5:$F$154,B211),"")</f>
        <v>0</v>
      </c>
      <c r="E211">
        <f>IF(B211&gt;0,IF(INDEX(Markets!$G$5:$G$154,B211)="",Journal!$D$4,INDEX(Markets!$G$5:$G$154,B211)),"")</f>
        <v>0</v>
      </c>
      <c r="F211">
        <f>IF(B211&gt;0,N(INDEX(Markets!$H$5:$H$154,B211)),0)</f>
        <v>0</v>
      </c>
      <c r="G211">
        <f>IF(Journal!$D211="LONG",1,IF(Journal!$D211="SHORT",-1,0))</f>
        <v>0</v>
      </c>
      <c r="H211">
        <f>IF(AND(ISNUMBER(Journal!$E211),ISNUMBER(Journal!$F211)),ABS(Journal!$E211-Journal!$F211),"")</f>
        <v>0</v>
      </c>
      <c r="I211">
        <f>IF(NOT(A211),"",IF(Journal!$C211="","INSTRUMENT MISSING",IF(B211=0,"UNKNOWN INSTRUMENT",IF(OR(NOT(ISNUMBER(C211)),NOT(ISNUMBER(D211))),"INSTRUMENT SPECS MISSING",IF(OR(C211&lt;=0,D211&lt;=0),"INSTRUMENT SPECS MISSING",IF(NOT(ISNUMBER(Journal!$E211)),"ENTRY MISSING",IF(NOT(ISNUMBER(Journal!$F211)),"SL MISSING",IF(Journal!$F211=Journal!$E211,"SL = ENTRY",IF(G211=0,"DIRECTION MISSING",IF(G211*(Journal!$E211-Journal!$F211)&lt;=0,"SL WRONG SIDE",IF(NOT(AND(ISNUMBER(Journal!$L211),Journal!$L211&gt;0)),IF(TRUE,"LOTS MISSING","RISK MISSING"),"")))))))))))</f>
        <v>0</v>
      </c>
      <c r="J211">
        <f>IF(NOT(A211),"",IF(I211&lt;&gt;"",I211,IF(AND(ISNUMBER(Journal!$G211),G211*(Journal!$G211-Journal!$E211)&lt;=0),"TP1 WRONG SIDE",IF(AND(ISNUMBER(Journal!$H211),G211*(Journal!$H211-Journal!$E211)&lt;=0),"TP2 WRONG SIDE",IF(AND(ISNUMBER(Journal!$I211),G211*(Journal!$I211-Journal!$E211)&lt;=0),"TP3 WRONG SIDE",IF(Journal!$K211="","OPEN",IF(AND(Journal!$M211&lt;&gt;"",OR(NOT(ISNUMBER(Journal!$M211)),Journal!$M211&lt;=0,Journal!$M211&gt;=1)),"TP1 % INVALID",IF(Journal!$K211="SL","OK",IF(Journal!$K211="TP",IF(ISNUMBER(Journal!$G211),"OK","TP1 MISSING"),IF(Journal!$K211="Manual exit",IF(ISNUMBER(Journal!$J211),"OK","MANUAL MISSING"),IF(Journal!$K211="TP1 + Breakeven",IF(ISNUMBER(Journal!$G211),"OK","TP1 MISSING"),IF(Journal!$K211="TP1 + Manual",IF(ISNUMBER(Journal!$G211),IF(ISNUMBER(Journal!$J211),"OK","MANUAL MISSING"),IF(ISNUMBER(Journal!$J211),"TP1 MISSING","TP1 &amp; MANUAL MISSING")),IF(Journal!$K211="Multiple TP",IF(ISNUMBER(Journal!$G211),IF(ISNUMBER(Journal!$H211),"OK","TP2 MISSING"),IF(ISNUMBER(Journal!$H211),"TP1 MISSING","TP1 &amp; TP2 MISSING")),"UNKNOWN OUTCOME")))))))))))))</f>
        <v>0</v>
      </c>
      <c r="K211">
        <f>J211="OK"</f>
        <v>0</v>
      </c>
      <c r="L211">
        <f>IF(ISNUMBER(Journal!$M211),Journal!$M211,0.5)</f>
        <v>0</v>
      </c>
      <c r="M211">
        <f>IF(NOT(K211),"",G211*IF(Journal!$K211="SL",Journal!$F211-Journal!$E211,IF(Journal!$K211="TP",Journal!$G211-Journal!$E211,IF(Journal!$K211="Manual exit",Journal!$J211-Journal!$E211,IF(Journal!$K211="TP1 + Breakeven",L211*(Journal!$G211-Journal!$E211),IF(Journal!$K211="TP1 + Manual",L211*(Journal!$G211-Journal!$E211)+(1-L211)*(Journal!$J211-Journal!$E211),(Journal!$G211+Journal!$H211+IF(ISNUMBER(Journal!$I211),Journal!$I211,0))/IF(ISNUMBER(Journal!$I211),3,2)-Journal!$E211))))))</f>
        <v>0</v>
      </c>
      <c r="N211">
        <f>IF(K211,Journal!$E211+G211*M211,"")</f>
        <v>0</v>
      </c>
      <c r="O211">
        <f>Q210</f>
        <v>0</v>
      </c>
      <c r="P211">
        <f>IF(OR(NOT(A211),I211&lt;&gt;""),"",Journal!$L211)</f>
        <v>0</v>
      </c>
      <c r="Q211">
        <f>O211+IF(K211,V211,0)</f>
        <v>0</v>
      </c>
      <c r="R211">
        <f>IF(P211="","",H211*P211*C211*D211)</f>
        <v>0</v>
      </c>
      <c r="S211">
        <f>IF(K211,M211*P211*C211*D211,"")</f>
        <v>0</v>
      </c>
      <c r="T211">
        <f>IF(K211,-IF(F211&gt;0,F211*Journal!$E211*P211*C211*D211,P211*E211),"")</f>
        <v>0</v>
      </c>
      <c r="U211">
        <f>IF(K211,IF(S211&gt;0,"W",IF(S211&lt;0,"L","B")),"")</f>
        <v>0</v>
      </c>
      <c r="V211">
        <f>IF(K211,S211+T211,"")</f>
        <v>0</v>
      </c>
      <c r="W211">
        <f>IF(K211,V211/O211,"")</f>
        <v>0</v>
      </c>
      <c r="X211">
        <f>IF(K211,M211/H211,"")</f>
        <v>0</v>
      </c>
      <c r="Y211">
        <f>IF(AND(OR(J211="OK",J211="OPEN"),ISNUMBER(Journal!$G211)),G211*(Journal!$G211-Journal!$E211)/H211,"")</f>
        <v>0</v>
      </c>
      <c r="Z211">
        <f>IF(AA211="","",IF(AND(ISNUMBER(Settings!$D$5),ISNUMBER(Settings!$E$5),IF(Settings!$D$5&lt;=Settings!$E$5,AND(AA211&gt;=Settings!$D$5,AA211&lt;Settings!$E$5),OR(AA211&gt;=Settings!$D$5,AA211&lt;Settings!$E$5))),Settings!$A$5,IF(AND(ISNUMBER(Settings!$D$6),ISNUMBER(Settings!$E$6),IF(Settings!$D$6&lt;=Settings!$E$6,AND(AA211&gt;=Settings!$D$6,AA211&lt;Settings!$E$6),OR(AA211&gt;=Settings!$D$6,AA211&lt;Settings!$E$6))),Settings!$A$6,IF(AND(ISNUMBER(Settings!$D$7),ISNUMBER(Settings!$E$7),IF(Settings!$D$7&lt;=Settings!$E$7,AND(AA211&gt;=Settings!$D$7,AA211&lt;Settings!$E$7),OR(AA211&gt;=Settings!$D$7,AA211&lt;Settings!$E$7))),Settings!$A$7,IF(AND(ISNUMBER(Settings!$D$8),ISNUMBER(Settings!$E$8),IF(Settings!$D$8&lt;=Settings!$E$8,AND(AA211&gt;=Settings!$D$8,AA211&lt;Settings!$E$8),OR(AA211&gt;=Settings!$D$8,AA211&lt;Settings!$E$8))),Settings!$A$8,IF(AND(ISNUMBER(Settings!$D$9),ISNUMBER(Settings!$E$9),IF(Settings!$D$9&lt;=Settings!$E$9,AND(AA211&gt;=Settings!$D$9,AA211&lt;Settings!$E$9),OR(AA211&gt;=Settings!$D$9,AA211&lt;Settings!$E$9))),Settings!$A$9,IF(AND(ISNUMBER(Settings!$D$10),ISNUMBER(Settings!$E$10),IF(Settings!$D$10&lt;=Settings!$E$10,AND(AA211&gt;=Settings!$D$10,AA211&lt;Settings!$E$10),OR(AA211&gt;=Settings!$D$10,AA211&lt;Settings!$E$10))),Settings!$A$10,"")))))))</f>
        <v>0</v>
      </c>
      <c r="AA211">
        <f>IF(AND(A211,ISNUMBER(Journal!$B211)),MOD(ROUND(MOD(Journal!$B211,1)*1440,0)-ROUND(Journal!$D$8*60,0),1440),"")</f>
        <v>0</v>
      </c>
      <c r="AB211">
        <f>IF(G211=1,"LONG",IF(G211=-1,"SHORT",""))</f>
        <v>0</v>
      </c>
      <c r="AC211">
        <f>AC210+IF(K211,1,0)</f>
        <v>0</v>
      </c>
      <c r="AD211">
        <f>IF(K211,AC211,"")</f>
        <v>0</v>
      </c>
      <c r="AE211">
        <f>J211="OPEN"</f>
        <v>0</v>
      </c>
      <c r="AF211">
        <f>AND(J211&lt;&gt;"",J211&lt;&gt;"OK",J211&lt;&gt;"OPEN")</f>
        <v>0</v>
      </c>
      <c r="AH211">
        <v>200</v>
      </c>
      <c r="AI211">
        <f>IF(AH211&gt;$AZ$11,"",IF(AH211=0,Journal!$D$3,INDEX($Q$11:$Q$1010,MATCH(AH211,$AD$11:$AD$1010,0))))</f>
        <v>0</v>
      </c>
      <c r="AJ211">
        <v>201</v>
      </c>
      <c r="AK211">
        <f>IF(AJ211&gt;$AZ$11,"",INDEX($P$11:$P$1010,MATCH(AJ211,$AD$11:$AD$1010,0)))</f>
        <v>0</v>
      </c>
    </row>
    <row r="212" spans="1:37">
      <c r="A212">
        <f>COUNTA(Journal!A212:M212)&gt;0</f>
        <v>0</v>
      </c>
      <c r="B212">
        <f>IF(Journal!$C212="",0,IFERROR(MATCH(Journal!$C212,Markets!$A$5:$A$154,0),0))</f>
        <v>0</v>
      </c>
      <c r="C212">
        <f>IF(B212&gt;0,INDEX(Markets!$C$5:$C$154,B212),"")</f>
        <v>0</v>
      </c>
      <c r="D212">
        <f>IF(B212&gt;0,INDEX(Markets!$F$5:$F$154,B212),"")</f>
        <v>0</v>
      </c>
      <c r="E212">
        <f>IF(B212&gt;0,IF(INDEX(Markets!$G$5:$G$154,B212)="",Journal!$D$4,INDEX(Markets!$G$5:$G$154,B212)),"")</f>
        <v>0</v>
      </c>
      <c r="F212">
        <f>IF(B212&gt;0,N(INDEX(Markets!$H$5:$H$154,B212)),0)</f>
        <v>0</v>
      </c>
      <c r="G212">
        <f>IF(Journal!$D212="LONG",1,IF(Journal!$D212="SHORT",-1,0))</f>
        <v>0</v>
      </c>
      <c r="H212">
        <f>IF(AND(ISNUMBER(Journal!$E212),ISNUMBER(Journal!$F212)),ABS(Journal!$E212-Journal!$F212),"")</f>
        <v>0</v>
      </c>
      <c r="I212">
        <f>IF(NOT(A212),"",IF(Journal!$C212="","INSTRUMENT MISSING",IF(B212=0,"UNKNOWN INSTRUMENT",IF(OR(NOT(ISNUMBER(C212)),NOT(ISNUMBER(D212))),"INSTRUMENT SPECS MISSING",IF(OR(C212&lt;=0,D212&lt;=0),"INSTRUMENT SPECS MISSING",IF(NOT(ISNUMBER(Journal!$E212)),"ENTRY MISSING",IF(NOT(ISNUMBER(Journal!$F212)),"SL MISSING",IF(Journal!$F212=Journal!$E212,"SL = ENTRY",IF(G212=0,"DIRECTION MISSING",IF(G212*(Journal!$E212-Journal!$F212)&lt;=0,"SL WRONG SIDE",IF(NOT(AND(ISNUMBER(Journal!$L212),Journal!$L212&gt;0)),IF(TRUE,"LOTS MISSING","RISK MISSING"),"")))))))))))</f>
        <v>0</v>
      </c>
      <c r="J212">
        <f>IF(NOT(A212),"",IF(I212&lt;&gt;"",I212,IF(AND(ISNUMBER(Journal!$G212),G212*(Journal!$G212-Journal!$E212)&lt;=0),"TP1 WRONG SIDE",IF(AND(ISNUMBER(Journal!$H212),G212*(Journal!$H212-Journal!$E212)&lt;=0),"TP2 WRONG SIDE",IF(AND(ISNUMBER(Journal!$I212),G212*(Journal!$I212-Journal!$E212)&lt;=0),"TP3 WRONG SIDE",IF(Journal!$K212="","OPEN",IF(AND(Journal!$M212&lt;&gt;"",OR(NOT(ISNUMBER(Journal!$M212)),Journal!$M212&lt;=0,Journal!$M212&gt;=1)),"TP1 % INVALID",IF(Journal!$K212="SL","OK",IF(Journal!$K212="TP",IF(ISNUMBER(Journal!$G212),"OK","TP1 MISSING"),IF(Journal!$K212="Manual exit",IF(ISNUMBER(Journal!$J212),"OK","MANUAL MISSING"),IF(Journal!$K212="TP1 + Breakeven",IF(ISNUMBER(Journal!$G212),"OK","TP1 MISSING"),IF(Journal!$K212="TP1 + Manual",IF(ISNUMBER(Journal!$G212),IF(ISNUMBER(Journal!$J212),"OK","MANUAL MISSING"),IF(ISNUMBER(Journal!$J212),"TP1 MISSING","TP1 &amp; MANUAL MISSING")),IF(Journal!$K212="Multiple TP",IF(ISNUMBER(Journal!$G212),IF(ISNUMBER(Journal!$H212),"OK","TP2 MISSING"),IF(ISNUMBER(Journal!$H212),"TP1 MISSING","TP1 &amp; TP2 MISSING")),"UNKNOWN OUTCOME")))))))))))))</f>
        <v>0</v>
      </c>
      <c r="K212">
        <f>J212="OK"</f>
        <v>0</v>
      </c>
      <c r="L212">
        <f>IF(ISNUMBER(Journal!$M212),Journal!$M212,0.5)</f>
        <v>0</v>
      </c>
      <c r="M212">
        <f>IF(NOT(K212),"",G212*IF(Journal!$K212="SL",Journal!$F212-Journal!$E212,IF(Journal!$K212="TP",Journal!$G212-Journal!$E212,IF(Journal!$K212="Manual exit",Journal!$J212-Journal!$E212,IF(Journal!$K212="TP1 + Breakeven",L212*(Journal!$G212-Journal!$E212),IF(Journal!$K212="TP1 + Manual",L212*(Journal!$G212-Journal!$E212)+(1-L212)*(Journal!$J212-Journal!$E212),(Journal!$G212+Journal!$H212+IF(ISNUMBER(Journal!$I212),Journal!$I212,0))/IF(ISNUMBER(Journal!$I212),3,2)-Journal!$E212))))))</f>
        <v>0</v>
      </c>
      <c r="N212">
        <f>IF(K212,Journal!$E212+G212*M212,"")</f>
        <v>0</v>
      </c>
      <c r="O212">
        <f>Q211</f>
        <v>0</v>
      </c>
      <c r="P212">
        <f>IF(OR(NOT(A212),I212&lt;&gt;""),"",Journal!$L212)</f>
        <v>0</v>
      </c>
      <c r="Q212">
        <f>O212+IF(K212,V212,0)</f>
        <v>0</v>
      </c>
      <c r="R212">
        <f>IF(P212="","",H212*P212*C212*D212)</f>
        <v>0</v>
      </c>
      <c r="S212">
        <f>IF(K212,M212*P212*C212*D212,"")</f>
        <v>0</v>
      </c>
      <c r="T212">
        <f>IF(K212,-IF(F212&gt;0,F212*Journal!$E212*P212*C212*D212,P212*E212),"")</f>
        <v>0</v>
      </c>
      <c r="U212">
        <f>IF(K212,IF(S212&gt;0,"W",IF(S212&lt;0,"L","B")),"")</f>
        <v>0</v>
      </c>
      <c r="V212">
        <f>IF(K212,S212+T212,"")</f>
        <v>0</v>
      </c>
      <c r="W212">
        <f>IF(K212,V212/O212,"")</f>
        <v>0</v>
      </c>
      <c r="X212">
        <f>IF(K212,M212/H212,"")</f>
        <v>0</v>
      </c>
      <c r="Y212">
        <f>IF(AND(OR(J212="OK",J212="OPEN"),ISNUMBER(Journal!$G212)),G212*(Journal!$G212-Journal!$E212)/H212,"")</f>
        <v>0</v>
      </c>
      <c r="Z212">
        <f>IF(AA212="","",IF(AND(ISNUMBER(Settings!$D$5),ISNUMBER(Settings!$E$5),IF(Settings!$D$5&lt;=Settings!$E$5,AND(AA212&gt;=Settings!$D$5,AA212&lt;Settings!$E$5),OR(AA212&gt;=Settings!$D$5,AA212&lt;Settings!$E$5))),Settings!$A$5,IF(AND(ISNUMBER(Settings!$D$6),ISNUMBER(Settings!$E$6),IF(Settings!$D$6&lt;=Settings!$E$6,AND(AA212&gt;=Settings!$D$6,AA212&lt;Settings!$E$6),OR(AA212&gt;=Settings!$D$6,AA212&lt;Settings!$E$6))),Settings!$A$6,IF(AND(ISNUMBER(Settings!$D$7),ISNUMBER(Settings!$E$7),IF(Settings!$D$7&lt;=Settings!$E$7,AND(AA212&gt;=Settings!$D$7,AA212&lt;Settings!$E$7),OR(AA212&gt;=Settings!$D$7,AA212&lt;Settings!$E$7))),Settings!$A$7,IF(AND(ISNUMBER(Settings!$D$8),ISNUMBER(Settings!$E$8),IF(Settings!$D$8&lt;=Settings!$E$8,AND(AA212&gt;=Settings!$D$8,AA212&lt;Settings!$E$8),OR(AA212&gt;=Settings!$D$8,AA212&lt;Settings!$E$8))),Settings!$A$8,IF(AND(ISNUMBER(Settings!$D$9),ISNUMBER(Settings!$E$9),IF(Settings!$D$9&lt;=Settings!$E$9,AND(AA212&gt;=Settings!$D$9,AA212&lt;Settings!$E$9),OR(AA212&gt;=Settings!$D$9,AA212&lt;Settings!$E$9))),Settings!$A$9,IF(AND(ISNUMBER(Settings!$D$10),ISNUMBER(Settings!$E$10),IF(Settings!$D$10&lt;=Settings!$E$10,AND(AA212&gt;=Settings!$D$10,AA212&lt;Settings!$E$10),OR(AA212&gt;=Settings!$D$10,AA212&lt;Settings!$E$10))),Settings!$A$10,"")))))))</f>
        <v>0</v>
      </c>
      <c r="AA212">
        <f>IF(AND(A212,ISNUMBER(Journal!$B212)),MOD(ROUND(MOD(Journal!$B212,1)*1440,0)-ROUND(Journal!$D$8*60,0),1440),"")</f>
        <v>0</v>
      </c>
      <c r="AB212">
        <f>IF(G212=1,"LONG",IF(G212=-1,"SHORT",""))</f>
        <v>0</v>
      </c>
      <c r="AC212">
        <f>AC211+IF(K212,1,0)</f>
        <v>0</v>
      </c>
      <c r="AD212">
        <f>IF(K212,AC212,"")</f>
        <v>0</v>
      </c>
      <c r="AE212">
        <f>J212="OPEN"</f>
        <v>0</v>
      </c>
      <c r="AF212">
        <f>AND(J212&lt;&gt;"",J212&lt;&gt;"OK",J212&lt;&gt;"OPEN")</f>
        <v>0</v>
      </c>
      <c r="AH212">
        <v>201</v>
      </c>
      <c r="AI212">
        <f>IF(AH212&gt;$AZ$11,"",IF(AH212=0,Journal!$D$3,INDEX($Q$11:$Q$1010,MATCH(AH212,$AD$11:$AD$1010,0))))</f>
        <v>0</v>
      </c>
      <c r="AJ212">
        <v>202</v>
      </c>
      <c r="AK212">
        <f>IF(AJ212&gt;$AZ$11,"",INDEX($P$11:$P$1010,MATCH(AJ212,$AD$11:$AD$1010,0)))</f>
        <v>0</v>
      </c>
    </row>
    <row r="213" spans="1:37">
      <c r="A213">
        <f>COUNTA(Journal!A213:M213)&gt;0</f>
        <v>0</v>
      </c>
      <c r="B213">
        <f>IF(Journal!$C213="",0,IFERROR(MATCH(Journal!$C213,Markets!$A$5:$A$154,0),0))</f>
        <v>0</v>
      </c>
      <c r="C213">
        <f>IF(B213&gt;0,INDEX(Markets!$C$5:$C$154,B213),"")</f>
        <v>0</v>
      </c>
      <c r="D213">
        <f>IF(B213&gt;0,INDEX(Markets!$F$5:$F$154,B213),"")</f>
        <v>0</v>
      </c>
      <c r="E213">
        <f>IF(B213&gt;0,IF(INDEX(Markets!$G$5:$G$154,B213)="",Journal!$D$4,INDEX(Markets!$G$5:$G$154,B213)),"")</f>
        <v>0</v>
      </c>
      <c r="F213">
        <f>IF(B213&gt;0,N(INDEX(Markets!$H$5:$H$154,B213)),0)</f>
        <v>0</v>
      </c>
      <c r="G213">
        <f>IF(Journal!$D213="LONG",1,IF(Journal!$D213="SHORT",-1,0))</f>
        <v>0</v>
      </c>
      <c r="H213">
        <f>IF(AND(ISNUMBER(Journal!$E213),ISNUMBER(Journal!$F213)),ABS(Journal!$E213-Journal!$F213),"")</f>
        <v>0</v>
      </c>
      <c r="I213">
        <f>IF(NOT(A213),"",IF(Journal!$C213="","INSTRUMENT MISSING",IF(B213=0,"UNKNOWN INSTRUMENT",IF(OR(NOT(ISNUMBER(C213)),NOT(ISNUMBER(D213))),"INSTRUMENT SPECS MISSING",IF(OR(C213&lt;=0,D213&lt;=0),"INSTRUMENT SPECS MISSING",IF(NOT(ISNUMBER(Journal!$E213)),"ENTRY MISSING",IF(NOT(ISNUMBER(Journal!$F213)),"SL MISSING",IF(Journal!$F213=Journal!$E213,"SL = ENTRY",IF(G213=0,"DIRECTION MISSING",IF(G213*(Journal!$E213-Journal!$F213)&lt;=0,"SL WRONG SIDE",IF(NOT(AND(ISNUMBER(Journal!$L213),Journal!$L213&gt;0)),IF(TRUE,"LOTS MISSING","RISK MISSING"),"")))))))))))</f>
        <v>0</v>
      </c>
      <c r="J213">
        <f>IF(NOT(A213),"",IF(I213&lt;&gt;"",I213,IF(AND(ISNUMBER(Journal!$G213),G213*(Journal!$G213-Journal!$E213)&lt;=0),"TP1 WRONG SIDE",IF(AND(ISNUMBER(Journal!$H213),G213*(Journal!$H213-Journal!$E213)&lt;=0),"TP2 WRONG SIDE",IF(AND(ISNUMBER(Journal!$I213),G213*(Journal!$I213-Journal!$E213)&lt;=0),"TP3 WRONG SIDE",IF(Journal!$K213="","OPEN",IF(AND(Journal!$M213&lt;&gt;"",OR(NOT(ISNUMBER(Journal!$M213)),Journal!$M213&lt;=0,Journal!$M213&gt;=1)),"TP1 % INVALID",IF(Journal!$K213="SL","OK",IF(Journal!$K213="TP",IF(ISNUMBER(Journal!$G213),"OK","TP1 MISSING"),IF(Journal!$K213="Manual exit",IF(ISNUMBER(Journal!$J213),"OK","MANUAL MISSING"),IF(Journal!$K213="TP1 + Breakeven",IF(ISNUMBER(Journal!$G213),"OK","TP1 MISSING"),IF(Journal!$K213="TP1 + Manual",IF(ISNUMBER(Journal!$G213),IF(ISNUMBER(Journal!$J213),"OK","MANUAL MISSING"),IF(ISNUMBER(Journal!$J213),"TP1 MISSING","TP1 &amp; MANUAL MISSING")),IF(Journal!$K213="Multiple TP",IF(ISNUMBER(Journal!$G213),IF(ISNUMBER(Journal!$H213),"OK","TP2 MISSING"),IF(ISNUMBER(Journal!$H213),"TP1 MISSING","TP1 &amp; TP2 MISSING")),"UNKNOWN OUTCOME")))))))))))))</f>
        <v>0</v>
      </c>
      <c r="K213">
        <f>J213="OK"</f>
        <v>0</v>
      </c>
      <c r="L213">
        <f>IF(ISNUMBER(Journal!$M213),Journal!$M213,0.5)</f>
        <v>0</v>
      </c>
      <c r="M213">
        <f>IF(NOT(K213),"",G213*IF(Journal!$K213="SL",Journal!$F213-Journal!$E213,IF(Journal!$K213="TP",Journal!$G213-Journal!$E213,IF(Journal!$K213="Manual exit",Journal!$J213-Journal!$E213,IF(Journal!$K213="TP1 + Breakeven",L213*(Journal!$G213-Journal!$E213),IF(Journal!$K213="TP1 + Manual",L213*(Journal!$G213-Journal!$E213)+(1-L213)*(Journal!$J213-Journal!$E213),(Journal!$G213+Journal!$H213+IF(ISNUMBER(Journal!$I213),Journal!$I213,0))/IF(ISNUMBER(Journal!$I213),3,2)-Journal!$E213))))))</f>
        <v>0</v>
      </c>
      <c r="N213">
        <f>IF(K213,Journal!$E213+G213*M213,"")</f>
        <v>0</v>
      </c>
      <c r="O213">
        <f>Q212</f>
        <v>0</v>
      </c>
      <c r="P213">
        <f>IF(OR(NOT(A213),I213&lt;&gt;""),"",Journal!$L213)</f>
        <v>0</v>
      </c>
      <c r="Q213">
        <f>O213+IF(K213,V213,0)</f>
        <v>0</v>
      </c>
      <c r="R213">
        <f>IF(P213="","",H213*P213*C213*D213)</f>
        <v>0</v>
      </c>
      <c r="S213">
        <f>IF(K213,M213*P213*C213*D213,"")</f>
        <v>0</v>
      </c>
      <c r="T213">
        <f>IF(K213,-IF(F213&gt;0,F213*Journal!$E213*P213*C213*D213,P213*E213),"")</f>
        <v>0</v>
      </c>
      <c r="U213">
        <f>IF(K213,IF(S213&gt;0,"W",IF(S213&lt;0,"L","B")),"")</f>
        <v>0</v>
      </c>
      <c r="V213">
        <f>IF(K213,S213+T213,"")</f>
        <v>0</v>
      </c>
      <c r="W213">
        <f>IF(K213,V213/O213,"")</f>
        <v>0</v>
      </c>
      <c r="X213">
        <f>IF(K213,M213/H213,"")</f>
        <v>0</v>
      </c>
      <c r="Y213">
        <f>IF(AND(OR(J213="OK",J213="OPEN"),ISNUMBER(Journal!$G213)),G213*(Journal!$G213-Journal!$E213)/H213,"")</f>
        <v>0</v>
      </c>
      <c r="Z213">
        <f>IF(AA213="","",IF(AND(ISNUMBER(Settings!$D$5),ISNUMBER(Settings!$E$5),IF(Settings!$D$5&lt;=Settings!$E$5,AND(AA213&gt;=Settings!$D$5,AA213&lt;Settings!$E$5),OR(AA213&gt;=Settings!$D$5,AA213&lt;Settings!$E$5))),Settings!$A$5,IF(AND(ISNUMBER(Settings!$D$6),ISNUMBER(Settings!$E$6),IF(Settings!$D$6&lt;=Settings!$E$6,AND(AA213&gt;=Settings!$D$6,AA213&lt;Settings!$E$6),OR(AA213&gt;=Settings!$D$6,AA213&lt;Settings!$E$6))),Settings!$A$6,IF(AND(ISNUMBER(Settings!$D$7),ISNUMBER(Settings!$E$7),IF(Settings!$D$7&lt;=Settings!$E$7,AND(AA213&gt;=Settings!$D$7,AA213&lt;Settings!$E$7),OR(AA213&gt;=Settings!$D$7,AA213&lt;Settings!$E$7))),Settings!$A$7,IF(AND(ISNUMBER(Settings!$D$8),ISNUMBER(Settings!$E$8),IF(Settings!$D$8&lt;=Settings!$E$8,AND(AA213&gt;=Settings!$D$8,AA213&lt;Settings!$E$8),OR(AA213&gt;=Settings!$D$8,AA213&lt;Settings!$E$8))),Settings!$A$8,IF(AND(ISNUMBER(Settings!$D$9),ISNUMBER(Settings!$E$9),IF(Settings!$D$9&lt;=Settings!$E$9,AND(AA213&gt;=Settings!$D$9,AA213&lt;Settings!$E$9),OR(AA213&gt;=Settings!$D$9,AA213&lt;Settings!$E$9))),Settings!$A$9,IF(AND(ISNUMBER(Settings!$D$10),ISNUMBER(Settings!$E$10),IF(Settings!$D$10&lt;=Settings!$E$10,AND(AA213&gt;=Settings!$D$10,AA213&lt;Settings!$E$10),OR(AA213&gt;=Settings!$D$10,AA213&lt;Settings!$E$10))),Settings!$A$10,"")))))))</f>
        <v>0</v>
      </c>
      <c r="AA213">
        <f>IF(AND(A213,ISNUMBER(Journal!$B213)),MOD(ROUND(MOD(Journal!$B213,1)*1440,0)-ROUND(Journal!$D$8*60,0),1440),"")</f>
        <v>0</v>
      </c>
      <c r="AB213">
        <f>IF(G213=1,"LONG",IF(G213=-1,"SHORT",""))</f>
        <v>0</v>
      </c>
      <c r="AC213">
        <f>AC212+IF(K213,1,0)</f>
        <v>0</v>
      </c>
      <c r="AD213">
        <f>IF(K213,AC213,"")</f>
        <v>0</v>
      </c>
      <c r="AE213">
        <f>J213="OPEN"</f>
        <v>0</v>
      </c>
      <c r="AF213">
        <f>AND(J213&lt;&gt;"",J213&lt;&gt;"OK",J213&lt;&gt;"OPEN")</f>
        <v>0</v>
      </c>
      <c r="AH213">
        <v>202</v>
      </c>
      <c r="AI213">
        <f>IF(AH213&gt;$AZ$11,"",IF(AH213=0,Journal!$D$3,INDEX($Q$11:$Q$1010,MATCH(AH213,$AD$11:$AD$1010,0))))</f>
        <v>0</v>
      </c>
      <c r="AJ213">
        <v>203</v>
      </c>
      <c r="AK213">
        <f>IF(AJ213&gt;$AZ$11,"",INDEX($P$11:$P$1010,MATCH(AJ213,$AD$11:$AD$1010,0)))</f>
        <v>0</v>
      </c>
    </row>
    <row r="214" spans="1:37">
      <c r="A214">
        <f>COUNTA(Journal!A214:M214)&gt;0</f>
        <v>0</v>
      </c>
      <c r="B214">
        <f>IF(Journal!$C214="",0,IFERROR(MATCH(Journal!$C214,Markets!$A$5:$A$154,0),0))</f>
        <v>0</v>
      </c>
      <c r="C214">
        <f>IF(B214&gt;0,INDEX(Markets!$C$5:$C$154,B214),"")</f>
        <v>0</v>
      </c>
      <c r="D214">
        <f>IF(B214&gt;0,INDEX(Markets!$F$5:$F$154,B214),"")</f>
        <v>0</v>
      </c>
      <c r="E214">
        <f>IF(B214&gt;0,IF(INDEX(Markets!$G$5:$G$154,B214)="",Journal!$D$4,INDEX(Markets!$G$5:$G$154,B214)),"")</f>
        <v>0</v>
      </c>
      <c r="F214">
        <f>IF(B214&gt;0,N(INDEX(Markets!$H$5:$H$154,B214)),0)</f>
        <v>0</v>
      </c>
      <c r="G214">
        <f>IF(Journal!$D214="LONG",1,IF(Journal!$D214="SHORT",-1,0))</f>
        <v>0</v>
      </c>
      <c r="H214">
        <f>IF(AND(ISNUMBER(Journal!$E214),ISNUMBER(Journal!$F214)),ABS(Journal!$E214-Journal!$F214),"")</f>
        <v>0</v>
      </c>
      <c r="I214">
        <f>IF(NOT(A214),"",IF(Journal!$C214="","INSTRUMENT MISSING",IF(B214=0,"UNKNOWN INSTRUMENT",IF(OR(NOT(ISNUMBER(C214)),NOT(ISNUMBER(D214))),"INSTRUMENT SPECS MISSING",IF(OR(C214&lt;=0,D214&lt;=0),"INSTRUMENT SPECS MISSING",IF(NOT(ISNUMBER(Journal!$E214)),"ENTRY MISSING",IF(NOT(ISNUMBER(Journal!$F214)),"SL MISSING",IF(Journal!$F214=Journal!$E214,"SL = ENTRY",IF(G214=0,"DIRECTION MISSING",IF(G214*(Journal!$E214-Journal!$F214)&lt;=0,"SL WRONG SIDE",IF(NOT(AND(ISNUMBER(Journal!$L214),Journal!$L214&gt;0)),IF(TRUE,"LOTS MISSING","RISK MISSING"),"")))))))))))</f>
        <v>0</v>
      </c>
      <c r="J214">
        <f>IF(NOT(A214),"",IF(I214&lt;&gt;"",I214,IF(AND(ISNUMBER(Journal!$G214),G214*(Journal!$G214-Journal!$E214)&lt;=0),"TP1 WRONG SIDE",IF(AND(ISNUMBER(Journal!$H214),G214*(Journal!$H214-Journal!$E214)&lt;=0),"TP2 WRONG SIDE",IF(AND(ISNUMBER(Journal!$I214),G214*(Journal!$I214-Journal!$E214)&lt;=0),"TP3 WRONG SIDE",IF(Journal!$K214="","OPEN",IF(AND(Journal!$M214&lt;&gt;"",OR(NOT(ISNUMBER(Journal!$M214)),Journal!$M214&lt;=0,Journal!$M214&gt;=1)),"TP1 % INVALID",IF(Journal!$K214="SL","OK",IF(Journal!$K214="TP",IF(ISNUMBER(Journal!$G214),"OK","TP1 MISSING"),IF(Journal!$K214="Manual exit",IF(ISNUMBER(Journal!$J214),"OK","MANUAL MISSING"),IF(Journal!$K214="TP1 + Breakeven",IF(ISNUMBER(Journal!$G214),"OK","TP1 MISSING"),IF(Journal!$K214="TP1 + Manual",IF(ISNUMBER(Journal!$G214),IF(ISNUMBER(Journal!$J214),"OK","MANUAL MISSING"),IF(ISNUMBER(Journal!$J214),"TP1 MISSING","TP1 &amp; MANUAL MISSING")),IF(Journal!$K214="Multiple TP",IF(ISNUMBER(Journal!$G214),IF(ISNUMBER(Journal!$H214),"OK","TP2 MISSING"),IF(ISNUMBER(Journal!$H214),"TP1 MISSING","TP1 &amp; TP2 MISSING")),"UNKNOWN OUTCOME")))))))))))))</f>
        <v>0</v>
      </c>
      <c r="K214">
        <f>J214="OK"</f>
        <v>0</v>
      </c>
      <c r="L214">
        <f>IF(ISNUMBER(Journal!$M214),Journal!$M214,0.5)</f>
        <v>0</v>
      </c>
      <c r="M214">
        <f>IF(NOT(K214),"",G214*IF(Journal!$K214="SL",Journal!$F214-Journal!$E214,IF(Journal!$K214="TP",Journal!$G214-Journal!$E214,IF(Journal!$K214="Manual exit",Journal!$J214-Journal!$E214,IF(Journal!$K214="TP1 + Breakeven",L214*(Journal!$G214-Journal!$E214),IF(Journal!$K214="TP1 + Manual",L214*(Journal!$G214-Journal!$E214)+(1-L214)*(Journal!$J214-Journal!$E214),(Journal!$G214+Journal!$H214+IF(ISNUMBER(Journal!$I214),Journal!$I214,0))/IF(ISNUMBER(Journal!$I214),3,2)-Journal!$E214))))))</f>
        <v>0</v>
      </c>
      <c r="N214">
        <f>IF(K214,Journal!$E214+G214*M214,"")</f>
        <v>0</v>
      </c>
      <c r="O214">
        <f>Q213</f>
        <v>0</v>
      </c>
      <c r="P214">
        <f>IF(OR(NOT(A214),I214&lt;&gt;""),"",Journal!$L214)</f>
        <v>0</v>
      </c>
      <c r="Q214">
        <f>O214+IF(K214,V214,0)</f>
        <v>0</v>
      </c>
      <c r="R214">
        <f>IF(P214="","",H214*P214*C214*D214)</f>
        <v>0</v>
      </c>
      <c r="S214">
        <f>IF(K214,M214*P214*C214*D214,"")</f>
        <v>0</v>
      </c>
      <c r="T214">
        <f>IF(K214,-IF(F214&gt;0,F214*Journal!$E214*P214*C214*D214,P214*E214),"")</f>
        <v>0</v>
      </c>
      <c r="U214">
        <f>IF(K214,IF(S214&gt;0,"W",IF(S214&lt;0,"L","B")),"")</f>
        <v>0</v>
      </c>
      <c r="V214">
        <f>IF(K214,S214+T214,"")</f>
        <v>0</v>
      </c>
      <c r="W214">
        <f>IF(K214,V214/O214,"")</f>
        <v>0</v>
      </c>
      <c r="X214">
        <f>IF(K214,M214/H214,"")</f>
        <v>0</v>
      </c>
      <c r="Y214">
        <f>IF(AND(OR(J214="OK",J214="OPEN"),ISNUMBER(Journal!$G214)),G214*(Journal!$G214-Journal!$E214)/H214,"")</f>
        <v>0</v>
      </c>
      <c r="Z214">
        <f>IF(AA214="","",IF(AND(ISNUMBER(Settings!$D$5),ISNUMBER(Settings!$E$5),IF(Settings!$D$5&lt;=Settings!$E$5,AND(AA214&gt;=Settings!$D$5,AA214&lt;Settings!$E$5),OR(AA214&gt;=Settings!$D$5,AA214&lt;Settings!$E$5))),Settings!$A$5,IF(AND(ISNUMBER(Settings!$D$6),ISNUMBER(Settings!$E$6),IF(Settings!$D$6&lt;=Settings!$E$6,AND(AA214&gt;=Settings!$D$6,AA214&lt;Settings!$E$6),OR(AA214&gt;=Settings!$D$6,AA214&lt;Settings!$E$6))),Settings!$A$6,IF(AND(ISNUMBER(Settings!$D$7),ISNUMBER(Settings!$E$7),IF(Settings!$D$7&lt;=Settings!$E$7,AND(AA214&gt;=Settings!$D$7,AA214&lt;Settings!$E$7),OR(AA214&gt;=Settings!$D$7,AA214&lt;Settings!$E$7))),Settings!$A$7,IF(AND(ISNUMBER(Settings!$D$8),ISNUMBER(Settings!$E$8),IF(Settings!$D$8&lt;=Settings!$E$8,AND(AA214&gt;=Settings!$D$8,AA214&lt;Settings!$E$8),OR(AA214&gt;=Settings!$D$8,AA214&lt;Settings!$E$8))),Settings!$A$8,IF(AND(ISNUMBER(Settings!$D$9),ISNUMBER(Settings!$E$9),IF(Settings!$D$9&lt;=Settings!$E$9,AND(AA214&gt;=Settings!$D$9,AA214&lt;Settings!$E$9),OR(AA214&gt;=Settings!$D$9,AA214&lt;Settings!$E$9))),Settings!$A$9,IF(AND(ISNUMBER(Settings!$D$10),ISNUMBER(Settings!$E$10),IF(Settings!$D$10&lt;=Settings!$E$10,AND(AA214&gt;=Settings!$D$10,AA214&lt;Settings!$E$10),OR(AA214&gt;=Settings!$D$10,AA214&lt;Settings!$E$10))),Settings!$A$10,"")))))))</f>
        <v>0</v>
      </c>
      <c r="AA214">
        <f>IF(AND(A214,ISNUMBER(Journal!$B214)),MOD(ROUND(MOD(Journal!$B214,1)*1440,0)-ROUND(Journal!$D$8*60,0),1440),"")</f>
        <v>0</v>
      </c>
      <c r="AB214">
        <f>IF(G214=1,"LONG",IF(G214=-1,"SHORT",""))</f>
        <v>0</v>
      </c>
      <c r="AC214">
        <f>AC213+IF(K214,1,0)</f>
        <v>0</v>
      </c>
      <c r="AD214">
        <f>IF(K214,AC214,"")</f>
        <v>0</v>
      </c>
      <c r="AE214">
        <f>J214="OPEN"</f>
        <v>0</v>
      </c>
      <c r="AF214">
        <f>AND(J214&lt;&gt;"",J214&lt;&gt;"OK",J214&lt;&gt;"OPEN")</f>
        <v>0</v>
      </c>
      <c r="AH214">
        <v>203</v>
      </c>
      <c r="AI214">
        <f>IF(AH214&gt;$AZ$11,"",IF(AH214=0,Journal!$D$3,INDEX($Q$11:$Q$1010,MATCH(AH214,$AD$11:$AD$1010,0))))</f>
        <v>0</v>
      </c>
      <c r="AJ214">
        <v>204</v>
      </c>
      <c r="AK214">
        <f>IF(AJ214&gt;$AZ$11,"",INDEX($P$11:$P$1010,MATCH(AJ214,$AD$11:$AD$1010,0)))</f>
        <v>0</v>
      </c>
    </row>
    <row r="215" spans="1:37">
      <c r="A215">
        <f>COUNTA(Journal!A215:M215)&gt;0</f>
        <v>0</v>
      </c>
      <c r="B215">
        <f>IF(Journal!$C215="",0,IFERROR(MATCH(Journal!$C215,Markets!$A$5:$A$154,0),0))</f>
        <v>0</v>
      </c>
      <c r="C215">
        <f>IF(B215&gt;0,INDEX(Markets!$C$5:$C$154,B215),"")</f>
        <v>0</v>
      </c>
      <c r="D215">
        <f>IF(B215&gt;0,INDEX(Markets!$F$5:$F$154,B215),"")</f>
        <v>0</v>
      </c>
      <c r="E215">
        <f>IF(B215&gt;0,IF(INDEX(Markets!$G$5:$G$154,B215)="",Journal!$D$4,INDEX(Markets!$G$5:$G$154,B215)),"")</f>
        <v>0</v>
      </c>
      <c r="F215">
        <f>IF(B215&gt;0,N(INDEX(Markets!$H$5:$H$154,B215)),0)</f>
        <v>0</v>
      </c>
      <c r="G215">
        <f>IF(Journal!$D215="LONG",1,IF(Journal!$D215="SHORT",-1,0))</f>
        <v>0</v>
      </c>
      <c r="H215">
        <f>IF(AND(ISNUMBER(Journal!$E215),ISNUMBER(Journal!$F215)),ABS(Journal!$E215-Journal!$F215),"")</f>
        <v>0</v>
      </c>
      <c r="I215">
        <f>IF(NOT(A215),"",IF(Journal!$C215="","INSTRUMENT MISSING",IF(B215=0,"UNKNOWN INSTRUMENT",IF(OR(NOT(ISNUMBER(C215)),NOT(ISNUMBER(D215))),"INSTRUMENT SPECS MISSING",IF(OR(C215&lt;=0,D215&lt;=0),"INSTRUMENT SPECS MISSING",IF(NOT(ISNUMBER(Journal!$E215)),"ENTRY MISSING",IF(NOT(ISNUMBER(Journal!$F215)),"SL MISSING",IF(Journal!$F215=Journal!$E215,"SL = ENTRY",IF(G215=0,"DIRECTION MISSING",IF(G215*(Journal!$E215-Journal!$F215)&lt;=0,"SL WRONG SIDE",IF(NOT(AND(ISNUMBER(Journal!$L215),Journal!$L215&gt;0)),IF(TRUE,"LOTS MISSING","RISK MISSING"),"")))))))))))</f>
        <v>0</v>
      </c>
      <c r="J215">
        <f>IF(NOT(A215),"",IF(I215&lt;&gt;"",I215,IF(AND(ISNUMBER(Journal!$G215),G215*(Journal!$G215-Journal!$E215)&lt;=0),"TP1 WRONG SIDE",IF(AND(ISNUMBER(Journal!$H215),G215*(Journal!$H215-Journal!$E215)&lt;=0),"TP2 WRONG SIDE",IF(AND(ISNUMBER(Journal!$I215),G215*(Journal!$I215-Journal!$E215)&lt;=0),"TP3 WRONG SIDE",IF(Journal!$K215="","OPEN",IF(AND(Journal!$M215&lt;&gt;"",OR(NOT(ISNUMBER(Journal!$M215)),Journal!$M215&lt;=0,Journal!$M215&gt;=1)),"TP1 % INVALID",IF(Journal!$K215="SL","OK",IF(Journal!$K215="TP",IF(ISNUMBER(Journal!$G215),"OK","TP1 MISSING"),IF(Journal!$K215="Manual exit",IF(ISNUMBER(Journal!$J215),"OK","MANUAL MISSING"),IF(Journal!$K215="TP1 + Breakeven",IF(ISNUMBER(Journal!$G215),"OK","TP1 MISSING"),IF(Journal!$K215="TP1 + Manual",IF(ISNUMBER(Journal!$G215),IF(ISNUMBER(Journal!$J215),"OK","MANUAL MISSING"),IF(ISNUMBER(Journal!$J215),"TP1 MISSING","TP1 &amp; MANUAL MISSING")),IF(Journal!$K215="Multiple TP",IF(ISNUMBER(Journal!$G215),IF(ISNUMBER(Journal!$H215),"OK","TP2 MISSING"),IF(ISNUMBER(Journal!$H215),"TP1 MISSING","TP1 &amp; TP2 MISSING")),"UNKNOWN OUTCOME")))))))))))))</f>
        <v>0</v>
      </c>
      <c r="K215">
        <f>J215="OK"</f>
        <v>0</v>
      </c>
      <c r="L215">
        <f>IF(ISNUMBER(Journal!$M215),Journal!$M215,0.5)</f>
        <v>0</v>
      </c>
      <c r="M215">
        <f>IF(NOT(K215),"",G215*IF(Journal!$K215="SL",Journal!$F215-Journal!$E215,IF(Journal!$K215="TP",Journal!$G215-Journal!$E215,IF(Journal!$K215="Manual exit",Journal!$J215-Journal!$E215,IF(Journal!$K215="TP1 + Breakeven",L215*(Journal!$G215-Journal!$E215),IF(Journal!$K215="TP1 + Manual",L215*(Journal!$G215-Journal!$E215)+(1-L215)*(Journal!$J215-Journal!$E215),(Journal!$G215+Journal!$H215+IF(ISNUMBER(Journal!$I215),Journal!$I215,0))/IF(ISNUMBER(Journal!$I215),3,2)-Journal!$E215))))))</f>
        <v>0</v>
      </c>
      <c r="N215">
        <f>IF(K215,Journal!$E215+G215*M215,"")</f>
        <v>0</v>
      </c>
      <c r="O215">
        <f>Q214</f>
        <v>0</v>
      </c>
      <c r="P215">
        <f>IF(OR(NOT(A215),I215&lt;&gt;""),"",Journal!$L215)</f>
        <v>0</v>
      </c>
      <c r="Q215">
        <f>O215+IF(K215,V215,0)</f>
        <v>0</v>
      </c>
      <c r="R215">
        <f>IF(P215="","",H215*P215*C215*D215)</f>
        <v>0</v>
      </c>
      <c r="S215">
        <f>IF(K215,M215*P215*C215*D215,"")</f>
        <v>0</v>
      </c>
      <c r="T215">
        <f>IF(K215,-IF(F215&gt;0,F215*Journal!$E215*P215*C215*D215,P215*E215),"")</f>
        <v>0</v>
      </c>
      <c r="U215">
        <f>IF(K215,IF(S215&gt;0,"W",IF(S215&lt;0,"L","B")),"")</f>
        <v>0</v>
      </c>
      <c r="V215">
        <f>IF(K215,S215+T215,"")</f>
        <v>0</v>
      </c>
      <c r="W215">
        <f>IF(K215,V215/O215,"")</f>
        <v>0</v>
      </c>
      <c r="X215">
        <f>IF(K215,M215/H215,"")</f>
        <v>0</v>
      </c>
      <c r="Y215">
        <f>IF(AND(OR(J215="OK",J215="OPEN"),ISNUMBER(Journal!$G215)),G215*(Journal!$G215-Journal!$E215)/H215,"")</f>
        <v>0</v>
      </c>
      <c r="Z215">
        <f>IF(AA215="","",IF(AND(ISNUMBER(Settings!$D$5),ISNUMBER(Settings!$E$5),IF(Settings!$D$5&lt;=Settings!$E$5,AND(AA215&gt;=Settings!$D$5,AA215&lt;Settings!$E$5),OR(AA215&gt;=Settings!$D$5,AA215&lt;Settings!$E$5))),Settings!$A$5,IF(AND(ISNUMBER(Settings!$D$6),ISNUMBER(Settings!$E$6),IF(Settings!$D$6&lt;=Settings!$E$6,AND(AA215&gt;=Settings!$D$6,AA215&lt;Settings!$E$6),OR(AA215&gt;=Settings!$D$6,AA215&lt;Settings!$E$6))),Settings!$A$6,IF(AND(ISNUMBER(Settings!$D$7),ISNUMBER(Settings!$E$7),IF(Settings!$D$7&lt;=Settings!$E$7,AND(AA215&gt;=Settings!$D$7,AA215&lt;Settings!$E$7),OR(AA215&gt;=Settings!$D$7,AA215&lt;Settings!$E$7))),Settings!$A$7,IF(AND(ISNUMBER(Settings!$D$8),ISNUMBER(Settings!$E$8),IF(Settings!$D$8&lt;=Settings!$E$8,AND(AA215&gt;=Settings!$D$8,AA215&lt;Settings!$E$8),OR(AA215&gt;=Settings!$D$8,AA215&lt;Settings!$E$8))),Settings!$A$8,IF(AND(ISNUMBER(Settings!$D$9),ISNUMBER(Settings!$E$9),IF(Settings!$D$9&lt;=Settings!$E$9,AND(AA215&gt;=Settings!$D$9,AA215&lt;Settings!$E$9),OR(AA215&gt;=Settings!$D$9,AA215&lt;Settings!$E$9))),Settings!$A$9,IF(AND(ISNUMBER(Settings!$D$10),ISNUMBER(Settings!$E$10),IF(Settings!$D$10&lt;=Settings!$E$10,AND(AA215&gt;=Settings!$D$10,AA215&lt;Settings!$E$10),OR(AA215&gt;=Settings!$D$10,AA215&lt;Settings!$E$10))),Settings!$A$10,"")))))))</f>
        <v>0</v>
      </c>
      <c r="AA215">
        <f>IF(AND(A215,ISNUMBER(Journal!$B215)),MOD(ROUND(MOD(Journal!$B215,1)*1440,0)-ROUND(Journal!$D$8*60,0),1440),"")</f>
        <v>0</v>
      </c>
      <c r="AB215">
        <f>IF(G215=1,"LONG",IF(G215=-1,"SHORT",""))</f>
        <v>0</v>
      </c>
      <c r="AC215">
        <f>AC214+IF(K215,1,0)</f>
        <v>0</v>
      </c>
      <c r="AD215">
        <f>IF(K215,AC215,"")</f>
        <v>0</v>
      </c>
      <c r="AE215">
        <f>J215="OPEN"</f>
        <v>0</v>
      </c>
      <c r="AF215">
        <f>AND(J215&lt;&gt;"",J215&lt;&gt;"OK",J215&lt;&gt;"OPEN")</f>
        <v>0</v>
      </c>
      <c r="AH215">
        <v>204</v>
      </c>
      <c r="AI215">
        <f>IF(AH215&gt;$AZ$11,"",IF(AH215=0,Journal!$D$3,INDEX($Q$11:$Q$1010,MATCH(AH215,$AD$11:$AD$1010,0))))</f>
        <v>0</v>
      </c>
      <c r="AJ215">
        <v>205</v>
      </c>
      <c r="AK215">
        <f>IF(AJ215&gt;$AZ$11,"",INDEX($P$11:$P$1010,MATCH(AJ215,$AD$11:$AD$1010,0)))</f>
        <v>0</v>
      </c>
    </row>
    <row r="216" spans="1:37">
      <c r="A216">
        <f>COUNTA(Journal!A216:M216)&gt;0</f>
        <v>0</v>
      </c>
      <c r="B216">
        <f>IF(Journal!$C216="",0,IFERROR(MATCH(Journal!$C216,Markets!$A$5:$A$154,0),0))</f>
        <v>0</v>
      </c>
      <c r="C216">
        <f>IF(B216&gt;0,INDEX(Markets!$C$5:$C$154,B216),"")</f>
        <v>0</v>
      </c>
      <c r="D216">
        <f>IF(B216&gt;0,INDEX(Markets!$F$5:$F$154,B216),"")</f>
        <v>0</v>
      </c>
      <c r="E216">
        <f>IF(B216&gt;0,IF(INDEX(Markets!$G$5:$G$154,B216)="",Journal!$D$4,INDEX(Markets!$G$5:$G$154,B216)),"")</f>
        <v>0</v>
      </c>
      <c r="F216">
        <f>IF(B216&gt;0,N(INDEX(Markets!$H$5:$H$154,B216)),0)</f>
        <v>0</v>
      </c>
      <c r="G216">
        <f>IF(Journal!$D216="LONG",1,IF(Journal!$D216="SHORT",-1,0))</f>
        <v>0</v>
      </c>
      <c r="H216">
        <f>IF(AND(ISNUMBER(Journal!$E216),ISNUMBER(Journal!$F216)),ABS(Journal!$E216-Journal!$F216),"")</f>
        <v>0</v>
      </c>
      <c r="I216">
        <f>IF(NOT(A216),"",IF(Journal!$C216="","INSTRUMENT MISSING",IF(B216=0,"UNKNOWN INSTRUMENT",IF(OR(NOT(ISNUMBER(C216)),NOT(ISNUMBER(D216))),"INSTRUMENT SPECS MISSING",IF(OR(C216&lt;=0,D216&lt;=0),"INSTRUMENT SPECS MISSING",IF(NOT(ISNUMBER(Journal!$E216)),"ENTRY MISSING",IF(NOT(ISNUMBER(Journal!$F216)),"SL MISSING",IF(Journal!$F216=Journal!$E216,"SL = ENTRY",IF(G216=0,"DIRECTION MISSING",IF(G216*(Journal!$E216-Journal!$F216)&lt;=0,"SL WRONG SIDE",IF(NOT(AND(ISNUMBER(Journal!$L216),Journal!$L216&gt;0)),IF(TRUE,"LOTS MISSING","RISK MISSING"),"")))))))))))</f>
        <v>0</v>
      </c>
      <c r="J216">
        <f>IF(NOT(A216),"",IF(I216&lt;&gt;"",I216,IF(AND(ISNUMBER(Journal!$G216),G216*(Journal!$G216-Journal!$E216)&lt;=0),"TP1 WRONG SIDE",IF(AND(ISNUMBER(Journal!$H216),G216*(Journal!$H216-Journal!$E216)&lt;=0),"TP2 WRONG SIDE",IF(AND(ISNUMBER(Journal!$I216),G216*(Journal!$I216-Journal!$E216)&lt;=0),"TP3 WRONG SIDE",IF(Journal!$K216="","OPEN",IF(AND(Journal!$M216&lt;&gt;"",OR(NOT(ISNUMBER(Journal!$M216)),Journal!$M216&lt;=0,Journal!$M216&gt;=1)),"TP1 % INVALID",IF(Journal!$K216="SL","OK",IF(Journal!$K216="TP",IF(ISNUMBER(Journal!$G216),"OK","TP1 MISSING"),IF(Journal!$K216="Manual exit",IF(ISNUMBER(Journal!$J216),"OK","MANUAL MISSING"),IF(Journal!$K216="TP1 + Breakeven",IF(ISNUMBER(Journal!$G216),"OK","TP1 MISSING"),IF(Journal!$K216="TP1 + Manual",IF(ISNUMBER(Journal!$G216),IF(ISNUMBER(Journal!$J216),"OK","MANUAL MISSING"),IF(ISNUMBER(Journal!$J216),"TP1 MISSING","TP1 &amp; MANUAL MISSING")),IF(Journal!$K216="Multiple TP",IF(ISNUMBER(Journal!$G216),IF(ISNUMBER(Journal!$H216),"OK","TP2 MISSING"),IF(ISNUMBER(Journal!$H216),"TP1 MISSING","TP1 &amp; TP2 MISSING")),"UNKNOWN OUTCOME")))))))))))))</f>
        <v>0</v>
      </c>
      <c r="K216">
        <f>J216="OK"</f>
        <v>0</v>
      </c>
      <c r="L216">
        <f>IF(ISNUMBER(Journal!$M216),Journal!$M216,0.5)</f>
        <v>0</v>
      </c>
      <c r="M216">
        <f>IF(NOT(K216),"",G216*IF(Journal!$K216="SL",Journal!$F216-Journal!$E216,IF(Journal!$K216="TP",Journal!$G216-Journal!$E216,IF(Journal!$K216="Manual exit",Journal!$J216-Journal!$E216,IF(Journal!$K216="TP1 + Breakeven",L216*(Journal!$G216-Journal!$E216),IF(Journal!$K216="TP1 + Manual",L216*(Journal!$G216-Journal!$E216)+(1-L216)*(Journal!$J216-Journal!$E216),(Journal!$G216+Journal!$H216+IF(ISNUMBER(Journal!$I216),Journal!$I216,0))/IF(ISNUMBER(Journal!$I216),3,2)-Journal!$E216))))))</f>
        <v>0</v>
      </c>
      <c r="N216">
        <f>IF(K216,Journal!$E216+G216*M216,"")</f>
        <v>0</v>
      </c>
      <c r="O216">
        <f>Q215</f>
        <v>0</v>
      </c>
      <c r="P216">
        <f>IF(OR(NOT(A216),I216&lt;&gt;""),"",Journal!$L216)</f>
        <v>0</v>
      </c>
      <c r="Q216">
        <f>O216+IF(K216,V216,0)</f>
        <v>0</v>
      </c>
      <c r="R216">
        <f>IF(P216="","",H216*P216*C216*D216)</f>
        <v>0</v>
      </c>
      <c r="S216">
        <f>IF(K216,M216*P216*C216*D216,"")</f>
        <v>0</v>
      </c>
      <c r="T216">
        <f>IF(K216,-IF(F216&gt;0,F216*Journal!$E216*P216*C216*D216,P216*E216),"")</f>
        <v>0</v>
      </c>
      <c r="U216">
        <f>IF(K216,IF(S216&gt;0,"W",IF(S216&lt;0,"L","B")),"")</f>
        <v>0</v>
      </c>
      <c r="V216">
        <f>IF(K216,S216+T216,"")</f>
        <v>0</v>
      </c>
      <c r="W216">
        <f>IF(K216,V216/O216,"")</f>
        <v>0</v>
      </c>
      <c r="X216">
        <f>IF(K216,M216/H216,"")</f>
        <v>0</v>
      </c>
      <c r="Y216">
        <f>IF(AND(OR(J216="OK",J216="OPEN"),ISNUMBER(Journal!$G216)),G216*(Journal!$G216-Journal!$E216)/H216,"")</f>
        <v>0</v>
      </c>
      <c r="Z216">
        <f>IF(AA216="","",IF(AND(ISNUMBER(Settings!$D$5),ISNUMBER(Settings!$E$5),IF(Settings!$D$5&lt;=Settings!$E$5,AND(AA216&gt;=Settings!$D$5,AA216&lt;Settings!$E$5),OR(AA216&gt;=Settings!$D$5,AA216&lt;Settings!$E$5))),Settings!$A$5,IF(AND(ISNUMBER(Settings!$D$6),ISNUMBER(Settings!$E$6),IF(Settings!$D$6&lt;=Settings!$E$6,AND(AA216&gt;=Settings!$D$6,AA216&lt;Settings!$E$6),OR(AA216&gt;=Settings!$D$6,AA216&lt;Settings!$E$6))),Settings!$A$6,IF(AND(ISNUMBER(Settings!$D$7),ISNUMBER(Settings!$E$7),IF(Settings!$D$7&lt;=Settings!$E$7,AND(AA216&gt;=Settings!$D$7,AA216&lt;Settings!$E$7),OR(AA216&gt;=Settings!$D$7,AA216&lt;Settings!$E$7))),Settings!$A$7,IF(AND(ISNUMBER(Settings!$D$8),ISNUMBER(Settings!$E$8),IF(Settings!$D$8&lt;=Settings!$E$8,AND(AA216&gt;=Settings!$D$8,AA216&lt;Settings!$E$8),OR(AA216&gt;=Settings!$D$8,AA216&lt;Settings!$E$8))),Settings!$A$8,IF(AND(ISNUMBER(Settings!$D$9),ISNUMBER(Settings!$E$9),IF(Settings!$D$9&lt;=Settings!$E$9,AND(AA216&gt;=Settings!$D$9,AA216&lt;Settings!$E$9),OR(AA216&gt;=Settings!$D$9,AA216&lt;Settings!$E$9))),Settings!$A$9,IF(AND(ISNUMBER(Settings!$D$10),ISNUMBER(Settings!$E$10),IF(Settings!$D$10&lt;=Settings!$E$10,AND(AA216&gt;=Settings!$D$10,AA216&lt;Settings!$E$10),OR(AA216&gt;=Settings!$D$10,AA216&lt;Settings!$E$10))),Settings!$A$10,"")))))))</f>
        <v>0</v>
      </c>
      <c r="AA216">
        <f>IF(AND(A216,ISNUMBER(Journal!$B216)),MOD(ROUND(MOD(Journal!$B216,1)*1440,0)-ROUND(Journal!$D$8*60,0),1440),"")</f>
        <v>0</v>
      </c>
      <c r="AB216">
        <f>IF(G216=1,"LONG",IF(G216=-1,"SHORT",""))</f>
        <v>0</v>
      </c>
      <c r="AC216">
        <f>AC215+IF(K216,1,0)</f>
        <v>0</v>
      </c>
      <c r="AD216">
        <f>IF(K216,AC216,"")</f>
        <v>0</v>
      </c>
      <c r="AE216">
        <f>J216="OPEN"</f>
        <v>0</v>
      </c>
      <c r="AF216">
        <f>AND(J216&lt;&gt;"",J216&lt;&gt;"OK",J216&lt;&gt;"OPEN")</f>
        <v>0</v>
      </c>
      <c r="AH216">
        <v>205</v>
      </c>
      <c r="AI216">
        <f>IF(AH216&gt;$AZ$11,"",IF(AH216=0,Journal!$D$3,INDEX($Q$11:$Q$1010,MATCH(AH216,$AD$11:$AD$1010,0))))</f>
        <v>0</v>
      </c>
      <c r="AJ216">
        <v>206</v>
      </c>
      <c r="AK216">
        <f>IF(AJ216&gt;$AZ$11,"",INDEX($P$11:$P$1010,MATCH(AJ216,$AD$11:$AD$1010,0)))</f>
        <v>0</v>
      </c>
    </row>
    <row r="217" spans="1:37">
      <c r="A217">
        <f>COUNTA(Journal!A217:M217)&gt;0</f>
        <v>0</v>
      </c>
      <c r="B217">
        <f>IF(Journal!$C217="",0,IFERROR(MATCH(Journal!$C217,Markets!$A$5:$A$154,0),0))</f>
        <v>0</v>
      </c>
      <c r="C217">
        <f>IF(B217&gt;0,INDEX(Markets!$C$5:$C$154,B217),"")</f>
        <v>0</v>
      </c>
      <c r="D217">
        <f>IF(B217&gt;0,INDEX(Markets!$F$5:$F$154,B217),"")</f>
        <v>0</v>
      </c>
      <c r="E217">
        <f>IF(B217&gt;0,IF(INDEX(Markets!$G$5:$G$154,B217)="",Journal!$D$4,INDEX(Markets!$G$5:$G$154,B217)),"")</f>
        <v>0</v>
      </c>
      <c r="F217">
        <f>IF(B217&gt;0,N(INDEX(Markets!$H$5:$H$154,B217)),0)</f>
        <v>0</v>
      </c>
      <c r="G217">
        <f>IF(Journal!$D217="LONG",1,IF(Journal!$D217="SHORT",-1,0))</f>
        <v>0</v>
      </c>
      <c r="H217">
        <f>IF(AND(ISNUMBER(Journal!$E217),ISNUMBER(Journal!$F217)),ABS(Journal!$E217-Journal!$F217),"")</f>
        <v>0</v>
      </c>
      <c r="I217">
        <f>IF(NOT(A217),"",IF(Journal!$C217="","INSTRUMENT MISSING",IF(B217=0,"UNKNOWN INSTRUMENT",IF(OR(NOT(ISNUMBER(C217)),NOT(ISNUMBER(D217))),"INSTRUMENT SPECS MISSING",IF(OR(C217&lt;=0,D217&lt;=0),"INSTRUMENT SPECS MISSING",IF(NOT(ISNUMBER(Journal!$E217)),"ENTRY MISSING",IF(NOT(ISNUMBER(Journal!$F217)),"SL MISSING",IF(Journal!$F217=Journal!$E217,"SL = ENTRY",IF(G217=0,"DIRECTION MISSING",IF(G217*(Journal!$E217-Journal!$F217)&lt;=0,"SL WRONG SIDE",IF(NOT(AND(ISNUMBER(Journal!$L217),Journal!$L217&gt;0)),IF(TRUE,"LOTS MISSING","RISK MISSING"),"")))))))))))</f>
        <v>0</v>
      </c>
      <c r="J217">
        <f>IF(NOT(A217),"",IF(I217&lt;&gt;"",I217,IF(AND(ISNUMBER(Journal!$G217),G217*(Journal!$G217-Journal!$E217)&lt;=0),"TP1 WRONG SIDE",IF(AND(ISNUMBER(Journal!$H217),G217*(Journal!$H217-Journal!$E217)&lt;=0),"TP2 WRONG SIDE",IF(AND(ISNUMBER(Journal!$I217),G217*(Journal!$I217-Journal!$E217)&lt;=0),"TP3 WRONG SIDE",IF(Journal!$K217="","OPEN",IF(AND(Journal!$M217&lt;&gt;"",OR(NOT(ISNUMBER(Journal!$M217)),Journal!$M217&lt;=0,Journal!$M217&gt;=1)),"TP1 % INVALID",IF(Journal!$K217="SL","OK",IF(Journal!$K217="TP",IF(ISNUMBER(Journal!$G217),"OK","TP1 MISSING"),IF(Journal!$K217="Manual exit",IF(ISNUMBER(Journal!$J217),"OK","MANUAL MISSING"),IF(Journal!$K217="TP1 + Breakeven",IF(ISNUMBER(Journal!$G217),"OK","TP1 MISSING"),IF(Journal!$K217="TP1 + Manual",IF(ISNUMBER(Journal!$G217),IF(ISNUMBER(Journal!$J217),"OK","MANUAL MISSING"),IF(ISNUMBER(Journal!$J217),"TP1 MISSING","TP1 &amp; MANUAL MISSING")),IF(Journal!$K217="Multiple TP",IF(ISNUMBER(Journal!$G217),IF(ISNUMBER(Journal!$H217),"OK","TP2 MISSING"),IF(ISNUMBER(Journal!$H217),"TP1 MISSING","TP1 &amp; TP2 MISSING")),"UNKNOWN OUTCOME")))))))))))))</f>
        <v>0</v>
      </c>
      <c r="K217">
        <f>J217="OK"</f>
        <v>0</v>
      </c>
      <c r="L217">
        <f>IF(ISNUMBER(Journal!$M217),Journal!$M217,0.5)</f>
        <v>0</v>
      </c>
      <c r="M217">
        <f>IF(NOT(K217),"",G217*IF(Journal!$K217="SL",Journal!$F217-Journal!$E217,IF(Journal!$K217="TP",Journal!$G217-Journal!$E217,IF(Journal!$K217="Manual exit",Journal!$J217-Journal!$E217,IF(Journal!$K217="TP1 + Breakeven",L217*(Journal!$G217-Journal!$E217),IF(Journal!$K217="TP1 + Manual",L217*(Journal!$G217-Journal!$E217)+(1-L217)*(Journal!$J217-Journal!$E217),(Journal!$G217+Journal!$H217+IF(ISNUMBER(Journal!$I217),Journal!$I217,0))/IF(ISNUMBER(Journal!$I217),3,2)-Journal!$E217))))))</f>
        <v>0</v>
      </c>
      <c r="N217">
        <f>IF(K217,Journal!$E217+G217*M217,"")</f>
        <v>0</v>
      </c>
      <c r="O217">
        <f>Q216</f>
        <v>0</v>
      </c>
      <c r="P217">
        <f>IF(OR(NOT(A217),I217&lt;&gt;""),"",Journal!$L217)</f>
        <v>0</v>
      </c>
      <c r="Q217">
        <f>O217+IF(K217,V217,0)</f>
        <v>0</v>
      </c>
      <c r="R217">
        <f>IF(P217="","",H217*P217*C217*D217)</f>
        <v>0</v>
      </c>
      <c r="S217">
        <f>IF(K217,M217*P217*C217*D217,"")</f>
        <v>0</v>
      </c>
      <c r="T217">
        <f>IF(K217,-IF(F217&gt;0,F217*Journal!$E217*P217*C217*D217,P217*E217),"")</f>
        <v>0</v>
      </c>
      <c r="U217">
        <f>IF(K217,IF(S217&gt;0,"W",IF(S217&lt;0,"L","B")),"")</f>
        <v>0</v>
      </c>
      <c r="V217">
        <f>IF(K217,S217+T217,"")</f>
        <v>0</v>
      </c>
      <c r="W217">
        <f>IF(K217,V217/O217,"")</f>
        <v>0</v>
      </c>
      <c r="X217">
        <f>IF(K217,M217/H217,"")</f>
        <v>0</v>
      </c>
      <c r="Y217">
        <f>IF(AND(OR(J217="OK",J217="OPEN"),ISNUMBER(Journal!$G217)),G217*(Journal!$G217-Journal!$E217)/H217,"")</f>
        <v>0</v>
      </c>
      <c r="Z217">
        <f>IF(AA217="","",IF(AND(ISNUMBER(Settings!$D$5),ISNUMBER(Settings!$E$5),IF(Settings!$D$5&lt;=Settings!$E$5,AND(AA217&gt;=Settings!$D$5,AA217&lt;Settings!$E$5),OR(AA217&gt;=Settings!$D$5,AA217&lt;Settings!$E$5))),Settings!$A$5,IF(AND(ISNUMBER(Settings!$D$6),ISNUMBER(Settings!$E$6),IF(Settings!$D$6&lt;=Settings!$E$6,AND(AA217&gt;=Settings!$D$6,AA217&lt;Settings!$E$6),OR(AA217&gt;=Settings!$D$6,AA217&lt;Settings!$E$6))),Settings!$A$6,IF(AND(ISNUMBER(Settings!$D$7),ISNUMBER(Settings!$E$7),IF(Settings!$D$7&lt;=Settings!$E$7,AND(AA217&gt;=Settings!$D$7,AA217&lt;Settings!$E$7),OR(AA217&gt;=Settings!$D$7,AA217&lt;Settings!$E$7))),Settings!$A$7,IF(AND(ISNUMBER(Settings!$D$8),ISNUMBER(Settings!$E$8),IF(Settings!$D$8&lt;=Settings!$E$8,AND(AA217&gt;=Settings!$D$8,AA217&lt;Settings!$E$8),OR(AA217&gt;=Settings!$D$8,AA217&lt;Settings!$E$8))),Settings!$A$8,IF(AND(ISNUMBER(Settings!$D$9),ISNUMBER(Settings!$E$9),IF(Settings!$D$9&lt;=Settings!$E$9,AND(AA217&gt;=Settings!$D$9,AA217&lt;Settings!$E$9),OR(AA217&gt;=Settings!$D$9,AA217&lt;Settings!$E$9))),Settings!$A$9,IF(AND(ISNUMBER(Settings!$D$10),ISNUMBER(Settings!$E$10),IF(Settings!$D$10&lt;=Settings!$E$10,AND(AA217&gt;=Settings!$D$10,AA217&lt;Settings!$E$10),OR(AA217&gt;=Settings!$D$10,AA217&lt;Settings!$E$10))),Settings!$A$10,"")))))))</f>
        <v>0</v>
      </c>
      <c r="AA217">
        <f>IF(AND(A217,ISNUMBER(Journal!$B217)),MOD(ROUND(MOD(Journal!$B217,1)*1440,0)-ROUND(Journal!$D$8*60,0),1440),"")</f>
        <v>0</v>
      </c>
      <c r="AB217">
        <f>IF(G217=1,"LONG",IF(G217=-1,"SHORT",""))</f>
        <v>0</v>
      </c>
      <c r="AC217">
        <f>AC216+IF(K217,1,0)</f>
        <v>0</v>
      </c>
      <c r="AD217">
        <f>IF(K217,AC217,"")</f>
        <v>0</v>
      </c>
      <c r="AE217">
        <f>J217="OPEN"</f>
        <v>0</v>
      </c>
      <c r="AF217">
        <f>AND(J217&lt;&gt;"",J217&lt;&gt;"OK",J217&lt;&gt;"OPEN")</f>
        <v>0</v>
      </c>
      <c r="AH217">
        <v>206</v>
      </c>
      <c r="AI217">
        <f>IF(AH217&gt;$AZ$11,"",IF(AH217=0,Journal!$D$3,INDEX($Q$11:$Q$1010,MATCH(AH217,$AD$11:$AD$1010,0))))</f>
        <v>0</v>
      </c>
      <c r="AJ217">
        <v>207</v>
      </c>
      <c r="AK217">
        <f>IF(AJ217&gt;$AZ$11,"",INDEX($P$11:$P$1010,MATCH(AJ217,$AD$11:$AD$1010,0)))</f>
        <v>0</v>
      </c>
    </row>
    <row r="218" spans="1:37">
      <c r="A218">
        <f>COUNTA(Journal!A218:M218)&gt;0</f>
        <v>0</v>
      </c>
      <c r="B218">
        <f>IF(Journal!$C218="",0,IFERROR(MATCH(Journal!$C218,Markets!$A$5:$A$154,0),0))</f>
        <v>0</v>
      </c>
      <c r="C218">
        <f>IF(B218&gt;0,INDEX(Markets!$C$5:$C$154,B218),"")</f>
        <v>0</v>
      </c>
      <c r="D218">
        <f>IF(B218&gt;0,INDEX(Markets!$F$5:$F$154,B218),"")</f>
        <v>0</v>
      </c>
      <c r="E218">
        <f>IF(B218&gt;0,IF(INDEX(Markets!$G$5:$G$154,B218)="",Journal!$D$4,INDEX(Markets!$G$5:$G$154,B218)),"")</f>
        <v>0</v>
      </c>
      <c r="F218">
        <f>IF(B218&gt;0,N(INDEX(Markets!$H$5:$H$154,B218)),0)</f>
        <v>0</v>
      </c>
      <c r="G218">
        <f>IF(Journal!$D218="LONG",1,IF(Journal!$D218="SHORT",-1,0))</f>
        <v>0</v>
      </c>
      <c r="H218">
        <f>IF(AND(ISNUMBER(Journal!$E218),ISNUMBER(Journal!$F218)),ABS(Journal!$E218-Journal!$F218),"")</f>
        <v>0</v>
      </c>
      <c r="I218">
        <f>IF(NOT(A218),"",IF(Journal!$C218="","INSTRUMENT MISSING",IF(B218=0,"UNKNOWN INSTRUMENT",IF(OR(NOT(ISNUMBER(C218)),NOT(ISNUMBER(D218))),"INSTRUMENT SPECS MISSING",IF(OR(C218&lt;=0,D218&lt;=0),"INSTRUMENT SPECS MISSING",IF(NOT(ISNUMBER(Journal!$E218)),"ENTRY MISSING",IF(NOT(ISNUMBER(Journal!$F218)),"SL MISSING",IF(Journal!$F218=Journal!$E218,"SL = ENTRY",IF(G218=0,"DIRECTION MISSING",IF(G218*(Journal!$E218-Journal!$F218)&lt;=0,"SL WRONG SIDE",IF(NOT(AND(ISNUMBER(Journal!$L218),Journal!$L218&gt;0)),IF(TRUE,"LOTS MISSING","RISK MISSING"),"")))))))))))</f>
        <v>0</v>
      </c>
      <c r="J218">
        <f>IF(NOT(A218),"",IF(I218&lt;&gt;"",I218,IF(AND(ISNUMBER(Journal!$G218),G218*(Journal!$G218-Journal!$E218)&lt;=0),"TP1 WRONG SIDE",IF(AND(ISNUMBER(Journal!$H218),G218*(Journal!$H218-Journal!$E218)&lt;=0),"TP2 WRONG SIDE",IF(AND(ISNUMBER(Journal!$I218),G218*(Journal!$I218-Journal!$E218)&lt;=0),"TP3 WRONG SIDE",IF(Journal!$K218="","OPEN",IF(AND(Journal!$M218&lt;&gt;"",OR(NOT(ISNUMBER(Journal!$M218)),Journal!$M218&lt;=0,Journal!$M218&gt;=1)),"TP1 % INVALID",IF(Journal!$K218="SL","OK",IF(Journal!$K218="TP",IF(ISNUMBER(Journal!$G218),"OK","TP1 MISSING"),IF(Journal!$K218="Manual exit",IF(ISNUMBER(Journal!$J218),"OK","MANUAL MISSING"),IF(Journal!$K218="TP1 + Breakeven",IF(ISNUMBER(Journal!$G218),"OK","TP1 MISSING"),IF(Journal!$K218="TP1 + Manual",IF(ISNUMBER(Journal!$G218),IF(ISNUMBER(Journal!$J218),"OK","MANUAL MISSING"),IF(ISNUMBER(Journal!$J218),"TP1 MISSING","TP1 &amp; MANUAL MISSING")),IF(Journal!$K218="Multiple TP",IF(ISNUMBER(Journal!$G218),IF(ISNUMBER(Journal!$H218),"OK","TP2 MISSING"),IF(ISNUMBER(Journal!$H218),"TP1 MISSING","TP1 &amp; TP2 MISSING")),"UNKNOWN OUTCOME")))))))))))))</f>
        <v>0</v>
      </c>
      <c r="K218">
        <f>J218="OK"</f>
        <v>0</v>
      </c>
      <c r="L218">
        <f>IF(ISNUMBER(Journal!$M218),Journal!$M218,0.5)</f>
        <v>0</v>
      </c>
      <c r="M218">
        <f>IF(NOT(K218),"",G218*IF(Journal!$K218="SL",Journal!$F218-Journal!$E218,IF(Journal!$K218="TP",Journal!$G218-Journal!$E218,IF(Journal!$K218="Manual exit",Journal!$J218-Journal!$E218,IF(Journal!$K218="TP1 + Breakeven",L218*(Journal!$G218-Journal!$E218),IF(Journal!$K218="TP1 + Manual",L218*(Journal!$G218-Journal!$E218)+(1-L218)*(Journal!$J218-Journal!$E218),(Journal!$G218+Journal!$H218+IF(ISNUMBER(Journal!$I218),Journal!$I218,0))/IF(ISNUMBER(Journal!$I218),3,2)-Journal!$E218))))))</f>
        <v>0</v>
      </c>
      <c r="N218">
        <f>IF(K218,Journal!$E218+G218*M218,"")</f>
        <v>0</v>
      </c>
      <c r="O218">
        <f>Q217</f>
        <v>0</v>
      </c>
      <c r="P218">
        <f>IF(OR(NOT(A218),I218&lt;&gt;""),"",Journal!$L218)</f>
        <v>0</v>
      </c>
      <c r="Q218">
        <f>O218+IF(K218,V218,0)</f>
        <v>0</v>
      </c>
      <c r="R218">
        <f>IF(P218="","",H218*P218*C218*D218)</f>
        <v>0</v>
      </c>
      <c r="S218">
        <f>IF(K218,M218*P218*C218*D218,"")</f>
        <v>0</v>
      </c>
      <c r="T218">
        <f>IF(K218,-IF(F218&gt;0,F218*Journal!$E218*P218*C218*D218,P218*E218),"")</f>
        <v>0</v>
      </c>
      <c r="U218">
        <f>IF(K218,IF(S218&gt;0,"W",IF(S218&lt;0,"L","B")),"")</f>
        <v>0</v>
      </c>
      <c r="V218">
        <f>IF(K218,S218+T218,"")</f>
        <v>0</v>
      </c>
      <c r="W218">
        <f>IF(K218,V218/O218,"")</f>
        <v>0</v>
      </c>
      <c r="X218">
        <f>IF(K218,M218/H218,"")</f>
        <v>0</v>
      </c>
      <c r="Y218">
        <f>IF(AND(OR(J218="OK",J218="OPEN"),ISNUMBER(Journal!$G218)),G218*(Journal!$G218-Journal!$E218)/H218,"")</f>
        <v>0</v>
      </c>
      <c r="Z218">
        <f>IF(AA218="","",IF(AND(ISNUMBER(Settings!$D$5),ISNUMBER(Settings!$E$5),IF(Settings!$D$5&lt;=Settings!$E$5,AND(AA218&gt;=Settings!$D$5,AA218&lt;Settings!$E$5),OR(AA218&gt;=Settings!$D$5,AA218&lt;Settings!$E$5))),Settings!$A$5,IF(AND(ISNUMBER(Settings!$D$6),ISNUMBER(Settings!$E$6),IF(Settings!$D$6&lt;=Settings!$E$6,AND(AA218&gt;=Settings!$D$6,AA218&lt;Settings!$E$6),OR(AA218&gt;=Settings!$D$6,AA218&lt;Settings!$E$6))),Settings!$A$6,IF(AND(ISNUMBER(Settings!$D$7),ISNUMBER(Settings!$E$7),IF(Settings!$D$7&lt;=Settings!$E$7,AND(AA218&gt;=Settings!$D$7,AA218&lt;Settings!$E$7),OR(AA218&gt;=Settings!$D$7,AA218&lt;Settings!$E$7))),Settings!$A$7,IF(AND(ISNUMBER(Settings!$D$8),ISNUMBER(Settings!$E$8),IF(Settings!$D$8&lt;=Settings!$E$8,AND(AA218&gt;=Settings!$D$8,AA218&lt;Settings!$E$8),OR(AA218&gt;=Settings!$D$8,AA218&lt;Settings!$E$8))),Settings!$A$8,IF(AND(ISNUMBER(Settings!$D$9),ISNUMBER(Settings!$E$9),IF(Settings!$D$9&lt;=Settings!$E$9,AND(AA218&gt;=Settings!$D$9,AA218&lt;Settings!$E$9),OR(AA218&gt;=Settings!$D$9,AA218&lt;Settings!$E$9))),Settings!$A$9,IF(AND(ISNUMBER(Settings!$D$10),ISNUMBER(Settings!$E$10),IF(Settings!$D$10&lt;=Settings!$E$10,AND(AA218&gt;=Settings!$D$10,AA218&lt;Settings!$E$10),OR(AA218&gt;=Settings!$D$10,AA218&lt;Settings!$E$10))),Settings!$A$10,"")))))))</f>
        <v>0</v>
      </c>
      <c r="AA218">
        <f>IF(AND(A218,ISNUMBER(Journal!$B218)),MOD(ROUND(MOD(Journal!$B218,1)*1440,0)-ROUND(Journal!$D$8*60,0),1440),"")</f>
        <v>0</v>
      </c>
      <c r="AB218">
        <f>IF(G218=1,"LONG",IF(G218=-1,"SHORT",""))</f>
        <v>0</v>
      </c>
      <c r="AC218">
        <f>AC217+IF(K218,1,0)</f>
        <v>0</v>
      </c>
      <c r="AD218">
        <f>IF(K218,AC218,"")</f>
        <v>0</v>
      </c>
      <c r="AE218">
        <f>J218="OPEN"</f>
        <v>0</v>
      </c>
      <c r="AF218">
        <f>AND(J218&lt;&gt;"",J218&lt;&gt;"OK",J218&lt;&gt;"OPEN")</f>
        <v>0</v>
      </c>
      <c r="AH218">
        <v>207</v>
      </c>
      <c r="AI218">
        <f>IF(AH218&gt;$AZ$11,"",IF(AH218=0,Journal!$D$3,INDEX($Q$11:$Q$1010,MATCH(AH218,$AD$11:$AD$1010,0))))</f>
        <v>0</v>
      </c>
      <c r="AJ218">
        <v>208</v>
      </c>
      <c r="AK218">
        <f>IF(AJ218&gt;$AZ$11,"",INDEX($P$11:$P$1010,MATCH(AJ218,$AD$11:$AD$1010,0)))</f>
        <v>0</v>
      </c>
    </row>
    <row r="219" spans="1:37">
      <c r="A219">
        <f>COUNTA(Journal!A219:M219)&gt;0</f>
        <v>0</v>
      </c>
      <c r="B219">
        <f>IF(Journal!$C219="",0,IFERROR(MATCH(Journal!$C219,Markets!$A$5:$A$154,0),0))</f>
        <v>0</v>
      </c>
      <c r="C219">
        <f>IF(B219&gt;0,INDEX(Markets!$C$5:$C$154,B219),"")</f>
        <v>0</v>
      </c>
      <c r="D219">
        <f>IF(B219&gt;0,INDEX(Markets!$F$5:$F$154,B219),"")</f>
        <v>0</v>
      </c>
      <c r="E219">
        <f>IF(B219&gt;0,IF(INDEX(Markets!$G$5:$G$154,B219)="",Journal!$D$4,INDEX(Markets!$G$5:$G$154,B219)),"")</f>
        <v>0</v>
      </c>
      <c r="F219">
        <f>IF(B219&gt;0,N(INDEX(Markets!$H$5:$H$154,B219)),0)</f>
        <v>0</v>
      </c>
      <c r="G219">
        <f>IF(Journal!$D219="LONG",1,IF(Journal!$D219="SHORT",-1,0))</f>
        <v>0</v>
      </c>
      <c r="H219">
        <f>IF(AND(ISNUMBER(Journal!$E219),ISNUMBER(Journal!$F219)),ABS(Journal!$E219-Journal!$F219),"")</f>
        <v>0</v>
      </c>
      <c r="I219">
        <f>IF(NOT(A219),"",IF(Journal!$C219="","INSTRUMENT MISSING",IF(B219=0,"UNKNOWN INSTRUMENT",IF(OR(NOT(ISNUMBER(C219)),NOT(ISNUMBER(D219))),"INSTRUMENT SPECS MISSING",IF(OR(C219&lt;=0,D219&lt;=0),"INSTRUMENT SPECS MISSING",IF(NOT(ISNUMBER(Journal!$E219)),"ENTRY MISSING",IF(NOT(ISNUMBER(Journal!$F219)),"SL MISSING",IF(Journal!$F219=Journal!$E219,"SL = ENTRY",IF(G219=0,"DIRECTION MISSING",IF(G219*(Journal!$E219-Journal!$F219)&lt;=0,"SL WRONG SIDE",IF(NOT(AND(ISNUMBER(Journal!$L219),Journal!$L219&gt;0)),IF(TRUE,"LOTS MISSING","RISK MISSING"),"")))))))))))</f>
        <v>0</v>
      </c>
      <c r="J219">
        <f>IF(NOT(A219),"",IF(I219&lt;&gt;"",I219,IF(AND(ISNUMBER(Journal!$G219),G219*(Journal!$G219-Journal!$E219)&lt;=0),"TP1 WRONG SIDE",IF(AND(ISNUMBER(Journal!$H219),G219*(Journal!$H219-Journal!$E219)&lt;=0),"TP2 WRONG SIDE",IF(AND(ISNUMBER(Journal!$I219),G219*(Journal!$I219-Journal!$E219)&lt;=0),"TP3 WRONG SIDE",IF(Journal!$K219="","OPEN",IF(AND(Journal!$M219&lt;&gt;"",OR(NOT(ISNUMBER(Journal!$M219)),Journal!$M219&lt;=0,Journal!$M219&gt;=1)),"TP1 % INVALID",IF(Journal!$K219="SL","OK",IF(Journal!$K219="TP",IF(ISNUMBER(Journal!$G219),"OK","TP1 MISSING"),IF(Journal!$K219="Manual exit",IF(ISNUMBER(Journal!$J219),"OK","MANUAL MISSING"),IF(Journal!$K219="TP1 + Breakeven",IF(ISNUMBER(Journal!$G219),"OK","TP1 MISSING"),IF(Journal!$K219="TP1 + Manual",IF(ISNUMBER(Journal!$G219),IF(ISNUMBER(Journal!$J219),"OK","MANUAL MISSING"),IF(ISNUMBER(Journal!$J219),"TP1 MISSING","TP1 &amp; MANUAL MISSING")),IF(Journal!$K219="Multiple TP",IF(ISNUMBER(Journal!$G219),IF(ISNUMBER(Journal!$H219),"OK","TP2 MISSING"),IF(ISNUMBER(Journal!$H219),"TP1 MISSING","TP1 &amp; TP2 MISSING")),"UNKNOWN OUTCOME")))))))))))))</f>
        <v>0</v>
      </c>
      <c r="K219">
        <f>J219="OK"</f>
        <v>0</v>
      </c>
      <c r="L219">
        <f>IF(ISNUMBER(Journal!$M219),Journal!$M219,0.5)</f>
        <v>0</v>
      </c>
      <c r="M219">
        <f>IF(NOT(K219),"",G219*IF(Journal!$K219="SL",Journal!$F219-Journal!$E219,IF(Journal!$K219="TP",Journal!$G219-Journal!$E219,IF(Journal!$K219="Manual exit",Journal!$J219-Journal!$E219,IF(Journal!$K219="TP1 + Breakeven",L219*(Journal!$G219-Journal!$E219),IF(Journal!$K219="TP1 + Manual",L219*(Journal!$G219-Journal!$E219)+(1-L219)*(Journal!$J219-Journal!$E219),(Journal!$G219+Journal!$H219+IF(ISNUMBER(Journal!$I219),Journal!$I219,0))/IF(ISNUMBER(Journal!$I219),3,2)-Journal!$E219))))))</f>
        <v>0</v>
      </c>
      <c r="N219">
        <f>IF(K219,Journal!$E219+G219*M219,"")</f>
        <v>0</v>
      </c>
      <c r="O219">
        <f>Q218</f>
        <v>0</v>
      </c>
      <c r="P219">
        <f>IF(OR(NOT(A219),I219&lt;&gt;""),"",Journal!$L219)</f>
        <v>0</v>
      </c>
      <c r="Q219">
        <f>O219+IF(K219,V219,0)</f>
        <v>0</v>
      </c>
      <c r="R219">
        <f>IF(P219="","",H219*P219*C219*D219)</f>
        <v>0</v>
      </c>
      <c r="S219">
        <f>IF(K219,M219*P219*C219*D219,"")</f>
        <v>0</v>
      </c>
      <c r="T219">
        <f>IF(K219,-IF(F219&gt;0,F219*Journal!$E219*P219*C219*D219,P219*E219),"")</f>
        <v>0</v>
      </c>
      <c r="U219">
        <f>IF(K219,IF(S219&gt;0,"W",IF(S219&lt;0,"L","B")),"")</f>
        <v>0</v>
      </c>
      <c r="V219">
        <f>IF(K219,S219+T219,"")</f>
        <v>0</v>
      </c>
      <c r="W219">
        <f>IF(K219,V219/O219,"")</f>
        <v>0</v>
      </c>
      <c r="X219">
        <f>IF(K219,M219/H219,"")</f>
        <v>0</v>
      </c>
      <c r="Y219">
        <f>IF(AND(OR(J219="OK",J219="OPEN"),ISNUMBER(Journal!$G219)),G219*(Journal!$G219-Journal!$E219)/H219,"")</f>
        <v>0</v>
      </c>
      <c r="Z219">
        <f>IF(AA219="","",IF(AND(ISNUMBER(Settings!$D$5),ISNUMBER(Settings!$E$5),IF(Settings!$D$5&lt;=Settings!$E$5,AND(AA219&gt;=Settings!$D$5,AA219&lt;Settings!$E$5),OR(AA219&gt;=Settings!$D$5,AA219&lt;Settings!$E$5))),Settings!$A$5,IF(AND(ISNUMBER(Settings!$D$6),ISNUMBER(Settings!$E$6),IF(Settings!$D$6&lt;=Settings!$E$6,AND(AA219&gt;=Settings!$D$6,AA219&lt;Settings!$E$6),OR(AA219&gt;=Settings!$D$6,AA219&lt;Settings!$E$6))),Settings!$A$6,IF(AND(ISNUMBER(Settings!$D$7),ISNUMBER(Settings!$E$7),IF(Settings!$D$7&lt;=Settings!$E$7,AND(AA219&gt;=Settings!$D$7,AA219&lt;Settings!$E$7),OR(AA219&gt;=Settings!$D$7,AA219&lt;Settings!$E$7))),Settings!$A$7,IF(AND(ISNUMBER(Settings!$D$8),ISNUMBER(Settings!$E$8),IF(Settings!$D$8&lt;=Settings!$E$8,AND(AA219&gt;=Settings!$D$8,AA219&lt;Settings!$E$8),OR(AA219&gt;=Settings!$D$8,AA219&lt;Settings!$E$8))),Settings!$A$8,IF(AND(ISNUMBER(Settings!$D$9),ISNUMBER(Settings!$E$9),IF(Settings!$D$9&lt;=Settings!$E$9,AND(AA219&gt;=Settings!$D$9,AA219&lt;Settings!$E$9),OR(AA219&gt;=Settings!$D$9,AA219&lt;Settings!$E$9))),Settings!$A$9,IF(AND(ISNUMBER(Settings!$D$10),ISNUMBER(Settings!$E$10),IF(Settings!$D$10&lt;=Settings!$E$10,AND(AA219&gt;=Settings!$D$10,AA219&lt;Settings!$E$10),OR(AA219&gt;=Settings!$D$10,AA219&lt;Settings!$E$10))),Settings!$A$10,"")))))))</f>
        <v>0</v>
      </c>
      <c r="AA219">
        <f>IF(AND(A219,ISNUMBER(Journal!$B219)),MOD(ROUND(MOD(Journal!$B219,1)*1440,0)-ROUND(Journal!$D$8*60,0),1440),"")</f>
        <v>0</v>
      </c>
      <c r="AB219">
        <f>IF(G219=1,"LONG",IF(G219=-1,"SHORT",""))</f>
        <v>0</v>
      </c>
      <c r="AC219">
        <f>AC218+IF(K219,1,0)</f>
        <v>0</v>
      </c>
      <c r="AD219">
        <f>IF(K219,AC219,"")</f>
        <v>0</v>
      </c>
      <c r="AE219">
        <f>J219="OPEN"</f>
        <v>0</v>
      </c>
      <c r="AF219">
        <f>AND(J219&lt;&gt;"",J219&lt;&gt;"OK",J219&lt;&gt;"OPEN")</f>
        <v>0</v>
      </c>
      <c r="AH219">
        <v>208</v>
      </c>
      <c r="AI219">
        <f>IF(AH219&gt;$AZ$11,"",IF(AH219=0,Journal!$D$3,INDEX($Q$11:$Q$1010,MATCH(AH219,$AD$11:$AD$1010,0))))</f>
        <v>0</v>
      </c>
      <c r="AJ219">
        <v>209</v>
      </c>
      <c r="AK219">
        <f>IF(AJ219&gt;$AZ$11,"",INDEX($P$11:$P$1010,MATCH(AJ219,$AD$11:$AD$1010,0)))</f>
        <v>0</v>
      </c>
    </row>
    <row r="220" spans="1:37">
      <c r="A220">
        <f>COUNTA(Journal!A220:M220)&gt;0</f>
        <v>0</v>
      </c>
      <c r="B220">
        <f>IF(Journal!$C220="",0,IFERROR(MATCH(Journal!$C220,Markets!$A$5:$A$154,0),0))</f>
        <v>0</v>
      </c>
      <c r="C220">
        <f>IF(B220&gt;0,INDEX(Markets!$C$5:$C$154,B220),"")</f>
        <v>0</v>
      </c>
      <c r="D220">
        <f>IF(B220&gt;0,INDEX(Markets!$F$5:$F$154,B220),"")</f>
        <v>0</v>
      </c>
      <c r="E220">
        <f>IF(B220&gt;0,IF(INDEX(Markets!$G$5:$G$154,B220)="",Journal!$D$4,INDEX(Markets!$G$5:$G$154,B220)),"")</f>
        <v>0</v>
      </c>
      <c r="F220">
        <f>IF(B220&gt;0,N(INDEX(Markets!$H$5:$H$154,B220)),0)</f>
        <v>0</v>
      </c>
      <c r="G220">
        <f>IF(Journal!$D220="LONG",1,IF(Journal!$D220="SHORT",-1,0))</f>
        <v>0</v>
      </c>
      <c r="H220">
        <f>IF(AND(ISNUMBER(Journal!$E220),ISNUMBER(Journal!$F220)),ABS(Journal!$E220-Journal!$F220),"")</f>
        <v>0</v>
      </c>
      <c r="I220">
        <f>IF(NOT(A220),"",IF(Journal!$C220="","INSTRUMENT MISSING",IF(B220=0,"UNKNOWN INSTRUMENT",IF(OR(NOT(ISNUMBER(C220)),NOT(ISNUMBER(D220))),"INSTRUMENT SPECS MISSING",IF(OR(C220&lt;=0,D220&lt;=0),"INSTRUMENT SPECS MISSING",IF(NOT(ISNUMBER(Journal!$E220)),"ENTRY MISSING",IF(NOT(ISNUMBER(Journal!$F220)),"SL MISSING",IF(Journal!$F220=Journal!$E220,"SL = ENTRY",IF(G220=0,"DIRECTION MISSING",IF(G220*(Journal!$E220-Journal!$F220)&lt;=0,"SL WRONG SIDE",IF(NOT(AND(ISNUMBER(Journal!$L220),Journal!$L220&gt;0)),IF(TRUE,"LOTS MISSING","RISK MISSING"),"")))))))))))</f>
        <v>0</v>
      </c>
      <c r="J220">
        <f>IF(NOT(A220),"",IF(I220&lt;&gt;"",I220,IF(AND(ISNUMBER(Journal!$G220),G220*(Journal!$G220-Journal!$E220)&lt;=0),"TP1 WRONG SIDE",IF(AND(ISNUMBER(Journal!$H220),G220*(Journal!$H220-Journal!$E220)&lt;=0),"TP2 WRONG SIDE",IF(AND(ISNUMBER(Journal!$I220),G220*(Journal!$I220-Journal!$E220)&lt;=0),"TP3 WRONG SIDE",IF(Journal!$K220="","OPEN",IF(AND(Journal!$M220&lt;&gt;"",OR(NOT(ISNUMBER(Journal!$M220)),Journal!$M220&lt;=0,Journal!$M220&gt;=1)),"TP1 % INVALID",IF(Journal!$K220="SL","OK",IF(Journal!$K220="TP",IF(ISNUMBER(Journal!$G220),"OK","TP1 MISSING"),IF(Journal!$K220="Manual exit",IF(ISNUMBER(Journal!$J220),"OK","MANUAL MISSING"),IF(Journal!$K220="TP1 + Breakeven",IF(ISNUMBER(Journal!$G220),"OK","TP1 MISSING"),IF(Journal!$K220="TP1 + Manual",IF(ISNUMBER(Journal!$G220),IF(ISNUMBER(Journal!$J220),"OK","MANUAL MISSING"),IF(ISNUMBER(Journal!$J220),"TP1 MISSING","TP1 &amp; MANUAL MISSING")),IF(Journal!$K220="Multiple TP",IF(ISNUMBER(Journal!$G220),IF(ISNUMBER(Journal!$H220),"OK","TP2 MISSING"),IF(ISNUMBER(Journal!$H220),"TP1 MISSING","TP1 &amp; TP2 MISSING")),"UNKNOWN OUTCOME")))))))))))))</f>
        <v>0</v>
      </c>
      <c r="K220">
        <f>J220="OK"</f>
        <v>0</v>
      </c>
      <c r="L220">
        <f>IF(ISNUMBER(Journal!$M220),Journal!$M220,0.5)</f>
        <v>0</v>
      </c>
      <c r="M220">
        <f>IF(NOT(K220),"",G220*IF(Journal!$K220="SL",Journal!$F220-Journal!$E220,IF(Journal!$K220="TP",Journal!$G220-Journal!$E220,IF(Journal!$K220="Manual exit",Journal!$J220-Journal!$E220,IF(Journal!$K220="TP1 + Breakeven",L220*(Journal!$G220-Journal!$E220),IF(Journal!$K220="TP1 + Manual",L220*(Journal!$G220-Journal!$E220)+(1-L220)*(Journal!$J220-Journal!$E220),(Journal!$G220+Journal!$H220+IF(ISNUMBER(Journal!$I220),Journal!$I220,0))/IF(ISNUMBER(Journal!$I220),3,2)-Journal!$E220))))))</f>
        <v>0</v>
      </c>
      <c r="N220">
        <f>IF(K220,Journal!$E220+G220*M220,"")</f>
        <v>0</v>
      </c>
      <c r="O220">
        <f>Q219</f>
        <v>0</v>
      </c>
      <c r="P220">
        <f>IF(OR(NOT(A220),I220&lt;&gt;""),"",Journal!$L220)</f>
        <v>0</v>
      </c>
      <c r="Q220">
        <f>O220+IF(K220,V220,0)</f>
        <v>0</v>
      </c>
      <c r="R220">
        <f>IF(P220="","",H220*P220*C220*D220)</f>
        <v>0</v>
      </c>
      <c r="S220">
        <f>IF(K220,M220*P220*C220*D220,"")</f>
        <v>0</v>
      </c>
      <c r="T220">
        <f>IF(K220,-IF(F220&gt;0,F220*Journal!$E220*P220*C220*D220,P220*E220),"")</f>
        <v>0</v>
      </c>
      <c r="U220">
        <f>IF(K220,IF(S220&gt;0,"W",IF(S220&lt;0,"L","B")),"")</f>
        <v>0</v>
      </c>
      <c r="V220">
        <f>IF(K220,S220+T220,"")</f>
        <v>0</v>
      </c>
      <c r="W220">
        <f>IF(K220,V220/O220,"")</f>
        <v>0</v>
      </c>
      <c r="X220">
        <f>IF(K220,M220/H220,"")</f>
        <v>0</v>
      </c>
      <c r="Y220">
        <f>IF(AND(OR(J220="OK",J220="OPEN"),ISNUMBER(Journal!$G220)),G220*(Journal!$G220-Journal!$E220)/H220,"")</f>
        <v>0</v>
      </c>
      <c r="Z220">
        <f>IF(AA220="","",IF(AND(ISNUMBER(Settings!$D$5),ISNUMBER(Settings!$E$5),IF(Settings!$D$5&lt;=Settings!$E$5,AND(AA220&gt;=Settings!$D$5,AA220&lt;Settings!$E$5),OR(AA220&gt;=Settings!$D$5,AA220&lt;Settings!$E$5))),Settings!$A$5,IF(AND(ISNUMBER(Settings!$D$6),ISNUMBER(Settings!$E$6),IF(Settings!$D$6&lt;=Settings!$E$6,AND(AA220&gt;=Settings!$D$6,AA220&lt;Settings!$E$6),OR(AA220&gt;=Settings!$D$6,AA220&lt;Settings!$E$6))),Settings!$A$6,IF(AND(ISNUMBER(Settings!$D$7),ISNUMBER(Settings!$E$7),IF(Settings!$D$7&lt;=Settings!$E$7,AND(AA220&gt;=Settings!$D$7,AA220&lt;Settings!$E$7),OR(AA220&gt;=Settings!$D$7,AA220&lt;Settings!$E$7))),Settings!$A$7,IF(AND(ISNUMBER(Settings!$D$8),ISNUMBER(Settings!$E$8),IF(Settings!$D$8&lt;=Settings!$E$8,AND(AA220&gt;=Settings!$D$8,AA220&lt;Settings!$E$8),OR(AA220&gt;=Settings!$D$8,AA220&lt;Settings!$E$8))),Settings!$A$8,IF(AND(ISNUMBER(Settings!$D$9),ISNUMBER(Settings!$E$9),IF(Settings!$D$9&lt;=Settings!$E$9,AND(AA220&gt;=Settings!$D$9,AA220&lt;Settings!$E$9),OR(AA220&gt;=Settings!$D$9,AA220&lt;Settings!$E$9))),Settings!$A$9,IF(AND(ISNUMBER(Settings!$D$10),ISNUMBER(Settings!$E$10),IF(Settings!$D$10&lt;=Settings!$E$10,AND(AA220&gt;=Settings!$D$10,AA220&lt;Settings!$E$10),OR(AA220&gt;=Settings!$D$10,AA220&lt;Settings!$E$10))),Settings!$A$10,"")))))))</f>
        <v>0</v>
      </c>
      <c r="AA220">
        <f>IF(AND(A220,ISNUMBER(Journal!$B220)),MOD(ROUND(MOD(Journal!$B220,1)*1440,0)-ROUND(Journal!$D$8*60,0),1440),"")</f>
        <v>0</v>
      </c>
      <c r="AB220">
        <f>IF(G220=1,"LONG",IF(G220=-1,"SHORT",""))</f>
        <v>0</v>
      </c>
      <c r="AC220">
        <f>AC219+IF(K220,1,0)</f>
        <v>0</v>
      </c>
      <c r="AD220">
        <f>IF(K220,AC220,"")</f>
        <v>0</v>
      </c>
      <c r="AE220">
        <f>J220="OPEN"</f>
        <v>0</v>
      </c>
      <c r="AF220">
        <f>AND(J220&lt;&gt;"",J220&lt;&gt;"OK",J220&lt;&gt;"OPEN")</f>
        <v>0</v>
      </c>
      <c r="AH220">
        <v>209</v>
      </c>
      <c r="AI220">
        <f>IF(AH220&gt;$AZ$11,"",IF(AH220=0,Journal!$D$3,INDEX($Q$11:$Q$1010,MATCH(AH220,$AD$11:$AD$1010,0))))</f>
        <v>0</v>
      </c>
      <c r="AJ220">
        <v>210</v>
      </c>
      <c r="AK220">
        <f>IF(AJ220&gt;$AZ$11,"",INDEX($P$11:$P$1010,MATCH(AJ220,$AD$11:$AD$1010,0)))</f>
        <v>0</v>
      </c>
    </row>
    <row r="221" spans="1:37">
      <c r="A221">
        <f>COUNTA(Journal!A221:M221)&gt;0</f>
        <v>0</v>
      </c>
      <c r="B221">
        <f>IF(Journal!$C221="",0,IFERROR(MATCH(Journal!$C221,Markets!$A$5:$A$154,0),0))</f>
        <v>0</v>
      </c>
      <c r="C221">
        <f>IF(B221&gt;0,INDEX(Markets!$C$5:$C$154,B221),"")</f>
        <v>0</v>
      </c>
      <c r="D221">
        <f>IF(B221&gt;0,INDEX(Markets!$F$5:$F$154,B221),"")</f>
        <v>0</v>
      </c>
      <c r="E221">
        <f>IF(B221&gt;0,IF(INDEX(Markets!$G$5:$G$154,B221)="",Journal!$D$4,INDEX(Markets!$G$5:$G$154,B221)),"")</f>
        <v>0</v>
      </c>
      <c r="F221">
        <f>IF(B221&gt;0,N(INDEX(Markets!$H$5:$H$154,B221)),0)</f>
        <v>0</v>
      </c>
      <c r="G221">
        <f>IF(Journal!$D221="LONG",1,IF(Journal!$D221="SHORT",-1,0))</f>
        <v>0</v>
      </c>
      <c r="H221">
        <f>IF(AND(ISNUMBER(Journal!$E221),ISNUMBER(Journal!$F221)),ABS(Journal!$E221-Journal!$F221),"")</f>
        <v>0</v>
      </c>
      <c r="I221">
        <f>IF(NOT(A221),"",IF(Journal!$C221="","INSTRUMENT MISSING",IF(B221=0,"UNKNOWN INSTRUMENT",IF(OR(NOT(ISNUMBER(C221)),NOT(ISNUMBER(D221))),"INSTRUMENT SPECS MISSING",IF(OR(C221&lt;=0,D221&lt;=0),"INSTRUMENT SPECS MISSING",IF(NOT(ISNUMBER(Journal!$E221)),"ENTRY MISSING",IF(NOT(ISNUMBER(Journal!$F221)),"SL MISSING",IF(Journal!$F221=Journal!$E221,"SL = ENTRY",IF(G221=0,"DIRECTION MISSING",IF(G221*(Journal!$E221-Journal!$F221)&lt;=0,"SL WRONG SIDE",IF(NOT(AND(ISNUMBER(Journal!$L221),Journal!$L221&gt;0)),IF(TRUE,"LOTS MISSING","RISK MISSING"),"")))))))))))</f>
        <v>0</v>
      </c>
      <c r="J221">
        <f>IF(NOT(A221),"",IF(I221&lt;&gt;"",I221,IF(AND(ISNUMBER(Journal!$G221),G221*(Journal!$G221-Journal!$E221)&lt;=0),"TP1 WRONG SIDE",IF(AND(ISNUMBER(Journal!$H221),G221*(Journal!$H221-Journal!$E221)&lt;=0),"TP2 WRONG SIDE",IF(AND(ISNUMBER(Journal!$I221),G221*(Journal!$I221-Journal!$E221)&lt;=0),"TP3 WRONG SIDE",IF(Journal!$K221="","OPEN",IF(AND(Journal!$M221&lt;&gt;"",OR(NOT(ISNUMBER(Journal!$M221)),Journal!$M221&lt;=0,Journal!$M221&gt;=1)),"TP1 % INVALID",IF(Journal!$K221="SL","OK",IF(Journal!$K221="TP",IF(ISNUMBER(Journal!$G221),"OK","TP1 MISSING"),IF(Journal!$K221="Manual exit",IF(ISNUMBER(Journal!$J221),"OK","MANUAL MISSING"),IF(Journal!$K221="TP1 + Breakeven",IF(ISNUMBER(Journal!$G221),"OK","TP1 MISSING"),IF(Journal!$K221="TP1 + Manual",IF(ISNUMBER(Journal!$G221),IF(ISNUMBER(Journal!$J221),"OK","MANUAL MISSING"),IF(ISNUMBER(Journal!$J221),"TP1 MISSING","TP1 &amp; MANUAL MISSING")),IF(Journal!$K221="Multiple TP",IF(ISNUMBER(Journal!$G221),IF(ISNUMBER(Journal!$H221),"OK","TP2 MISSING"),IF(ISNUMBER(Journal!$H221),"TP1 MISSING","TP1 &amp; TP2 MISSING")),"UNKNOWN OUTCOME")))))))))))))</f>
        <v>0</v>
      </c>
      <c r="K221">
        <f>J221="OK"</f>
        <v>0</v>
      </c>
      <c r="L221">
        <f>IF(ISNUMBER(Journal!$M221),Journal!$M221,0.5)</f>
        <v>0</v>
      </c>
      <c r="M221">
        <f>IF(NOT(K221),"",G221*IF(Journal!$K221="SL",Journal!$F221-Journal!$E221,IF(Journal!$K221="TP",Journal!$G221-Journal!$E221,IF(Journal!$K221="Manual exit",Journal!$J221-Journal!$E221,IF(Journal!$K221="TP1 + Breakeven",L221*(Journal!$G221-Journal!$E221),IF(Journal!$K221="TP1 + Manual",L221*(Journal!$G221-Journal!$E221)+(1-L221)*(Journal!$J221-Journal!$E221),(Journal!$G221+Journal!$H221+IF(ISNUMBER(Journal!$I221),Journal!$I221,0))/IF(ISNUMBER(Journal!$I221),3,2)-Journal!$E221))))))</f>
        <v>0</v>
      </c>
      <c r="N221">
        <f>IF(K221,Journal!$E221+G221*M221,"")</f>
        <v>0</v>
      </c>
      <c r="O221">
        <f>Q220</f>
        <v>0</v>
      </c>
      <c r="P221">
        <f>IF(OR(NOT(A221),I221&lt;&gt;""),"",Journal!$L221)</f>
        <v>0</v>
      </c>
      <c r="Q221">
        <f>O221+IF(K221,V221,0)</f>
        <v>0</v>
      </c>
      <c r="R221">
        <f>IF(P221="","",H221*P221*C221*D221)</f>
        <v>0</v>
      </c>
      <c r="S221">
        <f>IF(K221,M221*P221*C221*D221,"")</f>
        <v>0</v>
      </c>
      <c r="T221">
        <f>IF(K221,-IF(F221&gt;0,F221*Journal!$E221*P221*C221*D221,P221*E221),"")</f>
        <v>0</v>
      </c>
      <c r="U221">
        <f>IF(K221,IF(S221&gt;0,"W",IF(S221&lt;0,"L","B")),"")</f>
        <v>0</v>
      </c>
      <c r="V221">
        <f>IF(K221,S221+T221,"")</f>
        <v>0</v>
      </c>
      <c r="W221">
        <f>IF(K221,V221/O221,"")</f>
        <v>0</v>
      </c>
      <c r="X221">
        <f>IF(K221,M221/H221,"")</f>
        <v>0</v>
      </c>
      <c r="Y221">
        <f>IF(AND(OR(J221="OK",J221="OPEN"),ISNUMBER(Journal!$G221)),G221*(Journal!$G221-Journal!$E221)/H221,"")</f>
        <v>0</v>
      </c>
      <c r="Z221">
        <f>IF(AA221="","",IF(AND(ISNUMBER(Settings!$D$5),ISNUMBER(Settings!$E$5),IF(Settings!$D$5&lt;=Settings!$E$5,AND(AA221&gt;=Settings!$D$5,AA221&lt;Settings!$E$5),OR(AA221&gt;=Settings!$D$5,AA221&lt;Settings!$E$5))),Settings!$A$5,IF(AND(ISNUMBER(Settings!$D$6),ISNUMBER(Settings!$E$6),IF(Settings!$D$6&lt;=Settings!$E$6,AND(AA221&gt;=Settings!$D$6,AA221&lt;Settings!$E$6),OR(AA221&gt;=Settings!$D$6,AA221&lt;Settings!$E$6))),Settings!$A$6,IF(AND(ISNUMBER(Settings!$D$7),ISNUMBER(Settings!$E$7),IF(Settings!$D$7&lt;=Settings!$E$7,AND(AA221&gt;=Settings!$D$7,AA221&lt;Settings!$E$7),OR(AA221&gt;=Settings!$D$7,AA221&lt;Settings!$E$7))),Settings!$A$7,IF(AND(ISNUMBER(Settings!$D$8),ISNUMBER(Settings!$E$8),IF(Settings!$D$8&lt;=Settings!$E$8,AND(AA221&gt;=Settings!$D$8,AA221&lt;Settings!$E$8),OR(AA221&gt;=Settings!$D$8,AA221&lt;Settings!$E$8))),Settings!$A$8,IF(AND(ISNUMBER(Settings!$D$9),ISNUMBER(Settings!$E$9),IF(Settings!$D$9&lt;=Settings!$E$9,AND(AA221&gt;=Settings!$D$9,AA221&lt;Settings!$E$9),OR(AA221&gt;=Settings!$D$9,AA221&lt;Settings!$E$9))),Settings!$A$9,IF(AND(ISNUMBER(Settings!$D$10),ISNUMBER(Settings!$E$10),IF(Settings!$D$10&lt;=Settings!$E$10,AND(AA221&gt;=Settings!$D$10,AA221&lt;Settings!$E$10),OR(AA221&gt;=Settings!$D$10,AA221&lt;Settings!$E$10))),Settings!$A$10,"")))))))</f>
        <v>0</v>
      </c>
      <c r="AA221">
        <f>IF(AND(A221,ISNUMBER(Journal!$B221)),MOD(ROUND(MOD(Journal!$B221,1)*1440,0)-ROUND(Journal!$D$8*60,0),1440),"")</f>
        <v>0</v>
      </c>
      <c r="AB221">
        <f>IF(G221=1,"LONG",IF(G221=-1,"SHORT",""))</f>
        <v>0</v>
      </c>
      <c r="AC221">
        <f>AC220+IF(K221,1,0)</f>
        <v>0</v>
      </c>
      <c r="AD221">
        <f>IF(K221,AC221,"")</f>
        <v>0</v>
      </c>
      <c r="AE221">
        <f>J221="OPEN"</f>
        <v>0</v>
      </c>
      <c r="AF221">
        <f>AND(J221&lt;&gt;"",J221&lt;&gt;"OK",J221&lt;&gt;"OPEN")</f>
        <v>0</v>
      </c>
      <c r="AH221">
        <v>210</v>
      </c>
      <c r="AI221">
        <f>IF(AH221&gt;$AZ$11,"",IF(AH221=0,Journal!$D$3,INDEX($Q$11:$Q$1010,MATCH(AH221,$AD$11:$AD$1010,0))))</f>
        <v>0</v>
      </c>
      <c r="AJ221">
        <v>211</v>
      </c>
      <c r="AK221">
        <f>IF(AJ221&gt;$AZ$11,"",INDEX($P$11:$P$1010,MATCH(AJ221,$AD$11:$AD$1010,0)))</f>
        <v>0</v>
      </c>
    </row>
    <row r="222" spans="1:37">
      <c r="A222">
        <f>COUNTA(Journal!A222:M222)&gt;0</f>
        <v>0</v>
      </c>
      <c r="B222">
        <f>IF(Journal!$C222="",0,IFERROR(MATCH(Journal!$C222,Markets!$A$5:$A$154,0),0))</f>
        <v>0</v>
      </c>
      <c r="C222">
        <f>IF(B222&gt;0,INDEX(Markets!$C$5:$C$154,B222),"")</f>
        <v>0</v>
      </c>
      <c r="D222">
        <f>IF(B222&gt;0,INDEX(Markets!$F$5:$F$154,B222),"")</f>
        <v>0</v>
      </c>
      <c r="E222">
        <f>IF(B222&gt;0,IF(INDEX(Markets!$G$5:$G$154,B222)="",Journal!$D$4,INDEX(Markets!$G$5:$G$154,B222)),"")</f>
        <v>0</v>
      </c>
      <c r="F222">
        <f>IF(B222&gt;0,N(INDEX(Markets!$H$5:$H$154,B222)),0)</f>
        <v>0</v>
      </c>
      <c r="G222">
        <f>IF(Journal!$D222="LONG",1,IF(Journal!$D222="SHORT",-1,0))</f>
        <v>0</v>
      </c>
      <c r="H222">
        <f>IF(AND(ISNUMBER(Journal!$E222),ISNUMBER(Journal!$F222)),ABS(Journal!$E222-Journal!$F222),"")</f>
        <v>0</v>
      </c>
      <c r="I222">
        <f>IF(NOT(A222),"",IF(Journal!$C222="","INSTRUMENT MISSING",IF(B222=0,"UNKNOWN INSTRUMENT",IF(OR(NOT(ISNUMBER(C222)),NOT(ISNUMBER(D222))),"INSTRUMENT SPECS MISSING",IF(OR(C222&lt;=0,D222&lt;=0),"INSTRUMENT SPECS MISSING",IF(NOT(ISNUMBER(Journal!$E222)),"ENTRY MISSING",IF(NOT(ISNUMBER(Journal!$F222)),"SL MISSING",IF(Journal!$F222=Journal!$E222,"SL = ENTRY",IF(G222=0,"DIRECTION MISSING",IF(G222*(Journal!$E222-Journal!$F222)&lt;=0,"SL WRONG SIDE",IF(NOT(AND(ISNUMBER(Journal!$L222),Journal!$L222&gt;0)),IF(TRUE,"LOTS MISSING","RISK MISSING"),"")))))))))))</f>
        <v>0</v>
      </c>
      <c r="J222">
        <f>IF(NOT(A222),"",IF(I222&lt;&gt;"",I222,IF(AND(ISNUMBER(Journal!$G222),G222*(Journal!$G222-Journal!$E222)&lt;=0),"TP1 WRONG SIDE",IF(AND(ISNUMBER(Journal!$H222),G222*(Journal!$H222-Journal!$E222)&lt;=0),"TP2 WRONG SIDE",IF(AND(ISNUMBER(Journal!$I222),G222*(Journal!$I222-Journal!$E222)&lt;=0),"TP3 WRONG SIDE",IF(Journal!$K222="","OPEN",IF(AND(Journal!$M222&lt;&gt;"",OR(NOT(ISNUMBER(Journal!$M222)),Journal!$M222&lt;=0,Journal!$M222&gt;=1)),"TP1 % INVALID",IF(Journal!$K222="SL","OK",IF(Journal!$K222="TP",IF(ISNUMBER(Journal!$G222),"OK","TP1 MISSING"),IF(Journal!$K222="Manual exit",IF(ISNUMBER(Journal!$J222),"OK","MANUAL MISSING"),IF(Journal!$K222="TP1 + Breakeven",IF(ISNUMBER(Journal!$G222),"OK","TP1 MISSING"),IF(Journal!$K222="TP1 + Manual",IF(ISNUMBER(Journal!$G222),IF(ISNUMBER(Journal!$J222),"OK","MANUAL MISSING"),IF(ISNUMBER(Journal!$J222),"TP1 MISSING","TP1 &amp; MANUAL MISSING")),IF(Journal!$K222="Multiple TP",IF(ISNUMBER(Journal!$G222),IF(ISNUMBER(Journal!$H222),"OK","TP2 MISSING"),IF(ISNUMBER(Journal!$H222),"TP1 MISSING","TP1 &amp; TP2 MISSING")),"UNKNOWN OUTCOME")))))))))))))</f>
        <v>0</v>
      </c>
      <c r="K222">
        <f>J222="OK"</f>
        <v>0</v>
      </c>
      <c r="L222">
        <f>IF(ISNUMBER(Journal!$M222),Journal!$M222,0.5)</f>
        <v>0</v>
      </c>
      <c r="M222">
        <f>IF(NOT(K222),"",G222*IF(Journal!$K222="SL",Journal!$F222-Journal!$E222,IF(Journal!$K222="TP",Journal!$G222-Journal!$E222,IF(Journal!$K222="Manual exit",Journal!$J222-Journal!$E222,IF(Journal!$K222="TP1 + Breakeven",L222*(Journal!$G222-Journal!$E222),IF(Journal!$K222="TP1 + Manual",L222*(Journal!$G222-Journal!$E222)+(1-L222)*(Journal!$J222-Journal!$E222),(Journal!$G222+Journal!$H222+IF(ISNUMBER(Journal!$I222),Journal!$I222,0))/IF(ISNUMBER(Journal!$I222),3,2)-Journal!$E222))))))</f>
        <v>0</v>
      </c>
      <c r="N222">
        <f>IF(K222,Journal!$E222+G222*M222,"")</f>
        <v>0</v>
      </c>
      <c r="O222">
        <f>Q221</f>
        <v>0</v>
      </c>
      <c r="P222">
        <f>IF(OR(NOT(A222),I222&lt;&gt;""),"",Journal!$L222)</f>
        <v>0</v>
      </c>
      <c r="Q222">
        <f>O222+IF(K222,V222,0)</f>
        <v>0</v>
      </c>
      <c r="R222">
        <f>IF(P222="","",H222*P222*C222*D222)</f>
        <v>0</v>
      </c>
      <c r="S222">
        <f>IF(K222,M222*P222*C222*D222,"")</f>
        <v>0</v>
      </c>
      <c r="T222">
        <f>IF(K222,-IF(F222&gt;0,F222*Journal!$E222*P222*C222*D222,P222*E222),"")</f>
        <v>0</v>
      </c>
      <c r="U222">
        <f>IF(K222,IF(S222&gt;0,"W",IF(S222&lt;0,"L","B")),"")</f>
        <v>0</v>
      </c>
      <c r="V222">
        <f>IF(K222,S222+T222,"")</f>
        <v>0</v>
      </c>
      <c r="W222">
        <f>IF(K222,V222/O222,"")</f>
        <v>0</v>
      </c>
      <c r="X222">
        <f>IF(K222,M222/H222,"")</f>
        <v>0</v>
      </c>
      <c r="Y222">
        <f>IF(AND(OR(J222="OK",J222="OPEN"),ISNUMBER(Journal!$G222)),G222*(Journal!$G222-Journal!$E222)/H222,"")</f>
        <v>0</v>
      </c>
      <c r="Z222">
        <f>IF(AA222="","",IF(AND(ISNUMBER(Settings!$D$5),ISNUMBER(Settings!$E$5),IF(Settings!$D$5&lt;=Settings!$E$5,AND(AA222&gt;=Settings!$D$5,AA222&lt;Settings!$E$5),OR(AA222&gt;=Settings!$D$5,AA222&lt;Settings!$E$5))),Settings!$A$5,IF(AND(ISNUMBER(Settings!$D$6),ISNUMBER(Settings!$E$6),IF(Settings!$D$6&lt;=Settings!$E$6,AND(AA222&gt;=Settings!$D$6,AA222&lt;Settings!$E$6),OR(AA222&gt;=Settings!$D$6,AA222&lt;Settings!$E$6))),Settings!$A$6,IF(AND(ISNUMBER(Settings!$D$7),ISNUMBER(Settings!$E$7),IF(Settings!$D$7&lt;=Settings!$E$7,AND(AA222&gt;=Settings!$D$7,AA222&lt;Settings!$E$7),OR(AA222&gt;=Settings!$D$7,AA222&lt;Settings!$E$7))),Settings!$A$7,IF(AND(ISNUMBER(Settings!$D$8),ISNUMBER(Settings!$E$8),IF(Settings!$D$8&lt;=Settings!$E$8,AND(AA222&gt;=Settings!$D$8,AA222&lt;Settings!$E$8),OR(AA222&gt;=Settings!$D$8,AA222&lt;Settings!$E$8))),Settings!$A$8,IF(AND(ISNUMBER(Settings!$D$9),ISNUMBER(Settings!$E$9),IF(Settings!$D$9&lt;=Settings!$E$9,AND(AA222&gt;=Settings!$D$9,AA222&lt;Settings!$E$9),OR(AA222&gt;=Settings!$D$9,AA222&lt;Settings!$E$9))),Settings!$A$9,IF(AND(ISNUMBER(Settings!$D$10),ISNUMBER(Settings!$E$10),IF(Settings!$D$10&lt;=Settings!$E$10,AND(AA222&gt;=Settings!$D$10,AA222&lt;Settings!$E$10),OR(AA222&gt;=Settings!$D$10,AA222&lt;Settings!$E$10))),Settings!$A$10,"")))))))</f>
        <v>0</v>
      </c>
      <c r="AA222">
        <f>IF(AND(A222,ISNUMBER(Journal!$B222)),MOD(ROUND(MOD(Journal!$B222,1)*1440,0)-ROUND(Journal!$D$8*60,0),1440),"")</f>
        <v>0</v>
      </c>
      <c r="AB222">
        <f>IF(G222=1,"LONG",IF(G222=-1,"SHORT",""))</f>
        <v>0</v>
      </c>
      <c r="AC222">
        <f>AC221+IF(K222,1,0)</f>
        <v>0</v>
      </c>
      <c r="AD222">
        <f>IF(K222,AC222,"")</f>
        <v>0</v>
      </c>
      <c r="AE222">
        <f>J222="OPEN"</f>
        <v>0</v>
      </c>
      <c r="AF222">
        <f>AND(J222&lt;&gt;"",J222&lt;&gt;"OK",J222&lt;&gt;"OPEN")</f>
        <v>0</v>
      </c>
      <c r="AH222">
        <v>211</v>
      </c>
      <c r="AI222">
        <f>IF(AH222&gt;$AZ$11,"",IF(AH222=0,Journal!$D$3,INDEX($Q$11:$Q$1010,MATCH(AH222,$AD$11:$AD$1010,0))))</f>
        <v>0</v>
      </c>
      <c r="AJ222">
        <v>212</v>
      </c>
      <c r="AK222">
        <f>IF(AJ222&gt;$AZ$11,"",INDEX($P$11:$P$1010,MATCH(AJ222,$AD$11:$AD$1010,0)))</f>
        <v>0</v>
      </c>
    </row>
    <row r="223" spans="1:37">
      <c r="A223">
        <f>COUNTA(Journal!A223:M223)&gt;0</f>
        <v>0</v>
      </c>
      <c r="B223">
        <f>IF(Journal!$C223="",0,IFERROR(MATCH(Journal!$C223,Markets!$A$5:$A$154,0),0))</f>
        <v>0</v>
      </c>
      <c r="C223">
        <f>IF(B223&gt;0,INDEX(Markets!$C$5:$C$154,B223),"")</f>
        <v>0</v>
      </c>
      <c r="D223">
        <f>IF(B223&gt;0,INDEX(Markets!$F$5:$F$154,B223),"")</f>
        <v>0</v>
      </c>
      <c r="E223">
        <f>IF(B223&gt;0,IF(INDEX(Markets!$G$5:$G$154,B223)="",Journal!$D$4,INDEX(Markets!$G$5:$G$154,B223)),"")</f>
        <v>0</v>
      </c>
      <c r="F223">
        <f>IF(B223&gt;0,N(INDEX(Markets!$H$5:$H$154,B223)),0)</f>
        <v>0</v>
      </c>
      <c r="G223">
        <f>IF(Journal!$D223="LONG",1,IF(Journal!$D223="SHORT",-1,0))</f>
        <v>0</v>
      </c>
      <c r="H223">
        <f>IF(AND(ISNUMBER(Journal!$E223),ISNUMBER(Journal!$F223)),ABS(Journal!$E223-Journal!$F223),"")</f>
        <v>0</v>
      </c>
      <c r="I223">
        <f>IF(NOT(A223),"",IF(Journal!$C223="","INSTRUMENT MISSING",IF(B223=0,"UNKNOWN INSTRUMENT",IF(OR(NOT(ISNUMBER(C223)),NOT(ISNUMBER(D223))),"INSTRUMENT SPECS MISSING",IF(OR(C223&lt;=0,D223&lt;=0),"INSTRUMENT SPECS MISSING",IF(NOT(ISNUMBER(Journal!$E223)),"ENTRY MISSING",IF(NOT(ISNUMBER(Journal!$F223)),"SL MISSING",IF(Journal!$F223=Journal!$E223,"SL = ENTRY",IF(G223=0,"DIRECTION MISSING",IF(G223*(Journal!$E223-Journal!$F223)&lt;=0,"SL WRONG SIDE",IF(NOT(AND(ISNUMBER(Journal!$L223),Journal!$L223&gt;0)),IF(TRUE,"LOTS MISSING","RISK MISSING"),"")))))))))))</f>
        <v>0</v>
      </c>
      <c r="J223">
        <f>IF(NOT(A223),"",IF(I223&lt;&gt;"",I223,IF(AND(ISNUMBER(Journal!$G223),G223*(Journal!$G223-Journal!$E223)&lt;=0),"TP1 WRONG SIDE",IF(AND(ISNUMBER(Journal!$H223),G223*(Journal!$H223-Journal!$E223)&lt;=0),"TP2 WRONG SIDE",IF(AND(ISNUMBER(Journal!$I223),G223*(Journal!$I223-Journal!$E223)&lt;=0),"TP3 WRONG SIDE",IF(Journal!$K223="","OPEN",IF(AND(Journal!$M223&lt;&gt;"",OR(NOT(ISNUMBER(Journal!$M223)),Journal!$M223&lt;=0,Journal!$M223&gt;=1)),"TP1 % INVALID",IF(Journal!$K223="SL","OK",IF(Journal!$K223="TP",IF(ISNUMBER(Journal!$G223),"OK","TP1 MISSING"),IF(Journal!$K223="Manual exit",IF(ISNUMBER(Journal!$J223),"OK","MANUAL MISSING"),IF(Journal!$K223="TP1 + Breakeven",IF(ISNUMBER(Journal!$G223),"OK","TP1 MISSING"),IF(Journal!$K223="TP1 + Manual",IF(ISNUMBER(Journal!$G223),IF(ISNUMBER(Journal!$J223),"OK","MANUAL MISSING"),IF(ISNUMBER(Journal!$J223),"TP1 MISSING","TP1 &amp; MANUAL MISSING")),IF(Journal!$K223="Multiple TP",IF(ISNUMBER(Journal!$G223),IF(ISNUMBER(Journal!$H223),"OK","TP2 MISSING"),IF(ISNUMBER(Journal!$H223),"TP1 MISSING","TP1 &amp; TP2 MISSING")),"UNKNOWN OUTCOME")))))))))))))</f>
        <v>0</v>
      </c>
      <c r="K223">
        <f>J223="OK"</f>
        <v>0</v>
      </c>
      <c r="L223">
        <f>IF(ISNUMBER(Journal!$M223),Journal!$M223,0.5)</f>
        <v>0</v>
      </c>
      <c r="M223">
        <f>IF(NOT(K223),"",G223*IF(Journal!$K223="SL",Journal!$F223-Journal!$E223,IF(Journal!$K223="TP",Journal!$G223-Journal!$E223,IF(Journal!$K223="Manual exit",Journal!$J223-Journal!$E223,IF(Journal!$K223="TP1 + Breakeven",L223*(Journal!$G223-Journal!$E223),IF(Journal!$K223="TP1 + Manual",L223*(Journal!$G223-Journal!$E223)+(1-L223)*(Journal!$J223-Journal!$E223),(Journal!$G223+Journal!$H223+IF(ISNUMBER(Journal!$I223),Journal!$I223,0))/IF(ISNUMBER(Journal!$I223),3,2)-Journal!$E223))))))</f>
        <v>0</v>
      </c>
      <c r="N223">
        <f>IF(K223,Journal!$E223+G223*M223,"")</f>
        <v>0</v>
      </c>
      <c r="O223">
        <f>Q222</f>
        <v>0</v>
      </c>
      <c r="P223">
        <f>IF(OR(NOT(A223),I223&lt;&gt;""),"",Journal!$L223)</f>
        <v>0</v>
      </c>
      <c r="Q223">
        <f>O223+IF(K223,V223,0)</f>
        <v>0</v>
      </c>
      <c r="R223">
        <f>IF(P223="","",H223*P223*C223*D223)</f>
        <v>0</v>
      </c>
      <c r="S223">
        <f>IF(K223,M223*P223*C223*D223,"")</f>
        <v>0</v>
      </c>
      <c r="T223">
        <f>IF(K223,-IF(F223&gt;0,F223*Journal!$E223*P223*C223*D223,P223*E223),"")</f>
        <v>0</v>
      </c>
      <c r="U223">
        <f>IF(K223,IF(S223&gt;0,"W",IF(S223&lt;0,"L","B")),"")</f>
        <v>0</v>
      </c>
      <c r="V223">
        <f>IF(K223,S223+T223,"")</f>
        <v>0</v>
      </c>
      <c r="W223">
        <f>IF(K223,V223/O223,"")</f>
        <v>0</v>
      </c>
      <c r="X223">
        <f>IF(K223,M223/H223,"")</f>
        <v>0</v>
      </c>
      <c r="Y223">
        <f>IF(AND(OR(J223="OK",J223="OPEN"),ISNUMBER(Journal!$G223)),G223*(Journal!$G223-Journal!$E223)/H223,"")</f>
        <v>0</v>
      </c>
      <c r="Z223">
        <f>IF(AA223="","",IF(AND(ISNUMBER(Settings!$D$5),ISNUMBER(Settings!$E$5),IF(Settings!$D$5&lt;=Settings!$E$5,AND(AA223&gt;=Settings!$D$5,AA223&lt;Settings!$E$5),OR(AA223&gt;=Settings!$D$5,AA223&lt;Settings!$E$5))),Settings!$A$5,IF(AND(ISNUMBER(Settings!$D$6),ISNUMBER(Settings!$E$6),IF(Settings!$D$6&lt;=Settings!$E$6,AND(AA223&gt;=Settings!$D$6,AA223&lt;Settings!$E$6),OR(AA223&gt;=Settings!$D$6,AA223&lt;Settings!$E$6))),Settings!$A$6,IF(AND(ISNUMBER(Settings!$D$7),ISNUMBER(Settings!$E$7),IF(Settings!$D$7&lt;=Settings!$E$7,AND(AA223&gt;=Settings!$D$7,AA223&lt;Settings!$E$7),OR(AA223&gt;=Settings!$D$7,AA223&lt;Settings!$E$7))),Settings!$A$7,IF(AND(ISNUMBER(Settings!$D$8),ISNUMBER(Settings!$E$8),IF(Settings!$D$8&lt;=Settings!$E$8,AND(AA223&gt;=Settings!$D$8,AA223&lt;Settings!$E$8),OR(AA223&gt;=Settings!$D$8,AA223&lt;Settings!$E$8))),Settings!$A$8,IF(AND(ISNUMBER(Settings!$D$9),ISNUMBER(Settings!$E$9),IF(Settings!$D$9&lt;=Settings!$E$9,AND(AA223&gt;=Settings!$D$9,AA223&lt;Settings!$E$9),OR(AA223&gt;=Settings!$D$9,AA223&lt;Settings!$E$9))),Settings!$A$9,IF(AND(ISNUMBER(Settings!$D$10),ISNUMBER(Settings!$E$10),IF(Settings!$D$10&lt;=Settings!$E$10,AND(AA223&gt;=Settings!$D$10,AA223&lt;Settings!$E$10),OR(AA223&gt;=Settings!$D$10,AA223&lt;Settings!$E$10))),Settings!$A$10,"")))))))</f>
        <v>0</v>
      </c>
      <c r="AA223">
        <f>IF(AND(A223,ISNUMBER(Journal!$B223)),MOD(ROUND(MOD(Journal!$B223,1)*1440,0)-ROUND(Journal!$D$8*60,0),1440),"")</f>
        <v>0</v>
      </c>
      <c r="AB223">
        <f>IF(G223=1,"LONG",IF(G223=-1,"SHORT",""))</f>
        <v>0</v>
      </c>
      <c r="AC223">
        <f>AC222+IF(K223,1,0)</f>
        <v>0</v>
      </c>
      <c r="AD223">
        <f>IF(K223,AC223,"")</f>
        <v>0</v>
      </c>
      <c r="AE223">
        <f>J223="OPEN"</f>
        <v>0</v>
      </c>
      <c r="AF223">
        <f>AND(J223&lt;&gt;"",J223&lt;&gt;"OK",J223&lt;&gt;"OPEN")</f>
        <v>0</v>
      </c>
      <c r="AH223">
        <v>212</v>
      </c>
      <c r="AI223">
        <f>IF(AH223&gt;$AZ$11,"",IF(AH223=0,Journal!$D$3,INDEX($Q$11:$Q$1010,MATCH(AH223,$AD$11:$AD$1010,0))))</f>
        <v>0</v>
      </c>
      <c r="AJ223">
        <v>213</v>
      </c>
      <c r="AK223">
        <f>IF(AJ223&gt;$AZ$11,"",INDEX($P$11:$P$1010,MATCH(AJ223,$AD$11:$AD$1010,0)))</f>
        <v>0</v>
      </c>
    </row>
    <row r="224" spans="1:37">
      <c r="A224">
        <f>COUNTA(Journal!A224:M224)&gt;0</f>
        <v>0</v>
      </c>
      <c r="B224">
        <f>IF(Journal!$C224="",0,IFERROR(MATCH(Journal!$C224,Markets!$A$5:$A$154,0),0))</f>
        <v>0</v>
      </c>
      <c r="C224">
        <f>IF(B224&gt;0,INDEX(Markets!$C$5:$C$154,B224),"")</f>
        <v>0</v>
      </c>
      <c r="D224">
        <f>IF(B224&gt;0,INDEX(Markets!$F$5:$F$154,B224),"")</f>
        <v>0</v>
      </c>
      <c r="E224">
        <f>IF(B224&gt;0,IF(INDEX(Markets!$G$5:$G$154,B224)="",Journal!$D$4,INDEX(Markets!$G$5:$G$154,B224)),"")</f>
        <v>0</v>
      </c>
      <c r="F224">
        <f>IF(B224&gt;0,N(INDEX(Markets!$H$5:$H$154,B224)),0)</f>
        <v>0</v>
      </c>
      <c r="G224">
        <f>IF(Journal!$D224="LONG",1,IF(Journal!$D224="SHORT",-1,0))</f>
        <v>0</v>
      </c>
      <c r="H224">
        <f>IF(AND(ISNUMBER(Journal!$E224),ISNUMBER(Journal!$F224)),ABS(Journal!$E224-Journal!$F224),"")</f>
        <v>0</v>
      </c>
      <c r="I224">
        <f>IF(NOT(A224),"",IF(Journal!$C224="","INSTRUMENT MISSING",IF(B224=0,"UNKNOWN INSTRUMENT",IF(OR(NOT(ISNUMBER(C224)),NOT(ISNUMBER(D224))),"INSTRUMENT SPECS MISSING",IF(OR(C224&lt;=0,D224&lt;=0),"INSTRUMENT SPECS MISSING",IF(NOT(ISNUMBER(Journal!$E224)),"ENTRY MISSING",IF(NOT(ISNUMBER(Journal!$F224)),"SL MISSING",IF(Journal!$F224=Journal!$E224,"SL = ENTRY",IF(G224=0,"DIRECTION MISSING",IF(G224*(Journal!$E224-Journal!$F224)&lt;=0,"SL WRONG SIDE",IF(NOT(AND(ISNUMBER(Journal!$L224),Journal!$L224&gt;0)),IF(TRUE,"LOTS MISSING","RISK MISSING"),"")))))))))))</f>
        <v>0</v>
      </c>
      <c r="J224">
        <f>IF(NOT(A224),"",IF(I224&lt;&gt;"",I224,IF(AND(ISNUMBER(Journal!$G224),G224*(Journal!$G224-Journal!$E224)&lt;=0),"TP1 WRONG SIDE",IF(AND(ISNUMBER(Journal!$H224),G224*(Journal!$H224-Journal!$E224)&lt;=0),"TP2 WRONG SIDE",IF(AND(ISNUMBER(Journal!$I224),G224*(Journal!$I224-Journal!$E224)&lt;=0),"TP3 WRONG SIDE",IF(Journal!$K224="","OPEN",IF(AND(Journal!$M224&lt;&gt;"",OR(NOT(ISNUMBER(Journal!$M224)),Journal!$M224&lt;=0,Journal!$M224&gt;=1)),"TP1 % INVALID",IF(Journal!$K224="SL","OK",IF(Journal!$K224="TP",IF(ISNUMBER(Journal!$G224),"OK","TP1 MISSING"),IF(Journal!$K224="Manual exit",IF(ISNUMBER(Journal!$J224),"OK","MANUAL MISSING"),IF(Journal!$K224="TP1 + Breakeven",IF(ISNUMBER(Journal!$G224),"OK","TP1 MISSING"),IF(Journal!$K224="TP1 + Manual",IF(ISNUMBER(Journal!$G224),IF(ISNUMBER(Journal!$J224),"OK","MANUAL MISSING"),IF(ISNUMBER(Journal!$J224),"TP1 MISSING","TP1 &amp; MANUAL MISSING")),IF(Journal!$K224="Multiple TP",IF(ISNUMBER(Journal!$G224),IF(ISNUMBER(Journal!$H224),"OK","TP2 MISSING"),IF(ISNUMBER(Journal!$H224),"TP1 MISSING","TP1 &amp; TP2 MISSING")),"UNKNOWN OUTCOME")))))))))))))</f>
        <v>0</v>
      </c>
      <c r="K224">
        <f>J224="OK"</f>
        <v>0</v>
      </c>
      <c r="L224">
        <f>IF(ISNUMBER(Journal!$M224),Journal!$M224,0.5)</f>
        <v>0</v>
      </c>
      <c r="M224">
        <f>IF(NOT(K224),"",G224*IF(Journal!$K224="SL",Journal!$F224-Journal!$E224,IF(Journal!$K224="TP",Journal!$G224-Journal!$E224,IF(Journal!$K224="Manual exit",Journal!$J224-Journal!$E224,IF(Journal!$K224="TP1 + Breakeven",L224*(Journal!$G224-Journal!$E224),IF(Journal!$K224="TP1 + Manual",L224*(Journal!$G224-Journal!$E224)+(1-L224)*(Journal!$J224-Journal!$E224),(Journal!$G224+Journal!$H224+IF(ISNUMBER(Journal!$I224),Journal!$I224,0))/IF(ISNUMBER(Journal!$I224),3,2)-Journal!$E224))))))</f>
        <v>0</v>
      </c>
      <c r="N224">
        <f>IF(K224,Journal!$E224+G224*M224,"")</f>
        <v>0</v>
      </c>
      <c r="O224">
        <f>Q223</f>
        <v>0</v>
      </c>
      <c r="P224">
        <f>IF(OR(NOT(A224),I224&lt;&gt;""),"",Journal!$L224)</f>
        <v>0</v>
      </c>
      <c r="Q224">
        <f>O224+IF(K224,V224,0)</f>
        <v>0</v>
      </c>
      <c r="R224">
        <f>IF(P224="","",H224*P224*C224*D224)</f>
        <v>0</v>
      </c>
      <c r="S224">
        <f>IF(K224,M224*P224*C224*D224,"")</f>
        <v>0</v>
      </c>
      <c r="T224">
        <f>IF(K224,-IF(F224&gt;0,F224*Journal!$E224*P224*C224*D224,P224*E224),"")</f>
        <v>0</v>
      </c>
      <c r="U224">
        <f>IF(K224,IF(S224&gt;0,"W",IF(S224&lt;0,"L","B")),"")</f>
        <v>0</v>
      </c>
      <c r="V224">
        <f>IF(K224,S224+T224,"")</f>
        <v>0</v>
      </c>
      <c r="W224">
        <f>IF(K224,V224/O224,"")</f>
        <v>0</v>
      </c>
      <c r="X224">
        <f>IF(K224,M224/H224,"")</f>
        <v>0</v>
      </c>
      <c r="Y224">
        <f>IF(AND(OR(J224="OK",J224="OPEN"),ISNUMBER(Journal!$G224)),G224*(Journal!$G224-Journal!$E224)/H224,"")</f>
        <v>0</v>
      </c>
      <c r="Z224">
        <f>IF(AA224="","",IF(AND(ISNUMBER(Settings!$D$5),ISNUMBER(Settings!$E$5),IF(Settings!$D$5&lt;=Settings!$E$5,AND(AA224&gt;=Settings!$D$5,AA224&lt;Settings!$E$5),OR(AA224&gt;=Settings!$D$5,AA224&lt;Settings!$E$5))),Settings!$A$5,IF(AND(ISNUMBER(Settings!$D$6),ISNUMBER(Settings!$E$6),IF(Settings!$D$6&lt;=Settings!$E$6,AND(AA224&gt;=Settings!$D$6,AA224&lt;Settings!$E$6),OR(AA224&gt;=Settings!$D$6,AA224&lt;Settings!$E$6))),Settings!$A$6,IF(AND(ISNUMBER(Settings!$D$7),ISNUMBER(Settings!$E$7),IF(Settings!$D$7&lt;=Settings!$E$7,AND(AA224&gt;=Settings!$D$7,AA224&lt;Settings!$E$7),OR(AA224&gt;=Settings!$D$7,AA224&lt;Settings!$E$7))),Settings!$A$7,IF(AND(ISNUMBER(Settings!$D$8),ISNUMBER(Settings!$E$8),IF(Settings!$D$8&lt;=Settings!$E$8,AND(AA224&gt;=Settings!$D$8,AA224&lt;Settings!$E$8),OR(AA224&gt;=Settings!$D$8,AA224&lt;Settings!$E$8))),Settings!$A$8,IF(AND(ISNUMBER(Settings!$D$9),ISNUMBER(Settings!$E$9),IF(Settings!$D$9&lt;=Settings!$E$9,AND(AA224&gt;=Settings!$D$9,AA224&lt;Settings!$E$9),OR(AA224&gt;=Settings!$D$9,AA224&lt;Settings!$E$9))),Settings!$A$9,IF(AND(ISNUMBER(Settings!$D$10),ISNUMBER(Settings!$E$10),IF(Settings!$D$10&lt;=Settings!$E$10,AND(AA224&gt;=Settings!$D$10,AA224&lt;Settings!$E$10),OR(AA224&gt;=Settings!$D$10,AA224&lt;Settings!$E$10))),Settings!$A$10,"")))))))</f>
        <v>0</v>
      </c>
      <c r="AA224">
        <f>IF(AND(A224,ISNUMBER(Journal!$B224)),MOD(ROUND(MOD(Journal!$B224,1)*1440,0)-ROUND(Journal!$D$8*60,0),1440),"")</f>
        <v>0</v>
      </c>
      <c r="AB224">
        <f>IF(G224=1,"LONG",IF(G224=-1,"SHORT",""))</f>
        <v>0</v>
      </c>
      <c r="AC224">
        <f>AC223+IF(K224,1,0)</f>
        <v>0</v>
      </c>
      <c r="AD224">
        <f>IF(K224,AC224,"")</f>
        <v>0</v>
      </c>
      <c r="AE224">
        <f>J224="OPEN"</f>
        <v>0</v>
      </c>
      <c r="AF224">
        <f>AND(J224&lt;&gt;"",J224&lt;&gt;"OK",J224&lt;&gt;"OPEN")</f>
        <v>0</v>
      </c>
      <c r="AH224">
        <v>213</v>
      </c>
      <c r="AI224">
        <f>IF(AH224&gt;$AZ$11,"",IF(AH224=0,Journal!$D$3,INDEX($Q$11:$Q$1010,MATCH(AH224,$AD$11:$AD$1010,0))))</f>
        <v>0</v>
      </c>
      <c r="AJ224">
        <v>214</v>
      </c>
      <c r="AK224">
        <f>IF(AJ224&gt;$AZ$11,"",INDEX($P$11:$P$1010,MATCH(AJ224,$AD$11:$AD$1010,0)))</f>
        <v>0</v>
      </c>
    </row>
    <row r="225" spans="1:37">
      <c r="A225">
        <f>COUNTA(Journal!A225:M225)&gt;0</f>
        <v>0</v>
      </c>
      <c r="B225">
        <f>IF(Journal!$C225="",0,IFERROR(MATCH(Journal!$C225,Markets!$A$5:$A$154,0),0))</f>
        <v>0</v>
      </c>
      <c r="C225">
        <f>IF(B225&gt;0,INDEX(Markets!$C$5:$C$154,B225),"")</f>
        <v>0</v>
      </c>
      <c r="D225">
        <f>IF(B225&gt;0,INDEX(Markets!$F$5:$F$154,B225),"")</f>
        <v>0</v>
      </c>
      <c r="E225">
        <f>IF(B225&gt;0,IF(INDEX(Markets!$G$5:$G$154,B225)="",Journal!$D$4,INDEX(Markets!$G$5:$G$154,B225)),"")</f>
        <v>0</v>
      </c>
      <c r="F225">
        <f>IF(B225&gt;0,N(INDEX(Markets!$H$5:$H$154,B225)),0)</f>
        <v>0</v>
      </c>
      <c r="G225">
        <f>IF(Journal!$D225="LONG",1,IF(Journal!$D225="SHORT",-1,0))</f>
        <v>0</v>
      </c>
      <c r="H225">
        <f>IF(AND(ISNUMBER(Journal!$E225),ISNUMBER(Journal!$F225)),ABS(Journal!$E225-Journal!$F225),"")</f>
        <v>0</v>
      </c>
      <c r="I225">
        <f>IF(NOT(A225),"",IF(Journal!$C225="","INSTRUMENT MISSING",IF(B225=0,"UNKNOWN INSTRUMENT",IF(OR(NOT(ISNUMBER(C225)),NOT(ISNUMBER(D225))),"INSTRUMENT SPECS MISSING",IF(OR(C225&lt;=0,D225&lt;=0),"INSTRUMENT SPECS MISSING",IF(NOT(ISNUMBER(Journal!$E225)),"ENTRY MISSING",IF(NOT(ISNUMBER(Journal!$F225)),"SL MISSING",IF(Journal!$F225=Journal!$E225,"SL = ENTRY",IF(G225=0,"DIRECTION MISSING",IF(G225*(Journal!$E225-Journal!$F225)&lt;=0,"SL WRONG SIDE",IF(NOT(AND(ISNUMBER(Journal!$L225),Journal!$L225&gt;0)),IF(TRUE,"LOTS MISSING","RISK MISSING"),"")))))))))))</f>
        <v>0</v>
      </c>
      <c r="J225">
        <f>IF(NOT(A225),"",IF(I225&lt;&gt;"",I225,IF(AND(ISNUMBER(Journal!$G225),G225*(Journal!$G225-Journal!$E225)&lt;=0),"TP1 WRONG SIDE",IF(AND(ISNUMBER(Journal!$H225),G225*(Journal!$H225-Journal!$E225)&lt;=0),"TP2 WRONG SIDE",IF(AND(ISNUMBER(Journal!$I225),G225*(Journal!$I225-Journal!$E225)&lt;=0),"TP3 WRONG SIDE",IF(Journal!$K225="","OPEN",IF(AND(Journal!$M225&lt;&gt;"",OR(NOT(ISNUMBER(Journal!$M225)),Journal!$M225&lt;=0,Journal!$M225&gt;=1)),"TP1 % INVALID",IF(Journal!$K225="SL","OK",IF(Journal!$K225="TP",IF(ISNUMBER(Journal!$G225),"OK","TP1 MISSING"),IF(Journal!$K225="Manual exit",IF(ISNUMBER(Journal!$J225),"OK","MANUAL MISSING"),IF(Journal!$K225="TP1 + Breakeven",IF(ISNUMBER(Journal!$G225),"OK","TP1 MISSING"),IF(Journal!$K225="TP1 + Manual",IF(ISNUMBER(Journal!$G225),IF(ISNUMBER(Journal!$J225),"OK","MANUAL MISSING"),IF(ISNUMBER(Journal!$J225),"TP1 MISSING","TP1 &amp; MANUAL MISSING")),IF(Journal!$K225="Multiple TP",IF(ISNUMBER(Journal!$G225),IF(ISNUMBER(Journal!$H225),"OK","TP2 MISSING"),IF(ISNUMBER(Journal!$H225),"TP1 MISSING","TP1 &amp; TP2 MISSING")),"UNKNOWN OUTCOME")))))))))))))</f>
        <v>0</v>
      </c>
      <c r="K225">
        <f>J225="OK"</f>
        <v>0</v>
      </c>
      <c r="L225">
        <f>IF(ISNUMBER(Journal!$M225),Journal!$M225,0.5)</f>
        <v>0</v>
      </c>
      <c r="M225">
        <f>IF(NOT(K225),"",G225*IF(Journal!$K225="SL",Journal!$F225-Journal!$E225,IF(Journal!$K225="TP",Journal!$G225-Journal!$E225,IF(Journal!$K225="Manual exit",Journal!$J225-Journal!$E225,IF(Journal!$K225="TP1 + Breakeven",L225*(Journal!$G225-Journal!$E225),IF(Journal!$K225="TP1 + Manual",L225*(Journal!$G225-Journal!$E225)+(1-L225)*(Journal!$J225-Journal!$E225),(Journal!$G225+Journal!$H225+IF(ISNUMBER(Journal!$I225),Journal!$I225,0))/IF(ISNUMBER(Journal!$I225),3,2)-Journal!$E225))))))</f>
        <v>0</v>
      </c>
      <c r="N225">
        <f>IF(K225,Journal!$E225+G225*M225,"")</f>
        <v>0</v>
      </c>
      <c r="O225">
        <f>Q224</f>
        <v>0</v>
      </c>
      <c r="P225">
        <f>IF(OR(NOT(A225),I225&lt;&gt;""),"",Journal!$L225)</f>
        <v>0</v>
      </c>
      <c r="Q225">
        <f>O225+IF(K225,V225,0)</f>
        <v>0</v>
      </c>
      <c r="R225">
        <f>IF(P225="","",H225*P225*C225*D225)</f>
        <v>0</v>
      </c>
      <c r="S225">
        <f>IF(K225,M225*P225*C225*D225,"")</f>
        <v>0</v>
      </c>
      <c r="T225">
        <f>IF(K225,-IF(F225&gt;0,F225*Journal!$E225*P225*C225*D225,P225*E225),"")</f>
        <v>0</v>
      </c>
      <c r="U225">
        <f>IF(K225,IF(S225&gt;0,"W",IF(S225&lt;0,"L","B")),"")</f>
        <v>0</v>
      </c>
      <c r="V225">
        <f>IF(K225,S225+T225,"")</f>
        <v>0</v>
      </c>
      <c r="W225">
        <f>IF(K225,V225/O225,"")</f>
        <v>0</v>
      </c>
      <c r="X225">
        <f>IF(K225,M225/H225,"")</f>
        <v>0</v>
      </c>
      <c r="Y225">
        <f>IF(AND(OR(J225="OK",J225="OPEN"),ISNUMBER(Journal!$G225)),G225*(Journal!$G225-Journal!$E225)/H225,"")</f>
        <v>0</v>
      </c>
      <c r="Z225">
        <f>IF(AA225="","",IF(AND(ISNUMBER(Settings!$D$5),ISNUMBER(Settings!$E$5),IF(Settings!$D$5&lt;=Settings!$E$5,AND(AA225&gt;=Settings!$D$5,AA225&lt;Settings!$E$5),OR(AA225&gt;=Settings!$D$5,AA225&lt;Settings!$E$5))),Settings!$A$5,IF(AND(ISNUMBER(Settings!$D$6),ISNUMBER(Settings!$E$6),IF(Settings!$D$6&lt;=Settings!$E$6,AND(AA225&gt;=Settings!$D$6,AA225&lt;Settings!$E$6),OR(AA225&gt;=Settings!$D$6,AA225&lt;Settings!$E$6))),Settings!$A$6,IF(AND(ISNUMBER(Settings!$D$7),ISNUMBER(Settings!$E$7),IF(Settings!$D$7&lt;=Settings!$E$7,AND(AA225&gt;=Settings!$D$7,AA225&lt;Settings!$E$7),OR(AA225&gt;=Settings!$D$7,AA225&lt;Settings!$E$7))),Settings!$A$7,IF(AND(ISNUMBER(Settings!$D$8),ISNUMBER(Settings!$E$8),IF(Settings!$D$8&lt;=Settings!$E$8,AND(AA225&gt;=Settings!$D$8,AA225&lt;Settings!$E$8),OR(AA225&gt;=Settings!$D$8,AA225&lt;Settings!$E$8))),Settings!$A$8,IF(AND(ISNUMBER(Settings!$D$9),ISNUMBER(Settings!$E$9),IF(Settings!$D$9&lt;=Settings!$E$9,AND(AA225&gt;=Settings!$D$9,AA225&lt;Settings!$E$9),OR(AA225&gt;=Settings!$D$9,AA225&lt;Settings!$E$9))),Settings!$A$9,IF(AND(ISNUMBER(Settings!$D$10),ISNUMBER(Settings!$E$10),IF(Settings!$D$10&lt;=Settings!$E$10,AND(AA225&gt;=Settings!$D$10,AA225&lt;Settings!$E$10),OR(AA225&gt;=Settings!$D$10,AA225&lt;Settings!$E$10))),Settings!$A$10,"")))))))</f>
        <v>0</v>
      </c>
      <c r="AA225">
        <f>IF(AND(A225,ISNUMBER(Journal!$B225)),MOD(ROUND(MOD(Journal!$B225,1)*1440,0)-ROUND(Journal!$D$8*60,0),1440),"")</f>
        <v>0</v>
      </c>
      <c r="AB225">
        <f>IF(G225=1,"LONG",IF(G225=-1,"SHORT",""))</f>
        <v>0</v>
      </c>
      <c r="AC225">
        <f>AC224+IF(K225,1,0)</f>
        <v>0</v>
      </c>
      <c r="AD225">
        <f>IF(K225,AC225,"")</f>
        <v>0</v>
      </c>
      <c r="AE225">
        <f>J225="OPEN"</f>
        <v>0</v>
      </c>
      <c r="AF225">
        <f>AND(J225&lt;&gt;"",J225&lt;&gt;"OK",J225&lt;&gt;"OPEN")</f>
        <v>0</v>
      </c>
      <c r="AH225">
        <v>214</v>
      </c>
      <c r="AI225">
        <f>IF(AH225&gt;$AZ$11,"",IF(AH225=0,Journal!$D$3,INDEX($Q$11:$Q$1010,MATCH(AH225,$AD$11:$AD$1010,0))))</f>
        <v>0</v>
      </c>
      <c r="AJ225">
        <v>215</v>
      </c>
      <c r="AK225">
        <f>IF(AJ225&gt;$AZ$11,"",INDEX($P$11:$P$1010,MATCH(AJ225,$AD$11:$AD$1010,0)))</f>
        <v>0</v>
      </c>
    </row>
    <row r="226" spans="1:37">
      <c r="A226">
        <f>COUNTA(Journal!A226:M226)&gt;0</f>
        <v>0</v>
      </c>
      <c r="B226">
        <f>IF(Journal!$C226="",0,IFERROR(MATCH(Journal!$C226,Markets!$A$5:$A$154,0),0))</f>
        <v>0</v>
      </c>
      <c r="C226">
        <f>IF(B226&gt;0,INDEX(Markets!$C$5:$C$154,B226),"")</f>
        <v>0</v>
      </c>
      <c r="D226">
        <f>IF(B226&gt;0,INDEX(Markets!$F$5:$F$154,B226),"")</f>
        <v>0</v>
      </c>
      <c r="E226">
        <f>IF(B226&gt;0,IF(INDEX(Markets!$G$5:$G$154,B226)="",Journal!$D$4,INDEX(Markets!$G$5:$G$154,B226)),"")</f>
        <v>0</v>
      </c>
      <c r="F226">
        <f>IF(B226&gt;0,N(INDEX(Markets!$H$5:$H$154,B226)),0)</f>
        <v>0</v>
      </c>
      <c r="G226">
        <f>IF(Journal!$D226="LONG",1,IF(Journal!$D226="SHORT",-1,0))</f>
        <v>0</v>
      </c>
      <c r="H226">
        <f>IF(AND(ISNUMBER(Journal!$E226),ISNUMBER(Journal!$F226)),ABS(Journal!$E226-Journal!$F226),"")</f>
        <v>0</v>
      </c>
      <c r="I226">
        <f>IF(NOT(A226),"",IF(Journal!$C226="","INSTRUMENT MISSING",IF(B226=0,"UNKNOWN INSTRUMENT",IF(OR(NOT(ISNUMBER(C226)),NOT(ISNUMBER(D226))),"INSTRUMENT SPECS MISSING",IF(OR(C226&lt;=0,D226&lt;=0),"INSTRUMENT SPECS MISSING",IF(NOT(ISNUMBER(Journal!$E226)),"ENTRY MISSING",IF(NOT(ISNUMBER(Journal!$F226)),"SL MISSING",IF(Journal!$F226=Journal!$E226,"SL = ENTRY",IF(G226=0,"DIRECTION MISSING",IF(G226*(Journal!$E226-Journal!$F226)&lt;=0,"SL WRONG SIDE",IF(NOT(AND(ISNUMBER(Journal!$L226),Journal!$L226&gt;0)),IF(TRUE,"LOTS MISSING","RISK MISSING"),"")))))))))))</f>
        <v>0</v>
      </c>
      <c r="J226">
        <f>IF(NOT(A226),"",IF(I226&lt;&gt;"",I226,IF(AND(ISNUMBER(Journal!$G226),G226*(Journal!$G226-Journal!$E226)&lt;=0),"TP1 WRONG SIDE",IF(AND(ISNUMBER(Journal!$H226),G226*(Journal!$H226-Journal!$E226)&lt;=0),"TP2 WRONG SIDE",IF(AND(ISNUMBER(Journal!$I226),G226*(Journal!$I226-Journal!$E226)&lt;=0),"TP3 WRONG SIDE",IF(Journal!$K226="","OPEN",IF(AND(Journal!$M226&lt;&gt;"",OR(NOT(ISNUMBER(Journal!$M226)),Journal!$M226&lt;=0,Journal!$M226&gt;=1)),"TP1 % INVALID",IF(Journal!$K226="SL","OK",IF(Journal!$K226="TP",IF(ISNUMBER(Journal!$G226),"OK","TP1 MISSING"),IF(Journal!$K226="Manual exit",IF(ISNUMBER(Journal!$J226),"OK","MANUAL MISSING"),IF(Journal!$K226="TP1 + Breakeven",IF(ISNUMBER(Journal!$G226),"OK","TP1 MISSING"),IF(Journal!$K226="TP1 + Manual",IF(ISNUMBER(Journal!$G226),IF(ISNUMBER(Journal!$J226),"OK","MANUAL MISSING"),IF(ISNUMBER(Journal!$J226),"TP1 MISSING","TP1 &amp; MANUAL MISSING")),IF(Journal!$K226="Multiple TP",IF(ISNUMBER(Journal!$G226),IF(ISNUMBER(Journal!$H226),"OK","TP2 MISSING"),IF(ISNUMBER(Journal!$H226),"TP1 MISSING","TP1 &amp; TP2 MISSING")),"UNKNOWN OUTCOME")))))))))))))</f>
        <v>0</v>
      </c>
      <c r="K226">
        <f>J226="OK"</f>
        <v>0</v>
      </c>
      <c r="L226">
        <f>IF(ISNUMBER(Journal!$M226),Journal!$M226,0.5)</f>
        <v>0</v>
      </c>
      <c r="M226">
        <f>IF(NOT(K226),"",G226*IF(Journal!$K226="SL",Journal!$F226-Journal!$E226,IF(Journal!$K226="TP",Journal!$G226-Journal!$E226,IF(Journal!$K226="Manual exit",Journal!$J226-Journal!$E226,IF(Journal!$K226="TP1 + Breakeven",L226*(Journal!$G226-Journal!$E226),IF(Journal!$K226="TP1 + Manual",L226*(Journal!$G226-Journal!$E226)+(1-L226)*(Journal!$J226-Journal!$E226),(Journal!$G226+Journal!$H226+IF(ISNUMBER(Journal!$I226),Journal!$I226,0))/IF(ISNUMBER(Journal!$I226),3,2)-Journal!$E226))))))</f>
        <v>0</v>
      </c>
      <c r="N226">
        <f>IF(K226,Journal!$E226+G226*M226,"")</f>
        <v>0</v>
      </c>
      <c r="O226">
        <f>Q225</f>
        <v>0</v>
      </c>
      <c r="P226">
        <f>IF(OR(NOT(A226),I226&lt;&gt;""),"",Journal!$L226)</f>
        <v>0</v>
      </c>
      <c r="Q226">
        <f>O226+IF(K226,V226,0)</f>
        <v>0</v>
      </c>
      <c r="R226">
        <f>IF(P226="","",H226*P226*C226*D226)</f>
        <v>0</v>
      </c>
      <c r="S226">
        <f>IF(K226,M226*P226*C226*D226,"")</f>
        <v>0</v>
      </c>
      <c r="T226">
        <f>IF(K226,-IF(F226&gt;0,F226*Journal!$E226*P226*C226*D226,P226*E226),"")</f>
        <v>0</v>
      </c>
      <c r="U226">
        <f>IF(K226,IF(S226&gt;0,"W",IF(S226&lt;0,"L","B")),"")</f>
        <v>0</v>
      </c>
      <c r="V226">
        <f>IF(K226,S226+T226,"")</f>
        <v>0</v>
      </c>
      <c r="W226">
        <f>IF(K226,V226/O226,"")</f>
        <v>0</v>
      </c>
      <c r="X226">
        <f>IF(K226,M226/H226,"")</f>
        <v>0</v>
      </c>
      <c r="Y226">
        <f>IF(AND(OR(J226="OK",J226="OPEN"),ISNUMBER(Journal!$G226)),G226*(Journal!$G226-Journal!$E226)/H226,"")</f>
        <v>0</v>
      </c>
      <c r="Z226">
        <f>IF(AA226="","",IF(AND(ISNUMBER(Settings!$D$5),ISNUMBER(Settings!$E$5),IF(Settings!$D$5&lt;=Settings!$E$5,AND(AA226&gt;=Settings!$D$5,AA226&lt;Settings!$E$5),OR(AA226&gt;=Settings!$D$5,AA226&lt;Settings!$E$5))),Settings!$A$5,IF(AND(ISNUMBER(Settings!$D$6),ISNUMBER(Settings!$E$6),IF(Settings!$D$6&lt;=Settings!$E$6,AND(AA226&gt;=Settings!$D$6,AA226&lt;Settings!$E$6),OR(AA226&gt;=Settings!$D$6,AA226&lt;Settings!$E$6))),Settings!$A$6,IF(AND(ISNUMBER(Settings!$D$7),ISNUMBER(Settings!$E$7),IF(Settings!$D$7&lt;=Settings!$E$7,AND(AA226&gt;=Settings!$D$7,AA226&lt;Settings!$E$7),OR(AA226&gt;=Settings!$D$7,AA226&lt;Settings!$E$7))),Settings!$A$7,IF(AND(ISNUMBER(Settings!$D$8),ISNUMBER(Settings!$E$8),IF(Settings!$D$8&lt;=Settings!$E$8,AND(AA226&gt;=Settings!$D$8,AA226&lt;Settings!$E$8),OR(AA226&gt;=Settings!$D$8,AA226&lt;Settings!$E$8))),Settings!$A$8,IF(AND(ISNUMBER(Settings!$D$9),ISNUMBER(Settings!$E$9),IF(Settings!$D$9&lt;=Settings!$E$9,AND(AA226&gt;=Settings!$D$9,AA226&lt;Settings!$E$9),OR(AA226&gt;=Settings!$D$9,AA226&lt;Settings!$E$9))),Settings!$A$9,IF(AND(ISNUMBER(Settings!$D$10),ISNUMBER(Settings!$E$10),IF(Settings!$D$10&lt;=Settings!$E$10,AND(AA226&gt;=Settings!$D$10,AA226&lt;Settings!$E$10),OR(AA226&gt;=Settings!$D$10,AA226&lt;Settings!$E$10))),Settings!$A$10,"")))))))</f>
        <v>0</v>
      </c>
      <c r="AA226">
        <f>IF(AND(A226,ISNUMBER(Journal!$B226)),MOD(ROUND(MOD(Journal!$B226,1)*1440,0)-ROUND(Journal!$D$8*60,0),1440),"")</f>
        <v>0</v>
      </c>
      <c r="AB226">
        <f>IF(G226=1,"LONG",IF(G226=-1,"SHORT",""))</f>
        <v>0</v>
      </c>
      <c r="AC226">
        <f>AC225+IF(K226,1,0)</f>
        <v>0</v>
      </c>
      <c r="AD226">
        <f>IF(K226,AC226,"")</f>
        <v>0</v>
      </c>
      <c r="AE226">
        <f>J226="OPEN"</f>
        <v>0</v>
      </c>
      <c r="AF226">
        <f>AND(J226&lt;&gt;"",J226&lt;&gt;"OK",J226&lt;&gt;"OPEN")</f>
        <v>0</v>
      </c>
      <c r="AH226">
        <v>215</v>
      </c>
      <c r="AI226">
        <f>IF(AH226&gt;$AZ$11,"",IF(AH226=0,Journal!$D$3,INDEX($Q$11:$Q$1010,MATCH(AH226,$AD$11:$AD$1010,0))))</f>
        <v>0</v>
      </c>
      <c r="AJ226">
        <v>216</v>
      </c>
      <c r="AK226">
        <f>IF(AJ226&gt;$AZ$11,"",INDEX($P$11:$P$1010,MATCH(AJ226,$AD$11:$AD$1010,0)))</f>
        <v>0</v>
      </c>
    </row>
    <row r="227" spans="1:37">
      <c r="A227">
        <f>COUNTA(Journal!A227:M227)&gt;0</f>
        <v>0</v>
      </c>
      <c r="B227">
        <f>IF(Journal!$C227="",0,IFERROR(MATCH(Journal!$C227,Markets!$A$5:$A$154,0),0))</f>
        <v>0</v>
      </c>
      <c r="C227">
        <f>IF(B227&gt;0,INDEX(Markets!$C$5:$C$154,B227),"")</f>
        <v>0</v>
      </c>
      <c r="D227">
        <f>IF(B227&gt;0,INDEX(Markets!$F$5:$F$154,B227),"")</f>
        <v>0</v>
      </c>
      <c r="E227">
        <f>IF(B227&gt;0,IF(INDEX(Markets!$G$5:$G$154,B227)="",Journal!$D$4,INDEX(Markets!$G$5:$G$154,B227)),"")</f>
        <v>0</v>
      </c>
      <c r="F227">
        <f>IF(B227&gt;0,N(INDEX(Markets!$H$5:$H$154,B227)),0)</f>
        <v>0</v>
      </c>
      <c r="G227">
        <f>IF(Journal!$D227="LONG",1,IF(Journal!$D227="SHORT",-1,0))</f>
        <v>0</v>
      </c>
      <c r="H227">
        <f>IF(AND(ISNUMBER(Journal!$E227),ISNUMBER(Journal!$F227)),ABS(Journal!$E227-Journal!$F227),"")</f>
        <v>0</v>
      </c>
      <c r="I227">
        <f>IF(NOT(A227),"",IF(Journal!$C227="","INSTRUMENT MISSING",IF(B227=0,"UNKNOWN INSTRUMENT",IF(OR(NOT(ISNUMBER(C227)),NOT(ISNUMBER(D227))),"INSTRUMENT SPECS MISSING",IF(OR(C227&lt;=0,D227&lt;=0),"INSTRUMENT SPECS MISSING",IF(NOT(ISNUMBER(Journal!$E227)),"ENTRY MISSING",IF(NOT(ISNUMBER(Journal!$F227)),"SL MISSING",IF(Journal!$F227=Journal!$E227,"SL = ENTRY",IF(G227=0,"DIRECTION MISSING",IF(G227*(Journal!$E227-Journal!$F227)&lt;=0,"SL WRONG SIDE",IF(NOT(AND(ISNUMBER(Journal!$L227),Journal!$L227&gt;0)),IF(TRUE,"LOTS MISSING","RISK MISSING"),"")))))))))))</f>
        <v>0</v>
      </c>
      <c r="J227">
        <f>IF(NOT(A227),"",IF(I227&lt;&gt;"",I227,IF(AND(ISNUMBER(Journal!$G227),G227*(Journal!$G227-Journal!$E227)&lt;=0),"TP1 WRONG SIDE",IF(AND(ISNUMBER(Journal!$H227),G227*(Journal!$H227-Journal!$E227)&lt;=0),"TP2 WRONG SIDE",IF(AND(ISNUMBER(Journal!$I227),G227*(Journal!$I227-Journal!$E227)&lt;=0),"TP3 WRONG SIDE",IF(Journal!$K227="","OPEN",IF(AND(Journal!$M227&lt;&gt;"",OR(NOT(ISNUMBER(Journal!$M227)),Journal!$M227&lt;=0,Journal!$M227&gt;=1)),"TP1 % INVALID",IF(Journal!$K227="SL","OK",IF(Journal!$K227="TP",IF(ISNUMBER(Journal!$G227),"OK","TP1 MISSING"),IF(Journal!$K227="Manual exit",IF(ISNUMBER(Journal!$J227),"OK","MANUAL MISSING"),IF(Journal!$K227="TP1 + Breakeven",IF(ISNUMBER(Journal!$G227),"OK","TP1 MISSING"),IF(Journal!$K227="TP1 + Manual",IF(ISNUMBER(Journal!$G227),IF(ISNUMBER(Journal!$J227),"OK","MANUAL MISSING"),IF(ISNUMBER(Journal!$J227),"TP1 MISSING","TP1 &amp; MANUAL MISSING")),IF(Journal!$K227="Multiple TP",IF(ISNUMBER(Journal!$G227),IF(ISNUMBER(Journal!$H227),"OK","TP2 MISSING"),IF(ISNUMBER(Journal!$H227),"TP1 MISSING","TP1 &amp; TP2 MISSING")),"UNKNOWN OUTCOME")))))))))))))</f>
        <v>0</v>
      </c>
      <c r="K227">
        <f>J227="OK"</f>
        <v>0</v>
      </c>
      <c r="L227">
        <f>IF(ISNUMBER(Journal!$M227),Journal!$M227,0.5)</f>
        <v>0</v>
      </c>
      <c r="M227">
        <f>IF(NOT(K227),"",G227*IF(Journal!$K227="SL",Journal!$F227-Journal!$E227,IF(Journal!$K227="TP",Journal!$G227-Journal!$E227,IF(Journal!$K227="Manual exit",Journal!$J227-Journal!$E227,IF(Journal!$K227="TP1 + Breakeven",L227*(Journal!$G227-Journal!$E227),IF(Journal!$K227="TP1 + Manual",L227*(Journal!$G227-Journal!$E227)+(1-L227)*(Journal!$J227-Journal!$E227),(Journal!$G227+Journal!$H227+IF(ISNUMBER(Journal!$I227),Journal!$I227,0))/IF(ISNUMBER(Journal!$I227),3,2)-Journal!$E227))))))</f>
        <v>0</v>
      </c>
      <c r="N227">
        <f>IF(K227,Journal!$E227+G227*M227,"")</f>
        <v>0</v>
      </c>
      <c r="O227">
        <f>Q226</f>
        <v>0</v>
      </c>
      <c r="P227">
        <f>IF(OR(NOT(A227),I227&lt;&gt;""),"",Journal!$L227)</f>
        <v>0</v>
      </c>
      <c r="Q227">
        <f>O227+IF(K227,V227,0)</f>
        <v>0</v>
      </c>
      <c r="R227">
        <f>IF(P227="","",H227*P227*C227*D227)</f>
        <v>0</v>
      </c>
      <c r="S227">
        <f>IF(K227,M227*P227*C227*D227,"")</f>
        <v>0</v>
      </c>
      <c r="T227">
        <f>IF(K227,-IF(F227&gt;0,F227*Journal!$E227*P227*C227*D227,P227*E227),"")</f>
        <v>0</v>
      </c>
      <c r="U227">
        <f>IF(K227,IF(S227&gt;0,"W",IF(S227&lt;0,"L","B")),"")</f>
        <v>0</v>
      </c>
      <c r="V227">
        <f>IF(K227,S227+T227,"")</f>
        <v>0</v>
      </c>
      <c r="W227">
        <f>IF(K227,V227/O227,"")</f>
        <v>0</v>
      </c>
      <c r="X227">
        <f>IF(K227,M227/H227,"")</f>
        <v>0</v>
      </c>
      <c r="Y227">
        <f>IF(AND(OR(J227="OK",J227="OPEN"),ISNUMBER(Journal!$G227)),G227*(Journal!$G227-Journal!$E227)/H227,"")</f>
        <v>0</v>
      </c>
      <c r="Z227">
        <f>IF(AA227="","",IF(AND(ISNUMBER(Settings!$D$5),ISNUMBER(Settings!$E$5),IF(Settings!$D$5&lt;=Settings!$E$5,AND(AA227&gt;=Settings!$D$5,AA227&lt;Settings!$E$5),OR(AA227&gt;=Settings!$D$5,AA227&lt;Settings!$E$5))),Settings!$A$5,IF(AND(ISNUMBER(Settings!$D$6),ISNUMBER(Settings!$E$6),IF(Settings!$D$6&lt;=Settings!$E$6,AND(AA227&gt;=Settings!$D$6,AA227&lt;Settings!$E$6),OR(AA227&gt;=Settings!$D$6,AA227&lt;Settings!$E$6))),Settings!$A$6,IF(AND(ISNUMBER(Settings!$D$7),ISNUMBER(Settings!$E$7),IF(Settings!$D$7&lt;=Settings!$E$7,AND(AA227&gt;=Settings!$D$7,AA227&lt;Settings!$E$7),OR(AA227&gt;=Settings!$D$7,AA227&lt;Settings!$E$7))),Settings!$A$7,IF(AND(ISNUMBER(Settings!$D$8),ISNUMBER(Settings!$E$8),IF(Settings!$D$8&lt;=Settings!$E$8,AND(AA227&gt;=Settings!$D$8,AA227&lt;Settings!$E$8),OR(AA227&gt;=Settings!$D$8,AA227&lt;Settings!$E$8))),Settings!$A$8,IF(AND(ISNUMBER(Settings!$D$9),ISNUMBER(Settings!$E$9),IF(Settings!$D$9&lt;=Settings!$E$9,AND(AA227&gt;=Settings!$D$9,AA227&lt;Settings!$E$9),OR(AA227&gt;=Settings!$D$9,AA227&lt;Settings!$E$9))),Settings!$A$9,IF(AND(ISNUMBER(Settings!$D$10),ISNUMBER(Settings!$E$10),IF(Settings!$D$10&lt;=Settings!$E$10,AND(AA227&gt;=Settings!$D$10,AA227&lt;Settings!$E$10),OR(AA227&gt;=Settings!$D$10,AA227&lt;Settings!$E$10))),Settings!$A$10,"")))))))</f>
        <v>0</v>
      </c>
      <c r="AA227">
        <f>IF(AND(A227,ISNUMBER(Journal!$B227)),MOD(ROUND(MOD(Journal!$B227,1)*1440,0)-ROUND(Journal!$D$8*60,0),1440),"")</f>
        <v>0</v>
      </c>
      <c r="AB227">
        <f>IF(G227=1,"LONG",IF(G227=-1,"SHORT",""))</f>
        <v>0</v>
      </c>
      <c r="AC227">
        <f>AC226+IF(K227,1,0)</f>
        <v>0</v>
      </c>
      <c r="AD227">
        <f>IF(K227,AC227,"")</f>
        <v>0</v>
      </c>
      <c r="AE227">
        <f>J227="OPEN"</f>
        <v>0</v>
      </c>
      <c r="AF227">
        <f>AND(J227&lt;&gt;"",J227&lt;&gt;"OK",J227&lt;&gt;"OPEN")</f>
        <v>0</v>
      </c>
      <c r="AH227">
        <v>216</v>
      </c>
      <c r="AI227">
        <f>IF(AH227&gt;$AZ$11,"",IF(AH227=0,Journal!$D$3,INDEX($Q$11:$Q$1010,MATCH(AH227,$AD$11:$AD$1010,0))))</f>
        <v>0</v>
      </c>
      <c r="AJ227">
        <v>217</v>
      </c>
      <c r="AK227">
        <f>IF(AJ227&gt;$AZ$11,"",INDEX($P$11:$P$1010,MATCH(AJ227,$AD$11:$AD$1010,0)))</f>
        <v>0</v>
      </c>
    </row>
    <row r="228" spans="1:37">
      <c r="A228">
        <f>COUNTA(Journal!A228:M228)&gt;0</f>
        <v>0</v>
      </c>
      <c r="B228">
        <f>IF(Journal!$C228="",0,IFERROR(MATCH(Journal!$C228,Markets!$A$5:$A$154,0),0))</f>
        <v>0</v>
      </c>
      <c r="C228">
        <f>IF(B228&gt;0,INDEX(Markets!$C$5:$C$154,B228),"")</f>
        <v>0</v>
      </c>
      <c r="D228">
        <f>IF(B228&gt;0,INDEX(Markets!$F$5:$F$154,B228),"")</f>
        <v>0</v>
      </c>
      <c r="E228">
        <f>IF(B228&gt;0,IF(INDEX(Markets!$G$5:$G$154,B228)="",Journal!$D$4,INDEX(Markets!$G$5:$G$154,B228)),"")</f>
        <v>0</v>
      </c>
      <c r="F228">
        <f>IF(B228&gt;0,N(INDEX(Markets!$H$5:$H$154,B228)),0)</f>
        <v>0</v>
      </c>
      <c r="G228">
        <f>IF(Journal!$D228="LONG",1,IF(Journal!$D228="SHORT",-1,0))</f>
        <v>0</v>
      </c>
      <c r="H228">
        <f>IF(AND(ISNUMBER(Journal!$E228),ISNUMBER(Journal!$F228)),ABS(Journal!$E228-Journal!$F228),"")</f>
        <v>0</v>
      </c>
      <c r="I228">
        <f>IF(NOT(A228),"",IF(Journal!$C228="","INSTRUMENT MISSING",IF(B228=0,"UNKNOWN INSTRUMENT",IF(OR(NOT(ISNUMBER(C228)),NOT(ISNUMBER(D228))),"INSTRUMENT SPECS MISSING",IF(OR(C228&lt;=0,D228&lt;=0),"INSTRUMENT SPECS MISSING",IF(NOT(ISNUMBER(Journal!$E228)),"ENTRY MISSING",IF(NOT(ISNUMBER(Journal!$F228)),"SL MISSING",IF(Journal!$F228=Journal!$E228,"SL = ENTRY",IF(G228=0,"DIRECTION MISSING",IF(G228*(Journal!$E228-Journal!$F228)&lt;=0,"SL WRONG SIDE",IF(NOT(AND(ISNUMBER(Journal!$L228),Journal!$L228&gt;0)),IF(TRUE,"LOTS MISSING","RISK MISSING"),"")))))))))))</f>
        <v>0</v>
      </c>
      <c r="J228">
        <f>IF(NOT(A228),"",IF(I228&lt;&gt;"",I228,IF(AND(ISNUMBER(Journal!$G228),G228*(Journal!$G228-Journal!$E228)&lt;=0),"TP1 WRONG SIDE",IF(AND(ISNUMBER(Journal!$H228),G228*(Journal!$H228-Journal!$E228)&lt;=0),"TP2 WRONG SIDE",IF(AND(ISNUMBER(Journal!$I228),G228*(Journal!$I228-Journal!$E228)&lt;=0),"TP3 WRONG SIDE",IF(Journal!$K228="","OPEN",IF(AND(Journal!$M228&lt;&gt;"",OR(NOT(ISNUMBER(Journal!$M228)),Journal!$M228&lt;=0,Journal!$M228&gt;=1)),"TP1 % INVALID",IF(Journal!$K228="SL","OK",IF(Journal!$K228="TP",IF(ISNUMBER(Journal!$G228),"OK","TP1 MISSING"),IF(Journal!$K228="Manual exit",IF(ISNUMBER(Journal!$J228),"OK","MANUAL MISSING"),IF(Journal!$K228="TP1 + Breakeven",IF(ISNUMBER(Journal!$G228),"OK","TP1 MISSING"),IF(Journal!$K228="TP1 + Manual",IF(ISNUMBER(Journal!$G228),IF(ISNUMBER(Journal!$J228),"OK","MANUAL MISSING"),IF(ISNUMBER(Journal!$J228),"TP1 MISSING","TP1 &amp; MANUAL MISSING")),IF(Journal!$K228="Multiple TP",IF(ISNUMBER(Journal!$G228),IF(ISNUMBER(Journal!$H228),"OK","TP2 MISSING"),IF(ISNUMBER(Journal!$H228),"TP1 MISSING","TP1 &amp; TP2 MISSING")),"UNKNOWN OUTCOME")))))))))))))</f>
        <v>0</v>
      </c>
      <c r="K228">
        <f>J228="OK"</f>
        <v>0</v>
      </c>
      <c r="L228">
        <f>IF(ISNUMBER(Journal!$M228),Journal!$M228,0.5)</f>
        <v>0</v>
      </c>
      <c r="M228">
        <f>IF(NOT(K228),"",G228*IF(Journal!$K228="SL",Journal!$F228-Journal!$E228,IF(Journal!$K228="TP",Journal!$G228-Journal!$E228,IF(Journal!$K228="Manual exit",Journal!$J228-Journal!$E228,IF(Journal!$K228="TP1 + Breakeven",L228*(Journal!$G228-Journal!$E228),IF(Journal!$K228="TP1 + Manual",L228*(Journal!$G228-Journal!$E228)+(1-L228)*(Journal!$J228-Journal!$E228),(Journal!$G228+Journal!$H228+IF(ISNUMBER(Journal!$I228),Journal!$I228,0))/IF(ISNUMBER(Journal!$I228),3,2)-Journal!$E228))))))</f>
        <v>0</v>
      </c>
      <c r="N228">
        <f>IF(K228,Journal!$E228+G228*M228,"")</f>
        <v>0</v>
      </c>
      <c r="O228">
        <f>Q227</f>
        <v>0</v>
      </c>
      <c r="P228">
        <f>IF(OR(NOT(A228),I228&lt;&gt;""),"",Journal!$L228)</f>
        <v>0</v>
      </c>
      <c r="Q228">
        <f>O228+IF(K228,V228,0)</f>
        <v>0</v>
      </c>
      <c r="R228">
        <f>IF(P228="","",H228*P228*C228*D228)</f>
        <v>0</v>
      </c>
      <c r="S228">
        <f>IF(K228,M228*P228*C228*D228,"")</f>
        <v>0</v>
      </c>
      <c r="T228">
        <f>IF(K228,-IF(F228&gt;0,F228*Journal!$E228*P228*C228*D228,P228*E228),"")</f>
        <v>0</v>
      </c>
      <c r="U228">
        <f>IF(K228,IF(S228&gt;0,"W",IF(S228&lt;0,"L","B")),"")</f>
        <v>0</v>
      </c>
      <c r="V228">
        <f>IF(K228,S228+T228,"")</f>
        <v>0</v>
      </c>
      <c r="W228">
        <f>IF(K228,V228/O228,"")</f>
        <v>0</v>
      </c>
      <c r="X228">
        <f>IF(K228,M228/H228,"")</f>
        <v>0</v>
      </c>
      <c r="Y228">
        <f>IF(AND(OR(J228="OK",J228="OPEN"),ISNUMBER(Journal!$G228)),G228*(Journal!$G228-Journal!$E228)/H228,"")</f>
        <v>0</v>
      </c>
      <c r="Z228">
        <f>IF(AA228="","",IF(AND(ISNUMBER(Settings!$D$5),ISNUMBER(Settings!$E$5),IF(Settings!$D$5&lt;=Settings!$E$5,AND(AA228&gt;=Settings!$D$5,AA228&lt;Settings!$E$5),OR(AA228&gt;=Settings!$D$5,AA228&lt;Settings!$E$5))),Settings!$A$5,IF(AND(ISNUMBER(Settings!$D$6),ISNUMBER(Settings!$E$6),IF(Settings!$D$6&lt;=Settings!$E$6,AND(AA228&gt;=Settings!$D$6,AA228&lt;Settings!$E$6),OR(AA228&gt;=Settings!$D$6,AA228&lt;Settings!$E$6))),Settings!$A$6,IF(AND(ISNUMBER(Settings!$D$7),ISNUMBER(Settings!$E$7),IF(Settings!$D$7&lt;=Settings!$E$7,AND(AA228&gt;=Settings!$D$7,AA228&lt;Settings!$E$7),OR(AA228&gt;=Settings!$D$7,AA228&lt;Settings!$E$7))),Settings!$A$7,IF(AND(ISNUMBER(Settings!$D$8),ISNUMBER(Settings!$E$8),IF(Settings!$D$8&lt;=Settings!$E$8,AND(AA228&gt;=Settings!$D$8,AA228&lt;Settings!$E$8),OR(AA228&gt;=Settings!$D$8,AA228&lt;Settings!$E$8))),Settings!$A$8,IF(AND(ISNUMBER(Settings!$D$9),ISNUMBER(Settings!$E$9),IF(Settings!$D$9&lt;=Settings!$E$9,AND(AA228&gt;=Settings!$D$9,AA228&lt;Settings!$E$9),OR(AA228&gt;=Settings!$D$9,AA228&lt;Settings!$E$9))),Settings!$A$9,IF(AND(ISNUMBER(Settings!$D$10),ISNUMBER(Settings!$E$10),IF(Settings!$D$10&lt;=Settings!$E$10,AND(AA228&gt;=Settings!$D$10,AA228&lt;Settings!$E$10),OR(AA228&gt;=Settings!$D$10,AA228&lt;Settings!$E$10))),Settings!$A$10,"")))))))</f>
        <v>0</v>
      </c>
      <c r="AA228">
        <f>IF(AND(A228,ISNUMBER(Journal!$B228)),MOD(ROUND(MOD(Journal!$B228,1)*1440,0)-ROUND(Journal!$D$8*60,0),1440),"")</f>
        <v>0</v>
      </c>
      <c r="AB228">
        <f>IF(G228=1,"LONG",IF(G228=-1,"SHORT",""))</f>
        <v>0</v>
      </c>
      <c r="AC228">
        <f>AC227+IF(K228,1,0)</f>
        <v>0</v>
      </c>
      <c r="AD228">
        <f>IF(K228,AC228,"")</f>
        <v>0</v>
      </c>
      <c r="AE228">
        <f>J228="OPEN"</f>
        <v>0</v>
      </c>
      <c r="AF228">
        <f>AND(J228&lt;&gt;"",J228&lt;&gt;"OK",J228&lt;&gt;"OPEN")</f>
        <v>0</v>
      </c>
      <c r="AH228">
        <v>217</v>
      </c>
      <c r="AI228">
        <f>IF(AH228&gt;$AZ$11,"",IF(AH228=0,Journal!$D$3,INDEX($Q$11:$Q$1010,MATCH(AH228,$AD$11:$AD$1010,0))))</f>
        <v>0</v>
      </c>
      <c r="AJ228">
        <v>218</v>
      </c>
      <c r="AK228">
        <f>IF(AJ228&gt;$AZ$11,"",INDEX($P$11:$P$1010,MATCH(AJ228,$AD$11:$AD$1010,0)))</f>
        <v>0</v>
      </c>
    </row>
    <row r="229" spans="1:37">
      <c r="A229">
        <f>COUNTA(Journal!A229:M229)&gt;0</f>
        <v>0</v>
      </c>
      <c r="B229">
        <f>IF(Journal!$C229="",0,IFERROR(MATCH(Journal!$C229,Markets!$A$5:$A$154,0),0))</f>
        <v>0</v>
      </c>
      <c r="C229">
        <f>IF(B229&gt;0,INDEX(Markets!$C$5:$C$154,B229),"")</f>
        <v>0</v>
      </c>
      <c r="D229">
        <f>IF(B229&gt;0,INDEX(Markets!$F$5:$F$154,B229),"")</f>
        <v>0</v>
      </c>
      <c r="E229">
        <f>IF(B229&gt;0,IF(INDEX(Markets!$G$5:$G$154,B229)="",Journal!$D$4,INDEX(Markets!$G$5:$G$154,B229)),"")</f>
        <v>0</v>
      </c>
      <c r="F229">
        <f>IF(B229&gt;0,N(INDEX(Markets!$H$5:$H$154,B229)),0)</f>
        <v>0</v>
      </c>
      <c r="G229">
        <f>IF(Journal!$D229="LONG",1,IF(Journal!$D229="SHORT",-1,0))</f>
        <v>0</v>
      </c>
      <c r="H229">
        <f>IF(AND(ISNUMBER(Journal!$E229),ISNUMBER(Journal!$F229)),ABS(Journal!$E229-Journal!$F229),"")</f>
        <v>0</v>
      </c>
      <c r="I229">
        <f>IF(NOT(A229),"",IF(Journal!$C229="","INSTRUMENT MISSING",IF(B229=0,"UNKNOWN INSTRUMENT",IF(OR(NOT(ISNUMBER(C229)),NOT(ISNUMBER(D229))),"INSTRUMENT SPECS MISSING",IF(OR(C229&lt;=0,D229&lt;=0),"INSTRUMENT SPECS MISSING",IF(NOT(ISNUMBER(Journal!$E229)),"ENTRY MISSING",IF(NOT(ISNUMBER(Journal!$F229)),"SL MISSING",IF(Journal!$F229=Journal!$E229,"SL = ENTRY",IF(G229=0,"DIRECTION MISSING",IF(G229*(Journal!$E229-Journal!$F229)&lt;=0,"SL WRONG SIDE",IF(NOT(AND(ISNUMBER(Journal!$L229),Journal!$L229&gt;0)),IF(TRUE,"LOTS MISSING","RISK MISSING"),"")))))))))))</f>
        <v>0</v>
      </c>
      <c r="J229">
        <f>IF(NOT(A229),"",IF(I229&lt;&gt;"",I229,IF(AND(ISNUMBER(Journal!$G229),G229*(Journal!$G229-Journal!$E229)&lt;=0),"TP1 WRONG SIDE",IF(AND(ISNUMBER(Journal!$H229),G229*(Journal!$H229-Journal!$E229)&lt;=0),"TP2 WRONG SIDE",IF(AND(ISNUMBER(Journal!$I229),G229*(Journal!$I229-Journal!$E229)&lt;=0),"TP3 WRONG SIDE",IF(Journal!$K229="","OPEN",IF(AND(Journal!$M229&lt;&gt;"",OR(NOT(ISNUMBER(Journal!$M229)),Journal!$M229&lt;=0,Journal!$M229&gt;=1)),"TP1 % INVALID",IF(Journal!$K229="SL","OK",IF(Journal!$K229="TP",IF(ISNUMBER(Journal!$G229),"OK","TP1 MISSING"),IF(Journal!$K229="Manual exit",IF(ISNUMBER(Journal!$J229),"OK","MANUAL MISSING"),IF(Journal!$K229="TP1 + Breakeven",IF(ISNUMBER(Journal!$G229),"OK","TP1 MISSING"),IF(Journal!$K229="TP1 + Manual",IF(ISNUMBER(Journal!$G229),IF(ISNUMBER(Journal!$J229),"OK","MANUAL MISSING"),IF(ISNUMBER(Journal!$J229),"TP1 MISSING","TP1 &amp; MANUAL MISSING")),IF(Journal!$K229="Multiple TP",IF(ISNUMBER(Journal!$G229),IF(ISNUMBER(Journal!$H229),"OK","TP2 MISSING"),IF(ISNUMBER(Journal!$H229),"TP1 MISSING","TP1 &amp; TP2 MISSING")),"UNKNOWN OUTCOME")))))))))))))</f>
        <v>0</v>
      </c>
      <c r="K229">
        <f>J229="OK"</f>
        <v>0</v>
      </c>
      <c r="L229">
        <f>IF(ISNUMBER(Journal!$M229),Journal!$M229,0.5)</f>
        <v>0</v>
      </c>
      <c r="M229">
        <f>IF(NOT(K229),"",G229*IF(Journal!$K229="SL",Journal!$F229-Journal!$E229,IF(Journal!$K229="TP",Journal!$G229-Journal!$E229,IF(Journal!$K229="Manual exit",Journal!$J229-Journal!$E229,IF(Journal!$K229="TP1 + Breakeven",L229*(Journal!$G229-Journal!$E229),IF(Journal!$K229="TP1 + Manual",L229*(Journal!$G229-Journal!$E229)+(1-L229)*(Journal!$J229-Journal!$E229),(Journal!$G229+Journal!$H229+IF(ISNUMBER(Journal!$I229),Journal!$I229,0))/IF(ISNUMBER(Journal!$I229),3,2)-Journal!$E229))))))</f>
        <v>0</v>
      </c>
      <c r="N229">
        <f>IF(K229,Journal!$E229+G229*M229,"")</f>
        <v>0</v>
      </c>
      <c r="O229">
        <f>Q228</f>
        <v>0</v>
      </c>
      <c r="P229">
        <f>IF(OR(NOT(A229),I229&lt;&gt;""),"",Journal!$L229)</f>
        <v>0</v>
      </c>
      <c r="Q229">
        <f>O229+IF(K229,V229,0)</f>
        <v>0</v>
      </c>
      <c r="R229">
        <f>IF(P229="","",H229*P229*C229*D229)</f>
        <v>0</v>
      </c>
      <c r="S229">
        <f>IF(K229,M229*P229*C229*D229,"")</f>
        <v>0</v>
      </c>
      <c r="T229">
        <f>IF(K229,-IF(F229&gt;0,F229*Journal!$E229*P229*C229*D229,P229*E229),"")</f>
        <v>0</v>
      </c>
      <c r="U229">
        <f>IF(K229,IF(S229&gt;0,"W",IF(S229&lt;0,"L","B")),"")</f>
        <v>0</v>
      </c>
      <c r="V229">
        <f>IF(K229,S229+T229,"")</f>
        <v>0</v>
      </c>
      <c r="W229">
        <f>IF(K229,V229/O229,"")</f>
        <v>0</v>
      </c>
      <c r="X229">
        <f>IF(K229,M229/H229,"")</f>
        <v>0</v>
      </c>
      <c r="Y229">
        <f>IF(AND(OR(J229="OK",J229="OPEN"),ISNUMBER(Journal!$G229)),G229*(Journal!$G229-Journal!$E229)/H229,"")</f>
        <v>0</v>
      </c>
      <c r="Z229">
        <f>IF(AA229="","",IF(AND(ISNUMBER(Settings!$D$5),ISNUMBER(Settings!$E$5),IF(Settings!$D$5&lt;=Settings!$E$5,AND(AA229&gt;=Settings!$D$5,AA229&lt;Settings!$E$5),OR(AA229&gt;=Settings!$D$5,AA229&lt;Settings!$E$5))),Settings!$A$5,IF(AND(ISNUMBER(Settings!$D$6),ISNUMBER(Settings!$E$6),IF(Settings!$D$6&lt;=Settings!$E$6,AND(AA229&gt;=Settings!$D$6,AA229&lt;Settings!$E$6),OR(AA229&gt;=Settings!$D$6,AA229&lt;Settings!$E$6))),Settings!$A$6,IF(AND(ISNUMBER(Settings!$D$7),ISNUMBER(Settings!$E$7),IF(Settings!$D$7&lt;=Settings!$E$7,AND(AA229&gt;=Settings!$D$7,AA229&lt;Settings!$E$7),OR(AA229&gt;=Settings!$D$7,AA229&lt;Settings!$E$7))),Settings!$A$7,IF(AND(ISNUMBER(Settings!$D$8),ISNUMBER(Settings!$E$8),IF(Settings!$D$8&lt;=Settings!$E$8,AND(AA229&gt;=Settings!$D$8,AA229&lt;Settings!$E$8),OR(AA229&gt;=Settings!$D$8,AA229&lt;Settings!$E$8))),Settings!$A$8,IF(AND(ISNUMBER(Settings!$D$9),ISNUMBER(Settings!$E$9),IF(Settings!$D$9&lt;=Settings!$E$9,AND(AA229&gt;=Settings!$D$9,AA229&lt;Settings!$E$9),OR(AA229&gt;=Settings!$D$9,AA229&lt;Settings!$E$9))),Settings!$A$9,IF(AND(ISNUMBER(Settings!$D$10),ISNUMBER(Settings!$E$10),IF(Settings!$D$10&lt;=Settings!$E$10,AND(AA229&gt;=Settings!$D$10,AA229&lt;Settings!$E$10),OR(AA229&gt;=Settings!$D$10,AA229&lt;Settings!$E$10))),Settings!$A$10,"")))))))</f>
        <v>0</v>
      </c>
      <c r="AA229">
        <f>IF(AND(A229,ISNUMBER(Journal!$B229)),MOD(ROUND(MOD(Journal!$B229,1)*1440,0)-ROUND(Journal!$D$8*60,0),1440),"")</f>
        <v>0</v>
      </c>
      <c r="AB229">
        <f>IF(G229=1,"LONG",IF(G229=-1,"SHORT",""))</f>
        <v>0</v>
      </c>
      <c r="AC229">
        <f>AC228+IF(K229,1,0)</f>
        <v>0</v>
      </c>
      <c r="AD229">
        <f>IF(K229,AC229,"")</f>
        <v>0</v>
      </c>
      <c r="AE229">
        <f>J229="OPEN"</f>
        <v>0</v>
      </c>
      <c r="AF229">
        <f>AND(J229&lt;&gt;"",J229&lt;&gt;"OK",J229&lt;&gt;"OPEN")</f>
        <v>0</v>
      </c>
      <c r="AH229">
        <v>218</v>
      </c>
      <c r="AI229">
        <f>IF(AH229&gt;$AZ$11,"",IF(AH229=0,Journal!$D$3,INDEX($Q$11:$Q$1010,MATCH(AH229,$AD$11:$AD$1010,0))))</f>
        <v>0</v>
      </c>
      <c r="AJ229">
        <v>219</v>
      </c>
      <c r="AK229">
        <f>IF(AJ229&gt;$AZ$11,"",INDEX($P$11:$P$1010,MATCH(AJ229,$AD$11:$AD$1010,0)))</f>
        <v>0</v>
      </c>
    </row>
    <row r="230" spans="1:37">
      <c r="A230">
        <f>COUNTA(Journal!A230:M230)&gt;0</f>
        <v>0</v>
      </c>
      <c r="B230">
        <f>IF(Journal!$C230="",0,IFERROR(MATCH(Journal!$C230,Markets!$A$5:$A$154,0),0))</f>
        <v>0</v>
      </c>
      <c r="C230">
        <f>IF(B230&gt;0,INDEX(Markets!$C$5:$C$154,B230),"")</f>
        <v>0</v>
      </c>
      <c r="D230">
        <f>IF(B230&gt;0,INDEX(Markets!$F$5:$F$154,B230),"")</f>
        <v>0</v>
      </c>
      <c r="E230">
        <f>IF(B230&gt;0,IF(INDEX(Markets!$G$5:$G$154,B230)="",Journal!$D$4,INDEX(Markets!$G$5:$G$154,B230)),"")</f>
        <v>0</v>
      </c>
      <c r="F230">
        <f>IF(B230&gt;0,N(INDEX(Markets!$H$5:$H$154,B230)),0)</f>
        <v>0</v>
      </c>
      <c r="G230">
        <f>IF(Journal!$D230="LONG",1,IF(Journal!$D230="SHORT",-1,0))</f>
        <v>0</v>
      </c>
      <c r="H230">
        <f>IF(AND(ISNUMBER(Journal!$E230),ISNUMBER(Journal!$F230)),ABS(Journal!$E230-Journal!$F230),"")</f>
        <v>0</v>
      </c>
      <c r="I230">
        <f>IF(NOT(A230),"",IF(Journal!$C230="","INSTRUMENT MISSING",IF(B230=0,"UNKNOWN INSTRUMENT",IF(OR(NOT(ISNUMBER(C230)),NOT(ISNUMBER(D230))),"INSTRUMENT SPECS MISSING",IF(OR(C230&lt;=0,D230&lt;=0),"INSTRUMENT SPECS MISSING",IF(NOT(ISNUMBER(Journal!$E230)),"ENTRY MISSING",IF(NOT(ISNUMBER(Journal!$F230)),"SL MISSING",IF(Journal!$F230=Journal!$E230,"SL = ENTRY",IF(G230=0,"DIRECTION MISSING",IF(G230*(Journal!$E230-Journal!$F230)&lt;=0,"SL WRONG SIDE",IF(NOT(AND(ISNUMBER(Journal!$L230),Journal!$L230&gt;0)),IF(TRUE,"LOTS MISSING","RISK MISSING"),"")))))))))))</f>
        <v>0</v>
      </c>
      <c r="J230">
        <f>IF(NOT(A230),"",IF(I230&lt;&gt;"",I230,IF(AND(ISNUMBER(Journal!$G230),G230*(Journal!$G230-Journal!$E230)&lt;=0),"TP1 WRONG SIDE",IF(AND(ISNUMBER(Journal!$H230),G230*(Journal!$H230-Journal!$E230)&lt;=0),"TP2 WRONG SIDE",IF(AND(ISNUMBER(Journal!$I230),G230*(Journal!$I230-Journal!$E230)&lt;=0),"TP3 WRONG SIDE",IF(Journal!$K230="","OPEN",IF(AND(Journal!$M230&lt;&gt;"",OR(NOT(ISNUMBER(Journal!$M230)),Journal!$M230&lt;=0,Journal!$M230&gt;=1)),"TP1 % INVALID",IF(Journal!$K230="SL","OK",IF(Journal!$K230="TP",IF(ISNUMBER(Journal!$G230),"OK","TP1 MISSING"),IF(Journal!$K230="Manual exit",IF(ISNUMBER(Journal!$J230),"OK","MANUAL MISSING"),IF(Journal!$K230="TP1 + Breakeven",IF(ISNUMBER(Journal!$G230),"OK","TP1 MISSING"),IF(Journal!$K230="TP1 + Manual",IF(ISNUMBER(Journal!$G230),IF(ISNUMBER(Journal!$J230),"OK","MANUAL MISSING"),IF(ISNUMBER(Journal!$J230),"TP1 MISSING","TP1 &amp; MANUAL MISSING")),IF(Journal!$K230="Multiple TP",IF(ISNUMBER(Journal!$G230),IF(ISNUMBER(Journal!$H230),"OK","TP2 MISSING"),IF(ISNUMBER(Journal!$H230),"TP1 MISSING","TP1 &amp; TP2 MISSING")),"UNKNOWN OUTCOME")))))))))))))</f>
        <v>0</v>
      </c>
      <c r="K230">
        <f>J230="OK"</f>
        <v>0</v>
      </c>
      <c r="L230">
        <f>IF(ISNUMBER(Journal!$M230),Journal!$M230,0.5)</f>
        <v>0</v>
      </c>
      <c r="M230">
        <f>IF(NOT(K230),"",G230*IF(Journal!$K230="SL",Journal!$F230-Journal!$E230,IF(Journal!$K230="TP",Journal!$G230-Journal!$E230,IF(Journal!$K230="Manual exit",Journal!$J230-Journal!$E230,IF(Journal!$K230="TP1 + Breakeven",L230*(Journal!$G230-Journal!$E230),IF(Journal!$K230="TP1 + Manual",L230*(Journal!$G230-Journal!$E230)+(1-L230)*(Journal!$J230-Journal!$E230),(Journal!$G230+Journal!$H230+IF(ISNUMBER(Journal!$I230),Journal!$I230,0))/IF(ISNUMBER(Journal!$I230),3,2)-Journal!$E230))))))</f>
        <v>0</v>
      </c>
      <c r="N230">
        <f>IF(K230,Journal!$E230+G230*M230,"")</f>
        <v>0</v>
      </c>
      <c r="O230">
        <f>Q229</f>
        <v>0</v>
      </c>
      <c r="P230">
        <f>IF(OR(NOT(A230),I230&lt;&gt;""),"",Journal!$L230)</f>
        <v>0</v>
      </c>
      <c r="Q230">
        <f>O230+IF(K230,V230,0)</f>
        <v>0</v>
      </c>
      <c r="R230">
        <f>IF(P230="","",H230*P230*C230*D230)</f>
        <v>0</v>
      </c>
      <c r="S230">
        <f>IF(K230,M230*P230*C230*D230,"")</f>
        <v>0</v>
      </c>
      <c r="T230">
        <f>IF(K230,-IF(F230&gt;0,F230*Journal!$E230*P230*C230*D230,P230*E230),"")</f>
        <v>0</v>
      </c>
      <c r="U230">
        <f>IF(K230,IF(S230&gt;0,"W",IF(S230&lt;0,"L","B")),"")</f>
        <v>0</v>
      </c>
      <c r="V230">
        <f>IF(K230,S230+T230,"")</f>
        <v>0</v>
      </c>
      <c r="W230">
        <f>IF(K230,V230/O230,"")</f>
        <v>0</v>
      </c>
      <c r="X230">
        <f>IF(K230,M230/H230,"")</f>
        <v>0</v>
      </c>
      <c r="Y230">
        <f>IF(AND(OR(J230="OK",J230="OPEN"),ISNUMBER(Journal!$G230)),G230*(Journal!$G230-Journal!$E230)/H230,"")</f>
        <v>0</v>
      </c>
      <c r="Z230">
        <f>IF(AA230="","",IF(AND(ISNUMBER(Settings!$D$5),ISNUMBER(Settings!$E$5),IF(Settings!$D$5&lt;=Settings!$E$5,AND(AA230&gt;=Settings!$D$5,AA230&lt;Settings!$E$5),OR(AA230&gt;=Settings!$D$5,AA230&lt;Settings!$E$5))),Settings!$A$5,IF(AND(ISNUMBER(Settings!$D$6),ISNUMBER(Settings!$E$6),IF(Settings!$D$6&lt;=Settings!$E$6,AND(AA230&gt;=Settings!$D$6,AA230&lt;Settings!$E$6),OR(AA230&gt;=Settings!$D$6,AA230&lt;Settings!$E$6))),Settings!$A$6,IF(AND(ISNUMBER(Settings!$D$7),ISNUMBER(Settings!$E$7),IF(Settings!$D$7&lt;=Settings!$E$7,AND(AA230&gt;=Settings!$D$7,AA230&lt;Settings!$E$7),OR(AA230&gt;=Settings!$D$7,AA230&lt;Settings!$E$7))),Settings!$A$7,IF(AND(ISNUMBER(Settings!$D$8),ISNUMBER(Settings!$E$8),IF(Settings!$D$8&lt;=Settings!$E$8,AND(AA230&gt;=Settings!$D$8,AA230&lt;Settings!$E$8),OR(AA230&gt;=Settings!$D$8,AA230&lt;Settings!$E$8))),Settings!$A$8,IF(AND(ISNUMBER(Settings!$D$9),ISNUMBER(Settings!$E$9),IF(Settings!$D$9&lt;=Settings!$E$9,AND(AA230&gt;=Settings!$D$9,AA230&lt;Settings!$E$9),OR(AA230&gt;=Settings!$D$9,AA230&lt;Settings!$E$9))),Settings!$A$9,IF(AND(ISNUMBER(Settings!$D$10),ISNUMBER(Settings!$E$10),IF(Settings!$D$10&lt;=Settings!$E$10,AND(AA230&gt;=Settings!$D$10,AA230&lt;Settings!$E$10),OR(AA230&gt;=Settings!$D$10,AA230&lt;Settings!$E$10))),Settings!$A$10,"")))))))</f>
        <v>0</v>
      </c>
      <c r="AA230">
        <f>IF(AND(A230,ISNUMBER(Journal!$B230)),MOD(ROUND(MOD(Journal!$B230,1)*1440,0)-ROUND(Journal!$D$8*60,0),1440),"")</f>
        <v>0</v>
      </c>
      <c r="AB230">
        <f>IF(G230=1,"LONG",IF(G230=-1,"SHORT",""))</f>
        <v>0</v>
      </c>
      <c r="AC230">
        <f>AC229+IF(K230,1,0)</f>
        <v>0</v>
      </c>
      <c r="AD230">
        <f>IF(K230,AC230,"")</f>
        <v>0</v>
      </c>
      <c r="AE230">
        <f>J230="OPEN"</f>
        <v>0</v>
      </c>
      <c r="AF230">
        <f>AND(J230&lt;&gt;"",J230&lt;&gt;"OK",J230&lt;&gt;"OPEN")</f>
        <v>0</v>
      </c>
      <c r="AH230">
        <v>219</v>
      </c>
      <c r="AI230">
        <f>IF(AH230&gt;$AZ$11,"",IF(AH230=0,Journal!$D$3,INDEX($Q$11:$Q$1010,MATCH(AH230,$AD$11:$AD$1010,0))))</f>
        <v>0</v>
      </c>
      <c r="AJ230">
        <v>220</v>
      </c>
      <c r="AK230">
        <f>IF(AJ230&gt;$AZ$11,"",INDEX($P$11:$P$1010,MATCH(AJ230,$AD$11:$AD$1010,0)))</f>
        <v>0</v>
      </c>
    </row>
    <row r="231" spans="1:37">
      <c r="A231">
        <f>COUNTA(Journal!A231:M231)&gt;0</f>
        <v>0</v>
      </c>
      <c r="B231">
        <f>IF(Journal!$C231="",0,IFERROR(MATCH(Journal!$C231,Markets!$A$5:$A$154,0),0))</f>
        <v>0</v>
      </c>
      <c r="C231">
        <f>IF(B231&gt;0,INDEX(Markets!$C$5:$C$154,B231),"")</f>
        <v>0</v>
      </c>
      <c r="D231">
        <f>IF(B231&gt;0,INDEX(Markets!$F$5:$F$154,B231),"")</f>
        <v>0</v>
      </c>
      <c r="E231">
        <f>IF(B231&gt;0,IF(INDEX(Markets!$G$5:$G$154,B231)="",Journal!$D$4,INDEX(Markets!$G$5:$G$154,B231)),"")</f>
        <v>0</v>
      </c>
      <c r="F231">
        <f>IF(B231&gt;0,N(INDEX(Markets!$H$5:$H$154,B231)),0)</f>
        <v>0</v>
      </c>
      <c r="G231">
        <f>IF(Journal!$D231="LONG",1,IF(Journal!$D231="SHORT",-1,0))</f>
        <v>0</v>
      </c>
      <c r="H231">
        <f>IF(AND(ISNUMBER(Journal!$E231),ISNUMBER(Journal!$F231)),ABS(Journal!$E231-Journal!$F231),"")</f>
        <v>0</v>
      </c>
      <c r="I231">
        <f>IF(NOT(A231),"",IF(Journal!$C231="","INSTRUMENT MISSING",IF(B231=0,"UNKNOWN INSTRUMENT",IF(OR(NOT(ISNUMBER(C231)),NOT(ISNUMBER(D231))),"INSTRUMENT SPECS MISSING",IF(OR(C231&lt;=0,D231&lt;=0),"INSTRUMENT SPECS MISSING",IF(NOT(ISNUMBER(Journal!$E231)),"ENTRY MISSING",IF(NOT(ISNUMBER(Journal!$F231)),"SL MISSING",IF(Journal!$F231=Journal!$E231,"SL = ENTRY",IF(G231=0,"DIRECTION MISSING",IF(G231*(Journal!$E231-Journal!$F231)&lt;=0,"SL WRONG SIDE",IF(NOT(AND(ISNUMBER(Journal!$L231),Journal!$L231&gt;0)),IF(TRUE,"LOTS MISSING","RISK MISSING"),"")))))))))))</f>
        <v>0</v>
      </c>
      <c r="J231">
        <f>IF(NOT(A231),"",IF(I231&lt;&gt;"",I231,IF(AND(ISNUMBER(Journal!$G231),G231*(Journal!$G231-Journal!$E231)&lt;=0),"TP1 WRONG SIDE",IF(AND(ISNUMBER(Journal!$H231),G231*(Journal!$H231-Journal!$E231)&lt;=0),"TP2 WRONG SIDE",IF(AND(ISNUMBER(Journal!$I231),G231*(Journal!$I231-Journal!$E231)&lt;=0),"TP3 WRONG SIDE",IF(Journal!$K231="","OPEN",IF(AND(Journal!$M231&lt;&gt;"",OR(NOT(ISNUMBER(Journal!$M231)),Journal!$M231&lt;=0,Journal!$M231&gt;=1)),"TP1 % INVALID",IF(Journal!$K231="SL","OK",IF(Journal!$K231="TP",IF(ISNUMBER(Journal!$G231),"OK","TP1 MISSING"),IF(Journal!$K231="Manual exit",IF(ISNUMBER(Journal!$J231),"OK","MANUAL MISSING"),IF(Journal!$K231="TP1 + Breakeven",IF(ISNUMBER(Journal!$G231),"OK","TP1 MISSING"),IF(Journal!$K231="TP1 + Manual",IF(ISNUMBER(Journal!$G231),IF(ISNUMBER(Journal!$J231),"OK","MANUAL MISSING"),IF(ISNUMBER(Journal!$J231),"TP1 MISSING","TP1 &amp; MANUAL MISSING")),IF(Journal!$K231="Multiple TP",IF(ISNUMBER(Journal!$G231),IF(ISNUMBER(Journal!$H231),"OK","TP2 MISSING"),IF(ISNUMBER(Journal!$H231),"TP1 MISSING","TP1 &amp; TP2 MISSING")),"UNKNOWN OUTCOME")))))))))))))</f>
        <v>0</v>
      </c>
      <c r="K231">
        <f>J231="OK"</f>
        <v>0</v>
      </c>
      <c r="L231">
        <f>IF(ISNUMBER(Journal!$M231),Journal!$M231,0.5)</f>
        <v>0</v>
      </c>
      <c r="M231">
        <f>IF(NOT(K231),"",G231*IF(Journal!$K231="SL",Journal!$F231-Journal!$E231,IF(Journal!$K231="TP",Journal!$G231-Journal!$E231,IF(Journal!$K231="Manual exit",Journal!$J231-Journal!$E231,IF(Journal!$K231="TP1 + Breakeven",L231*(Journal!$G231-Journal!$E231),IF(Journal!$K231="TP1 + Manual",L231*(Journal!$G231-Journal!$E231)+(1-L231)*(Journal!$J231-Journal!$E231),(Journal!$G231+Journal!$H231+IF(ISNUMBER(Journal!$I231),Journal!$I231,0))/IF(ISNUMBER(Journal!$I231),3,2)-Journal!$E231))))))</f>
        <v>0</v>
      </c>
      <c r="N231">
        <f>IF(K231,Journal!$E231+G231*M231,"")</f>
        <v>0</v>
      </c>
      <c r="O231">
        <f>Q230</f>
        <v>0</v>
      </c>
      <c r="P231">
        <f>IF(OR(NOT(A231),I231&lt;&gt;""),"",Journal!$L231)</f>
        <v>0</v>
      </c>
      <c r="Q231">
        <f>O231+IF(K231,V231,0)</f>
        <v>0</v>
      </c>
      <c r="R231">
        <f>IF(P231="","",H231*P231*C231*D231)</f>
        <v>0</v>
      </c>
      <c r="S231">
        <f>IF(K231,M231*P231*C231*D231,"")</f>
        <v>0</v>
      </c>
      <c r="T231">
        <f>IF(K231,-IF(F231&gt;0,F231*Journal!$E231*P231*C231*D231,P231*E231),"")</f>
        <v>0</v>
      </c>
      <c r="U231">
        <f>IF(K231,IF(S231&gt;0,"W",IF(S231&lt;0,"L","B")),"")</f>
        <v>0</v>
      </c>
      <c r="V231">
        <f>IF(K231,S231+T231,"")</f>
        <v>0</v>
      </c>
      <c r="W231">
        <f>IF(K231,V231/O231,"")</f>
        <v>0</v>
      </c>
      <c r="X231">
        <f>IF(K231,M231/H231,"")</f>
        <v>0</v>
      </c>
      <c r="Y231">
        <f>IF(AND(OR(J231="OK",J231="OPEN"),ISNUMBER(Journal!$G231)),G231*(Journal!$G231-Journal!$E231)/H231,"")</f>
        <v>0</v>
      </c>
      <c r="Z231">
        <f>IF(AA231="","",IF(AND(ISNUMBER(Settings!$D$5),ISNUMBER(Settings!$E$5),IF(Settings!$D$5&lt;=Settings!$E$5,AND(AA231&gt;=Settings!$D$5,AA231&lt;Settings!$E$5),OR(AA231&gt;=Settings!$D$5,AA231&lt;Settings!$E$5))),Settings!$A$5,IF(AND(ISNUMBER(Settings!$D$6),ISNUMBER(Settings!$E$6),IF(Settings!$D$6&lt;=Settings!$E$6,AND(AA231&gt;=Settings!$D$6,AA231&lt;Settings!$E$6),OR(AA231&gt;=Settings!$D$6,AA231&lt;Settings!$E$6))),Settings!$A$6,IF(AND(ISNUMBER(Settings!$D$7),ISNUMBER(Settings!$E$7),IF(Settings!$D$7&lt;=Settings!$E$7,AND(AA231&gt;=Settings!$D$7,AA231&lt;Settings!$E$7),OR(AA231&gt;=Settings!$D$7,AA231&lt;Settings!$E$7))),Settings!$A$7,IF(AND(ISNUMBER(Settings!$D$8),ISNUMBER(Settings!$E$8),IF(Settings!$D$8&lt;=Settings!$E$8,AND(AA231&gt;=Settings!$D$8,AA231&lt;Settings!$E$8),OR(AA231&gt;=Settings!$D$8,AA231&lt;Settings!$E$8))),Settings!$A$8,IF(AND(ISNUMBER(Settings!$D$9),ISNUMBER(Settings!$E$9),IF(Settings!$D$9&lt;=Settings!$E$9,AND(AA231&gt;=Settings!$D$9,AA231&lt;Settings!$E$9),OR(AA231&gt;=Settings!$D$9,AA231&lt;Settings!$E$9))),Settings!$A$9,IF(AND(ISNUMBER(Settings!$D$10),ISNUMBER(Settings!$E$10),IF(Settings!$D$10&lt;=Settings!$E$10,AND(AA231&gt;=Settings!$D$10,AA231&lt;Settings!$E$10),OR(AA231&gt;=Settings!$D$10,AA231&lt;Settings!$E$10))),Settings!$A$10,"")))))))</f>
        <v>0</v>
      </c>
      <c r="AA231">
        <f>IF(AND(A231,ISNUMBER(Journal!$B231)),MOD(ROUND(MOD(Journal!$B231,1)*1440,0)-ROUND(Journal!$D$8*60,0),1440),"")</f>
        <v>0</v>
      </c>
      <c r="AB231">
        <f>IF(G231=1,"LONG",IF(G231=-1,"SHORT",""))</f>
        <v>0</v>
      </c>
      <c r="AC231">
        <f>AC230+IF(K231,1,0)</f>
        <v>0</v>
      </c>
      <c r="AD231">
        <f>IF(K231,AC231,"")</f>
        <v>0</v>
      </c>
      <c r="AE231">
        <f>J231="OPEN"</f>
        <v>0</v>
      </c>
      <c r="AF231">
        <f>AND(J231&lt;&gt;"",J231&lt;&gt;"OK",J231&lt;&gt;"OPEN")</f>
        <v>0</v>
      </c>
      <c r="AH231">
        <v>220</v>
      </c>
      <c r="AI231">
        <f>IF(AH231&gt;$AZ$11,"",IF(AH231=0,Journal!$D$3,INDEX($Q$11:$Q$1010,MATCH(AH231,$AD$11:$AD$1010,0))))</f>
        <v>0</v>
      </c>
      <c r="AJ231">
        <v>221</v>
      </c>
      <c r="AK231">
        <f>IF(AJ231&gt;$AZ$11,"",INDEX($P$11:$P$1010,MATCH(AJ231,$AD$11:$AD$1010,0)))</f>
        <v>0</v>
      </c>
    </row>
    <row r="232" spans="1:37">
      <c r="A232">
        <f>COUNTA(Journal!A232:M232)&gt;0</f>
        <v>0</v>
      </c>
      <c r="B232">
        <f>IF(Journal!$C232="",0,IFERROR(MATCH(Journal!$C232,Markets!$A$5:$A$154,0),0))</f>
        <v>0</v>
      </c>
      <c r="C232">
        <f>IF(B232&gt;0,INDEX(Markets!$C$5:$C$154,B232),"")</f>
        <v>0</v>
      </c>
      <c r="D232">
        <f>IF(B232&gt;0,INDEX(Markets!$F$5:$F$154,B232),"")</f>
        <v>0</v>
      </c>
      <c r="E232">
        <f>IF(B232&gt;0,IF(INDEX(Markets!$G$5:$G$154,B232)="",Journal!$D$4,INDEX(Markets!$G$5:$G$154,B232)),"")</f>
        <v>0</v>
      </c>
      <c r="F232">
        <f>IF(B232&gt;0,N(INDEX(Markets!$H$5:$H$154,B232)),0)</f>
        <v>0</v>
      </c>
      <c r="G232">
        <f>IF(Journal!$D232="LONG",1,IF(Journal!$D232="SHORT",-1,0))</f>
        <v>0</v>
      </c>
      <c r="H232">
        <f>IF(AND(ISNUMBER(Journal!$E232),ISNUMBER(Journal!$F232)),ABS(Journal!$E232-Journal!$F232),"")</f>
        <v>0</v>
      </c>
      <c r="I232">
        <f>IF(NOT(A232),"",IF(Journal!$C232="","INSTRUMENT MISSING",IF(B232=0,"UNKNOWN INSTRUMENT",IF(OR(NOT(ISNUMBER(C232)),NOT(ISNUMBER(D232))),"INSTRUMENT SPECS MISSING",IF(OR(C232&lt;=0,D232&lt;=0),"INSTRUMENT SPECS MISSING",IF(NOT(ISNUMBER(Journal!$E232)),"ENTRY MISSING",IF(NOT(ISNUMBER(Journal!$F232)),"SL MISSING",IF(Journal!$F232=Journal!$E232,"SL = ENTRY",IF(G232=0,"DIRECTION MISSING",IF(G232*(Journal!$E232-Journal!$F232)&lt;=0,"SL WRONG SIDE",IF(NOT(AND(ISNUMBER(Journal!$L232),Journal!$L232&gt;0)),IF(TRUE,"LOTS MISSING","RISK MISSING"),"")))))))))))</f>
        <v>0</v>
      </c>
      <c r="J232">
        <f>IF(NOT(A232),"",IF(I232&lt;&gt;"",I232,IF(AND(ISNUMBER(Journal!$G232),G232*(Journal!$G232-Journal!$E232)&lt;=0),"TP1 WRONG SIDE",IF(AND(ISNUMBER(Journal!$H232),G232*(Journal!$H232-Journal!$E232)&lt;=0),"TP2 WRONG SIDE",IF(AND(ISNUMBER(Journal!$I232),G232*(Journal!$I232-Journal!$E232)&lt;=0),"TP3 WRONG SIDE",IF(Journal!$K232="","OPEN",IF(AND(Journal!$M232&lt;&gt;"",OR(NOT(ISNUMBER(Journal!$M232)),Journal!$M232&lt;=0,Journal!$M232&gt;=1)),"TP1 % INVALID",IF(Journal!$K232="SL","OK",IF(Journal!$K232="TP",IF(ISNUMBER(Journal!$G232),"OK","TP1 MISSING"),IF(Journal!$K232="Manual exit",IF(ISNUMBER(Journal!$J232),"OK","MANUAL MISSING"),IF(Journal!$K232="TP1 + Breakeven",IF(ISNUMBER(Journal!$G232),"OK","TP1 MISSING"),IF(Journal!$K232="TP1 + Manual",IF(ISNUMBER(Journal!$G232),IF(ISNUMBER(Journal!$J232),"OK","MANUAL MISSING"),IF(ISNUMBER(Journal!$J232),"TP1 MISSING","TP1 &amp; MANUAL MISSING")),IF(Journal!$K232="Multiple TP",IF(ISNUMBER(Journal!$G232),IF(ISNUMBER(Journal!$H232),"OK","TP2 MISSING"),IF(ISNUMBER(Journal!$H232),"TP1 MISSING","TP1 &amp; TP2 MISSING")),"UNKNOWN OUTCOME")))))))))))))</f>
        <v>0</v>
      </c>
      <c r="K232">
        <f>J232="OK"</f>
        <v>0</v>
      </c>
      <c r="L232">
        <f>IF(ISNUMBER(Journal!$M232),Journal!$M232,0.5)</f>
        <v>0</v>
      </c>
      <c r="M232">
        <f>IF(NOT(K232),"",G232*IF(Journal!$K232="SL",Journal!$F232-Journal!$E232,IF(Journal!$K232="TP",Journal!$G232-Journal!$E232,IF(Journal!$K232="Manual exit",Journal!$J232-Journal!$E232,IF(Journal!$K232="TP1 + Breakeven",L232*(Journal!$G232-Journal!$E232),IF(Journal!$K232="TP1 + Manual",L232*(Journal!$G232-Journal!$E232)+(1-L232)*(Journal!$J232-Journal!$E232),(Journal!$G232+Journal!$H232+IF(ISNUMBER(Journal!$I232),Journal!$I232,0))/IF(ISNUMBER(Journal!$I232),3,2)-Journal!$E232))))))</f>
        <v>0</v>
      </c>
      <c r="N232">
        <f>IF(K232,Journal!$E232+G232*M232,"")</f>
        <v>0</v>
      </c>
      <c r="O232">
        <f>Q231</f>
        <v>0</v>
      </c>
      <c r="P232">
        <f>IF(OR(NOT(A232),I232&lt;&gt;""),"",Journal!$L232)</f>
        <v>0</v>
      </c>
      <c r="Q232">
        <f>O232+IF(K232,V232,0)</f>
        <v>0</v>
      </c>
      <c r="R232">
        <f>IF(P232="","",H232*P232*C232*D232)</f>
        <v>0</v>
      </c>
      <c r="S232">
        <f>IF(K232,M232*P232*C232*D232,"")</f>
        <v>0</v>
      </c>
      <c r="T232">
        <f>IF(K232,-IF(F232&gt;0,F232*Journal!$E232*P232*C232*D232,P232*E232),"")</f>
        <v>0</v>
      </c>
      <c r="U232">
        <f>IF(K232,IF(S232&gt;0,"W",IF(S232&lt;0,"L","B")),"")</f>
        <v>0</v>
      </c>
      <c r="V232">
        <f>IF(K232,S232+T232,"")</f>
        <v>0</v>
      </c>
      <c r="W232">
        <f>IF(K232,V232/O232,"")</f>
        <v>0</v>
      </c>
      <c r="X232">
        <f>IF(K232,M232/H232,"")</f>
        <v>0</v>
      </c>
      <c r="Y232">
        <f>IF(AND(OR(J232="OK",J232="OPEN"),ISNUMBER(Journal!$G232)),G232*(Journal!$G232-Journal!$E232)/H232,"")</f>
        <v>0</v>
      </c>
      <c r="Z232">
        <f>IF(AA232="","",IF(AND(ISNUMBER(Settings!$D$5),ISNUMBER(Settings!$E$5),IF(Settings!$D$5&lt;=Settings!$E$5,AND(AA232&gt;=Settings!$D$5,AA232&lt;Settings!$E$5),OR(AA232&gt;=Settings!$D$5,AA232&lt;Settings!$E$5))),Settings!$A$5,IF(AND(ISNUMBER(Settings!$D$6),ISNUMBER(Settings!$E$6),IF(Settings!$D$6&lt;=Settings!$E$6,AND(AA232&gt;=Settings!$D$6,AA232&lt;Settings!$E$6),OR(AA232&gt;=Settings!$D$6,AA232&lt;Settings!$E$6))),Settings!$A$6,IF(AND(ISNUMBER(Settings!$D$7),ISNUMBER(Settings!$E$7),IF(Settings!$D$7&lt;=Settings!$E$7,AND(AA232&gt;=Settings!$D$7,AA232&lt;Settings!$E$7),OR(AA232&gt;=Settings!$D$7,AA232&lt;Settings!$E$7))),Settings!$A$7,IF(AND(ISNUMBER(Settings!$D$8),ISNUMBER(Settings!$E$8),IF(Settings!$D$8&lt;=Settings!$E$8,AND(AA232&gt;=Settings!$D$8,AA232&lt;Settings!$E$8),OR(AA232&gt;=Settings!$D$8,AA232&lt;Settings!$E$8))),Settings!$A$8,IF(AND(ISNUMBER(Settings!$D$9),ISNUMBER(Settings!$E$9),IF(Settings!$D$9&lt;=Settings!$E$9,AND(AA232&gt;=Settings!$D$9,AA232&lt;Settings!$E$9),OR(AA232&gt;=Settings!$D$9,AA232&lt;Settings!$E$9))),Settings!$A$9,IF(AND(ISNUMBER(Settings!$D$10),ISNUMBER(Settings!$E$10),IF(Settings!$D$10&lt;=Settings!$E$10,AND(AA232&gt;=Settings!$D$10,AA232&lt;Settings!$E$10),OR(AA232&gt;=Settings!$D$10,AA232&lt;Settings!$E$10))),Settings!$A$10,"")))))))</f>
        <v>0</v>
      </c>
      <c r="AA232">
        <f>IF(AND(A232,ISNUMBER(Journal!$B232)),MOD(ROUND(MOD(Journal!$B232,1)*1440,0)-ROUND(Journal!$D$8*60,0),1440),"")</f>
        <v>0</v>
      </c>
      <c r="AB232">
        <f>IF(G232=1,"LONG",IF(G232=-1,"SHORT",""))</f>
        <v>0</v>
      </c>
      <c r="AC232">
        <f>AC231+IF(K232,1,0)</f>
        <v>0</v>
      </c>
      <c r="AD232">
        <f>IF(K232,AC232,"")</f>
        <v>0</v>
      </c>
      <c r="AE232">
        <f>J232="OPEN"</f>
        <v>0</v>
      </c>
      <c r="AF232">
        <f>AND(J232&lt;&gt;"",J232&lt;&gt;"OK",J232&lt;&gt;"OPEN")</f>
        <v>0</v>
      </c>
      <c r="AH232">
        <v>221</v>
      </c>
      <c r="AI232">
        <f>IF(AH232&gt;$AZ$11,"",IF(AH232=0,Journal!$D$3,INDEX($Q$11:$Q$1010,MATCH(AH232,$AD$11:$AD$1010,0))))</f>
        <v>0</v>
      </c>
      <c r="AJ232">
        <v>222</v>
      </c>
      <c r="AK232">
        <f>IF(AJ232&gt;$AZ$11,"",INDEX($P$11:$P$1010,MATCH(AJ232,$AD$11:$AD$1010,0)))</f>
        <v>0</v>
      </c>
    </row>
    <row r="233" spans="1:37">
      <c r="A233">
        <f>COUNTA(Journal!A233:M233)&gt;0</f>
        <v>0</v>
      </c>
      <c r="B233">
        <f>IF(Journal!$C233="",0,IFERROR(MATCH(Journal!$C233,Markets!$A$5:$A$154,0),0))</f>
        <v>0</v>
      </c>
      <c r="C233">
        <f>IF(B233&gt;0,INDEX(Markets!$C$5:$C$154,B233),"")</f>
        <v>0</v>
      </c>
      <c r="D233">
        <f>IF(B233&gt;0,INDEX(Markets!$F$5:$F$154,B233),"")</f>
        <v>0</v>
      </c>
      <c r="E233">
        <f>IF(B233&gt;0,IF(INDEX(Markets!$G$5:$G$154,B233)="",Journal!$D$4,INDEX(Markets!$G$5:$G$154,B233)),"")</f>
        <v>0</v>
      </c>
      <c r="F233">
        <f>IF(B233&gt;0,N(INDEX(Markets!$H$5:$H$154,B233)),0)</f>
        <v>0</v>
      </c>
      <c r="G233">
        <f>IF(Journal!$D233="LONG",1,IF(Journal!$D233="SHORT",-1,0))</f>
        <v>0</v>
      </c>
      <c r="H233">
        <f>IF(AND(ISNUMBER(Journal!$E233),ISNUMBER(Journal!$F233)),ABS(Journal!$E233-Journal!$F233),"")</f>
        <v>0</v>
      </c>
      <c r="I233">
        <f>IF(NOT(A233),"",IF(Journal!$C233="","INSTRUMENT MISSING",IF(B233=0,"UNKNOWN INSTRUMENT",IF(OR(NOT(ISNUMBER(C233)),NOT(ISNUMBER(D233))),"INSTRUMENT SPECS MISSING",IF(OR(C233&lt;=0,D233&lt;=0),"INSTRUMENT SPECS MISSING",IF(NOT(ISNUMBER(Journal!$E233)),"ENTRY MISSING",IF(NOT(ISNUMBER(Journal!$F233)),"SL MISSING",IF(Journal!$F233=Journal!$E233,"SL = ENTRY",IF(G233=0,"DIRECTION MISSING",IF(G233*(Journal!$E233-Journal!$F233)&lt;=0,"SL WRONG SIDE",IF(NOT(AND(ISNUMBER(Journal!$L233),Journal!$L233&gt;0)),IF(TRUE,"LOTS MISSING","RISK MISSING"),"")))))))))))</f>
        <v>0</v>
      </c>
      <c r="J233">
        <f>IF(NOT(A233),"",IF(I233&lt;&gt;"",I233,IF(AND(ISNUMBER(Journal!$G233),G233*(Journal!$G233-Journal!$E233)&lt;=0),"TP1 WRONG SIDE",IF(AND(ISNUMBER(Journal!$H233),G233*(Journal!$H233-Journal!$E233)&lt;=0),"TP2 WRONG SIDE",IF(AND(ISNUMBER(Journal!$I233),G233*(Journal!$I233-Journal!$E233)&lt;=0),"TP3 WRONG SIDE",IF(Journal!$K233="","OPEN",IF(AND(Journal!$M233&lt;&gt;"",OR(NOT(ISNUMBER(Journal!$M233)),Journal!$M233&lt;=0,Journal!$M233&gt;=1)),"TP1 % INVALID",IF(Journal!$K233="SL","OK",IF(Journal!$K233="TP",IF(ISNUMBER(Journal!$G233),"OK","TP1 MISSING"),IF(Journal!$K233="Manual exit",IF(ISNUMBER(Journal!$J233),"OK","MANUAL MISSING"),IF(Journal!$K233="TP1 + Breakeven",IF(ISNUMBER(Journal!$G233),"OK","TP1 MISSING"),IF(Journal!$K233="TP1 + Manual",IF(ISNUMBER(Journal!$G233),IF(ISNUMBER(Journal!$J233),"OK","MANUAL MISSING"),IF(ISNUMBER(Journal!$J233),"TP1 MISSING","TP1 &amp; MANUAL MISSING")),IF(Journal!$K233="Multiple TP",IF(ISNUMBER(Journal!$G233),IF(ISNUMBER(Journal!$H233),"OK","TP2 MISSING"),IF(ISNUMBER(Journal!$H233),"TP1 MISSING","TP1 &amp; TP2 MISSING")),"UNKNOWN OUTCOME")))))))))))))</f>
        <v>0</v>
      </c>
      <c r="K233">
        <f>J233="OK"</f>
        <v>0</v>
      </c>
      <c r="L233">
        <f>IF(ISNUMBER(Journal!$M233),Journal!$M233,0.5)</f>
        <v>0</v>
      </c>
      <c r="M233">
        <f>IF(NOT(K233),"",G233*IF(Journal!$K233="SL",Journal!$F233-Journal!$E233,IF(Journal!$K233="TP",Journal!$G233-Journal!$E233,IF(Journal!$K233="Manual exit",Journal!$J233-Journal!$E233,IF(Journal!$K233="TP1 + Breakeven",L233*(Journal!$G233-Journal!$E233),IF(Journal!$K233="TP1 + Manual",L233*(Journal!$G233-Journal!$E233)+(1-L233)*(Journal!$J233-Journal!$E233),(Journal!$G233+Journal!$H233+IF(ISNUMBER(Journal!$I233),Journal!$I233,0))/IF(ISNUMBER(Journal!$I233),3,2)-Journal!$E233))))))</f>
        <v>0</v>
      </c>
      <c r="N233">
        <f>IF(K233,Journal!$E233+G233*M233,"")</f>
        <v>0</v>
      </c>
      <c r="O233">
        <f>Q232</f>
        <v>0</v>
      </c>
      <c r="P233">
        <f>IF(OR(NOT(A233),I233&lt;&gt;""),"",Journal!$L233)</f>
        <v>0</v>
      </c>
      <c r="Q233">
        <f>O233+IF(K233,V233,0)</f>
        <v>0</v>
      </c>
      <c r="R233">
        <f>IF(P233="","",H233*P233*C233*D233)</f>
        <v>0</v>
      </c>
      <c r="S233">
        <f>IF(K233,M233*P233*C233*D233,"")</f>
        <v>0</v>
      </c>
      <c r="T233">
        <f>IF(K233,-IF(F233&gt;0,F233*Journal!$E233*P233*C233*D233,P233*E233),"")</f>
        <v>0</v>
      </c>
      <c r="U233">
        <f>IF(K233,IF(S233&gt;0,"W",IF(S233&lt;0,"L","B")),"")</f>
        <v>0</v>
      </c>
      <c r="V233">
        <f>IF(K233,S233+T233,"")</f>
        <v>0</v>
      </c>
      <c r="W233">
        <f>IF(K233,V233/O233,"")</f>
        <v>0</v>
      </c>
      <c r="X233">
        <f>IF(K233,M233/H233,"")</f>
        <v>0</v>
      </c>
      <c r="Y233">
        <f>IF(AND(OR(J233="OK",J233="OPEN"),ISNUMBER(Journal!$G233)),G233*(Journal!$G233-Journal!$E233)/H233,"")</f>
        <v>0</v>
      </c>
      <c r="Z233">
        <f>IF(AA233="","",IF(AND(ISNUMBER(Settings!$D$5),ISNUMBER(Settings!$E$5),IF(Settings!$D$5&lt;=Settings!$E$5,AND(AA233&gt;=Settings!$D$5,AA233&lt;Settings!$E$5),OR(AA233&gt;=Settings!$D$5,AA233&lt;Settings!$E$5))),Settings!$A$5,IF(AND(ISNUMBER(Settings!$D$6),ISNUMBER(Settings!$E$6),IF(Settings!$D$6&lt;=Settings!$E$6,AND(AA233&gt;=Settings!$D$6,AA233&lt;Settings!$E$6),OR(AA233&gt;=Settings!$D$6,AA233&lt;Settings!$E$6))),Settings!$A$6,IF(AND(ISNUMBER(Settings!$D$7),ISNUMBER(Settings!$E$7),IF(Settings!$D$7&lt;=Settings!$E$7,AND(AA233&gt;=Settings!$D$7,AA233&lt;Settings!$E$7),OR(AA233&gt;=Settings!$D$7,AA233&lt;Settings!$E$7))),Settings!$A$7,IF(AND(ISNUMBER(Settings!$D$8),ISNUMBER(Settings!$E$8),IF(Settings!$D$8&lt;=Settings!$E$8,AND(AA233&gt;=Settings!$D$8,AA233&lt;Settings!$E$8),OR(AA233&gt;=Settings!$D$8,AA233&lt;Settings!$E$8))),Settings!$A$8,IF(AND(ISNUMBER(Settings!$D$9),ISNUMBER(Settings!$E$9),IF(Settings!$D$9&lt;=Settings!$E$9,AND(AA233&gt;=Settings!$D$9,AA233&lt;Settings!$E$9),OR(AA233&gt;=Settings!$D$9,AA233&lt;Settings!$E$9))),Settings!$A$9,IF(AND(ISNUMBER(Settings!$D$10),ISNUMBER(Settings!$E$10),IF(Settings!$D$10&lt;=Settings!$E$10,AND(AA233&gt;=Settings!$D$10,AA233&lt;Settings!$E$10),OR(AA233&gt;=Settings!$D$10,AA233&lt;Settings!$E$10))),Settings!$A$10,"")))))))</f>
        <v>0</v>
      </c>
      <c r="AA233">
        <f>IF(AND(A233,ISNUMBER(Journal!$B233)),MOD(ROUND(MOD(Journal!$B233,1)*1440,0)-ROUND(Journal!$D$8*60,0),1440),"")</f>
        <v>0</v>
      </c>
      <c r="AB233">
        <f>IF(G233=1,"LONG",IF(G233=-1,"SHORT",""))</f>
        <v>0</v>
      </c>
      <c r="AC233">
        <f>AC232+IF(K233,1,0)</f>
        <v>0</v>
      </c>
      <c r="AD233">
        <f>IF(K233,AC233,"")</f>
        <v>0</v>
      </c>
      <c r="AE233">
        <f>J233="OPEN"</f>
        <v>0</v>
      </c>
      <c r="AF233">
        <f>AND(J233&lt;&gt;"",J233&lt;&gt;"OK",J233&lt;&gt;"OPEN")</f>
        <v>0</v>
      </c>
      <c r="AH233">
        <v>222</v>
      </c>
      <c r="AI233">
        <f>IF(AH233&gt;$AZ$11,"",IF(AH233=0,Journal!$D$3,INDEX($Q$11:$Q$1010,MATCH(AH233,$AD$11:$AD$1010,0))))</f>
        <v>0</v>
      </c>
      <c r="AJ233">
        <v>223</v>
      </c>
      <c r="AK233">
        <f>IF(AJ233&gt;$AZ$11,"",INDEX($P$11:$P$1010,MATCH(AJ233,$AD$11:$AD$1010,0)))</f>
        <v>0</v>
      </c>
    </row>
    <row r="234" spans="1:37">
      <c r="A234">
        <f>COUNTA(Journal!A234:M234)&gt;0</f>
        <v>0</v>
      </c>
      <c r="B234">
        <f>IF(Journal!$C234="",0,IFERROR(MATCH(Journal!$C234,Markets!$A$5:$A$154,0),0))</f>
        <v>0</v>
      </c>
      <c r="C234">
        <f>IF(B234&gt;0,INDEX(Markets!$C$5:$C$154,B234),"")</f>
        <v>0</v>
      </c>
      <c r="D234">
        <f>IF(B234&gt;0,INDEX(Markets!$F$5:$F$154,B234),"")</f>
        <v>0</v>
      </c>
      <c r="E234">
        <f>IF(B234&gt;0,IF(INDEX(Markets!$G$5:$G$154,B234)="",Journal!$D$4,INDEX(Markets!$G$5:$G$154,B234)),"")</f>
        <v>0</v>
      </c>
      <c r="F234">
        <f>IF(B234&gt;0,N(INDEX(Markets!$H$5:$H$154,B234)),0)</f>
        <v>0</v>
      </c>
      <c r="G234">
        <f>IF(Journal!$D234="LONG",1,IF(Journal!$D234="SHORT",-1,0))</f>
        <v>0</v>
      </c>
      <c r="H234">
        <f>IF(AND(ISNUMBER(Journal!$E234),ISNUMBER(Journal!$F234)),ABS(Journal!$E234-Journal!$F234),"")</f>
        <v>0</v>
      </c>
      <c r="I234">
        <f>IF(NOT(A234),"",IF(Journal!$C234="","INSTRUMENT MISSING",IF(B234=0,"UNKNOWN INSTRUMENT",IF(OR(NOT(ISNUMBER(C234)),NOT(ISNUMBER(D234))),"INSTRUMENT SPECS MISSING",IF(OR(C234&lt;=0,D234&lt;=0),"INSTRUMENT SPECS MISSING",IF(NOT(ISNUMBER(Journal!$E234)),"ENTRY MISSING",IF(NOT(ISNUMBER(Journal!$F234)),"SL MISSING",IF(Journal!$F234=Journal!$E234,"SL = ENTRY",IF(G234=0,"DIRECTION MISSING",IF(G234*(Journal!$E234-Journal!$F234)&lt;=0,"SL WRONG SIDE",IF(NOT(AND(ISNUMBER(Journal!$L234),Journal!$L234&gt;0)),IF(TRUE,"LOTS MISSING","RISK MISSING"),"")))))))))))</f>
        <v>0</v>
      </c>
      <c r="J234">
        <f>IF(NOT(A234),"",IF(I234&lt;&gt;"",I234,IF(AND(ISNUMBER(Journal!$G234),G234*(Journal!$G234-Journal!$E234)&lt;=0),"TP1 WRONG SIDE",IF(AND(ISNUMBER(Journal!$H234),G234*(Journal!$H234-Journal!$E234)&lt;=0),"TP2 WRONG SIDE",IF(AND(ISNUMBER(Journal!$I234),G234*(Journal!$I234-Journal!$E234)&lt;=0),"TP3 WRONG SIDE",IF(Journal!$K234="","OPEN",IF(AND(Journal!$M234&lt;&gt;"",OR(NOT(ISNUMBER(Journal!$M234)),Journal!$M234&lt;=0,Journal!$M234&gt;=1)),"TP1 % INVALID",IF(Journal!$K234="SL","OK",IF(Journal!$K234="TP",IF(ISNUMBER(Journal!$G234),"OK","TP1 MISSING"),IF(Journal!$K234="Manual exit",IF(ISNUMBER(Journal!$J234),"OK","MANUAL MISSING"),IF(Journal!$K234="TP1 + Breakeven",IF(ISNUMBER(Journal!$G234),"OK","TP1 MISSING"),IF(Journal!$K234="TP1 + Manual",IF(ISNUMBER(Journal!$G234),IF(ISNUMBER(Journal!$J234),"OK","MANUAL MISSING"),IF(ISNUMBER(Journal!$J234),"TP1 MISSING","TP1 &amp; MANUAL MISSING")),IF(Journal!$K234="Multiple TP",IF(ISNUMBER(Journal!$G234),IF(ISNUMBER(Journal!$H234),"OK","TP2 MISSING"),IF(ISNUMBER(Journal!$H234),"TP1 MISSING","TP1 &amp; TP2 MISSING")),"UNKNOWN OUTCOME")))))))))))))</f>
        <v>0</v>
      </c>
      <c r="K234">
        <f>J234="OK"</f>
        <v>0</v>
      </c>
      <c r="L234">
        <f>IF(ISNUMBER(Journal!$M234),Journal!$M234,0.5)</f>
        <v>0</v>
      </c>
      <c r="M234">
        <f>IF(NOT(K234),"",G234*IF(Journal!$K234="SL",Journal!$F234-Journal!$E234,IF(Journal!$K234="TP",Journal!$G234-Journal!$E234,IF(Journal!$K234="Manual exit",Journal!$J234-Journal!$E234,IF(Journal!$K234="TP1 + Breakeven",L234*(Journal!$G234-Journal!$E234),IF(Journal!$K234="TP1 + Manual",L234*(Journal!$G234-Journal!$E234)+(1-L234)*(Journal!$J234-Journal!$E234),(Journal!$G234+Journal!$H234+IF(ISNUMBER(Journal!$I234),Journal!$I234,0))/IF(ISNUMBER(Journal!$I234),3,2)-Journal!$E234))))))</f>
        <v>0</v>
      </c>
      <c r="N234">
        <f>IF(K234,Journal!$E234+G234*M234,"")</f>
        <v>0</v>
      </c>
      <c r="O234">
        <f>Q233</f>
        <v>0</v>
      </c>
      <c r="P234">
        <f>IF(OR(NOT(A234),I234&lt;&gt;""),"",Journal!$L234)</f>
        <v>0</v>
      </c>
      <c r="Q234">
        <f>O234+IF(K234,V234,0)</f>
        <v>0</v>
      </c>
      <c r="R234">
        <f>IF(P234="","",H234*P234*C234*D234)</f>
        <v>0</v>
      </c>
      <c r="S234">
        <f>IF(K234,M234*P234*C234*D234,"")</f>
        <v>0</v>
      </c>
      <c r="T234">
        <f>IF(K234,-IF(F234&gt;0,F234*Journal!$E234*P234*C234*D234,P234*E234),"")</f>
        <v>0</v>
      </c>
      <c r="U234">
        <f>IF(K234,IF(S234&gt;0,"W",IF(S234&lt;0,"L","B")),"")</f>
        <v>0</v>
      </c>
      <c r="V234">
        <f>IF(K234,S234+T234,"")</f>
        <v>0</v>
      </c>
      <c r="W234">
        <f>IF(K234,V234/O234,"")</f>
        <v>0</v>
      </c>
      <c r="X234">
        <f>IF(K234,M234/H234,"")</f>
        <v>0</v>
      </c>
      <c r="Y234">
        <f>IF(AND(OR(J234="OK",J234="OPEN"),ISNUMBER(Journal!$G234)),G234*(Journal!$G234-Journal!$E234)/H234,"")</f>
        <v>0</v>
      </c>
      <c r="Z234">
        <f>IF(AA234="","",IF(AND(ISNUMBER(Settings!$D$5),ISNUMBER(Settings!$E$5),IF(Settings!$D$5&lt;=Settings!$E$5,AND(AA234&gt;=Settings!$D$5,AA234&lt;Settings!$E$5),OR(AA234&gt;=Settings!$D$5,AA234&lt;Settings!$E$5))),Settings!$A$5,IF(AND(ISNUMBER(Settings!$D$6),ISNUMBER(Settings!$E$6),IF(Settings!$D$6&lt;=Settings!$E$6,AND(AA234&gt;=Settings!$D$6,AA234&lt;Settings!$E$6),OR(AA234&gt;=Settings!$D$6,AA234&lt;Settings!$E$6))),Settings!$A$6,IF(AND(ISNUMBER(Settings!$D$7),ISNUMBER(Settings!$E$7),IF(Settings!$D$7&lt;=Settings!$E$7,AND(AA234&gt;=Settings!$D$7,AA234&lt;Settings!$E$7),OR(AA234&gt;=Settings!$D$7,AA234&lt;Settings!$E$7))),Settings!$A$7,IF(AND(ISNUMBER(Settings!$D$8),ISNUMBER(Settings!$E$8),IF(Settings!$D$8&lt;=Settings!$E$8,AND(AA234&gt;=Settings!$D$8,AA234&lt;Settings!$E$8),OR(AA234&gt;=Settings!$D$8,AA234&lt;Settings!$E$8))),Settings!$A$8,IF(AND(ISNUMBER(Settings!$D$9),ISNUMBER(Settings!$E$9),IF(Settings!$D$9&lt;=Settings!$E$9,AND(AA234&gt;=Settings!$D$9,AA234&lt;Settings!$E$9),OR(AA234&gt;=Settings!$D$9,AA234&lt;Settings!$E$9))),Settings!$A$9,IF(AND(ISNUMBER(Settings!$D$10),ISNUMBER(Settings!$E$10),IF(Settings!$D$10&lt;=Settings!$E$10,AND(AA234&gt;=Settings!$D$10,AA234&lt;Settings!$E$10),OR(AA234&gt;=Settings!$D$10,AA234&lt;Settings!$E$10))),Settings!$A$10,"")))))))</f>
        <v>0</v>
      </c>
      <c r="AA234">
        <f>IF(AND(A234,ISNUMBER(Journal!$B234)),MOD(ROUND(MOD(Journal!$B234,1)*1440,0)-ROUND(Journal!$D$8*60,0),1440),"")</f>
        <v>0</v>
      </c>
      <c r="AB234">
        <f>IF(G234=1,"LONG",IF(G234=-1,"SHORT",""))</f>
        <v>0</v>
      </c>
      <c r="AC234">
        <f>AC233+IF(K234,1,0)</f>
        <v>0</v>
      </c>
      <c r="AD234">
        <f>IF(K234,AC234,"")</f>
        <v>0</v>
      </c>
      <c r="AE234">
        <f>J234="OPEN"</f>
        <v>0</v>
      </c>
      <c r="AF234">
        <f>AND(J234&lt;&gt;"",J234&lt;&gt;"OK",J234&lt;&gt;"OPEN")</f>
        <v>0</v>
      </c>
      <c r="AH234">
        <v>223</v>
      </c>
      <c r="AI234">
        <f>IF(AH234&gt;$AZ$11,"",IF(AH234=0,Journal!$D$3,INDEX($Q$11:$Q$1010,MATCH(AH234,$AD$11:$AD$1010,0))))</f>
        <v>0</v>
      </c>
      <c r="AJ234">
        <v>224</v>
      </c>
      <c r="AK234">
        <f>IF(AJ234&gt;$AZ$11,"",INDEX($P$11:$P$1010,MATCH(AJ234,$AD$11:$AD$1010,0)))</f>
        <v>0</v>
      </c>
    </row>
    <row r="235" spans="1:37">
      <c r="A235">
        <f>COUNTA(Journal!A235:M235)&gt;0</f>
        <v>0</v>
      </c>
      <c r="B235">
        <f>IF(Journal!$C235="",0,IFERROR(MATCH(Journal!$C235,Markets!$A$5:$A$154,0),0))</f>
        <v>0</v>
      </c>
      <c r="C235">
        <f>IF(B235&gt;0,INDEX(Markets!$C$5:$C$154,B235),"")</f>
        <v>0</v>
      </c>
      <c r="D235">
        <f>IF(B235&gt;0,INDEX(Markets!$F$5:$F$154,B235),"")</f>
        <v>0</v>
      </c>
      <c r="E235">
        <f>IF(B235&gt;0,IF(INDEX(Markets!$G$5:$G$154,B235)="",Journal!$D$4,INDEX(Markets!$G$5:$G$154,B235)),"")</f>
        <v>0</v>
      </c>
      <c r="F235">
        <f>IF(B235&gt;0,N(INDEX(Markets!$H$5:$H$154,B235)),0)</f>
        <v>0</v>
      </c>
      <c r="G235">
        <f>IF(Journal!$D235="LONG",1,IF(Journal!$D235="SHORT",-1,0))</f>
        <v>0</v>
      </c>
      <c r="H235">
        <f>IF(AND(ISNUMBER(Journal!$E235),ISNUMBER(Journal!$F235)),ABS(Journal!$E235-Journal!$F235),"")</f>
        <v>0</v>
      </c>
      <c r="I235">
        <f>IF(NOT(A235),"",IF(Journal!$C235="","INSTRUMENT MISSING",IF(B235=0,"UNKNOWN INSTRUMENT",IF(OR(NOT(ISNUMBER(C235)),NOT(ISNUMBER(D235))),"INSTRUMENT SPECS MISSING",IF(OR(C235&lt;=0,D235&lt;=0),"INSTRUMENT SPECS MISSING",IF(NOT(ISNUMBER(Journal!$E235)),"ENTRY MISSING",IF(NOT(ISNUMBER(Journal!$F235)),"SL MISSING",IF(Journal!$F235=Journal!$E235,"SL = ENTRY",IF(G235=0,"DIRECTION MISSING",IF(G235*(Journal!$E235-Journal!$F235)&lt;=0,"SL WRONG SIDE",IF(NOT(AND(ISNUMBER(Journal!$L235),Journal!$L235&gt;0)),IF(TRUE,"LOTS MISSING","RISK MISSING"),"")))))))))))</f>
        <v>0</v>
      </c>
      <c r="J235">
        <f>IF(NOT(A235),"",IF(I235&lt;&gt;"",I235,IF(AND(ISNUMBER(Journal!$G235),G235*(Journal!$G235-Journal!$E235)&lt;=0),"TP1 WRONG SIDE",IF(AND(ISNUMBER(Journal!$H235),G235*(Journal!$H235-Journal!$E235)&lt;=0),"TP2 WRONG SIDE",IF(AND(ISNUMBER(Journal!$I235),G235*(Journal!$I235-Journal!$E235)&lt;=0),"TP3 WRONG SIDE",IF(Journal!$K235="","OPEN",IF(AND(Journal!$M235&lt;&gt;"",OR(NOT(ISNUMBER(Journal!$M235)),Journal!$M235&lt;=0,Journal!$M235&gt;=1)),"TP1 % INVALID",IF(Journal!$K235="SL","OK",IF(Journal!$K235="TP",IF(ISNUMBER(Journal!$G235),"OK","TP1 MISSING"),IF(Journal!$K235="Manual exit",IF(ISNUMBER(Journal!$J235),"OK","MANUAL MISSING"),IF(Journal!$K235="TP1 + Breakeven",IF(ISNUMBER(Journal!$G235),"OK","TP1 MISSING"),IF(Journal!$K235="TP1 + Manual",IF(ISNUMBER(Journal!$G235),IF(ISNUMBER(Journal!$J235),"OK","MANUAL MISSING"),IF(ISNUMBER(Journal!$J235),"TP1 MISSING","TP1 &amp; MANUAL MISSING")),IF(Journal!$K235="Multiple TP",IF(ISNUMBER(Journal!$G235),IF(ISNUMBER(Journal!$H235),"OK","TP2 MISSING"),IF(ISNUMBER(Journal!$H235),"TP1 MISSING","TP1 &amp; TP2 MISSING")),"UNKNOWN OUTCOME")))))))))))))</f>
        <v>0</v>
      </c>
      <c r="K235">
        <f>J235="OK"</f>
        <v>0</v>
      </c>
      <c r="L235">
        <f>IF(ISNUMBER(Journal!$M235),Journal!$M235,0.5)</f>
        <v>0</v>
      </c>
      <c r="M235">
        <f>IF(NOT(K235),"",G235*IF(Journal!$K235="SL",Journal!$F235-Journal!$E235,IF(Journal!$K235="TP",Journal!$G235-Journal!$E235,IF(Journal!$K235="Manual exit",Journal!$J235-Journal!$E235,IF(Journal!$K235="TP1 + Breakeven",L235*(Journal!$G235-Journal!$E235),IF(Journal!$K235="TP1 + Manual",L235*(Journal!$G235-Journal!$E235)+(1-L235)*(Journal!$J235-Journal!$E235),(Journal!$G235+Journal!$H235+IF(ISNUMBER(Journal!$I235),Journal!$I235,0))/IF(ISNUMBER(Journal!$I235),3,2)-Journal!$E235))))))</f>
        <v>0</v>
      </c>
      <c r="N235">
        <f>IF(K235,Journal!$E235+G235*M235,"")</f>
        <v>0</v>
      </c>
      <c r="O235">
        <f>Q234</f>
        <v>0</v>
      </c>
      <c r="P235">
        <f>IF(OR(NOT(A235),I235&lt;&gt;""),"",Journal!$L235)</f>
        <v>0</v>
      </c>
      <c r="Q235">
        <f>O235+IF(K235,V235,0)</f>
        <v>0</v>
      </c>
      <c r="R235">
        <f>IF(P235="","",H235*P235*C235*D235)</f>
        <v>0</v>
      </c>
      <c r="S235">
        <f>IF(K235,M235*P235*C235*D235,"")</f>
        <v>0</v>
      </c>
      <c r="T235">
        <f>IF(K235,-IF(F235&gt;0,F235*Journal!$E235*P235*C235*D235,P235*E235),"")</f>
        <v>0</v>
      </c>
      <c r="U235">
        <f>IF(K235,IF(S235&gt;0,"W",IF(S235&lt;0,"L","B")),"")</f>
        <v>0</v>
      </c>
      <c r="V235">
        <f>IF(K235,S235+T235,"")</f>
        <v>0</v>
      </c>
      <c r="W235">
        <f>IF(K235,V235/O235,"")</f>
        <v>0</v>
      </c>
      <c r="X235">
        <f>IF(K235,M235/H235,"")</f>
        <v>0</v>
      </c>
      <c r="Y235">
        <f>IF(AND(OR(J235="OK",J235="OPEN"),ISNUMBER(Journal!$G235)),G235*(Journal!$G235-Journal!$E235)/H235,"")</f>
        <v>0</v>
      </c>
      <c r="Z235">
        <f>IF(AA235="","",IF(AND(ISNUMBER(Settings!$D$5),ISNUMBER(Settings!$E$5),IF(Settings!$D$5&lt;=Settings!$E$5,AND(AA235&gt;=Settings!$D$5,AA235&lt;Settings!$E$5),OR(AA235&gt;=Settings!$D$5,AA235&lt;Settings!$E$5))),Settings!$A$5,IF(AND(ISNUMBER(Settings!$D$6),ISNUMBER(Settings!$E$6),IF(Settings!$D$6&lt;=Settings!$E$6,AND(AA235&gt;=Settings!$D$6,AA235&lt;Settings!$E$6),OR(AA235&gt;=Settings!$D$6,AA235&lt;Settings!$E$6))),Settings!$A$6,IF(AND(ISNUMBER(Settings!$D$7),ISNUMBER(Settings!$E$7),IF(Settings!$D$7&lt;=Settings!$E$7,AND(AA235&gt;=Settings!$D$7,AA235&lt;Settings!$E$7),OR(AA235&gt;=Settings!$D$7,AA235&lt;Settings!$E$7))),Settings!$A$7,IF(AND(ISNUMBER(Settings!$D$8),ISNUMBER(Settings!$E$8),IF(Settings!$D$8&lt;=Settings!$E$8,AND(AA235&gt;=Settings!$D$8,AA235&lt;Settings!$E$8),OR(AA235&gt;=Settings!$D$8,AA235&lt;Settings!$E$8))),Settings!$A$8,IF(AND(ISNUMBER(Settings!$D$9),ISNUMBER(Settings!$E$9),IF(Settings!$D$9&lt;=Settings!$E$9,AND(AA235&gt;=Settings!$D$9,AA235&lt;Settings!$E$9),OR(AA235&gt;=Settings!$D$9,AA235&lt;Settings!$E$9))),Settings!$A$9,IF(AND(ISNUMBER(Settings!$D$10),ISNUMBER(Settings!$E$10),IF(Settings!$D$10&lt;=Settings!$E$10,AND(AA235&gt;=Settings!$D$10,AA235&lt;Settings!$E$10),OR(AA235&gt;=Settings!$D$10,AA235&lt;Settings!$E$10))),Settings!$A$10,"")))))))</f>
        <v>0</v>
      </c>
      <c r="AA235">
        <f>IF(AND(A235,ISNUMBER(Journal!$B235)),MOD(ROUND(MOD(Journal!$B235,1)*1440,0)-ROUND(Journal!$D$8*60,0),1440),"")</f>
        <v>0</v>
      </c>
      <c r="AB235">
        <f>IF(G235=1,"LONG",IF(G235=-1,"SHORT",""))</f>
        <v>0</v>
      </c>
      <c r="AC235">
        <f>AC234+IF(K235,1,0)</f>
        <v>0</v>
      </c>
      <c r="AD235">
        <f>IF(K235,AC235,"")</f>
        <v>0</v>
      </c>
      <c r="AE235">
        <f>J235="OPEN"</f>
        <v>0</v>
      </c>
      <c r="AF235">
        <f>AND(J235&lt;&gt;"",J235&lt;&gt;"OK",J235&lt;&gt;"OPEN")</f>
        <v>0</v>
      </c>
      <c r="AH235">
        <v>224</v>
      </c>
      <c r="AI235">
        <f>IF(AH235&gt;$AZ$11,"",IF(AH235=0,Journal!$D$3,INDEX($Q$11:$Q$1010,MATCH(AH235,$AD$11:$AD$1010,0))))</f>
        <v>0</v>
      </c>
      <c r="AJ235">
        <v>225</v>
      </c>
      <c r="AK235">
        <f>IF(AJ235&gt;$AZ$11,"",INDEX($P$11:$P$1010,MATCH(AJ235,$AD$11:$AD$1010,0)))</f>
        <v>0</v>
      </c>
    </row>
    <row r="236" spans="1:37">
      <c r="A236">
        <f>COUNTA(Journal!A236:M236)&gt;0</f>
        <v>0</v>
      </c>
      <c r="B236">
        <f>IF(Journal!$C236="",0,IFERROR(MATCH(Journal!$C236,Markets!$A$5:$A$154,0),0))</f>
        <v>0</v>
      </c>
      <c r="C236">
        <f>IF(B236&gt;0,INDEX(Markets!$C$5:$C$154,B236),"")</f>
        <v>0</v>
      </c>
      <c r="D236">
        <f>IF(B236&gt;0,INDEX(Markets!$F$5:$F$154,B236),"")</f>
        <v>0</v>
      </c>
      <c r="E236">
        <f>IF(B236&gt;0,IF(INDEX(Markets!$G$5:$G$154,B236)="",Journal!$D$4,INDEX(Markets!$G$5:$G$154,B236)),"")</f>
        <v>0</v>
      </c>
      <c r="F236">
        <f>IF(B236&gt;0,N(INDEX(Markets!$H$5:$H$154,B236)),0)</f>
        <v>0</v>
      </c>
      <c r="G236">
        <f>IF(Journal!$D236="LONG",1,IF(Journal!$D236="SHORT",-1,0))</f>
        <v>0</v>
      </c>
      <c r="H236">
        <f>IF(AND(ISNUMBER(Journal!$E236),ISNUMBER(Journal!$F236)),ABS(Journal!$E236-Journal!$F236),"")</f>
        <v>0</v>
      </c>
      <c r="I236">
        <f>IF(NOT(A236),"",IF(Journal!$C236="","INSTRUMENT MISSING",IF(B236=0,"UNKNOWN INSTRUMENT",IF(OR(NOT(ISNUMBER(C236)),NOT(ISNUMBER(D236))),"INSTRUMENT SPECS MISSING",IF(OR(C236&lt;=0,D236&lt;=0),"INSTRUMENT SPECS MISSING",IF(NOT(ISNUMBER(Journal!$E236)),"ENTRY MISSING",IF(NOT(ISNUMBER(Journal!$F236)),"SL MISSING",IF(Journal!$F236=Journal!$E236,"SL = ENTRY",IF(G236=0,"DIRECTION MISSING",IF(G236*(Journal!$E236-Journal!$F236)&lt;=0,"SL WRONG SIDE",IF(NOT(AND(ISNUMBER(Journal!$L236),Journal!$L236&gt;0)),IF(TRUE,"LOTS MISSING","RISK MISSING"),"")))))))))))</f>
        <v>0</v>
      </c>
      <c r="J236">
        <f>IF(NOT(A236),"",IF(I236&lt;&gt;"",I236,IF(AND(ISNUMBER(Journal!$G236),G236*(Journal!$G236-Journal!$E236)&lt;=0),"TP1 WRONG SIDE",IF(AND(ISNUMBER(Journal!$H236),G236*(Journal!$H236-Journal!$E236)&lt;=0),"TP2 WRONG SIDE",IF(AND(ISNUMBER(Journal!$I236),G236*(Journal!$I236-Journal!$E236)&lt;=0),"TP3 WRONG SIDE",IF(Journal!$K236="","OPEN",IF(AND(Journal!$M236&lt;&gt;"",OR(NOT(ISNUMBER(Journal!$M236)),Journal!$M236&lt;=0,Journal!$M236&gt;=1)),"TP1 % INVALID",IF(Journal!$K236="SL","OK",IF(Journal!$K236="TP",IF(ISNUMBER(Journal!$G236),"OK","TP1 MISSING"),IF(Journal!$K236="Manual exit",IF(ISNUMBER(Journal!$J236),"OK","MANUAL MISSING"),IF(Journal!$K236="TP1 + Breakeven",IF(ISNUMBER(Journal!$G236),"OK","TP1 MISSING"),IF(Journal!$K236="TP1 + Manual",IF(ISNUMBER(Journal!$G236),IF(ISNUMBER(Journal!$J236),"OK","MANUAL MISSING"),IF(ISNUMBER(Journal!$J236),"TP1 MISSING","TP1 &amp; MANUAL MISSING")),IF(Journal!$K236="Multiple TP",IF(ISNUMBER(Journal!$G236),IF(ISNUMBER(Journal!$H236),"OK","TP2 MISSING"),IF(ISNUMBER(Journal!$H236),"TP1 MISSING","TP1 &amp; TP2 MISSING")),"UNKNOWN OUTCOME")))))))))))))</f>
        <v>0</v>
      </c>
      <c r="K236">
        <f>J236="OK"</f>
        <v>0</v>
      </c>
      <c r="L236">
        <f>IF(ISNUMBER(Journal!$M236),Journal!$M236,0.5)</f>
        <v>0</v>
      </c>
      <c r="M236">
        <f>IF(NOT(K236),"",G236*IF(Journal!$K236="SL",Journal!$F236-Journal!$E236,IF(Journal!$K236="TP",Journal!$G236-Journal!$E236,IF(Journal!$K236="Manual exit",Journal!$J236-Journal!$E236,IF(Journal!$K236="TP1 + Breakeven",L236*(Journal!$G236-Journal!$E236),IF(Journal!$K236="TP1 + Manual",L236*(Journal!$G236-Journal!$E236)+(1-L236)*(Journal!$J236-Journal!$E236),(Journal!$G236+Journal!$H236+IF(ISNUMBER(Journal!$I236),Journal!$I236,0))/IF(ISNUMBER(Journal!$I236),3,2)-Journal!$E236))))))</f>
        <v>0</v>
      </c>
      <c r="N236">
        <f>IF(K236,Journal!$E236+G236*M236,"")</f>
        <v>0</v>
      </c>
      <c r="O236">
        <f>Q235</f>
        <v>0</v>
      </c>
      <c r="P236">
        <f>IF(OR(NOT(A236),I236&lt;&gt;""),"",Journal!$L236)</f>
        <v>0</v>
      </c>
      <c r="Q236">
        <f>O236+IF(K236,V236,0)</f>
        <v>0</v>
      </c>
      <c r="R236">
        <f>IF(P236="","",H236*P236*C236*D236)</f>
        <v>0</v>
      </c>
      <c r="S236">
        <f>IF(K236,M236*P236*C236*D236,"")</f>
        <v>0</v>
      </c>
      <c r="T236">
        <f>IF(K236,-IF(F236&gt;0,F236*Journal!$E236*P236*C236*D236,P236*E236),"")</f>
        <v>0</v>
      </c>
      <c r="U236">
        <f>IF(K236,IF(S236&gt;0,"W",IF(S236&lt;0,"L","B")),"")</f>
        <v>0</v>
      </c>
      <c r="V236">
        <f>IF(K236,S236+T236,"")</f>
        <v>0</v>
      </c>
      <c r="W236">
        <f>IF(K236,V236/O236,"")</f>
        <v>0</v>
      </c>
      <c r="X236">
        <f>IF(K236,M236/H236,"")</f>
        <v>0</v>
      </c>
      <c r="Y236">
        <f>IF(AND(OR(J236="OK",J236="OPEN"),ISNUMBER(Journal!$G236)),G236*(Journal!$G236-Journal!$E236)/H236,"")</f>
        <v>0</v>
      </c>
      <c r="Z236">
        <f>IF(AA236="","",IF(AND(ISNUMBER(Settings!$D$5),ISNUMBER(Settings!$E$5),IF(Settings!$D$5&lt;=Settings!$E$5,AND(AA236&gt;=Settings!$D$5,AA236&lt;Settings!$E$5),OR(AA236&gt;=Settings!$D$5,AA236&lt;Settings!$E$5))),Settings!$A$5,IF(AND(ISNUMBER(Settings!$D$6),ISNUMBER(Settings!$E$6),IF(Settings!$D$6&lt;=Settings!$E$6,AND(AA236&gt;=Settings!$D$6,AA236&lt;Settings!$E$6),OR(AA236&gt;=Settings!$D$6,AA236&lt;Settings!$E$6))),Settings!$A$6,IF(AND(ISNUMBER(Settings!$D$7),ISNUMBER(Settings!$E$7),IF(Settings!$D$7&lt;=Settings!$E$7,AND(AA236&gt;=Settings!$D$7,AA236&lt;Settings!$E$7),OR(AA236&gt;=Settings!$D$7,AA236&lt;Settings!$E$7))),Settings!$A$7,IF(AND(ISNUMBER(Settings!$D$8),ISNUMBER(Settings!$E$8),IF(Settings!$D$8&lt;=Settings!$E$8,AND(AA236&gt;=Settings!$D$8,AA236&lt;Settings!$E$8),OR(AA236&gt;=Settings!$D$8,AA236&lt;Settings!$E$8))),Settings!$A$8,IF(AND(ISNUMBER(Settings!$D$9),ISNUMBER(Settings!$E$9),IF(Settings!$D$9&lt;=Settings!$E$9,AND(AA236&gt;=Settings!$D$9,AA236&lt;Settings!$E$9),OR(AA236&gt;=Settings!$D$9,AA236&lt;Settings!$E$9))),Settings!$A$9,IF(AND(ISNUMBER(Settings!$D$10),ISNUMBER(Settings!$E$10),IF(Settings!$D$10&lt;=Settings!$E$10,AND(AA236&gt;=Settings!$D$10,AA236&lt;Settings!$E$10),OR(AA236&gt;=Settings!$D$10,AA236&lt;Settings!$E$10))),Settings!$A$10,"")))))))</f>
        <v>0</v>
      </c>
      <c r="AA236">
        <f>IF(AND(A236,ISNUMBER(Journal!$B236)),MOD(ROUND(MOD(Journal!$B236,1)*1440,0)-ROUND(Journal!$D$8*60,0),1440),"")</f>
        <v>0</v>
      </c>
      <c r="AB236">
        <f>IF(G236=1,"LONG",IF(G236=-1,"SHORT",""))</f>
        <v>0</v>
      </c>
      <c r="AC236">
        <f>AC235+IF(K236,1,0)</f>
        <v>0</v>
      </c>
      <c r="AD236">
        <f>IF(K236,AC236,"")</f>
        <v>0</v>
      </c>
      <c r="AE236">
        <f>J236="OPEN"</f>
        <v>0</v>
      </c>
      <c r="AF236">
        <f>AND(J236&lt;&gt;"",J236&lt;&gt;"OK",J236&lt;&gt;"OPEN")</f>
        <v>0</v>
      </c>
      <c r="AH236">
        <v>225</v>
      </c>
      <c r="AI236">
        <f>IF(AH236&gt;$AZ$11,"",IF(AH236=0,Journal!$D$3,INDEX($Q$11:$Q$1010,MATCH(AH236,$AD$11:$AD$1010,0))))</f>
        <v>0</v>
      </c>
      <c r="AJ236">
        <v>226</v>
      </c>
      <c r="AK236">
        <f>IF(AJ236&gt;$AZ$11,"",INDEX($P$11:$P$1010,MATCH(AJ236,$AD$11:$AD$1010,0)))</f>
        <v>0</v>
      </c>
    </row>
    <row r="237" spans="1:37">
      <c r="A237">
        <f>COUNTA(Journal!A237:M237)&gt;0</f>
        <v>0</v>
      </c>
      <c r="B237">
        <f>IF(Journal!$C237="",0,IFERROR(MATCH(Journal!$C237,Markets!$A$5:$A$154,0),0))</f>
        <v>0</v>
      </c>
      <c r="C237">
        <f>IF(B237&gt;0,INDEX(Markets!$C$5:$C$154,B237),"")</f>
        <v>0</v>
      </c>
      <c r="D237">
        <f>IF(B237&gt;0,INDEX(Markets!$F$5:$F$154,B237),"")</f>
        <v>0</v>
      </c>
      <c r="E237">
        <f>IF(B237&gt;0,IF(INDEX(Markets!$G$5:$G$154,B237)="",Journal!$D$4,INDEX(Markets!$G$5:$G$154,B237)),"")</f>
        <v>0</v>
      </c>
      <c r="F237">
        <f>IF(B237&gt;0,N(INDEX(Markets!$H$5:$H$154,B237)),0)</f>
        <v>0</v>
      </c>
      <c r="G237">
        <f>IF(Journal!$D237="LONG",1,IF(Journal!$D237="SHORT",-1,0))</f>
        <v>0</v>
      </c>
      <c r="H237">
        <f>IF(AND(ISNUMBER(Journal!$E237),ISNUMBER(Journal!$F237)),ABS(Journal!$E237-Journal!$F237),"")</f>
        <v>0</v>
      </c>
      <c r="I237">
        <f>IF(NOT(A237),"",IF(Journal!$C237="","INSTRUMENT MISSING",IF(B237=0,"UNKNOWN INSTRUMENT",IF(OR(NOT(ISNUMBER(C237)),NOT(ISNUMBER(D237))),"INSTRUMENT SPECS MISSING",IF(OR(C237&lt;=0,D237&lt;=0),"INSTRUMENT SPECS MISSING",IF(NOT(ISNUMBER(Journal!$E237)),"ENTRY MISSING",IF(NOT(ISNUMBER(Journal!$F237)),"SL MISSING",IF(Journal!$F237=Journal!$E237,"SL = ENTRY",IF(G237=0,"DIRECTION MISSING",IF(G237*(Journal!$E237-Journal!$F237)&lt;=0,"SL WRONG SIDE",IF(NOT(AND(ISNUMBER(Journal!$L237),Journal!$L237&gt;0)),IF(TRUE,"LOTS MISSING","RISK MISSING"),"")))))))))))</f>
        <v>0</v>
      </c>
      <c r="J237">
        <f>IF(NOT(A237),"",IF(I237&lt;&gt;"",I237,IF(AND(ISNUMBER(Journal!$G237),G237*(Journal!$G237-Journal!$E237)&lt;=0),"TP1 WRONG SIDE",IF(AND(ISNUMBER(Journal!$H237),G237*(Journal!$H237-Journal!$E237)&lt;=0),"TP2 WRONG SIDE",IF(AND(ISNUMBER(Journal!$I237),G237*(Journal!$I237-Journal!$E237)&lt;=0),"TP3 WRONG SIDE",IF(Journal!$K237="","OPEN",IF(AND(Journal!$M237&lt;&gt;"",OR(NOT(ISNUMBER(Journal!$M237)),Journal!$M237&lt;=0,Journal!$M237&gt;=1)),"TP1 % INVALID",IF(Journal!$K237="SL","OK",IF(Journal!$K237="TP",IF(ISNUMBER(Journal!$G237),"OK","TP1 MISSING"),IF(Journal!$K237="Manual exit",IF(ISNUMBER(Journal!$J237),"OK","MANUAL MISSING"),IF(Journal!$K237="TP1 + Breakeven",IF(ISNUMBER(Journal!$G237),"OK","TP1 MISSING"),IF(Journal!$K237="TP1 + Manual",IF(ISNUMBER(Journal!$G237),IF(ISNUMBER(Journal!$J237),"OK","MANUAL MISSING"),IF(ISNUMBER(Journal!$J237),"TP1 MISSING","TP1 &amp; MANUAL MISSING")),IF(Journal!$K237="Multiple TP",IF(ISNUMBER(Journal!$G237),IF(ISNUMBER(Journal!$H237),"OK","TP2 MISSING"),IF(ISNUMBER(Journal!$H237),"TP1 MISSING","TP1 &amp; TP2 MISSING")),"UNKNOWN OUTCOME")))))))))))))</f>
        <v>0</v>
      </c>
      <c r="K237">
        <f>J237="OK"</f>
        <v>0</v>
      </c>
      <c r="L237">
        <f>IF(ISNUMBER(Journal!$M237),Journal!$M237,0.5)</f>
        <v>0</v>
      </c>
      <c r="M237">
        <f>IF(NOT(K237),"",G237*IF(Journal!$K237="SL",Journal!$F237-Journal!$E237,IF(Journal!$K237="TP",Journal!$G237-Journal!$E237,IF(Journal!$K237="Manual exit",Journal!$J237-Journal!$E237,IF(Journal!$K237="TP1 + Breakeven",L237*(Journal!$G237-Journal!$E237),IF(Journal!$K237="TP1 + Manual",L237*(Journal!$G237-Journal!$E237)+(1-L237)*(Journal!$J237-Journal!$E237),(Journal!$G237+Journal!$H237+IF(ISNUMBER(Journal!$I237),Journal!$I237,0))/IF(ISNUMBER(Journal!$I237),3,2)-Journal!$E237))))))</f>
        <v>0</v>
      </c>
      <c r="N237">
        <f>IF(K237,Journal!$E237+G237*M237,"")</f>
        <v>0</v>
      </c>
      <c r="O237">
        <f>Q236</f>
        <v>0</v>
      </c>
      <c r="P237">
        <f>IF(OR(NOT(A237),I237&lt;&gt;""),"",Journal!$L237)</f>
        <v>0</v>
      </c>
      <c r="Q237">
        <f>O237+IF(K237,V237,0)</f>
        <v>0</v>
      </c>
      <c r="R237">
        <f>IF(P237="","",H237*P237*C237*D237)</f>
        <v>0</v>
      </c>
      <c r="S237">
        <f>IF(K237,M237*P237*C237*D237,"")</f>
        <v>0</v>
      </c>
      <c r="T237">
        <f>IF(K237,-IF(F237&gt;0,F237*Journal!$E237*P237*C237*D237,P237*E237),"")</f>
        <v>0</v>
      </c>
      <c r="U237">
        <f>IF(K237,IF(S237&gt;0,"W",IF(S237&lt;0,"L","B")),"")</f>
        <v>0</v>
      </c>
      <c r="V237">
        <f>IF(K237,S237+T237,"")</f>
        <v>0</v>
      </c>
      <c r="W237">
        <f>IF(K237,V237/O237,"")</f>
        <v>0</v>
      </c>
      <c r="X237">
        <f>IF(K237,M237/H237,"")</f>
        <v>0</v>
      </c>
      <c r="Y237">
        <f>IF(AND(OR(J237="OK",J237="OPEN"),ISNUMBER(Journal!$G237)),G237*(Journal!$G237-Journal!$E237)/H237,"")</f>
        <v>0</v>
      </c>
      <c r="Z237">
        <f>IF(AA237="","",IF(AND(ISNUMBER(Settings!$D$5),ISNUMBER(Settings!$E$5),IF(Settings!$D$5&lt;=Settings!$E$5,AND(AA237&gt;=Settings!$D$5,AA237&lt;Settings!$E$5),OR(AA237&gt;=Settings!$D$5,AA237&lt;Settings!$E$5))),Settings!$A$5,IF(AND(ISNUMBER(Settings!$D$6),ISNUMBER(Settings!$E$6),IF(Settings!$D$6&lt;=Settings!$E$6,AND(AA237&gt;=Settings!$D$6,AA237&lt;Settings!$E$6),OR(AA237&gt;=Settings!$D$6,AA237&lt;Settings!$E$6))),Settings!$A$6,IF(AND(ISNUMBER(Settings!$D$7),ISNUMBER(Settings!$E$7),IF(Settings!$D$7&lt;=Settings!$E$7,AND(AA237&gt;=Settings!$D$7,AA237&lt;Settings!$E$7),OR(AA237&gt;=Settings!$D$7,AA237&lt;Settings!$E$7))),Settings!$A$7,IF(AND(ISNUMBER(Settings!$D$8),ISNUMBER(Settings!$E$8),IF(Settings!$D$8&lt;=Settings!$E$8,AND(AA237&gt;=Settings!$D$8,AA237&lt;Settings!$E$8),OR(AA237&gt;=Settings!$D$8,AA237&lt;Settings!$E$8))),Settings!$A$8,IF(AND(ISNUMBER(Settings!$D$9),ISNUMBER(Settings!$E$9),IF(Settings!$D$9&lt;=Settings!$E$9,AND(AA237&gt;=Settings!$D$9,AA237&lt;Settings!$E$9),OR(AA237&gt;=Settings!$D$9,AA237&lt;Settings!$E$9))),Settings!$A$9,IF(AND(ISNUMBER(Settings!$D$10),ISNUMBER(Settings!$E$10),IF(Settings!$D$10&lt;=Settings!$E$10,AND(AA237&gt;=Settings!$D$10,AA237&lt;Settings!$E$10),OR(AA237&gt;=Settings!$D$10,AA237&lt;Settings!$E$10))),Settings!$A$10,"")))))))</f>
        <v>0</v>
      </c>
      <c r="AA237">
        <f>IF(AND(A237,ISNUMBER(Journal!$B237)),MOD(ROUND(MOD(Journal!$B237,1)*1440,0)-ROUND(Journal!$D$8*60,0),1440),"")</f>
        <v>0</v>
      </c>
      <c r="AB237">
        <f>IF(G237=1,"LONG",IF(G237=-1,"SHORT",""))</f>
        <v>0</v>
      </c>
      <c r="AC237">
        <f>AC236+IF(K237,1,0)</f>
        <v>0</v>
      </c>
      <c r="AD237">
        <f>IF(K237,AC237,"")</f>
        <v>0</v>
      </c>
      <c r="AE237">
        <f>J237="OPEN"</f>
        <v>0</v>
      </c>
      <c r="AF237">
        <f>AND(J237&lt;&gt;"",J237&lt;&gt;"OK",J237&lt;&gt;"OPEN")</f>
        <v>0</v>
      </c>
      <c r="AH237">
        <v>226</v>
      </c>
      <c r="AI237">
        <f>IF(AH237&gt;$AZ$11,"",IF(AH237=0,Journal!$D$3,INDEX($Q$11:$Q$1010,MATCH(AH237,$AD$11:$AD$1010,0))))</f>
        <v>0</v>
      </c>
      <c r="AJ237">
        <v>227</v>
      </c>
      <c r="AK237">
        <f>IF(AJ237&gt;$AZ$11,"",INDEX($P$11:$P$1010,MATCH(AJ237,$AD$11:$AD$1010,0)))</f>
        <v>0</v>
      </c>
    </row>
    <row r="238" spans="1:37">
      <c r="A238">
        <f>COUNTA(Journal!A238:M238)&gt;0</f>
        <v>0</v>
      </c>
      <c r="B238">
        <f>IF(Journal!$C238="",0,IFERROR(MATCH(Journal!$C238,Markets!$A$5:$A$154,0),0))</f>
        <v>0</v>
      </c>
      <c r="C238">
        <f>IF(B238&gt;0,INDEX(Markets!$C$5:$C$154,B238),"")</f>
        <v>0</v>
      </c>
      <c r="D238">
        <f>IF(B238&gt;0,INDEX(Markets!$F$5:$F$154,B238),"")</f>
        <v>0</v>
      </c>
      <c r="E238">
        <f>IF(B238&gt;0,IF(INDEX(Markets!$G$5:$G$154,B238)="",Journal!$D$4,INDEX(Markets!$G$5:$G$154,B238)),"")</f>
        <v>0</v>
      </c>
      <c r="F238">
        <f>IF(B238&gt;0,N(INDEX(Markets!$H$5:$H$154,B238)),0)</f>
        <v>0</v>
      </c>
      <c r="G238">
        <f>IF(Journal!$D238="LONG",1,IF(Journal!$D238="SHORT",-1,0))</f>
        <v>0</v>
      </c>
      <c r="H238">
        <f>IF(AND(ISNUMBER(Journal!$E238),ISNUMBER(Journal!$F238)),ABS(Journal!$E238-Journal!$F238),"")</f>
        <v>0</v>
      </c>
      <c r="I238">
        <f>IF(NOT(A238),"",IF(Journal!$C238="","INSTRUMENT MISSING",IF(B238=0,"UNKNOWN INSTRUMENT",IF(OR(NOT(ISNUMBER(C238)),NOT(ISNUMBER(D238))),"INSTRUMENT SPECS MISSING",IF(OR(C238&lt;=0,D238&lt;=0),"INSTRUMENT SPECS MISSING",IF(NOT(ISNUMBER(Journal!$E238)),"ENTRY MISSING",IF(NOT(ISNUMBER(Journal!$F238)),"SL MISSING",IF(Journal!$F238=Journal!$E238,"SL = ENTRY",IF(G238=0,"DIRECTION MISSING",IF(G238*(Journal!$E238-Journal!$F238)&lt;=0,"SL WRONG SIDE",IF(NOT(AND(ISNUMBER(Journal!$L238),Journal!$L238&gt;0)),IF(TRUE,"LOTS MISSING","RISK MISSING"),"")))))))))))</f>
        <v>0</v>
      </c>
      <c r="J238">
        <f>IF(NOT(A238),"",IF(I238&lt;&gt;"",I238,IF(AND(ISNUMBER(Journal!$G238),G238*(Journal!$G238-Journal!$E238)&lt;=0),"TP1 WRONG SIDE",IF(AND(ISNUMBER(Journal!$H238),G238*(Journal!$H238-Journal!$E238)&lt;=0),"TP2 WRONG SIDE",IF(AND(ISNUMBER(Journal!$I238),G238*(Journal!$I238-Journal!$E238)&lt;=0),"TP3 WRONG SIDE",IF(Journal!$K238="","OPEN",IF(AND(Journal!$M238&lt;&gt;"",OR(NOT(ISNUMBER(Journal!$M238)),Journal!$M238&lt;=0,Journal!$M238&gt;=1)),"TP1 % INVALID",IF(Journal!$K238="SL","OK",IF(Journal!$K238="TP",IF(ISNUMBER(Journal!$G238),"OK","TP1 MISSING"),IF(Journal!$K238="Manual exit",IF(ISNUMBER(Journal!$J238),"OK","MANUAL MISSING"),IF(Journal!$K238="TP1 + Breakeven",IF(ISNUMBER(Journal!$G238),"OK","TP1 MISSING"),IF(Journal!$K238="TP1 + Manual",IF(ISNUMBER(Journal!$G238),IF(ISNUMBER(Journal!$J238),"OK","MANUAL MISSING"),IF(ISNUMBER(Journal!$J238),"TP1 MISSING","TP1 &amp; MANUAL MISSING")),IF(Journal!$K238="Multiple TP",IF(ISNUMBER(Journal!$G238),IF(ISNUMBER(Journal!$H238),"OK","TP2 MISSING"),IF(ISNUMBER(Journal!$H238),"TP1 MISSING","TP1 &amp; TP2 MISSING")),"UNKNOWN OUTCOME")))))))))))))</f>
        <v>0</v>
      </c>
      <c r="K238">
        <f>J238="OK"</f>
        <v>0</v>
      </c>
      <c r="L238">
        <f>IF(ISNUMBER(Journal!$M238),Journal!$M238,0.5)</f>
        <v>0</v>
      </c>
      <c r="M238">
        <f>IF(NOT(K238),"",G238*IF(Journal!$K238="SL",Journal!$F238-Journal!$E238,IF(Journal!$K238="TP",Journal!$G238-Journal!$E238,IF(Journal!$K238="Manual exit",Journal!$J238-Journal!$E238,IF(Journal!$K238="TP1 + Breakeven",L238*(Journal!$G238-Journal!$E238),IF(Journal!$K238="TP1 + Manual",L238*(Journal!$G238-Journal!$E238)+(1-L238)*(Journal!$J238-Journal!$E238),(Journal!$G238+Journal!$H238+IF(ISNUMBER(Journal!$I238),Journal!$I238,0))/IF(ISNUMBER(Journal!$I238),3,2)-Journal!$E238))))))</f>
        <v>0</v>
      </c>
      <c r="N238">
        <f>IF(K238,Journal!$E238+G238*M238,"")</f>
        <v>0</v>
      </c>
      <c r="O238">
        <f>Q237</f>
        <v>0</v>
      </c>
      <c r="P238">
        <f>IF(OR(NOT(A238),I238&lt;&gt;""),"",Journal!$L238)</f>
        <v>0</v>
      </c>
      <c r="Q238">
        <f>O238+IF(K238,V238,0)</f>
        <v>0</v>
      </c>
      <c r="R238">
        <f>IF(P238="","",H238*P238*C238*D238)</f>
        <v>0</v>
      </c>
      <c r="S238">
        <f>IF(K238,M238*P238*C238*D238,"")</f>
        <v>0</v>
      </c>
      <c r="T238">
        <f>IF(K238,-IF(F238&gt;0,F238*Journal!$E238*P238*C238*D238,P238*E238),"")</f>
        <v>0</v>
      </c>
      <c r="U238">
        <f>IF(K238,IF(S238&gt;0,"W",IF(S238&lt;0,"L","B")),"")</f>
        <v>0</v>
      </c>
      <c r="V238">
        <f>IF(K238,S238+T238,"")</f>
        <v>0</v>
      </c>
      <c r="W238">
        <f>IF(K238,V238/O238,"")</f>
        <v>0</v>
      </c>
      <c r="X238">
        <f>IF(K238,M238/H238,"")</f>
        <v>0</v>
      </c>
      <c r="Y238">
        <f>IF(AND(OR(J238="OK",J238="OPEN"),ISNUMBER(Journal!$G238)),G238*(Journal!$G238-Journal!$E238)/H238,"")</f>
        <v>0</v>
      </c>
      <c r="Z238">
        <f>IF(AA238="","",IF(AND(ISNUMBER(Settings!$D$5),ISNUMBER(Settings!$E$5),IF(Settings!$D$5&lt;=Settings!$E$5,AND(AA238&gt;=Settings!$D$5,AA238&lt;Settings!$E$5),OR(AA238&gt;=Settings!$D$5,AA238&lt;Settings!$E$5))),Settings!$A$5,IF(AND(ISNUMBER(Settings!$D$6),ISNUMBER(Settings!$E$6),IF(Settings!$D$6&lt;=Settings!$E$6,AND(AA238&gt;=Settings!$D$6,AA238&lt;Settings!$E$6),OR(AA238&gt;=Settings!$D$6,AA238&lt;Settings!$E$6))),Settings!$A$6,IF(AND(ISNUMBER(Settings!$D$7),ISNUMBER(Settings!$E$7),IF(Settings!$D$7&lt;=Settings!$E$7,AND(AA238&gt;=Settings!$D$7,AA238&lt;Settings!$E$7),OR(AA238&gt;=Settings!$D$7,AA238&lt;Settings!$E$7))),Settings!$A$7,IF(AND(ISNUMBER(Settings!$D$8),ISNUMBER(Settings!$E$8),IF(Settings!$D$8&lt;=Settings!$E$8,AND(AA238&gt;=Settings!$D$8,AA238&lt;Settings!$E$8),OR(AA238&gt;=Settings!$D$8,AA238&lt;Settings!$E$8))),Settings!$A$8,IF(AND(ISNUMBER(Settings!$D$9),ISNUMBER(Settings!$E$9),IF(Settings!$D$9&lt;=Settings!$E$9,AND(AA238&gt;=Settings!$D$9,AA238&lt;Settings!$E$9),OR(AA238&gt;=Settings!$D$9,AA238&lt;Settings!$E$9))),Settings!$A$9,IF(AND(ISNUMBER(Settings!$D$10),ISNUMBER(Settings!$E$10),IF(Settings!$D$10&lt;=Settings!$E$10,AND(AA238&gt;=Settings!$D$10,AA238&lt;Settings!$E$10),OR(AA238&gt;=Settings!$D$10,AA238&lt;Settings!$E$10))),Settings!$A$10,"")))))))</f>
        <v>0</v>
      </c>
      <c r="AA238">
        <f>IF(AND(A238,ISNUMBER(Journal!$B238)),MOD(ROUND(MOD(Journal!$B238,1)*1440,0)-ROUND(Journal!$D$8*60,0),1440),"")</f>
        <v>0</v>
      </c>
      <c r="AB238">
        <f>IF(G238=1,"LONG",IF(G238=-1,"SHORT",""))</f>
        <v>0</v>
      </c>
      <c r="AC238">
        <f>AC237+IF(K238,1,0)</f>
        <v>0</v>
      </c>
      <c r="AD238">
        <f>IF(K238,AC238,"")</f>
        <v>0</v>
      </c>
      <c r="AE238">
        <f>J238="OPEN"</f>
        <v>0</v>
      </c>
      <c r="AF238">
        <f>AND(J238&lt;&gt;"",J238&lt;&gt;"OK",J238&lt;&gt;"OPEN")</f>
        <v>0</v>
      </c>
      <c r="AH238">
        <v>227</v>
      </c>
      <c r="AI238">
        <f>IF(AH238&gt;$AZ$11,"",IF(AH238=0,Journal!$D$3,INDEX($Q$11:$Q$1010,MATCH(AH238,$AD$11:$AD$1010,0))))</f>
        <v>0</v>
      </c>
      <c r="AJ238">
        <v>228</v>
      </c>
      <c r="AK238">
        <f>IF(AJ238&gt;$AZ$11,"",INDEX($P$11:$P$1010,MATCH(AJ238,$AD$11:$AD$1010,0)))</f>
        <v>0</v>
      </c>
    </row>
    <row r="239" spans="1:37">
      <c r="A239">
        <f>COUNTA(Journal!A239:M239)&gt;0</f>
        <v>0</v>
      </c>
      <c r="B239">
        <f>IF(Journal!$C239="",0,IFERROR(MATCH(Journal!$C239,Markets!$A$5:$A$154,0),0))</f>
        <v>0</v>
      </c>
      <c r="C239">
        <f>IF(B239&gt;0,INDEX(Markets!$C$5:$C$154,B239),"")</f>
        <v>0</v>
      </c>
      <c r="D239">
        <f>IF(B239&gt;0,INDEX(Markets!$F$5:$F$154,B239),"")</f>
        <v>0</v>
      </c>
      <c r="E239">
        <f>IF(B239&gt;0,IF(INDEX(Markets!$G$5:$G$154,B239)="",Journal!$D$4,INDEX(Markets!$G$5:$G$154,B239)),"")</f>
        <v>0</v>
      </c>
      <c r="F239">
        <f>IF(B239&gt;0,N(INDEX(Markets!$H$5:$H$154,B239)),0)</f>
        <v>0</v>
      </c>
      <c r="G239">
        <f>IF(Journal!$D239="LONG",1,IF(Journal!$D239="SHORT",-1,0))</f>
        <v>0</v>
      </c>
      <c r="H239">
        <f>IF(AND(ISNUMBER(Journal!$E239),ISNUMBER(Journal!$F239)),ABS(Journal!$E239-Journal!$F239),"")</f>
        <v>0</v>
      </c>
      <c r="I239">
        <f>IF(NOT(A239),"",IF(Journal!$C239="","INSTRUMENT MISSING",IF(B239=0,"UNKNOWN INSTRUMENT",IF(OR(NOT(ISNUMBER(C239)),NOT(ISNUMBER(D239))),"INSTRUMENT SPECS MISSING",IF(OR(C239&lt;=0,D239&lt;=0),"INSTRUMENT SPECS MISSING",IF(NOT(ISNUMBER(Journal!$E239)),"ENTRY MISSING",IF(NOT(ISNUMBER(Journal!$F239)),"SL MISSING",IF(Journal!$F239=Journal!$E239,"SL = ENTRY",IF(G239=0,"DIRECTION MISSING",IF(G239*(Journal!$E239-Journal!$F239)&lt;=0,"SL WRONG SIDE",IF(NOT(AND(ISNUMBER(Journal!$L239),Journal!$L239&gt;0)),IF(TRUE,"LOTS MISSING","RISK MISSING"),"")))))))))))</f>
        <v>0</v>
      </c>
      <c r="J239">
        <f>IF(NOT(A239),"",IF(I239&lt;&gt;"",I239,IF(AND(ISNUMBER(Journal!$G239),G239*(Journal!$G239-Journal!$E239)&lt;=0),"TP1 WRONG SIDE",IF(AND(ISNUMBER(Journal!$H239),G239*(Journal!$H239-Journal!$E239)&lt;=0),"TP2 WRONG SIDE",IF(AND(ISNUMBER(Journal!$I239),G239*(Journal!$I239-Journal!$E239)&lt;=0),"TP3 WRONG SIDE",IF(Journal!$K239="","OPEN",IF(AND(Journal!$M239&lt;&gt;"",OR(NOT(ISNUMBER(Journal!$M239)),Journal!$M239&lt;=0,Journal!$M239&gt;=1)),"TP1 % INVALID",IF(Journal!$K239="SL","OK",IF(Journal!$K239="TP",IF(ISNUMBER(Journal!$G239),"OK","TP1 MISSING"),IF(Journal!$K239="Manual exit",IF(ISNUMBER(Journal!$J239),"OK","MANUAL MISSING"),IF(Journal!$K239="TP1 + Breakeven",IF(ISNUMBER(Journal!$G239),"OK","TP1 MISSING"),IF(Journal!$K239="TP1 + Manual",IF(ISNUMBER(Journal!$G239),IF(ISNUMBER(Journal!$J239),"OK","MANUAL MISSING"),IF(ISNUMBER(Journal!$J239),"TP1 MISSING","TP1 &amp; MANUAL MISSING")),IF(Journal!$K239="Multiple TP",IF(ISNUMBER(Journal!$G239),IF(ISNUMBER(Journal!$H239),"OK","TP2 MISSING"),IF(ISNUMBER(Journal!$H239),"TP1 MISSING","TP1 &amp; TP2 MISSING")),"UNKNOWN OUTCOME")))))))))))))</f>
        <v>0</v>
      </c>
      <c r="K239">
        <f>J239="OK"</f>
        <v>0</v>
      </c>
      <c r="L239">
        <f>IF(ISNUMBER(Journal!$M239),Journal!$M239,0.5)</f>
        <v>0</v>
      </c>
      <c r="M239">
        <f>IF(NOT(K239),"",G239*IF(Journal!$K239="SL",Journal!$F239-Journal!$E239,IF(Journal!$K239="TP",Journal!$G239-Journal!$E239,IF(Journal!$K239="Manual exit",Journal!$J239-Journal!$E239,IF(Journal!$K239="TP1 + Breakeven",L239*(Journal!$G239-Journal!$E239),IF(Journal!$K239="TP1 + Manual",L239*(Journal!$G239-Journal!$E239)+(1-L239)*(Journal!$J239-Journal!$E239),(Journal!$G239+Journal!$H239+IF(ISNUMBER(Journal!$I239),Journal!$I239,0))/IF(ISNUMBER(Journal!$I239),3,2)-Journal!$E239))))))</f>
        <v>0</v>
      </c>
      <c r="N239">
        <f>IF(K239,Journal!$E239+G239*M239,"")</f>
        <v>0</v>
      </c>
      <c r="O239">
        <f>Q238</f>
        <v>0</v>
      </c>
      <c r="P239">
        <f>IF(OR(NOT(A239),I239&lt;&gt;""),"",Journal!$L239)</f>
        <v>0</v>
      </c>
      <c r="Q239">
        <f>O239+IF(K239,V239,0)</f>
        <v>0</v>
      </c>
      <c r="R239">
        <f>IF(P239="","",H239*P239*C239*D239)</f>
        <v>0</v>
      </c>
      <c r="S239">
        <f>IF(K239,M239*P239*C239*D239,"")</f>
        <v>0</v>
      </c>
      <c r="T239">
        <f>IF(K239,-IF(F239&gt;0,F239*Journal!$E239*P239*C239*D239,P239*E239),"")</f>
        <v>0</v>
      </c>
      <c r="U239">
        <f>IF(K239,IF(S239&gt;0,"W",IF(S239&lt;0,"L","B")),"")</f>
        <v>0</v>
      </c>
      <c r="V239">
        <f>IF(K239,S239+T239,"")</f>
        <v>0</v>
      </c>
      <c r="W239">
        <f>IF(K239,V239/O239,"")</f>
        <v>0</v>
      </c>
      <c r="X239">
        <f>IF(K239,M239/H239,"")</f>
        <v>0</v>
      </c>
      <c r="Y239">
        <f>IF(AND(OR(J239="OK",J239="OPEN"),ISNUMBER(Journal!$G239)),G239*(Journal!$G239-Journal!$E239)/H239,"")</f>
        <v>0</v>
      </c>
      <c r="Z239">
        <f>IF(AA239="","",IF(AND(ISNUMBER(Settings!$D$5),ISNUMBER(Settings!$E$5),IF(Settings!$D$5&lt;=Settings!$E$5,AND(AA239&gt;=Settings!$D$5,AA239&lt;Settings!$E$5),OR(AA239&gt;=Settings!$D$5,AA239&lt;Settings!$E$5))),Settings!$A$5,IF(AND(ISNUMBER(Settings!$D$6),ISNUMBER(Settings!$E$6),IF(Settings!$D$6&lt;=Settings!$E$6,AND(AA239&gt;=Settings!$D$6,AA239&lt;Settings!$E$6),OR(AA239&gt;=Settings!$D$6,AA239&lt;Settings!$E$6))),Settings!$A$6,IF(AND(ISNUMBER(Settings!$D$7),ISNUMBER(Settings!$E$7),IF(Settings!$D$7&lt;=Settings!$E$7,AND(AA239&gt;=Settings!$D$7,AA239&lt;Settings!$E$7),OR(AA239&gt;=Settings!$D$7,AA239&lt;Settings!$E$7))),Settings!$A$7,IF(AND(ISNUMBER(Settings!$D$8),ISNUMBER(Settings!$E$8),IF(Settings!$D$8&lt;=Settings!$E$8,AND(AA239&gt;=Settings!$D$8,AA239&lt;Settings!$E$8),OR(AA239&gt;=Settings!$D$8,AA239&lt;Settings!$E$8))),Settings!$A$8,IF(AND(ISNUMBER(Settings!$D$9),ISNUMBER(Settings!$E$9),IF(Settings!$D$9&lt;=Settings!$E$9,AND(AA239&gt;=Settings!$D$9,AA239&lt;Settings!$E$9),OR(AA239&gt;=Settings!$D$9,AA239&lt;Settings!$E$9))),Settings!$A$9,IF(AND(ISNUMBER(Settings!$D$10),ISNUMBER(Settings!$E$10),IF(Settings!$D$10&lt;=Settings!$E$10,AND(AA239&gt;=Settings!$D$10,AA239&lt;Settings!$E$10),OR(AA239&gt;=Settings!$D$10,AA239&lt;Settings!$E$10))),Settings!$A$10,"")))))))</f>
        <v>0</v>
      </c>
      <c r="AA239">
        <f>IF(AND(A239,ISNUMBER(Journal!$B239)),MOD(ROUND(MOD(Journal!$B239,1)*1440,0)-ROUND(Journal!$D$8*60,0),1440),"")</f>
        <v>0</v>
      </c>
      <c r="AB239">
        <f>IF(G239=1,"LONG",IF(G239=-1,"SHORT",""))</f>
        <v>0</v>
      </c>
      <c r="AC239">
        <f>AC238+IF(K239,1,0)</f>
        <v>0</v>
      </c>
      <c r="AD239">
        <f>IF(K239,AC239,"")</f>
        <v>0</v>
      </c>
      <c r="AE239">
        <f>J239="OPEN"</f>
        <v>0</v>
      </c>
      <c r="AF239">
        <f>AND(J239&lt;&gt;"",J239&lt;&gt;"OK",J239&lt;&gt;"OPEN")</f>
        <v>0</v>
      </c>
      <c r="AH239">
        <v>228</v>
      </c>
      <c r="AI239">
        <f>IF(AH239&gt;$AZ$11,"",IF(AH239=0,Journal!$D$3,INDEX($Q$11:$Q$1010,MATCH(AH239,$AD$11:$AD$1010,0))))</f>
        <v>0</v>
      </c>
      <c r="AJ239">
        <v>229</v>
      </c>
      <c r="AK239">
        <f>IF(AJ239&gt;$AZ$11,"",INDEX($P$11:$P$1010,MATCH(AJ239,$AD$11:$AD$1010,0)))</f>
        <v>0</v>
      </c>
    </row>
    <row r="240" spans="1:37">
      <c r="A240">
        <f>COUNTA(Journal!A240:M240)&gt;0</f>
        <v>0</v>
      </c>
      <c r="B240">
        <f>IF(Journal!$C240="",0,IFERROR(MATCH(Journal!$C240,Markets!$A$5:$A$154,0),0))</f>
        <v>0</v>
      </c>
      <c r="C240">
        <f>IF(B240&gt;0,INDEX(Markets!$C$5:$C$154,B240),"")</f>
        <v>0</v>
      </c>
      <c r="D240">
        <f>IF(B240&gt;0,INDEX(Markets!$F$5:$F$154,B240),"")</f>
        <v>0</v>
      </c>
      <c r="E240">
        <f>IF(B240&gt;0,IF(INDEX(Markets!$G$5:$G$154,B240)="",Journal!$D$4,INDEX(Markets!$G$5:$G$154,B240)),"")</f>
        <v>0</v>
      </c>
      <c r="F240">
        <f>IF(B240&gt;0,N(INDEX(Markets!$H$5:$H$154,B240)),0)</f>
        <v>0</v>
      </c>
      <c r="G240">
        <f>IF(Journal!$D240="LONG",1,IF(Journal!$D240="SHORT",-1,0))</f>
        <v>0</v>
      </c>
      <c r="H240">
        <f>IF(AND(ISNUMBER(Journal!$E240),ISNUMBER(Journal!$F240)),ABS(Journal!$E240-Journal!$F240),"")</f>
        <v>0</v>
      </c>
      <c r="I240">
        <f>IF(NOT(A240),"",IF(Journal!$C240="","INSTRUMENT MISSING",IF(B240=0,"UNKNOWN INSTRUMENT",IF(OR(NOT(ISNUMBER(C240)),NOT(ISNUMBER(D240))),"INSTRUMENT SPECS MISSING",IF(OR(C240&lt;=0,D240&lt;=0),"INSTRUMENT SPECS MISSING",IF(NOT(ISNUMBER(Journal!$E240)),"ENTRY MISSING",IF(NOT(ISNUMBER(Journal!$F240)),"SL MISSING",IF(Journal!$F240=Journal!$E240,"SL = ENTRY",IF(G240=0,"DIRECTION MISSING",IF(G240*(Journal!$E240-Journal!$F240)&lt;=0,"SL WRONG SIDE",IF(NOT(AND(ISNUMBER(Journal!$L240),Journal!$L240&gt;0)),IF(TRUE,"LOTS MISSING","RISK MISSING"),"")))))))))))</f>
        <v>0</v>
      </c>
      <c r="J240">
        <f>IF(NOT(A240),"",IF(I240&lt;&gt;"",I240,IF(AND(ISNUMBER(Journal!$G240),G240*(Journal!$G240-Journal!$E240)&lt;=0),"TP1 WRONG SIDE",IF(AND(ISNUMBER(Journal!$H240),G240*(Journal!$H240-Journal!$E240)&lt;=0),"TP2 WRONG SIDE",IF(AND(ISNUMBER(Journal!$I240),G240*(Journal!$I240-Journal!$E240)&lt;=0),"TP3 WRONG SIDE",IF(Journal!$K240="","OPEN",IF(AND(Journal!$M240&lt;&gt;"",OR(NOT(ISNUMBER(Journal!$M240)),Journal!$M240&lt;=0,Journal!$M240&gt;=1)),"TP1 % INVALID",IF(Journal!$K240="SL","OK",IF(Journal!$K240="TP",IF(ISNUMBER(Journal!$G240),"OK","TP1 MISSING"),IF(Journal!$K240="Manual exit",IF(ISNUMBER(Journal!$J240),"OK","MANUAL MISSING"),IF(Journal!$K240="TP1 + Breakeven",IF(ISNUMBER(Journal!$G240),"OK","TP1 MISSING"),IF(Journal!$K240="TP1 + Manual",IF(ISNUMBER(Journal!$G240),IF(ISNUMBER(Journal!$J240),"OK","MANUAL MISSING"),IF(ISNUMBER(Journal!$J240),"TP1 MISSING","TP1 &amp; MANUAL MISSING")),IF(Journal!$K240="Multiple TP",IF(ISNUMBER(Journal!$G240),IF(ISNUMBER(Journal!$H240),"OK","TP2 MISSING"),IF(ISNUMBER(Journal!$H240),"TP1 MISSING","TP1 &amp; TP2 MISSING")),"UNKNOWN OUTCOME")))))))))))))</f>
        <v>0</v>
      </c>
      <c r="K240">
        <f>J240="OK"</f>
        <v>0</v>
      </c>
      <c r="L240">
        <f>IF(ISNUMBER(Journal!$M240),Journal!$M240,0.5)</f>
        <v>0</v>
      </c>
      <c r="M240">
        <f>IF(NOT(K240),"",G240*IF(Journal!$K240="SL",Journal!$F240-Journal!$E240,IF(Journal!$K240="TP",Journal!$G240-Journal!$E240,IF(Journal!$K240="Manual exit",Journal!$J240-Journal!$E240,IF(Journal!$K240="TP1 + Breakeven",L240*(Journal!$G240-Journal!$E240),IF(Journal!$K240="TP1 + Manual",L240*(Journal!$G240-Journal!$E240)+(1-L240)*(Journal!$J240-Journal!$E240),(Journal!$G240+Journal!$H240+IF(ISNUMBER(Journal!$I240),Journal!$I240,0))/IF(ISNUMBER(Journal!$I240),3,2)-Journal!$E240))))))</f>
        <v>0</v>
      </c>
      <c r="N240">
        <f>IF(K240,Journal!$E240+G240*M240,"")</f>
        <v>0</v>
      </c>
      <c r="O240">
        <f>Q239</f>
        <v>0</v>
      </c>
      <c r="P240">
        <f>IF(OR(NOT(A240),I240&lt;&gt;""),"",Journal!$L240)</f>
        <v>0</v>
      </c>
      <c r="Q240">
        <f>O240+IF(K240,V240,0)</f>
        <v>0</v>
      </c>
      <c r="R240">
        <f>IF(P240="","",H240*P240*C240*D240)</f>
        <v>0</v>
      </c>
      <c r="S240">
        <f>IF(K240,M240*P240*C240*D240,"")</f>
        <v>0</v>
      </c>
      <c r="T240">
        <f>IF(K240,-IF(F240&gt;0,F240*Journal!$E240*P240*C240*D240,P240*E240),"")</f>
        <v>0</v>
      </c>
      <c r="U240">
        <f>IF(K240,IF(S240&gt;0,"W",IF(S240&lt;0,"L","B")),"")</f>
        <v>0</v>
      </c>
      <c r="V240">
        <f>IF(K240,S240+T240,"")</f>
        <v>0</v>
      </c>
      <c r="W240">
        <f>IF(K240,V240/O240,"")</f>
        <v>0</v>
      </c>
      <c r="X240">
        <f>IF(K240,M240/H240,"")</f>
        <v>0</v>
      </c>
      <c r="Y240">
        <f>IF(AND(OR(J240="OK",J240="OPEN"),ISNUMBER(Journal!$G240)),G240*(Journal!$G240-Journal!$E240)/H240,"")</f>
        <v>0</v>
      </c>
      <c r="Z240">
        <f>IF(AA240="","",IF(AND(ISNUMBER(Settings!$D$5),ISNUMBER(Settings!$E$5),IF(Settings!$D$5&lt;=Settings!$E$5,AND(AA240&gt;=Settings!$D$5,AA240&lt;Settings!$E$5),OR(AA240&gt;=Settings!$D$5,AA240&lt;Settings!$E$5))),Settings!$A$5,IF(AND(ISNUMBER(Settings!$D$6),ISNUMBER(Settings!$E$6),IF(Settings!$D$6&lt;=Settings!$E$6,AND(AA240&gt;=Settings!$D$6,AA240&lt;Settings!$E$6),OR(AA240&gt;=Settings!$D$6,AA240&lt;Settings!$E$6))),Settings!$A$6,IF(AND(ISNUMBER(Settings!$D$7),ISNUMBER(Settings!$E$7),IF(Settings!$D$7&lt;=Settings!$E$7,AND(AA240&gt;=Settings!$D$7,AA240&lt;Settings!$E$7),OR(AA240&gt;=Settings!$D$7,AA240&lt;Settings!$E$7))),Settings!$A$7,IF(AND(ISNUMBER(Settings!$D$8),ISNUMBER(Settings!$E$8),IF(Settings!$D$8&lt;=Settings!$E$8,AND(AA240&gt;=Settings!$D$8,AA240&lt;Settings!$E$8),OR(AA240&gt;=Settings!$D$8,AA240&lt;Settings!$E$8))),Settings!$A$8,IF(AND(ISNUMBER(Settings!$D$9),ISNUMBER(Settings!$E$9),IF(Settings!$D$9&lt;=Settings!$E$9,AND(AA240&gt;=Settings!$D$9,AA240&lt;Settings!$E$9),OR(AA240&gt;=Settings!$D$9,AA240&lt;Settings!$E$9))),Settings!$A$9,IF(AND(ISNUMBER(Settings!$D$10),ISNUMBER(Settings!$E$10),IF(Settings!$D$10&lt;=Settings!$E$10,AND(AA240&gt;=Settings!$D$10,AA240&lt;Settings!$E$10),OR(AA240&gt;=Settings!$D$10,AA240&lt;Settings!$E$10))),Settings!$A$10,"")))))))</f>
        <v>0</v>
      </c>
      <c r="AA240">
        <f>IF(AND(A240,ISNUMBER(Journal!$B240)),MOD(ROUND(MOD(Journal!$B240,1)*1440,0)-ROUND(Journal!$D$8*60,0),1440),"")</f>
        <v>0</v>
      </c>
      <c r="AB240">
        <f>IF(G240=1,"LONG",IF(G240=-1,"SHORT",""))</f>
        <v>0</v>
      </c>
      <c r="AC240">
        <f>AC239+IF(K240,1,0)</f>
        <v>0</v>
      </c>
      <c r="AD240">
        <f>IF(K240,AC240,"")</f>
        <v>0</v>
      </c>
      <c r="AE240">
        <f>J240="OPEN"</f>
        <v>0</v>
      </c>
      <c r="AF240">
        <f>AND(J240&lt;&gt;"",J240&lt;&gt;"OK",J240&lt;&gt;"OPEN")</f>
        <v>0</v>
      </c>
      <c r="AH240">
        <v>229</v>
      </c>
      <c r="AI240">
        <f>IF(AH240&gt;$AZ$11,"",IF(AH240=0,Journal!$D$3,INDEX($Q$11:$Q$1010,MATCH(AH240,$AD$11:$AD$1010,0))))</f>
        <v>0</v>
      </c>
      <c r="AJ240">
        <v>230</v>
      </c>
      <c r="AK240">
        <f>IF(AJ240&gt;$AZ$11,"",INDEX($P$11:$P$1010,MATCH(AJ240,$AD$11:$AD$1010,0)))</f>
        <v>0</v>
      </c>
    </row>
    <row r="241" spans="1:37">
      <c r="A241">
        <f>COUNTA(Journal!A241:M241)&gt;0</f>
        <v>0</v>
      </c>
      <c r="B241">
        <f>IF(Journal!$C241="",0,IFERROR(MATCH(Journal!$C241,Markets!$A$5:$A$154,0),0))</f>
        <v>0</v>
      </c>
      <c r="C241">
        <f>IF(B241&gt;0,INDEX(Markets!$C$5:$C$154,B241),"")</f>
        <v>0</v>
      </c>
      <c r="D241">
        <f>IF(B241&gt;0,INDEX(Markets!$F$5:$F$154,B241),"")</f>
        <v>0</v>
      </c>
      <c r="E241">
        <f>IF(B241&gt;0,IF(INDEX(Markets!$G$5:$G$154,B241)="",Journal!$D$4,INDEX(Markets!$G$5:$G$154,B241)),"")</f>
        <v>0</v>
      </c>
      <c r="F241">
        <f>IF(B241&gt;0,N(INDEX(Markets!$H$5:$H$154,B241)),0)</f>
        <v>0</v>
      </c>
      <c r="G241">
        <f>IF(Journal!$D241="LONG",1,IF(Journal!$D241="SHORT",-1,0))</f>
        <v>0</v>
      </c>
      <c r="H241">
        <f>IF(AND(ISNUMBER(Journal!$E241),ISNUMBER(Journal!$F241)),ABS(Journal!$E241-Journal!$F241),"")</f>
        <v>0</v>
      </c>
      <c r="I241">
        <f>IF(NOT(A241),"",IF(Journal!$C241="","INSTRUMENT MISSING",IF(B241=0,"UNKNOWN INSTRUMENT",IF(OR(NOT(ISNUMBER(C241)),NOT(ISNUMBER(D241))),"INSTRUMENT SPECS MISSING",IF(OR(C241&lt;=0,D241&lt;=0),"INSTRUMENT SPECS MISSING",IF(NOT(ISNUMBER(Journal!$E241)),"ENTRY MISSING",IF(NOT(ISNUMBER(Journal!$F241)),"SL MISSING",IF(Journal!$F241=Journal!$E241,"SL = ENTRY",IF(G241=0,"DIRECTION MISSING",IF(G241*(Journal!$E241-Journal!$F241)&lt;=0,"SL WRONG SIDE",IF(NOT(AND(ISNUMBER(Journal!$L241),Journal!$L241&gt;0)),IF(TRUE,"LOTS MISSING","RISK MISSING"),"")))))))))))</f>
        <v>0</v>
      </c>
      <c r="J241">
        <f>IF(NOT(A241),"",IF(I241&lt;&gt;"",I241,IF(AND(ISNUMBER(Journal!$G241),G241*(Journal!$G241-Journal!$E241)&lt;=0),"TP1 WRONG SIDE",IF(AND(ISNUMBER(Journal!$H241),G241*(Journal!$H241-Journal!$E241)&lt;=0),"TP2 WRONG SIDE",IF(AND(ISNUMBER(Journal!$I241),G241*(Journal!$I241-Journal!$E241)&lt;=0),"TP3 WRONG SIDE",IF(Journal!$K241="","OPEN",IF(AND(Journal!$M241&lt;&gt;"",OR(NOT(ISNUMBER(Journal!$M241)),Journal!$M241&lt;=0,Journal!$M241&gt;=1)),"TP1 % INVALID",IF(Journal!$K241="SL","OK",IF(Journal!$K241="TP",IF(ISNUMBER(Journal!$G241),"OK","TP1 MISSING"),IF(Journal!$K241="Manual exit",IF(ISNUMBER(Journal!$J241),"OK","MANUAL MISSING"),IF(Journal!$K241="TP1 + Breakeven",IF(ISNUMBER(Journal!$G241),"OK","TP1 MISSING"),IF(Journal!$K241="TP1 + Manual",IF(ISNUMBER(Journal!$G241),IF(ISNUMBER(Journal!$J241),"OK","MANUAL MISSING"),IF(ISNUMBER(Journal!$J241),"TP1 MISSING","TP1 &amp; MANUAL MISSING")),IF(Journal!$K241="Multiple TP",IF(ISNUMBER(Journal!$G241),IF(ISNUMBER(Journal!$H241),"OK","TP2 MISSING"),IF(ISNUMBER(Journal!$H241),"TP1 MISSING","TP1 &amp; TP2 MISSING")),"UNKNOWN OUTCOME")))))))))))))</f>
        <v>0</v>
      </c>
      <c r="K241">
        <f>J241="OK"</f>
        <v>0</v>
      </c>
      <c r="L241">
        <f>IF(ISNUMBER(Journal!$M241),Journal!$M241,0.5)</f>
        <v>0</v>
      </c>
      <c r="M241">
        <f>IF(NOT(K241),"",G241*IF(Journal!$K241="SL",Journal!$F241-Journal!$E241,IF(Journal!$K241="TP",Journal!$G241-Journal!$E241,IF(Journal!$K241="Manual exit",Journal!$J241-Journal!$E241,IF(Journal!$K241="TP1 + Breakeven",L241*(Journal!$G241-Journal!$E241),IF(Journal!$K241="TP1 + Manual",L241*(Journal!$G241-Journal!$E241)+(1-L241)*(Journal!$J241-Journal!$E241),(Journal!$G241+Journal!$H241+IF(ISNUMBER(Journal!$I241),Journal!$I241,0))/IF(ISNUMBER(Journal!$I241),3,2)-Journal!$E241))))))</f>
        <v>0</v>
      </c>
      <c r="N241">
        <f>IF(K241,Journal!$E241+G241*M241,"")</f>
        <v>0</v>
      </c>
      <c r="O241">
        <f>Q240</f>
        <v>0</v>
      </c>
      <c r="P241">
        <f>IF(OR(NOT(A241),I241&lt;&gt;""),"",Journal!$L241)</f>
        <v>0</v>
      </c>
      <c r="Q241">
        <f>O241+IF(K241,V241,0)</f>
        <v>0</v>
      </c>
      <c r="R241">
        <f>IF(P241="","",H241*P241*C241*D241)</f>
        <v>0</v>
      </c>
      <c r="S241">
        <f>IF(K241,M241*P241*C241*D241,"")</f>
        <v>0</v>
      </c>
      <c r="T241">
        <f>IF(K241,-IF(F241&gt;0,F241*Journal!$E241*P241*C241*D241,P241*E241),"")</f>
        <v>0</v>
      </c>
      <c r="U241">
        <f>IF(K241,IF(S241&gt;0,"W",IF(S241&lt;0,"L","B")),"")</f>
        <v>0</v>
      </c>
      <c r="V241">
        <f>IF(K241,S241+T241,"")</f>
        <v>0</v>
      </c>
      <c r="W241">
        <f>IF(K241,V241/O241,"")</f>
        <v>0</v>
      </c>
      <c r="X241">
        <f>IF(K241,M241/H241,"")</f>
        <v>0</v>
      </c>
      <c r="Y241">
        <f>IF(AND(OR(J241="OK",J241="OPEN"),ISNUMBER(Journal!$G241)),G241*(Journal!$G241-Journal!$E241)/H241,"")</f>
        <v>0</v>
      </c>
      <c r="Z241">
        <f>IF(AA241="","",IF(AND(ISNUMBER(Settings!$D$5),ISNUMBER(Settings!$E$5),IF(Settings!$D$5&lt;=Settings!$E$5,AND(AA241&gt;=Settings!$D$5,AA241&lt;Settings!$E$5),OR(AA241&gt;=Settings!$D$5,AA241&lt;Settings!$E$5))),Settings!$A$5,IF(AND(ISNUMBER(Settings!$D$6),ISNUMBER(Settings!$E$6),IF(Settings!$D$6&lt;=Settings!$E$6,AND(AA241&gt;=Settings!$D$6,AA241&lt;Settings!$E$6),OR(AA241&gt;=Settings!$D$6,AA241&lt;Settings!$E$6))),Settings!$A$6,IF(AND(ISNUMBER(Settings!$D$7),ISNUMBER(Settings!$E$7),IF(Settings!$D$7&lt;=Settings!$E$7,AND(AA241&gt;=Settings!$D$7,AA241&lt;Settings!$E$7),OR(AA241&gt;=Settings!$D$7,AA241&lt;Settings!$E$7))),Settings!$A$7,IF(AND(ISNUMBER(Settings!$D$8),ISNUMBER(Settings!$E$8),IF(Settings!$D$8&lt;=Settings!$E$8,AND(AA241&gt;=Settings!$D$8,AA241&lt;Settings!$E$8),OR(AA241&gt;=Settings!$D$8,AA241&lt;Settings!$E$8))),Settings!$A$8,IF(AND(ISNUMBER(Settings!$D$9),ISNUMBER(Settings!$E$9),IF(Settings!$D$9&lt;=Settings!$E$9,AND(AA241&gt;=Settings!$D$9,AA241&lt;Settings!$E$9),OR(AA241&gt;=Settings!$D$9,AA241&lt;Settings!$E$9))),Settings!$A$9,IF(AND(ISNUMBER(Settings!$D$10),ISNUMBER(Settings!$E$10),IF(Settings!$D$10&lt;=Settings!$E$10,AND(AA241&gt;=Settings!$D$10,AA241&lt;Settings!$E$10),OR(AA241&gt;=Settings!$D$10,AA241&lt;Settings!$E$10))),Settings!$A$10,"")))))))</f>
        <v>0</v>
      </c>
      <c r="AA241">
        <f>IF(AND(A241,ISNUMBER(Journal!$B241)),MOD(ROUND(MOD(Journal!$B241,1)*1440,0)-ROUND(Journal!$D$8*60,0),1440),"")</f>
        <v>0</v>
      </c>
      <c r="AB241">
        <f>IF(G241=1,"LONG",IF(G241=-1,"SHORT",""))</f>
        <v>0</v>
      </c>
      <c r="AC241">
        <f>AC240+IF(K241,1,0)</f>
        <v>0</v>
      </c>
      <c r="AD241">
        <f>IF(K241,AC241,"")</f>
        <v>0</v>
      </c>
      <c r="AE241">
        <f>J241="OPEN"</f>
        <v>0</v>
      </c>
      <c r="AF241">
        <f>AND(J241&lt;&gt;"",J241&lt;&gt;"OK",J241&lt;&gt;"OPEN")</f>
        <v>0</v>
      </c>
      <c r="AH241">
        <v>230</v>
      </c>
      <c r="AI241">
        <f>IF(AH241&gt;$AZ$11,"",IF(AH241=0,Journal!$D$3,INDEX($Q$11:$Q$1010,MATCH(AH241,$AD$11:$AD$1010,0))))</f>
        <v>0</v>
      </c>
      <c r="AJ241">
        <v>231</v>
      </c>
      <c r="AK241">
        <f>IF(AJ241&gt;$AZ$11,"",INDEX($P$11:$P$1010,MATCH(AJ241,$AD$11:$AD$1010,0)))</f>
        <v>0</v>
      </c>
    </row>
    <row r="242" spans="1:37">
      <c r="A242">
        <f>COUNTA(Journal!A242:M242)&gt;0</f>
        <v>0</v>
      </c>
      <c r="B242">
        <f>IF(Journal!$C242="",0,IFERROR(MATCH(Journal!$C242,Markets!$A$5:$A$154,0),0))</f>
        <v>0</v>
      </c>
      <c r="C242">
        <f>IF(B242&gt;0,INDEX(Markets!$C$5:$C$154,B242),"")</f>
        <v>0</v>
      </c>
      <c r="D242">
        <f>IF(B242&gt;0,INDEX(Markets!$F$5:$F$154,B242),"")</f>
        <v>0</v>
      </c>
      <c r="E242">
        <f>IF(B242&gt;0,IF(INDEX(Markets!$G$5:$G$154,B242)="",Journal!$D$4,INDEX(Markets!$G$5:$G$154,B242)),"")</f>
        <v>0</v>
      </c>
      <c r="F242">
        <f>IF(B242&gt;0,N(INDEX(Markets!$H$5:$H$154,B242)),0)</f>
        <v>0</v>
      </c>
      <c r="G242">
        <f>IF(Journal!$D242="LONG",1,IF(Journal!$D242="SHORT",-1,0))</f>
        <v>0</v>
      </c>
      <c r="H242">
        <f>IF(AND(ISNUMBER(Journal!$E242),ISNUMBER(Journal!$F242)),ABS(Journal!$E242-Journal!$F242),"")</f>
        <v>0</v>
      </c>
      <c r="I242">
        <f>IF(NOT(A242),"",IF(Journal!$C242="","INSTRUMENT MISSING",IF(B242=0,"UNKNOWN INSTRUMENT",IF(OR(NOT(ISNUMBER(C242)),NOT(ISNUMBER(D242))),"INSTRUMENT SPECS MISSING",IF(OR(C242&lt;=0,D242&lt;=0),"INSTRUMENT SPECS MISSING",IF(NOT(ISNUMBER(Journal!$E242)),"ENTRY MISSING",IF(NOT(ISNUMBER(Journal!$F242)),"SL MISSING",IF(Journal!$F242=Journal!$E242,"SL = ENTRY",IF(G242=0,"DIRECTION MISSING",IF(G242*(Journal!$E242-Journal!$F242)&lt;=0,"SL WRONG SIDE",IF(NOT(AND(ISNUMBER(Journal!$L242),Journal!$L242&gt;0)),IF(TRUE,"LOTS MISSING","RISK MISSING"),"")))))))))))</f>
        <v>0</v>
      </c>
      <c r="J242">
        <f>IF(NOT(A242),"",IF(I242&lt;&gt;"",I242,IF(AND(ISNUMBER(Journal!$G242),G242*(Journal!$G242-Journal!$E242)&lt;=0),"TP1 WRONG SIDE",IF(AND(ISNUMBER(Journal!$H242),G242*(Journal!$H242-Journal!$E242)&lt;=0),"TP2 WRONG SIDE",IF(AND(ISNUMBER(Journal!$I242),G242*(Journal!$I242-Journal!$E242)&lt;=0),"TP3 WRONG SIDE",IF(Journal!$K242="","OPEN",IF(AND(Journal!$M242&lt;&gt;"",OR(NOT(ISNUMBER(Journal!$M242)),Journal!$M242&lt;=0,Journal!$M242&gt;=1)),"TP1 % INVALID",IF(Journal!$K242="SL","OK",IF(Journal!$K242="TP",IF(ISNUMBER(Journal!$G242),"OK","TP1 MISSING"),IF(Journal!$K242="Manual exit",IF(ISNUMBER(Journal!$J242),"OK","MANUAL MISSING"),IF(Journal!$K242="TP1 + Breakeven",IF(ISNUMBER(Journal!$G242),"OK","TP1 MISSING"),IF(Journal!$K242="TP1 + Manual",IF(ISNUMBER(Journal!$G242),IF(ISNUMBER(Journal!$J242),"OK","MANUAL MISSING"),IF(ISNUMBER(Journal!$J242),"TP1 MISSING","TP1 &amp; MANUAL MISSING")),IF(Journal!$K242="Multiple TP",IF(ISNUMBER(Journal!$G242),IF(ISNUMBER(Journal!$H242),"OK","TP2 MISSING"),IF(ISNUMBER(Journal!$H242),"TP1 MISSING","TP1 &amp; TP2 MISSING")),"UNKNOWN OUTCOME")))))))))))))</f>
        <v>0</v>
      </c>
      <c r="K242">
        <f>J242="OK"</f>
        <v>0</v>
      </c>
      <c r="L242">
        <f>IF(ISNUMBER(Journal!$M242),Journal!$M242,0.5)</f>
        <v>0</v>
      </c>
      <c r="M242">
        <f>IF(NOT(K242),"",G242*IF(Journal!$K242="SL",Journal!$F242-Journal!$E242,IF(Journal!$K242="TP",Journal!$G242-Journal!$E242,IF(Journal!$K242="Manual exit",Journal!$J242-Journal!$E242,IF(Journal!$K242="TP1 + Breakeven",L242*(Journal!$G242-Journal!$E242),IF(Journal!$K242="TP1 + Manual",L242*(Journal!$G242-Journal!$E242)+(1-L242)*(Journal!$J242-Journal!$E242),(Journal!$G242+Journal!$H242+IF(ISNUMBER(Journal!$I242),Journal!$I242,0))/IF(ISNUMBER(Journal!$I242),3,2)-Journal!$E242))))))</f>
        <v>0</v>
      </c>
      <c r="N242">
        <f>IF(K242,Journal!$E242+G242*M242,"")</f>
        <v>0</v>
      </c>
      <c r="O242">
        <f>Q241</f>
        <v>0</v>
      </c>
      <c r="P242">
        <f>IF(OR(NOT(A242),I242&lt;&gt;""),"",Journal!$L242)</f>
        <v>0</v>
      </c>
      <c r="Q242">
        <f>O242+IF(K242,V242,0)</f>
        <v>0</v>
      </c>
      <c r="R242">
        <f>IF(P242="","",H242*P242*C242*D242)</f>
        <v>0</v>
      </c>
      <c r="S242">
        <f>IF(K242,M242*P242*C242*D242,"")</f>
        <v>0</v>
      </c>
      <c r="T242">
        <f>IF(K242,-IF(F242&gt;0,F242*Journal!$E242*P242*C242*D242,P242*E242),"")</f>
        <v>0</v>
      </c>
      <c r="U242">
        <f>IF(K242,IF(S242&gt;0,"W",IF(S242&lt;0,"L","B")),"")</f>
        <v>0</v>
      </c>
      <c r="V242">
        <f>IF(K242,S242+T242,"")</f>
        <v>0</v>
      </c>
      <c r="W242">
        <f>IF(K242,V242/O242,"")</f>
        <v>0</v>
      </c>
      <c r="X242">
        <f>IF(K242,M242/H242,"")</f>
        <v>0</v>
      </c>
      <c r="Y242">
        <f>IF(AND(OR(J242="OK",J242="OPEN"),ISNUMBER(Journal!$G242)),G242*(Journal!$G242-Journal!$E242)/H242,"")</f>
        <v>0</v>
      </c>
      <c r="Z242">
        <f>IF(AA242="","",IF(AND(ISNUMBER(Settings!$D$5),ISNUMBER(Settings!$E$5),IF(Settings!$D$5&lt;=Settings!$E$5,AND(AA242&gt;=Settings!$D$5,AA242&lt;Settings!$E$5),OR(AA242&gt;=Settings!$D$5,AA242&lt;Settings!$E$5))),Settings!$A$5,IF(AND(ISNUMBER(Settings!$D$6),ISNUMBER(Settings!$E$6),IF(Settings!$D$6&lt;=Settings!$E$6,AND(AA242&gt;=Settings!$D$6,AA242&lt;Settings!$E$6),OR(AA242&gt;=Settings!$D$6,AA242&lt;Settings!$E$6))),Settings!$A$6,IF(AND(ISNUMBER(Settings!$D$7),ISNUMBER(Settings!$E$7),IF(Settings!$D$7&lt;=Settings!$E$7,AND(AA242&gt;=Settings!$D$7,AA242&lt;Settings!$E$7),OR(AA242&gt;=Settings!$D$7,AA242&lt;Settings!$E$7))),Settings!$A$7,IF(AND(ISNUMBER(Settings!$D$8),ISNUMBER(Settings!$E$8),IF(Settings!$D$8&lt;=Settings!$E$8,AND(AA242&gt;=Settings!$D$8,AA242&lt;Settings!$E$8),OR(AA242&gt;=Settings!$D$8,AA242&lt;Settings!$E$8))),Settings!$A$8,IF(AND(ISNUMBER(Settings!$D$9),ISNUMBER(Settings!$E$9),IF(Settings!$D$9&lt;=Settings!$E$9,AND(AA242&gt;=Settings!$D$9,AA242&lt;Settings!$E$9),OR(AA242&gt;=Settings!$D$9,AA242&lt;Settings!$E$9))),Settings!$A$9,IF(AND(ISNUMBER(Settings!$D$10),ISNUMBER(Settings!$E$10),IF(Settings!$D$10&lt;=Settings!$E$10,AND(AA242&gt;=Settings!$D$10,AA242&lt;Settings!$E$10),OR(AA242&gt;=Settings!$D$10,AA242&lt;Settings!$E$10))),Settings!$A$10,"")))))))</f>
        <v>0</v>
      </c>
      <c r="AA242">
        <f>IF(AND(A242,ISNUMBER(Journal!$B242)),MOD(ROUND(MOD(Journal!$B242,1)*1440,0)-ROUND(Journal!$D$8*60,0),1440),"")</f>
        <v>0</v>
      </c>
      <c r="AB242">
        <f>IF(G242=1,"LONG",IF(G242=-1,"SHORT",""))</f>
        <v>0</v>
      </c>
      <c r="AC242">
        <f>AC241+IF(K242,1,0)</f>
        <v>0</v>
      </c>
      <c r="AD242">
        <f>IF(K242,AC242,"")</f>
        <v>0</v>
      </c>
      <c r="AE242">
        <f>J242="OPEN"</f>
        <v>0</v>
      </c>
      <c r="AF242">
        <f>AND(J242&lt;&gt;"",J242&lt;&gt;"OK",J242&lt;&gt;"OPEN")</f>
        <v>0</v>
      </c>
      <c r="AH242">
        <v>231</v>
      </c>
      <c r="AI242">
        <f>IF(AH242&gt;$AZ$11,"",IF(AH242=0,Journal!$D$3,INDEX($Q$11:$Q$1010,MATCH(AH242,$AD$11:$AD$1010,0))))</f>
        <v>0</v>
      </c>
      <c r="AJ242">
        <v>232</v>
      </c>
      <c r="AK242">
        <f>IF(AJ242&gt;$AZ$11,"",INDEX($P$11:$P$1010,MATCH(AJ242,$AD$11:$AD$1010,0)))</f>
        <v>0</v>
      </c>
    </row>
    <row r="243" spans="1:37">
      <c r="A243">
        <f>COUNTA(Journal!A243:M243)&gt;0</f>
        <v>0</v>
      </c>
      <c r="B243">
        <f>IF(Journal!$C243="",0,IFERROR(MATCH(Journal!$C243,Markets!$A$5:$A$154,0),0))</f>
        <v>0</v>
      </c>
      <c r="C243">
        <f>IF(B243&gt;0,INDEX(Markets!$C$5:$C$154,B243),"")</f>
        <v>0</v>
      </c>
      <c r="D243">
        <f>IF(B243&gt;0,INDEX(Markets!$F$5:$F$154,B243),"")</f>
        <v>0</v>
      </c>
      <c r="E243">
        <f>IF(B243&gt;0,IF(INDEX(Markets!$G$5:$G$154,B243)="",Journal!$D$4,INDEX(Markets!$G$5:$G$154,B243)),"")</f>
        <v>0</v>
      </c>
      <c r="F243">
        <f>IF(B243&gt;0,N(INDEX(Markets!$H$5:$H$154,B243)),0)</f>
        <v>0</v>
      </c>
      <c r="G243">
        <f>IF(Journal!$D243="LONG",1,IF(Journal!$D243="SHORT",-1,0))</f>
        <v>0</v>
      </c>
      <c r="H243">
        <f>IF(AND(ISNUMBER(Journal!$E243),ISNUMBER(Journal!$F243)),ABS(Journal!$E243-Journal!$F243),"")</f>
        <v>0</v>
      </c>
      <c r="I243">
        <f>IF(NOT(A243),"",IF(Journal!$C243="","INSTRUMENT MISSING",IF(B243=0,"UNKNOWN INSTRUMENT",IF(OR(NOT(ISNUMBER(C243)),NOT(ISNUMBER(D243))),"INSTRUMENT SPECS MISSING",IF(OR(C243&lt;=0,D243&lt;=0),"INSTRUMENT SPECS MISSING",IF(NOT(ISNUMBER(Journal!$E243)),"ENTRY MISSING",IF(NOT(ISNUMBER(Journal!$F243)),"SL MISSING",IF(Journal!$F243=Journal!$E243,"SL = ENTRY",IF(G243=0,"DIRECTION MISSING",IF(G243*(Journal!$E243-Journal!$F243)&lt;=0,"SL WRONG SIDE",IF(NOT(AND(ISNUMBER(Journal!$L243),Journal!$L243&gt;0)),IF(TRUE,"LOTS MISSING","RISK MISSING"),"")))))))))))</f>
        <v>0</v>
      </c>
      <c r="J243">
        <f>IF(NOT(A243),"",IF(I243&lt;&gt;"",I243,IF(AND(ISNUMBER(Journal!$G243),G243*(Journal!$G243-Journal!$E243)&lt;=0),"TP1 WRONG SIDE",IF(AND(ISNUMBER(Journal!$H243),G243*(Journal!$H243-Journal!$E243)&lt;=0),"TP2 WRONG SIDE",IF(AND(ISNUMBER(Journal!$I243),G243*(Journal!$I243-Journal!$E243)&lt;=0),"TP3 WRONG SIDE",IF(Journal!$K243="","OPEN",IF(AND(Journal!$M243&lt;&gt;"",OR(NOT(ISNUMBER(Journal!$M243)),Journal!$M243&lt;=0,Journal!$M243&gt;=1)),"TP1 % INVALID",IF(Journal!$K243="SL","OK",IF(Journal!$K243="TP",IF(ISNUMBER(Journal!$G243),"OK","TP1 MISSING"),IF(Journal!$K243="Manual exit",IF(ISNUMBER(Journal!$J243),"OK","MANUAL MISSING"),IF(Journal!$K243="TP1 + Breakeven",IF(ISNUMBER(Journal!$G243),"OK","TP1 MISSING"),IF(Journal!$K243="TP1 + Manual",IF(ISNUMBER(Journal!$G243),IF(ISNUMBER(Journal!$J243),"OK","MANUAL MISSING"),IF(ISNUMBER(Journal!$J243),"TP1 MISSING","TP1 &amp; MANUAL MISSING")),IF(Journal!$K243="Multiple TP",IF(ISNUMBER(Journal!$G243),IF(ISNUMBER(Journal!$H243),"OK","TP2 MISSING"),IF(ISNUMBER(Journal!$H243),"TP1 MISSING","TP1 &amp; TP2 MISSING")),"UNKNOWN OUTCOME")))))))))))))</f>
        <v>0</v>
      </c>
      <c r="K243">
        <f>J243="OK"</f>
        <v>0</v>
      </c>
      <c r="L243">
        <f>IF(ISNUMBER(Journal!$M243),Journal!$M243,0.5)</f>
        <v>0</v>
      </c>
      <c r="M243">
        <f>IF(NOT(K243),"",G243*IF(Journal!$K243="SL",Journal!$F243-Journal!$E243,IF(Journal!$K243="TP",Journal!$G243-Journal!$E243,IF(Journal!$K243="Manual exit",Journal!$J243-Journal!$E243,IF(Journal!$K243="TP1 + Breakeven",L243*(Journal!$G243-Journal!$E243),IF(Journal!$K243="TP1 + Manual",L243*(Journal!$G243-Journal!$E243)+(1-L243)*(Journal!$J243-Journal!$E243),(Journal!$G243+Journal!$H243+IF(ISNUMBER(Journal!$I243),Journal!$I243,0))/IF(ISNUMBER(Journal!$I243),3,2)-Journal!$E243))))))</f>
        <v>0</v>
      </c>
      <c r="N243">
        <f>IF(K243,Journal!$E243+G243*M243,"")</f>
        <v>0</v>
      </c>
      <c r="O243">
        <f>Q242</f>
        <v>0</v>
      </c>
      <c r="P243">
        <f>IF(OR(NOT(A243),I243&lt;&gt;""),"",Journal!$L243)</f>
        <v>0</v>
      </c>
      <c r="Q243">
        <f>O243+IF(K243,V243,0)</f>
        <v>0</v>
      </c>
      <c r="R243">
        <f>IF(P243="","",H243*P243*C243*D243)</f>
        <v>0</v>
      </c>
      <c r="S243">
        <f>IF(K243,M243*P243*C243*D243,"")</f>
        <v>0</v>
      </c>
      <c r="T243">
        <f>IF(K243,-IF(F243&gt;0,F243*Journal!$E243*P243*C243*D243,P243*E243),"")</f>
        <v>0</v>
      </c>
      <c r="U243">
        <f>IF(K243,IF(S243&gt;0,"W",IF(S243&lt;0,"L","B")),"")</f>
        <v>0</v>
      </c>
      <c r="V243">
        <f>IF(K243,S243+T243,"")</f>
        <v>0</v>
      </c>
      <c r="W243">
        <f>IF(K243,V243/O243,"")</f>
        <v>0</v>
      </c>
      <c r="X243">
        <f>IF(K243,M243/H243,"")</f>
        <v>0</v>
      </c>
      <c r="Y243">
        <f>IF(AND(OR(J243="OK",J243="OPEN"),ISNUMBER(Journal!$G243)),G243*(Journal!$G243-Journal!$E243)/H243,"")</f>
        <v>0</v>
      </c>
      <c r="Z243">
        <f>IF(AA243="","",IF(AND(ISNUMBER(Settings!$D$5),ISNUMBER(Settings!$E$5),IF(Settings!$D$5&lt;=Settings!$E$5,AND(AA243&gt;=Settings!$D$5,AA243&lt;Settings!$E$5),OR(AA243&gt;=Settings!$D$5,AA243&lt;Settings!$E$5))),Settings!$A$5,IF(AND(ISNUMBER(Settings!$D$6),ISNUMBER(Settings!$E$6),IF(Settings!$D$6&lt;=Settings!$E$6,AND(AA243&gt;=Settings!$D$6,AA243&lt;Settings!$E$6),OR(AA243&gt;=Settings!$D$6,AA243&lt;Settings!$E$6))),Settings!$A$6,IF(AND(ISNUMBER(Settings!$D$7),ISNUMBER(Settings!$E$7),IF(Settings!$D$7&lt;=Settings!$E$7,AND(AA243&gt;=Settings!$D$7,AA243&lt;Settings!$E$7),OR(AA243&gt;=Settings!$D$7,AA243&lt;Settings!$E$7))),Settings!$A$7,IF(AND(ISNUMBER(Settings!$D$8),ISNUMBER(Settings!$E$8),IF(Settings!$D$8&lt;=Settings!$E$8,AND(AA243&gt;=Settings!$D$8,AA243&lt;Settings!$E$8),OR(AA243&gt;=Settings!$D$8,AA243&lt;Settings!$E$8))),Settings!$A$8,IF(AND(ISNUMBER(Settings!$D$9),ISNUMBER(Settings!$E$9),IF(Settings!$D$9&lt;=Settings!$E$9,AND(AA243&gt;=Settings!$D$9,AA243&lt;Settings!$E$9),OR(AA243&gt;=Settings!$D$9,AA243&lt;Settings!$E$9))),Settings!$A$9,IF(AND(ISNUMBER(Settings!$D$10),ISNUMBER(Settings!$E$10),IF(Settings!$D$10&lt;=Settings!$E$10,AND(AA243&gt;=Settings!$D$10,AA243&lt;Settings!$E$10),OR(AA243&gt;=Settings!$D$10,AA243&lt;Settings!$E$10))),Settings!$A$10,"")))))))</f>
        <v>0</v>
      </c>
      <c r="AA243">
        <f>IF(AND(A243,ISNUMBER(Journal!$B243)),MOD(ROUND(MOD(Journal!$B243,1)*1440,0)-ROUND(Journal!$D$8*60,0),1440),"")</f>
        <v>0</v>
      </c>
      <c r="AB243">
        <f>IF(G243=1,"LONG",IF(G243=-1,"SHORT",""))</f>
        <v>0</v>
      </c>
      <c r="AC243">
        <f>AC242+IF(K243,1,0)</f>
        <v>0</v>
      </c>
      <c r="AD243">
        <f>IF(K243,AC243,"")</f>
        <v>0</v>
      </c>
      <c r="AE243">
        <f>J243="OPEN"</f>
        <v>0</v>
      </c>
      <c r="AF243">
        <f>AND(J243&lt;&gt;"",J243&lt;&gt;"OK",J243&lt;&gt;"OPEN")</f>
        <v>0</v>
      </c>
      <c r="AH243">
        <v>232</v>
      </c>
      <c r="AI243">
        <f>IF(AH243&gt;$AZ$11,"",IF(AH243=0,Journal!$D$3,INDEX($Q$11:$Q$1010,MATCH(AH243,$AD$11:$AD$1010,0))))</f>
        <v>0</v>
      </c>
      <c r="AJ243">
        <v>233</v>
      </c>
      <c r="AK243">
        <f>IF(AJ243&gt;$AZ$11,"",INDEX($P$11:$P$1010,MATCH(AJ243,$AD$11:$AD$1010,0)))</f>
        <v>0</v>
      </c>
    </row>
    <row r="244" spans="1:37">
      <c r="A244">
        <f>COUNTA(Journal!A244:M244)&gt;0</f>
        <v>0</v>
      </c>
      <c r="B244">
        <f>IF(Journal!$C244="",0,IFERROR(MATCH(Journal!$C244,Markets!$A$5:$A$154,0),0))</f>
        <v>0</v>
      </c>
      <c r="C244">
        <f>IF(B244&gt;0,INDEX(Markets!$C$5:$C$154,B244),"")</f>
        <v>0</v>
      </c>
      <c r="D244">
        <f>IF(B244&gt;0,INDEX(Markets!$F$5:$F$154,B244),"")</f>
        <v>0</v>
      </c>
      <c r="E244">
        <f>IF(B244&gt;0,IF(INDEX(Markets!$G$5:$G$154,B244)="",Journal!$D$4,INDEX(Markets!$G$5:$G$154,B244)),"")</f>
        <v>0</v>
      </c>
      <c r="F244">
        <f>IF(B244&gt;0,N(INDEX(Markets!$H$5:$H$154,B244)),0)</f>
        <v>0</v>
      </c>
      <c r="G244">
        <f>IF(Journal!$D244="LONG",1,IF(Journal!$D244="SHORT",-1,0))</f>
        <v>0</v>
      </c>
      <c r="H244">
        <f>IF(AND(ISNUMBER(Journal!$E244),ISNUMBER(Journal!$F244)),ABS(Journal!$E244-Journal!$F244),"")</f>
        <v>0</v>
      </c>
      <c r="I244">
        <f>IF(NOT(A244),"",IF(Journal!$C244="","INSTRUMENT MISSING",IF(B244=0,"UNKNOWN INSTRUMENT",IF(OR(NOT(ISNUMBER(C244)),NOT(ISNUMBER(D244))),"INSTRUMENT SPECS MISSING",IF(OR(C244&lt;=0,D244&lt;=0),"INSTRUMENT SPECS MISSING",IF(NOT(ISNUMBER(Journal!$E244)),"ENTRY MISSING",IF(NOT(ISNUMBER(Journal!$F244)),"SL MISSING",IF(Journal!$F244=Journal!$E244,"SL = ENTRY",IF(G244=0,"DIRECTION MISSING",IF(G244*(Journal!$E244-Journal!$F244)&lt;=0,"SL WRONG SIDE",IF(NOT(AND(ISNUMBER(Journal!$L244),Journal!$L244&gt;0)),IF(TRUE,"LOTS MISSING","RISK MISSING"),"")))))))))))</f>
        <v>0</v>
      </c>
      <c r="J244">
        <f>IF(NOT(A244),"",IF(I244&lt;&gt;"",I244,IF(AND(ISNUMBER(Journal!$G244),G244*(Journal!$G244-Journal!$E244)&lt;=0),"TP1 WRONG SIDE",IF(AND(ISNUMBER(Journal!$H244),G244*(Journal!$H244-Journal!$E244)&lt;=0),"TP2 WRONG SIDE",IF(AND(ISNUMBER(Journal!$I244),G244*(Journal!$I244-Journal!$E244)&lt;=0),"TP3 WRONG SIDE",IF(Journal!$K244="","OPEN",IF(AND(Journal!$M244&lt;&gt;"",OR(NOT(ISNUMBER(Journal!$M244)),Journal!$M244&lt;=0,Journal!$M244&gt;=1)),"TP1 % INVALID",IF(Journal!$K244="SL","OK",IF(Journal!$K244="TP",IF(ISNUMBER(Journal!$G244),"OK","TP1 MISSING"),IF(Journal!$K244="Manual exit",IF(ISNUMBER(Journal!$J244),"OK","MANUAL MISSING"),IF(Journal!$K244="TP1 + Breakeven",IF(ISNUMBER(Journal!$G244),"OK","TP1 MISSING"),IF(Journal!$K244="TP1 + Manual",IF(ISNUMBER(Journal!$G244),IF(ISNUMBER(Journal!$J244),"OK","MANUAL MISSING"),IF(ISNUMBER(Journal!$J244),"TP1 MISSING","TP1 &amp; MANUAL MISSING")),IF(Journal!$K244="Multiple TP",IF(ISNUMBER(Journal!$G244),IF(ISNUMBER(Journal!$H244),"OK","TP2 MISSING"),IF(ISNUMBER(Journal!$H244),"TP1 MISSING","TP1 &amp; TP2 MISSING")),"UNKNOWN OUTCOME")))))))))))))</f>
        <v>0</v>
      </c>
      <c r="K244">
        <f>J244="OK"</f>
        <v>0</v>
      </c>
      <c r="L244">
        <f>IF(ISNUMBER(Journal!$M244),Journal!$M244,0.5)</f>
        <v>0</v>
      </c>
      <c r="M244">
        <f>IF(NOT(K244),"",G244*IF(Journal!$K244="SL",Journal!$F244-Journal!$E244,IF(Journal!$K244="TP",Journal!$G244-Journal!$E244,IF(Journal!$K244="Manual exit",Journal!$J244-Journal!$E244,IF(Journal!$K244="TP1 + Breakeven",L244*(Journal!$G244-Journal!$E244),IF(Journal!$K244="TP1 + Manual",L244*(Journal!$G244-Journal!$E244)+(1-L244)*(Journal!$J244-Journal!$E244),(Journal!$G244+Journal!$H244+IF(ISNUMBER(Journal!$I244),Journal!$I244,0))/IF(ISNUMBER(Journal!$I244),3,2)-Journal!$E244))))))</f>
        <v>0</v>
      </c>
      <c r="N244">
        <f>IF(K244,Journal!$E244+G244*M244,"")</f>
        <v>0</v>
      </c>
      <c r="O244">
        <f>Q243</f>
        <v>0</v>
      </c>
      <c r="P244">
        <f>IF(OR(NOT(A244),I244&lt;&gt;""),"",Journal!$L244)</f>
        <v>0</v>
      </c>
      <c r="Q244">
        <f>O244+IF(K244,V244,0)</f>
        <v>0</v>
      </c>
      <c r="R244">
        <f>IF(P244="","",H244*P244*C244*D244)</f>
        <v>0</v>
      </c>
      <c r="S244">
        <f>IF(K244,M244*P244*C244*D244,"")</f>
        <v>0</v>
      </c>
      <c r="T244">
        <f>IF(K244,-IF(F244&gt;0,F244*Journal!$E244*P244*C244*D244,P244*E244),"")</f>
        <v>0</v>
      </c>
      <c r="U244">
        <f>IF(K244,IF(S244&gt;0,"W",IF(S244&lt;0,"L","B")),"")</f>
        <v>0</v>
      </c>
      <c r="V244">
        <f>IF(K244,S244+T244,"")</f>
        <v>0</v>
      </c>
      <c r="W244">
        <f>IF(K244,V244/O244,"")</f>
        <v>0</v>
      </c>
      <c r="X244">
        <f>IF(K244,M244/H244,"")</f>
        <v>0</v>
      </c>
      <c r="Y244">
        <f>IF(AND(OR(J244="OK",J244="OPEN"),ISNUMBER(Journal!$G244)),G244*(Journal!$G244-Journal!$E244)/H244,"")</f>
        <v>0</v>
      </c>
      <c r="Z244">
        <f>IF(AA244="","",IF(AND(ISNUMBER(Settings!$D$5),ISNUMBER(Settings!$E$5),IF(Settings!$D$5&lt;=Settings!$E$5,AND(AA244&gt;=Settings!$D$5,AA244&lt;Settings!$E$5),OR(AA244&gt;=Settings!$D$5,AA244&lt;Settings!$E$5))),Settings!$A$5,IF(AND(ISNUMBER(Settings!$D$6),ISNUMBER(Settings!$E$6),IF(Settings!$D$6&lt;=Settings!$E$6,AND(AA244&gt;=Settings!$D$6,AA244&lt;Settings!$E$6),OR(AA244&gt;=Settings!$D$6,AA244&lt;Settings!$E$6))),Settings!$A$6,IF(AND(ISNUMBER(Settings!$D$7),ISNUMBER(Settings!$E$7),IF(Settings!$D$7&lt;=Settings!$E$7,AND(AA244&gt;=Settings!$D$7,AA244&lt;Settings!$E$7),OR(AA244&gt;=Settings!$D$7,AA244&lt;Settings!$E$7))),Settings!$A$7,IF(AND(ISNUMBER(Settings!$D$8),ISNUMBER(Settings!$E$8),IF(Settings!$D$8&lt;=Settings!$E$8,AND(AA244&gt;=Settings!$D$8,AA244&lt;Settings!$E$8),OR(AA244&gt;=Settings!$D$8,AA244&lt;Settings!$E$8))),Settings!$A$8,IF(AND(ISNUMBER(Settings!$D$9),ISNUMBER(Settings!$E$9),IF(Settings!$D$9&lt;=Settings!$E$9,AND(AA244&gt;=Settings!$D$9,AA244&lt;Settings!$E$9),OR(AA244&gt;=Settings!$D$9,AA244&lt;Settings!$E$9))),Settings!$A$9,IF(AND(ISNUMBER(Settings!$D$10),ISNUMBER(Settings!$E$10),IF(Settings!$D$10&lt;=Settings!$E$10,AND(AA244&gt;=Settings!$D$10,AA244&lt;Settings!$E$10),OR(AA244&gt;=Settings!$D$10,AA244&lt;Settings!$E$10))),Settings!$A$10,"")))))))</f>
        <v>0</v>
      </c>
      <c r="AA244">
        <f>IF(AND(A244,ISNUMBER(Journal!$B244)),MOD(ROUND(MOD(Journal!$B244,1)*1440,0)-ROUND(Journal!$D$8*60,0),1440),"")</f>
        <v>0</v>
      </c>
      <c r="AB244">
        <f>IF(G244=1,"LONG",IF(G244=-1,"SHORT",""))</f>
        <v>0</v>
      </c>
      <c r="AC244">
        <f>AC243+IF(K244,1,0)</f>
        <v>0</v>
      </c>
      <c r="AD244">
        <f>IF(K244,AC244,"")</f>
        <v>0</v>
      </c>
      <c r="AE244">
        <f>J244="OPEN"</f>
        <v>0</v>
      </c>
      <c r="AF244">
        <f>AND(J244&lt;&gt;"",J244&lt;&gt;"OK",J244&lt;&gt;"OPEN")</f>
        <v>0</v>
      </c>
      <c r="AH244">
        <v>233</v>
      </c>
      <c r="AI244">
        <f>IF(AH244&gt;$AZ$11,"",IF(AH244=0,Journal!$D$3,INDEX($Q$11:$Q$1010,MATCH(AH244,$AD$11:$AD$1010,0))))</f>
        <v>0</v>
      </c>
      <c r="AJ244">
        <v>234</v>
      </c>
      <c r="AK244">
        <f>IF(AJ244&gt;$AZ$11,"",INDEX($P$11:$P$1010,MATCH(AJ244,$AD$11:$AD$1010,0)))</f>
        <v>0</v>
      </c>
    </row>
    <row r="245" spans="1:37">
      <c r="A245">
        <f>COUNTA(Journal!A245:M245)&gt;0</f>
        <v>0</v>
      </c>
      <c r="B245">
        <f>IF(Journal!$C245="",0,IFERROR(MATCH(Journal!$C245,Markets!$A$5:$A$154,0),0))</f>
        <v>0</v>
      </c>
      <c r="C245">
        <f>IF(B245&gt;0,INDEX(Markets!$C$5:$C$154,B245),"")</f>
        <v>0</v>
      </c>
      <c r="D245">
        <f>IF(B245&gt;0,INDEX(Markets!$F$5:$F$154,B245),"")</f>
        <v>0</v>
      </c>
      <c r="E245">
        <f>IF(B245&gt;0,IF(INDEX(Markets!$G$5:$G$154,B245)="",Journal!$D$4,INDEX(Markets!$G$5:$G$154,B245)),"")</f>
        <v>0</v>
      </c>
      <c r="F245">
        <f>IF(B245&gt;0,N(INDEX(Markets!$H$5:$H$154,B245)),0)</f>
        <v>0</v>
      </c>
      <c r="G245">
        <f>IF(Journal!$D245="LONG",1,IF(Journal!$D245="SHORT",-1,0))</f>
        <v>0</v>
      </c>
      <c r="H245">
        <f>IF(AND(ISNUMBER(Journal!$E245),ISNUMBER(Journal!$F245)),ABS(Journal!$E245-Journal!$F245),"")</f>
        <v>0</v>
      </c>
      <c r="I245">
        <f>IF(NOT(A245),"",IF(Journal!$C245="","INSTRUMENT MISSING",IF(B245=0,"UNKNOWN INSTRUMENT",IF(OR(NOT(ISNUMBER(C245)),NOT(ISNUMBER(D245))),"INSTRUMENT SPECS MISSING",IF(OR(C245&lt;=0,D245&lt;=0),"INSTRUMENT SPECS MISSING",IF(NOT(ISNUMBER(Journal!$E245)),"ENTRY MISSING",IF(NOT(ISNUMBER(Journal!$F245)),"SL MISSING",IF(Journal!$F245=Journal!$E245,"SL = ENTRY",IF(G245=0,"DIRECTION MISSING",IF(G245*(Journal!$E245-Journal!$F245)&lt;=0,"SL WRONG SIDE",IF(NOT(AND(ISNUMBER(Journal!$L245),Journal!$L245&gt;0)),IF(TRUE,"LOTS MISSING","RISK MISSING"),"")))))))))))</f>
        <v>0</v>
      </c>
      <c r="J245">
        <f>IF(NOT(A245),"",IF(I245&lt;&gt;"",I245,IF(AND(ISNUMBER(Journal!$G245),G245*(Journal!$G245-Journal!$E245)&lt;=0),"TP1 WRONG SIDE",IF(AND(ISNUMBER(Journal!$H245),G245*(Journal!$H245-Journal!$E245)&lt;=0),"TP2 WRONG SIDE",IF(AND(ISNUMBER(Journal!$I245),G245*(Journal!$I245-Journal!$E245)&lt;=0),"TP3 WRONG SIDE",IF(Journal!$K245="","OPEN",IF(AND(Journal!$M245&lt;&gt;"",OR(NOT(ISNUMBER(Journal!$M245)),Journal!$M245&lt;=0,Journal!$M245&gt;=1)),"TP1 % INVALID",IF(Journal!$K245="SL","OK",IF(Journal!$K245="TP",IF(ISNUMBER(Journal!$G245),"OK","TP1 MISSING"),IF(Journal!$K245="Manual exit",IF(ISNUMBER(Journal!$J245),"OK","MANUAL MISSING"),IF(Journal!$K245="TP1 + Breakeven",IF(ISNUMBER(Journal!$G245),"OK","TP1 MISSING"),IF(Journal!$K245="TP1 + Manual",IF(ISNUMBER(Journal!$G245),IF(ISNUMBER(Journal!$J245),"OK","MANUAL MISSING"),IF(ISNUMBER(Journal!$J245),"TP1 MISSING","TP1 &amp; MANUAL MISSING")),IF(Journal!$K245="Multiple TP",IF(ISNUMBER(Journal!$G245),IF(ISNUMBER(Journal!$H245),"OK","TP2 MISSING"),IF(ISNUMBER(Journal!$H245),"TP1 MISSING","TP1 &amp; TP2 MISSING")),"UNKNOWN OUTCOME")))))))))))))</f>
        <v>0</v>
      </c>
      <c r="K245">
        <f>J245="OK"</f>
        <v>0</v>
      </c>
      <c r="L245">
        <f>IF(ISNUMBER(Journal!$M245),Journal!$M245,0.5)</f>
        <v>0</v>
      </c>
      <c r="M245">
        <f>IF(NOT(K245),"",G245*IF(Journal!$K245="SL",Journal!$F245-Journal!$E245,IF(Journal!$K245="TP",Journal!$G245-Journal!$E245,IF(Journal!$K245="Manual exit",Journal!$J245-Journal!$E245,IF(Journal!$K245="TP1 + Breakeven",L245*(Journal!$G245-Journal!$E245),IF(Journal!$K245="TP1 + Manual",L245*(Journal!$G245-Journal!$E245)+(1-L245)*(Journal!$J245-Journal!$E245),(Journal!$G245+Journal!$H245+IF(ISNUMBER(Journal!$I245),Journal!$I245,0))/IF(ISNUMBER(Journal!$I245),3,2)-Journal!$E245))))))</f>
        <v>0</v>
      </c>
      <c r="N245">
        <f>IF(K245,Journal!$E245+G245*M245,"")</f>
        <v>0</v>
      </c>
      <c r="O245">
        <f>Q244</f>
        <v>0</v>
      </c>
      <c r="P245">
        <f>IF(OR(NOT(A245),I245&lt;&gt;""),"",Journal!$L245)</f>
        <v>0</v>
      </c>
      <c r="Q245">
        <f>O245+IF(K245,V245,0)</f>
        <v>0</v>
      </c>
      <c r="R245">
        <f>IF(P245="","",H245*P245*C245*D245)</f>
        <v>0</v>
      </c>
      <c r="S245">
        <f>IF(K245,M245*P245*C245*D245,"")</f>
        <v>0</v>
      </c>
      <c r="T245">
        <f>IF(K245,-IF(F245&gt;0,F245*Journal!$E245*P245*C245*D245,P245*E245),"")</f>
        <v>0</v>
      </c>
      <c r="U245">
        <f>IF(K245,IF(S245&gt;0,"W",IF(S245&lt;0,"L","B")),"")</f>
        <v>0</v>
      </c>
      <c r="V245">
        <f>IF(K245,S245+T245,"")</f>
        <v>0</v>
      </c>
      <c r="W245">
        <f>IF(K245,V245/O245,"")</f>
        <v>0</v>
      </c>
      <c r="X245">
        <f>IF(K245,M245/H245,"")</f>
        <v>0</v>
      </c>
      <c r="Y245">
        <f>IF(AND(OR(J245="OK",J245="OPEN"),ISNUMBER(Journal!$G245)),G245*(Journal!$G245-Journal!$E245)/H245,"")</f>
        <v>0</v>
      </c>
      <c r="Z245">
        <f>IF(AA245="","",IF(AND(ISNUMBER(Settings!$D$5),ISNUMBER(Settings!$E$5),IF(Settings!$D$5&lt;=Settings!$E$5,AND(AA245&gt;=Settings!$D$5,AA245&lt;Settings!$E$5),OR(AA245&gt;=Settings!$D$5,AA245&lt;Settings!$E$5))),Settings!$A$5,IF(AND(ISNUMBER(Settings!$D$6),ISNUMBER(Settings!$E$6),IF(Settings!$D$6&lt;=Settings!$E$6,AND(AA245&gt;=Settings!$D$6,AA245&lt;Settings!$E$6),OR(AA245&gt;=Settings!$D$6,AA245&lt;Settings!$E$6))),Settings!$A$6,IF(AND(ISNUMBER(Settings!$D$7),ISNUMBER(Settings!$E$7),IF(Settings!$D$7&lt;=Settings!$E$7,AND(AA245&gt;=Settings!$D$7,AA245&lt;Settings!$E$7),OR(AA245&gt;=Settings!$D$7,AA245&lt;Settings!$E$7))),Settings!$A$7,IF(AND(ISNUMBER(Settings!$D$8),ISNUMBER(Settings!$E$8),IF(Settings!$D$8&lt;=Settings!$E$8,AND(AA245&gt;=Settings!$D$8,AA245&lt;Settings!$E$8),OR(AA245&gt;=Settings!$D$8,AA245&lt;Settings!$E$8))),Settings!$A$8,IF(AND(ISNUMBER(Settings!$D$9),ISNUMBER(Settings!$E$9),IF(Settings!$D$9&lt;=Settings!$E$9,AND(AA245&gt;=Settings!$D$9,AA245&lt;Settings!$E$9),OR(AA245&gt;=Settings!$D$9,AA245&lt;Settings!$E$9))),Settings!$A$9,IF(AND(ISNUMBER(Settings!$D$10),ISNUMBER(Settings!$E$10),IF(Settings!$D$10&lt;=Settings!$E$10,AND(AA245&gt;=Settings!$D$10,AA245&lt;Settings!$E$10),OR(AA245&gt;=Settings!$D$10,AA245&lt;Settings!$E$10))),Settings!$A$10,"")))))))</f>
        <v>0</v>
      </c>
      <c r="AA245">
        <f>IF(AND(A245,ISNUMBER(Journal!$B245)),MOD(ROUND(MOD(Journal!$B245,1)*1440,0)-ROUND(Journal!$D$8*60,0),1440),"")</f>
        <v>0</v>
      </c>
      <c r="AB245">
        <f>IF(G245=1,"LONG",IF(G245=-1,"SHORT",""))</f>
        <v>0</v>
      </c>
      <c r="AC245">
        <f>AC244+IF(K245,1,0)</f>
        <v>0</v>
      </c>
      <c r="AD245">
        <f>IF(K245,AC245,"")</f>
        <v>0</v>
      </c>
      <c r="AE245">
        <f>J245="OPEN"</f>
        <v>0</v>
      </c>
      <c r="AF245">
        <f>AND(J245&lt;&gt;"",J245&lt;&gt;"OK",J245&lt;&gt;"OPEN")</f>
        <v>0</v>
      </c>
      <c r="AH245">
        <v>234</v>
      </c>
      <c r="AI245">
        <f>IF(AH245&gt;$AZ$11,"",IF(AH245=0,Journal!$D$3,INDEX($Q$11:$Q$1010,MATCH(AH245,$AD$11:$AD$1010,0))))</f>
        <v>0</v>
      </c>
      <c r="AJ245">
        <v>235</v>
      </c>
      <c r="AK245">
        <f>IF(AJ245&gt;$AZ$11,"",INDEX($P$11:$P$1010,MATCH(AJ245,$AD$11:$AD$1010,0)))</f>
        <v>0</v>
      </c>
    </row>
    <row r="246" spans="1:37">
      <c r="A246">
        <f>COUNTA(Journal!A246:M246)&gt;0</f>
        <v>0</v>
      </c>
      <c r="B246">
        <f>IF(Journal!$C246="",0,IFERROR(MATCH(Journal!$C246,Markets!$A$5:$A$154,0),0))</f>
        <v>0</v>
      </c>
      <c r="C246">
        <f>IF(B246&gt;0,INDEX(Markets!$C$5:$C$154,B246),"")</f>
        <v>0</v>
      </c>
      <c r="D246">
        <f>IF(B246&gt;0,INDEX(Markets!$F$5:$F$154,B246),"")</f>
        <v>0</v>
      </c>
      <c r="E246">
        <f>IF(B246&gt;0,IF(INDEX(Markets!$G$5:$G$154,B246)="",Journal!$D$4,INDEX(Markets!$G$5:$G$154,B246)),"")</f>
        <v>0</v>
      </c>
      <c r="F246">
        <f>IF(B246&gt;0,N(INDEX(Markets!$H$5:$H$154,B246)),0)</f>
        <v>0</v>
      </c>
      <c r="G246">
        <f>IF(Journal!$D246="LONG",1,IF(Journal!$D246="SHORT",-1,0))</f>
        <v>0</v>
      </c>
      <c r="H246">
        <f>IF(AND(ISNUMBER(Journal!$E246),ISNUMBER(Journal!$F246)),ABS(Journal!$E246-Journal!$F246),"")</f>
        <v>0</v>
      </c>
      <c r="I246">
        <f>IF(NOT(A246),"",IF(Journal!$C246="","INSTRUMENT MISSING",IF(B246=0,"UNKNOWN INSTRUMENT",IF(OR(NOT(ISNUMBER(C246)),NOT(ISNUMBER(D246))),"INSTRUMENT SPECS MISSING",IF(OR(C246&lt;=0,D246&lt;=0),"INSTRUMENT SPECS MISSING",IF(NOT(ISNUMBER(Journal!$E246)),"ENTRY MISSING",IF(NOT(ISNUMBER(Journal!$F246)),"SL MISSING",IF(Journal!$F246=Journal!$E246,"SL = ENTRY",IF(G246=0,"DIRECTION MISSING",IF(G246*(Journal!$E246-Journal!$F246)&lt;=0,"SL WRONG SIDE",IF(NOT(AND(ISNUMBER(Journal!$L246),Journal!$L246&gt;0)),IF(TRUE,"LOTS MISSING","RISK MISSING"),"")))))))))))</f>
        <v>0</v>
      </c>
      <c r="J246">
        <f>IF(NOT(A246),"",IF(I246&lt;&gt;"",I246,IF(AND(ISNUMBER(Journal!$G246),G246*(Journal!$G246-Journal!$E246)&lt;=0),"TP1 WRONG SIDE",IF(AND(ISNUMBER(Journal!$H246),G246*(Journal!$H246-Journal!$E246)&lt;=0),"TP2 WRONG SIDE",IF(AND(ISNUMBER(Journal!$I246),G246*(Journal!$I246-Journal!$E246)&lt;=0),"TP3 WRONG SIDE",IF(Journal!$K246="","OPEN",IF(AND(Journal!$M246&lt;&gt;"",OR(NOT(ISNUMBER(Journal!$M246)),Journal!$M246&lt;=0,Journal!$M246&gt;=1)),"TP1 % INVALID",IF(Journal!$K246="SL","OK",IF(Journal!$K246="TP",IF(ISNUMBER(Journal!$G246),"OK","TP1 MISSING"),IF(Journal!$K246="Manual exit",IF(ISNUMBER(Journal!$J246),"OK","MANUAL MISSING"),IF(Journal!$K246="TP1 + Breakeven",IF(ISNUMBER(Journal!$G246),"OK","TP1 MISSING"),IF(Journal!$K246="TP1 + Manual",IF(ISNUMBER(Journal!$G246),IF(ISNUMBER(Journal!$J246),"OK","MANUAL MISSING"),IF(ISNUMBER(Journal!$J246),"TP1 MISSING","TP1 &amp; MANUAL MISSING")),IF(Journal!$K246="Multiple TP",IF(ISNUMBER(Journal!$G246),IF(ISNUMBER(Journal!$H246),"OK","TP2 MISSING"),IF(ISNUMBER(Journal!$H246),"TP1 MISSING","TP1 &amp; TP2 MISSING")),"UNKNOWN OUTCOME")))))))))))))</f>
        <v>0</v>
      </c>
      <c r="K246">
        <f>J246="OK"</f>
        <v>0</v>
      </c>
      <c r="L246">
        <f>IF(ISNUMBER(Journal!$M246),Journal!$M246,0.5)</f>
        <v>0</v>
      </c>
      <c r="M246">
        <f>IF(NOT(K246),"",G246*IF(Journal!$K246="SL",Journal!$F246-Journal!$E246,IF(Journal!$K246="TP",Journal!$G246-Journal!$E246,IF(Journal!$K246="Manual exit",Journal!$J246-Journal!$E246,IF(Journal!$K246="TP1 + Breakeven",L246*(Journal!$G246-Journal!$E246),IF(Journal!$K246="TP1 + Manual",L246*(Journal!$G246-Journal!$E246)+(1-L246)*(Journal!$J246-Journal!$E246),(Journal!$G246+Journal!$H246+IF(ISNUMBER(Journal!$I246),Journal!$I246,0))/IF(ISNUMBER(Journal!$I246),3,2)-Journal!$E246))))))</f>
        <v>0</v>
      </c>
      <c r="N246">
        <f>IF(K246,Journal!$E246+G246*M246,"")</f>
        <v>0</v>
      </c>
      <c r="O246">
        <f>Q245</f>
        <v>0</v>
      </c>
      <c r="P246">
        <f>IF(OR(NOT(A246),I246&lt;&gt;""),"",Journal!$L246)</f>
        <v>0</v>
      </c>
      <c r="Q246">
        <f>O246+IF(K246,V246,0)</f>
        <v>0</v>
      </c>
      <c r="R246">
        <f>IF(P246="","",H246*P246*C246*D246)</f>
        <v>0</v>
      </c>
      <c r="S246">
        <f>IF(K246,M246*P246*C246*D246,"")</f>
        <v>0</v>
      </c>
      <c r="T246">
        <f>IF(K246,-IF(F246&gt;0,F246*Journal!$E246*P246*C246*D246,P246*E246),"")</f>
        <v>0</v>
      </c>
      <c r="U246">
        <f>IF(K246,IF(S246&gt;0,"W",IF(S246&lt;0,"L","B")),"")</f>
        <v>0</v>
      </c>
      <c r="V246">
        <f>IF(K246,S246+T246,"")</f>
        <v>0</v>
      </c>
      <c r="W246">
        <f>IF(K246,V246/O246,"")</f>
        <v>0</v>
      </c>
      <c r="X246">
        <f>IF(K246,M246/H246,"")</f>
        <v>0</v>
      </c>
      <c r="Y246">
        <f>IF(AND(OR(J246="OK",J246="OPEN"),ISNUMBER(Journal!$G246)),G246*(Journal!$G246-Journal!$E246)/H246,"")</f>
        <v>0</v>
      </c>
      <c r="Z246">
        <f>IF(AA246="","",IF(AND(ISNUMBER(Settings!$D$5),ISNUMBER(Settings!$E$5),IF(Settings!$D$5&lt;=Settings!$E$5,AND(AA246&gt;=Settings!$D$5,AA246&lt;Settings!$E$5),OR(AA246&gt;=Settings!$D$5,AA246&lt;Settings!$E$5))),Settings!$A$5,IF(AND(ISNUMBER(Settings!$D$6),ISNUMBER(Settings!$E$6),IF(Settings!$D$6&lt;=Settings!$E$6,AND(AA246&gt;=Settings!$D$6,AA246&lt;Settings!$E$6),OR(AA246&gt;=Settings!$D$6,AA246&lt;Settings!$E$6))),Settings!$A$6,IF(AND(ISNUMBER(Settings!$D$7),ISNUMBER(Settings!$E$7),IF(Settings!$D$7&lt;=Settings!$E$7,AND(AA246&gt;=Settings!$D$7,AA246&lt;Settings!$E$7),OR(AA246&gt;=Settings!$D$7,AA246&lt;Settings!$E$7))),Settings!$A$7,IF(AND(ISNUMBER(Settings!$D$8),ISNUMBER(Settings!$E$8),IF(Settings!$D$8&lt;=Settings!$E$8,AND(AA246&gt;=Settings!$D$8,AA246&lt;Settings!$E$8),OR(AA246&gt;=Settings!$D$8,AA246&lt;Settings!$E$8))),Settings!$A$8,IF(AND(ISNUMBER(Settings!$D$9),ISNUMBER(Settings!$E$9),IF(Settings!$D$9&lt;=Settings!$E$9,AND(AA246&gt;=Settings!$D$9,AA246&lt;Settings!$E$9),OR(AA246&gt;=Settings!$D$9,AA246&lt;Settings!$E$9))),Settings!$A$9,IF(AND(ISNUMBER(Settings!$D$10),ISNUMBER(Settings!$E$10),IF(Settings!$D$10&lt;=Settings!$E$10,AND(AA246&gt;=Settings!$D$10,AA246&lt;Settings!$E$10),OR(AA246&gt;=Settings!$D$10,AA246&lt;Settings!$E$10))),Settings!$A$10,"")))))))</f>
        <v>0</v>
      </c>
      <c r="AA246">
        <f>IF(AND(A246,ISNUMBER(Journal!$B246)),MOD(ROUND(MOD(Journal!$B246,1)*1440,0)-ROUND(Journal!$D$8*60,0),1440),"")</f>
        <v>0</v>
      </c>
      <c r="AB246">
        <f>IF(G246=1,"LONG",IF(G246=-1,"SHORT",""))</f>
        <v>0</v>
      </c>
      <c r="AC246">
        <f>AC245+IF(K246,1,0)</f>
        <v>0</v>
      </c>
      <c r="AD246">
        <f>IF(K246,AC246,"")</f>
        <v>0</v>
      </c>
      <c r="AE246">
        <f>J246="OPEN"</f>
        <v>0</v>
      </c>
      <c r="AF246">
        <f>AND(J246&lt;&gt;"",J246&lt;&gt;"OK",J246&lt;&gt;"OPEN")</f>
        <v>0</v>
      </c>
      <c r="AH246">
        <v>235</v>
      </c>
      <c r="AI246">
        <f>IF(AH246&gt;$AZ$11,"",IF(AH246=0,Journal!$D$3,INDEX($Q$11:$Q$1010,MATCH(AH246,$AD$11:$AD$1010,0))))</f>
        <v>0</v>
      </c>
      <c r="AJ246">
        <v>236</v>
      </c>
      <c r="AK246">
        <f>IF(AJ246&gt;$AZ$11,"",INDEX($P$11:$P$1010,MATCH(AJ246,$AD$11:$AD$1010,0)))</f>
        <v>0</v>
      </c>
    </row>
    <row r="247" spans="1:37">
      <c r="A247">
        <f>COUNTA(Journal!A247:M247)&gt;0</f>
        <v>0</v>
      </c>
      <c r="B247">
        <f>IF(Journal!$C247="",0,IFERROR(MATCH(Journal!$C247,Markets!$A$5:$A$154,0),0))</f>
        <v>0</v>
      </c>
      <c r="C247">
        <f>IF(B247&gt;0,INDEX(Markets!$C$5:$C$154,B247),"")</f>
        <v>0</v>
      </c>
      <c r="D247">
        <f>IF(B247&gt;0,INDEX(Markets!$F$5:$F$154,B247),"")</f>
        <v>0</v>
      </c>
      <c r="E247">
        <f>IF(B247&gt;0,IF(INDEX(Markets!$G$5:$G$154,B247)="",Journal!$D$4,INDEX(Markets!$G$5:$G$154,B247)),"")</f>
        <v>0</v>
      </c>
      <c r="F247">
        <f>IF(B247&gt;0,N(INDEX(Markets!$H$5:$H$154,B247)),0)</f>
        <v>0</v>
      </c>
      <c r="G247">
        <f>IF(Journal!$D247="LONG",1,IF(Journal!$D247="SHORT",-1,0))</f>
        <v>0</v>
      </c>
      <c r="H247">
        <f>IF(AND(ISNUMBER(Journal!$E247),ISNUMBER(Journal!$F247)),ABS(Journal!$E247-Journal!$F247),"")</f>
        <v>0</v>
      </c>
      <c r="I247">
        <f>IF(NOT(A247),"",IF(Journal!$C247="","INSTRUMENT MISSING",IF(B247=0,"UNKNOWN INSTRUMENT",IF(OR(NOT(ISNUMBER(C247)),NOT(ISNUMBER(D247))),"INSTRUMENT SPECS MISSING",IF(OR(C247&lt;=0,D247&lt;=0),"INSTRUMENT SPECS MISSING",IF(NOT(ISNUMBER(Journal!$E247)),"ENTRY MISSING",IF(NOT(ISNUMBER(Journal!$F247)),"SL MISSING",IF(Journal!$F247=Journal!$E247,"SL = ENTRY",IF(G247=0,"DIRECTION MISSING",IF(G247*(Journal!$E247-Journal!$F247)&lt;=0,"SL WRONG SIDE",IF(NOT(AND(ISNUMBER(Journal!$L247),Journal!$L247&gt;0)),IF(TRUE,"LOTS MISSING","RISK MISSING"),"")))))))))))</f>
        <v>0</v>
      </c>
      <c r="J247">
        <f>IF(NOT(A247),"",IF(I247&lt;&gt;"",I247,IF(AND(ISNUMBER(Journal!$G247),G247*(Journal!$G247-Journal!$E247)&lt;=0),"TP1 WRONG SIDE",IF(AND(ISNUMBER(Journal!$H247),G247*(Journal!$H247-Journal!$E247)&lt;=0),"TP2 WRONG SIDE",IF(AND(ISNUMBER(Journal!$I247),G247*(Journal!$I247-Journal!$E247)&lt;=0),"TP3 WRONG SIDE",IF(Journal!$K247="","OPEN",IF(AND(Journal!$M247&lt;&gt;"",OR(NOT(ISNUMBER(Journal!$M247)),Journal!$M247&lt;=0,Journal!$M247&gt;=1)),"TP1 % INVALID",IF(Journal!$K247="SL","OK",IF(Journal!$K247="TP",IF(ISNUMBER(Journal!$G247),"OK","TP1 MISSING"),IF(Journal!$K247="Manual exit",IF(ISNUMBER(Journal!$J247),"OK","MANUAL MISSING"),IF(Journal!$K247="TP1 + Breakeven",IF(ISNUMBER(Journal!$G247),"OK","TP1 MISSING"),IF(Journal!$K247="TP1 + Manual",IF(ISNUMBER(Journal!$G247),IF(ISNUMBER(Journal!$J247),"OK","MANUAL MISSING"),IF(ISNUMBER(Journal!$J247),"TP1 MISSING","TP1 &amp; MANUAL MISSING")),IF(Journal!$K247="Multiple TP",IF(ISNUMBER(Journal!$G247),IF(ISNUMBER(Journal!$H247),"OK","TP2 MISSING"),IF(ISNUMBER(Journal!$H247),"TP1 MISSING","TP1 &amp; TP2 MISSING")),"UNKNOWN OUTCOME")))))))))))))</f>
        <v>0</v>
      </c>
      <c r="K247">
        <f>J247="OK"</f>
        <v>0</v>
      </c>
      <c r="L247">
        <f>IF(ISNUMBER(Journal!$M247),Journal!$M247,0.5)</f>
        <v>0</v>
      </c>
      <c r="M247">
        <f>IF(NOT(K247),"",G247*IF(Journal!$K247="SL",Journal!$F247-Journal!$E247,IF(Journal!$K247="TP",Journal!$G247-Journal!$E247,IF(Journal!$K247="Manual exit",Journal!$J247-Journal!$E247,IF(Journal!$K247="TP1 + Breakeven",L247*(Journal!$G247-Journal!$E247),IF(Journal!$K247="TP1 + Manual",L247*(Journal!$G247-Journal!$E247)+(1-L247)*(Journal!$J247-Journal!$E247),(Journal!$G247+Journal!$H247+IF(ISNUMBER(Journal!$I247),Journal!$I247,0))/IF(ISNUMBER(Journal!$I247),3,2)-Journal!$E247))))))</f>
        <v>0</v>
      </c>
      <c r="N247">
        <f>IF(K247,Journal!$E247+G247*M247,"")</f>
        <v>0</v>
      </c>
      <c r="O247">
        <f>Q246</f>
        <v>0</v>
      </c>
      <c r="P247">
        <f>IF(OR(NOT(A247),I247&lt;&gt;""),"",Journal!$L247)</f>
        <v>0</v>
      </c>
      <c r="Q247">
        <f>O247+IF(K247,V247,0)</f>
        <v>0</v>
      </c>
      <c r="R247">
        <f>IF(P247="","",H247*P247*C247*D247)</f>
        <v>0</v>
      </c>
      <c r="S247">
        <f>IF(K247,M247*P247*C247*D247,"")</f>
        <v>0</v>
      </c>
      <c r="T247">
        <f>IF(K247,-IF(F247&gt;0,F247*Journal!$E247*P247*C247*D247,P247*E247),"")</f>
        <v>0</v>
      </c>
      <c r="U247">
        <f>IF(K247,IF(S247&gt;0,"W",IF(S247&lt;0,"L","B")),"")</f>
        <v>0</v>
      </c>
      <c r="V247">
        <f>IF(K247,S247+T247,"")</f>
        <v>0</v>
      </c>
      <c r="W247">
        <f>IF(K247,V247/O247,"")</f>
        <v>0</v>
      </c>
      <c r="X247">
        <f>IF(K247,M247/H247,"")</f>
        <v>0</v>
      </c>
      <c r="Y247">
        <f>IF(AND(OR(J247="OK",J247="OPEN"),ISNUMBER(Journal!$G247)),G247*(Journal!$G247-Journal!$E247)/H247,"")</f>
        <v>0</v>
      </c>
      <c r="Z247">
        <f>IF(AA247="","",IF(AND(ISNUMBER(Settings!$D$5),ISNUMBER(Settings!$E$5),IF(Settings!$D$5&lt;=Settings!$E$5,AND(AA247&gt;=Settings!$D$5,AA247&lt;Settings!$E$5),OR(AA247&gt;=Settings!$D$5,AA247&lt;Settings!$E$5))),Settings!$A$5,IF(AND(ISNUMBER(Settings!$D$6),ISNUMBER(Settings!$E$6),IF(Settings!$D$6&lt;=Settings!$E$6,AND(AA247&gt;=Settings!$D$6,AA247&lt;Settings!$E$6),OR(AA247&gt;=Settings!$D$6,AA247&lt;Settings!$E$6))),Settings!$A$6,IF(AND(ISNUMBER(Settings!$D$7),ISNUMBER(Settings!$E$7),IF(Settings!$D$7&lt;=Settings!$E$7,AND(AA247&gt;=Settings!$D$7,AA247&lt;Settings!$E$7),OR(AA247&gt;=Settings!$D$7,AA247&lt;Settings!$E$7))),Settings!$A$7,IF(AND(ISNUMBER(Settings!$D$8),ISNUMBER(Settings!$E$8),IF(Settings!$D$8&lt;=Settings!$E$8,AND(AA247&gt;=Settings!$D$8,AA247&lt;Settings!$E$8),OR(AA247&gt;=Settings!$D$8,AA247&lt;Settings!$E$8))),Settings!$A$8,IF(AND(ISNUMBER(Settings!$D$9),ISNUMBER(Settings!$E$9),IF(Settings!$D$9&lt;=Settings!$E$9,AND(AA247&gt;=Settings!$D$9,AA247&lt;Settings!$E$9),OR(AA247&gt;=Settings!$D$9,AA247&lt;Settings!$E$9))),Settings!$A$9,IF(AND(ISNUMBER(Settings!$D$10),ISNUMBER(Settings!$E$10),IF(Settings!$D$10&lt;=Settings!$E$10,AND(AA247&gt;=Settings!$D$10,AA247&lt;Settings!$E$10),OR(AA247&gt;=Settings!$D$10,AA247&lt;Settings!$E$10))),Settings!$A$10,"")))))))</f>
        <v>0</v>
      </c>
      <c r="AA247">
        <f>IF(AND(A247,ISNUMBER(Journal!$B247)),MOD(ROUND(MOD(Journal!$B247,1)*1440,0)-ROUND(Journal!$D$8*60,0),1440),"")</f>
        <v>0</v>
      </c>
      <c r="AB247">
        <f>IF(G247=1,"LONG",IF(G247=-1,"SHORT",""))</f>
        <v>0</v>
      </c>
      <c r="AC247">
        <f>AC246+IF(K247,1,0)</f>
        <v>0</v>
      </c>
      <c r="AD247">
        <f>IF(K247,AC247,"")</f>
        <v>0</v>
      </c>
      <c r="AE247">
        <f>J247="OPEN"</f>
        <v>0</v>
      </c>
      <c r="AF247">
        <f>AND(J247&lt;&gt;"",J247&lt;&gt;"OK",J247&lt;&gt;"OPEN")</f>
        <v>0</v>
      </c>
      <c r="AH247">
        <v>236</v>
      </c>
      <c r="AI247">
        <f>IF(AH247&gt;$AZ$11,"",IF(AH247=0,Journal!$D$3,INDEX($Q$11:$Q$1010,MATCH(AH247,$AD$11:$AD$1010,0))))</f>
        <v>0</v>
      </c>
      <c r="AJ247">
        <v>237</v>
      </c>
      <c r="AK247">
        <f>IF(AJ247&gt;$AZ$11,"",INDEX($P$11:$P$1010,MATCH(AJ247,$AD$11:$AD$1010,0)))</f>
        <v>0</v>
      </c>
    </row>
    <row r="248" spans="1:37">
      <c r="A248">
        <f>COUNTA(Journal!A248:M248)&gt;0</f>
        <v>0</v>
      </c>
      <c r="B248">
        <f>IF(Journal!$C248="",0,IFERROR(MATCH(Journal!$C248,Markets!$A$5:$A$154,0),0))</f>
        <v>0</v>
      </c>
      <c r="C248">
        <f>IF(B248&gt;0,INDEX(Markets!$C$5:$C$154,B248),"")</f>
        <v>0</v>
      </c>
      <c r="D248">
        <f>IF(B248&gt;0,INDEX(Markets!$F$5:$F$154,B248),"")</f>
        <v>0</v>
      </c>
      <c r="E248">
        <f>IF(B248&gt;0,IF(INDEX(Markets!$G$5:$G$154,B248)="",Journal!$D$4,INDEX(Markets!$G$5:$G$154,B248)),"")</f>
        <v>0</v>
      </c>
      <c r="F248">
        <f>IF(B248&gt;0,N(INDEX(Markets!$H$5:$H$154,B248)),0)</f>
        <v>0</v>
      </c>
      <c r="G248">
        <f>IF(Journal!$D248="LONG",1,IF(Journal!$D248="SHORT",-1,0))</f>
        <v>0</v>
      </c>
      <c r="H248">
        <f>IF(AND(ISNUMBER(Journal!$E248),ISNUMBER(Journal!$F248)),ABS(Journal!$E248-Journal!$F248),"")</f>
        <v>0</v>
      </c>
      <c r="I248">
        <f>IF(NOT(A248),"",IF(Journal!$C248="","INSTRUMENT MISSING",IF(B248=0,"UNKNOWN INSTRUMENT",IF(OR(NOT(ISNUMBER(C248)),NOT(ISNUMBER(D248))),"INSTRUMENT SPECS MISSING",IF(OR(C248&lt;=0,D248&lt;=0),"INSTRUMENT SPECS MISSING",IF(NOT(ISNUMBER(Journal!$E248)),"ENTRY MISSING",IF(NOT(ISNUMBER(Journal!$F248)),"SL MISSING",IF(Journal!$F248=Journal!$E248,"SL = ENTRY",IF(G248=0,"DIRECTION MISSING",IF(G248*(Journal!$E248-Journal!$F248)&lt;=0,"SL WRONG SIDE",IF(NOT(AND(ISNUMBER(Journal!$L248),Journal!$L248&gt;0)),IF(TRUE,"LOTS MISSING","RISK MISSING"),"")))))))))))</f>
        <v>0</v>
      </c>
      <c r="J248">
        <f>IF(NOT(A248),"",IF(I248&lt;&gt;"",I248,IF(AND(ISNUMBER(Journal!$G248),G248*(Journal!$G248-Journal!$E248)&lt;=0),"TP1 WRONG SIDE",IF(AND(ISNUMBER(Journal!$H248),G248*(Journal!$H248-Journal!$E248)&lt;=0),"TP2 WRONG SIDE",IF(AND(ISNUMBER(Journal!$I248),G248*(Journal!$I248-Journal!$E248)&lt;=0),"TP3 WRONG SIDE",IF(Journal!$K248="","OPEN",IF(AND(Journal!$M248&lt;&gt;"",OR(NOT(ISNUMBER(Journal!$M248)),Journal!$M248&lt;=0,Journal!$M248&gt;=1)),"TP1 % INVALID",IF(Journal!$K248="SL","OK",IF(Journal!$K248="TP",IF(ISNUMBER(Journal!$G248),"OK","TP1 MISSING"),IF(Journal!$K248="Manual exit",IF(ISNUMBER(Journal!$J248),"OK","MANUAL MISSING"),IF(Journal!$K248="TP1 + Breakeven",IF(ISNUMBER(Journal!$G248),"OK","TP1 MISSING"),IF(Journal!$K248="TP1 + Manual",IF(ISNUMBER(Journal!$G248),IF(ISNUMBER(Journal!$J248),"OK","MANUAL MISSING"),IF(ISNUMBER(Journal!$J248),"TP1 MISSING","TP1 &amp; MANUAL MISSING")),IF(Journal!$K248="Multiple TP",IF(ISNUMBER(Journal!$G248),IF(ISNUMBER(Journal!$H248),"OK","TP2 MISSING"),IF(ISNUMBER(Journal!$H248),"TP1 MISSING","TP1 &amp; TP2 MISSING")),"UNKNOWN OUTCOME")))))))))))))</f>
        <v>0</v>
      </c>
      <c r="K248">
        <f>J248="OK"</f>
        <v>0</v>
      </c>
      <c r="L248">
        <f>IF(ISNUMBER(Journal!$M248),Journal!$M248,0.5)</f>
        <v>0</v>
      </c>
      <c r="M248">
        <f>IF(NOT(K248),"",G248*IF(Journal!$K248="SL",Journal!$F248-Journal!$E248,IF(Journal!$K248="TP",Journal!$G248-Journal!$E248,IF(Journal!$K248="Manual exit",Journal!$J248-Journal!$E248,IF(Journal!$K248="TP1 + Breakeven",L248*(Journal!$G248-Journal!$E248),IF(Journal!$K248="TP1 + Manual",L248*(Journal!$G248-Journal!$E248)+(1-L248)*(Journal!$J248-Journal!$E248),(Journal!$G248+Journal!$H248+IF(ISNUMBER(Journal!$I248),Journal!$I248,0))/IF(ISNUMBER(Journal!$I248),3,2)-Journal!$E248))))))</f>
        <v>0</v>
      </c>
      <c r="N248">
        <f>IF(K248,Journal!$E248+G248*M248,"")</f>
        <v>0</v>
      </c>
      <c r="O248">
        <f>Q247</f>
        <v>0</v>
      </c>
      <c r="P248">
        <f>IF(OR(NOT(A248),I248&lt;&gt;""),"",Journal!$L248)</f>
        <v>0</v>
      </c>
      <c r="Q248">
        <f>O248+IF(K248,V248,0)</f>
        <v>0</v>
      </c>
      <c r="R248">
        <f>IF(P248="","",H248*P248*C248*D248)</f>
        <v>0</v>
      </c>
      <c r="S248">
        <f>IF(K248,M248*P248*C248*D248,"")</f>
        <v>0</v>
      </c>
      <c r="T248">
        <f>IF(K248,-IF(F248&gt;0,F248*Journal!$E248*P248*C248*D248,P248*E248),"")</f>
        <v>0</v>
      </c>
      <c r="U248">
        <f>IF(K248,IF(S248&gt;0,"W",IF(S248&lt;0,"L","B")),"")</f>
        <v>0</v>
      </c>
      <c r="V248">
        <f>IF(K248,S248+T248,"")</f>
        <v>0</v>
      </c>
      <c r="W248">
        <f>IF(K248,V248/O248,"")</f>
        <v>0</v>
      </c>
      <c r="X248">
        <f>IF(K248,M248/H248,"")</f>
        <v>0</v>
      </c>
      <c r="Y248">
        <f>IF(AND(OR(J248="OK",J248="OPEN"),ISNUMBER(Journal!$G248)),G248*(Journal!$G248-Journal!$E248)/H248,"")</f>
        <v>0</v>
      </c>
      <c r="Z248">
        <f>IF(AA248="","",IF(AND(ISNUMBER(Settings!$D$5),ISNUMBER(Settings!$E$5),IF(Settings!$D$5&lt;=Settings!$E$5,AND(AA248&gt;=Settings!$D$5,AA248&lt;Settings!$E$5),OR(AA248&gt;=Settings!$D$5,AA248&lt;Settings!$E$5))),Settings!$A$5,IF(AND(ISNUMBER(Settings!$D$6),ISNUMBER(Settings!$E$6),IF(Settings!$D$6&lt;=Settings!$E$6,AND(AA248&gt;=Settings!$D$6,AA248&lt;Settings!$E$6),OR(AA248&gt;=Settings!$D$6,AA248&lt;Settings!$E$6))),Settings!$A$6,IF(AND(ISNUMBER(Settings!$D$7),ISNUMBER(Settings!$E$7),IF(Settings!$D$7&lt;=Settings!$E$7,AND(AA248&gt;=Settings!$D$7,AA248&lt;Settings!$E$7),OR(AA248&gt;=Settings!$D$7,AA248&lt;Settings!$E$7))),Settings!$A$7,IF(AND(ISNUMBER(Settings!$D$8),ISNUMBER(Settings!$E$8),IF(Settings!$D$8&lt;=Settings!$E$8,AND(AA248&gt;=Settings!$D$8,AA248&lt;Settings!$E$8),OR(AA248&gt;=Settings!$D$8,AA248&lt;Settings!$E$8))),Settings!$A$8,IF(AND(ISNUMBER(Settings!$D$9),ISNUMBER(Settings!$E$9),IF(Settings!$D$9&lt;=Settings!$E$9,AND(AA248&gt;=Settings!$D$9,AA248&lt;Settings!$E$9),OR(AA248&gt;=Settings!$D$9,AA248&lt;Settings!$E$9))),Settings!$A$9,IF(AND(ISNUMBER(Settings!$D$10),ISNUMBER(Settings!$E$10),IF(Settings!$D$10&lt;=Settings!$E$10,AND(AA248&gt;=Settings!$D$10,AA248&lt;Settings!$E$10),OR(AA248&gt;=Settings!$D$10,AA248&lt;Settings!$E$10))),Settings!$A$10,"")))))))</f>
        <v>0</v>
      </c>
      <c r="AA248">
        <f>IF(AND(A248,ISNUMBER(Journal!$B248)),MOD(ROUND(MOD(Journal!$B248,1)*1440,0)-ROUND(Journal!$D$8*60,0),1440),"")</f>
        <v>0</v>
      </c>
      <c r="AB248">
        <f>IF(G248=1,"LONG",IF(G248=-1,"SHORT",""))</f>
        <v>0</v>
      </c>
      <c r="AC248">
        <f>AC247+IF(K248,1,0)</f>
        <v>0</v>
      </c>
      <c r="AD248">
        <f>IF(K248,AC248,"")</f>
        <v>0</v>
      </c>
      <c r="AE248">
        <f>J248="OPEN"</f>
        <v>0</v>
      </c>
      <c r="AF248">
        <f>AND(J248&lt;&gt;"",J248&lt;&gt;"OK",J248&lt;&gt;"OPEN")</f>
        <v>0</v>
      </c>
      <c r="AH248">
        <v>237</v>
      </c>
      <c r="AI248">
        <f>IF(AH248&gt;$AZ$11,"",IF(AH248=0,Journal!$D$3,INDEX($Q$11:$Q$1010,MATCH(AH248,$AD$11:$AD$1010,0))))</f>
        <v>0</v>
      </c>
      <c r="AJ248">
        <v>238</v>
      </c>
      <c r="AK248">
        <f>IF(AJ248&gt;$AZ$11,"",INDEX($P$11:$P$1010,MATCH(AJ248,$AD$11:$AD$1010,0)))</f>
        <v>0</v>
      </c>
    </row>
    <row r="249" spans="1:37">
      <c r="A249">
        <f>COUNTA(Journal!A249:M249)&gt;0</f>
        <v>0</v>
      </c>
      <c r="B249">
        <f>IF(Journal!$C249="",0,IFERROR(MATCH(Journal!$C249,Markets!$A$5:$A$154,0),0))</f>
        <v>0</v>
      </c>
      <c r="C249">
        <f>IF(B249&gt;0,INDEX(Markets!$C$5:$C$154,B249),"")</f>
        <v>0</v>
      </c>
      <c r="D249">
        <f>IF(B249&gt;0,INDEX(Markets!$F$5:$F$154,B249),"")</f>
        <v>0</v>
      </c>
      <c r="E249">
        <f>IF(B249&gt;0,IF(INDEX(Markets!$G$5:$G$154,B249)="",Journal!$D$4,INDEX(Markets!$G$5:$G$154,B249)),"")</f>
        <v>0</v>
      </c>
      <c r="F249">
        <f>IF(B249&gt;0,N(INDEX(Markets!$H$5:$H$154,B249)),0)</f>
        <v>0</v>
      </c>
      <c r="G249">
        <f>IF(Journal!$D249="LONG",1,IF(Journal!$D249="SHORT",-1,0))</f>
        <v>0</v>
      </c>
      <c r="H249">
        <f>IF(AND(ISNUMBER(Journal!$E249),ISNUMBER(Journal!$F249)),ABS(Journal!$E249-Journal!$F249),"")</f>
        <v>0</v>
      </c>
      <c r="I249">
        <f>IF(NOT(A249),"",IF(Journal!$C249="","INSTRUMENT MISSING",IF(B249=0,"UNKNOWN INSTRUMENT",IF(OR(NOT(ISNUMBER(C249)),NOT(ISNUMBER(D249))),"INSTRUMENT SPECS MISSING",IF(OR(C249&lt;=0,D249&lt;=0),"INSTRUMENT SPECS MISSING",IF(NOT(ISNUMBER(Journal!$E249)),"ENTRY MISSING",IF(NOT(ISNUMBER(Journal!$F249)),"SL MISSING",IF(Journal!$F249=Journal!$E249,"SL = ENTRY",IF(G249=0,"DIRECTION MISSING",IF(G249*(Journal!$E249-Journal!$F249)&lt;=0,"SL WRONG SIDE",IF(NOT(AND(ISNUMBER(Journal!$L249),Journal!$L249&gt;0)),IF(TRUE,"LOTS MISSING","RISK MISSING"),"")))))))))))</f>
        <v>0</v>
      </c>
      <c r="J249">
        <f>IF(NOT(A249),"",IF(I249&lt;&gt;"",I249,IF(AND(ISNUMBER(Journal!$G249),G249*(Journal!$G249-Journal!$E249)&lt;=0),"TP1 WRONG SIDE",IF(AND(ISNUMBER(Journal!$H249),G249*(Journal!$H249-Journal!$E249)&lt;=0),"TP2 WRONG SIDE",IF(AND(ISNUMBER(Journal!$I249),G249*(Journal!$I249-Journal!$E249)&lt;=0),"TP3 WRONG SIDE",IF(Journal!$K249="","OPEN",IF(AND(Journal!$M249&lt;&gt;"",OR(NOT(ISNUMBER(Journal!$M249)),Journal!$M249&lt;=0,Journal!$M249&gt;=1)),"TP1 % INVALID",IF(Journal!$K249="SL","OK",IF(Journal!$K249="TP",IF(ISNUMBER(Journal!$G249),"OK","TP1 MISSING"),IF(Journal!$K249="Manual exit",IF(ISNUMBER(Journal!$J249),"OK","MANUAL MISSING"),IF(Journal!$K249="TP1 + Breakeven",IF(ISNUMBER(Journal!$G249),"OK","TP1 MISSING"),IF(Journal!$K249="TP1 + Manual",IF(ISNUMBER(Journal!$G249),IF(ISNUMBER(Journal!$J249),"OK","MANUAL MISSING"),IF(ISNUMBER(Journal!$J249),"TP1 MISSING","TP1 &amp; MANUAL MISSING")),IF(Journal!$K249="Multiple TP",IF(ISNUMBER(Journal!$G249),IF(ISNUMBER(Journal!$H249),"OK","TP2 MISSING"),IF(ISNUMBER(Journal!$H249),"TP1 MISSING","TP1 &amp; TP2 MISSING")),"UNKNOWN OUTCOME")))))))))))))</f>
        <v>0</v>
      </c>
      <c r="K249">
        <f>J249="OK"</f>
        <v>0</v>
      </c>
      <c r="L249">
        <f>IF(ISNUMBER(Journal!$M249),Journal!$M249,0.5)</f>
        <v>0</v>
      </c>
      <c r="M249">
        <f>IF(NOT(K249),"",G249*IF(Journal!$K249="SL",Journal!$F249-Journal!$E249,IF(Journal!$K249="TP",Journal!$G249-Journal!$E249,IF(Journal!$K249="Manual exit",Journal!$J249-Journal!$E249,IF(Journal!$K249="TP1 + Breakeven",L249*(Journal!$G249-Journal!$E249),IF(Journal!$K249="TP1 + Manual",L249*(Journal!$G249-Journal!$E249)+(1-L249)*(Journal!$J249-Journal!$E249),(Journal!$G249+Journal!$H249+IF(ISNUMBER(Journal!$I249),Journal!$I249,0))/IF(ISNUMBER(Journal!$I249),3,2)-Journal!$E249))))))</f>
        <v>0</v>
      </c>
      <c r="N249">
        <f>IF(K249,Journal!$E249+G249*M249,"")</f>
        <v>0</v>
      </c>
      <c r="O249">
        <f>Q248</f>
        <v>0</v>
      </c>
      <c r="P249">
        <f>IF(OR(NOT(A249),I249&lt;&gt;""),"",Journal!$L249)</f>
        <v>0</v>
      </c>
      <c r="Q249">
        <f>O249+IF(K249,V249,0)</f>
        <v>0</v>
      </c>
      <c r="R249">
        <f>IF(P249="","",H249*P249*C249*D249)</f>
        <v>0</v>
      </c>
      <c r="S249">
        <f>IF(K249,M249*P249*C249*D249,"")</f>
        <v>0</v>
      </c>
      <c r="T249">
        <f>IF(K249,-IF(F249&gt;0,F249*Journal!$E249*P249*C249*D249,P249*E249),"")</f>
        <v>0</v>
      </c>
      <c r="U249">
        <f>IF(K249,IF(S249&gt;0,"W",IF(S249&lt;0,"L","B")),"")</f>
        <v>0</v>
      </c>
      <c r="V249">
        <f>IF(K249,S249+T249,"")</f>
        <v>0</v>
      </c>
      <c r="W249">
        <f>IF(K249,V249/O249,"")</f>
        <v>0</v>
      </c>
      <c r="X249">
        <f>IF(K249,M249/H249,"")</f>
        <v>0</v>
      </c>
      <c r="Y249">
        <f>IF(AND(OR(J249="OK",J249="OPEN"),ISNUMBER(Journal!$G249)),G249*(Journal!$G249-Journal!$E249)/H249,"")</f>
        <v>0</v>
      </c>
      <c r="Z249">
        <f>IF(AA249="","",IF(AND(ISNUMBER(Settings!$D$5),ISNUMBER(Settings!$E$5),IF(Settings!$D$5&lt;=Settings!$E$5,AND(AA249&gt;=Settings!$D$5,AA249&lt;Settings!$E$5),OR(AA249&gt;=Settings!$D$5,AA249&lt;Settings!$E$5))),Settings!$A$5,IF(AND(ISNUMBER(Settings!$D$6),ISNUMBER(Settings!$E$6),IF(Settings!$D$6&lt;=Settings!$E$6,AND(AA249&gt;=Settings!$D$6,AA249&lt;Settings!$E$6),OR(AA249&gt;=Settings!$D$6,AA249&lt;Settings!$E$6))),Settings!$A$6,IF(AND(ISNUMBER(Settings!$D$7),ISNUMBER(Settings!$E$7),IF(Settings!$D$7&lt;=Settings!$E$7,AND(AA249&gt;=Settings!$D$7,AA249&lt;Settings!$E$7),OR(AA249&gt;=Settings!$D$7,AA249&lt;Settings!$E$7))),Settings!$A$7,IF(AND(ISNUMBER(Settings!$D$8),ISNUMBER(Settings!$E$8),IF(Settings!$D$8&lt;=Settings!$E$8,AND(AA249&gt;=Settings!$D$8,AA249&lt;Settings!$E$8),OR(AA249&gt;=Settings!$D$8,AA249&lt;Settings!$E$8))),Settings!$A$8,IF(AND(ISNUMBER(Settings!$D$9),ISNUMBER(Settings!$E$9),IF(Settings!$D$9&lt;=Settings!$E$9,AND(AA249&gt;=Settings!$D$9,AA249&lt;Settings!$E$9),OR(AA249&gt;=Settings!$D$9,AA249&lt;Settings!$E$9))),Settings!$A$9,IF(AND(ISNUMBER(Settings!$D$10),ISNUMBER(Settings!$E$10),IF(Settings!$D$10&lt;=Settings!$E$10,AND(AA249&gt;=Settings!$D$10,AA249&lt;Settings!$E$10),OR(AA249&gt;=Settings!$D$10,AA249&lt;Settings!$E$10))),Settings!$A$10,"")))))))</f>
        <v>0</v>
      </c>
      <c r="AA249">
        <f>IF(AND(A249,ISNUMBER(Journal!$B249)),MOD(ROUND(MOD(Journal!$B249,1)*1440,0)-ROUND(Journal!$D$8*60,0),1440),"")</f>
        <v>0</v>
      </c>
      <c r="AB249">
        <f>IF(G249=1,"LONG",IF(G249=-1,"SHORT",""))</f>
        <v>0</v>
      </c>
      <c r="AC249">
        <f>AC248+IF(K249,1,0)</f>
        <v>0</v>
      </c>
      <c r="AD249">
        <f>IF(K249,AC249,"")</f>
        <v>0</v>
      </c>
      <c r="AE249">
        <f>J249="OPEN"</f>
        <v>0</v>
      </c>
      <c r="AF249">
        <f>AND(J249&lt;&gt;"",J249&lt;&gt;"OK",J249&lt;&gt;"OPEN")</f>
        <v>0</v>
      </c>
      <c r="AH249">
        <v>238</v>
      </c>
      <c r="AI249">
        <f>IF(AH249&gt;$AZ$11,"",IF(AH249=0,Journal!$D$3,INDEX($Q$11:$Q$1010,MATCH(AH249,$AD$11:$AD$1010,0))))</f>
        <v>0</v>
      </c>
      <c r="AJ249">
        <v>239</v>
      </c>
      <c r="AK249">
        <f>IF(AJ249&gt;$AZ$11,"",INDEX($P$11:$P$1010,MATCH(AJ249,$AD$11:$AD$1010,0)))</f>
        <v>0</v>
      </c>
    </row>
    <row r="250" spans="1:37">
      <c r="A250">
        <f>COUNTA(Journal!A250:M250)&gt;0</f>
        <v>0</v>
      </c>
      <c r="B250">
        <f>IF(Journal!$C250="",0,IFERROR(MATCH(Journal!$C250,Markets!$A$5:$A$154,0),0))</f>
        <v>0</v>
      </c>
      <c r="C250">
        <f>IF(B250&gt;0,INDEX(Markets!$C$5:$C$154,B250),"")</f>
        <v>0</v>
      </c>
      <c r="D250">
        <f>IF(B250&gt;0,INDEX(Markets!$F$5:$F$154,B250),"")</f>
        <v>0</v>
      </c>
      <c r="E250">
        <f>IF(B250&gt;0,IF(INDEX(Markets!$G$5:$G$154,B250)="",Journal!$D$4,INDEX(Markets!$G$5:$G$154,B250)),"")</f>
        <v>0</v>
      </c>
      <c r="F250">
        <f>IF(B250&gt;0,N(INDEX(Markets!$H$5:$H$154,B250)),0)</f>
        <v>0</v>
      </c>
      <c r="G250">
        <f>IF(Journal!$D250="LONG",1,IF(Journal!$D250="SHORT",-1,0))</f>
        <v>0</v>
      </c>
      <c r="H250">
        <f>IF(AND(ISNUMBER(Journal!$E250),ISNUMBER(Journal!$F250)),ABS(Journal!$E250-Journal!$F250),"")</f>
        <v>0</v>
      </c>
      <c r="I250">
        <f>IF(NOT(A250),"",IF(Journal!$C250="","INSTRUMENT MISSING",IF(B250=0,"UNKNOWN INSTRUMENT",IF(OR(NOT(ISNUMBER(C250)),NOT(ISNUMBER(D250))),"INSTRUMENT SPECS MISSING",IF(OR(C250&lt;=0,D250&lt;=0),"INSTRUMENT SPECS MISSING",IF(NOT(ISNUMBER(Journal!$E250)),"ENTRY MISSING",IF(NOT(ISNUMBER(Journal!$F250)),"SL MISSING",IF(Journal!$F250=Journal!$E250,"SL = ENTRY",IF(G250=0,"DIRECTION MISSING",IF(G250*(Journal!$E250-Journal!$F250)&lt;=0,"SL WRONG SIDE",IF(NOT(AND(ISNUMBER(Journal!$L250),Journal!$L250&gt;0)),IF(TRUE,"LOTS MISSING","RISK MISSING"),"")))))))))))</f>
        <v>0</v>
      </c>
      <c r="J250">
        <f>IF(NOT(A250),"",IF(I250&lt;&gt;"",I250,IF(AND(ISNUMBER(Journal!$G250),G250*(Journal!$G250-Journal!$E250)&lt;=0),"TP1 WRONG SIDE",IF(AND(ISNUMBER(Journal!$H250),G250*(Journal!$H250-Journal!$E250)&lt;=0),"TP2 WRONG SIDE",IF(AND(ISNUMBER(Journal!$I250),G250*(Journal!$I250-Journal!$E250)&lt;=0),"TP3 WRONG SIDE",IF(Journal!$K250="","OPEN",IF(AND(Journal!$M250&lt;&gt;"",OR(NOT(ISNUMBER(Journal!$M250)),Journal!$M250&lt;=0,Journal!$M250&gt;=1)),"TP1 % INVALID",IF(Journal!$K250="SL","OK",IF(Journal!$K250="TP",IF(ISNUMBER(Journal!$G250),"OK","TP1 MISSING"),IF(Journal!$K250="Manual exit",IF(ISNUMBER(Journal!$J250),"OK","MANUAL MISSING"),IF(Journal!$K250="TP1 + Breakeven",IF(ISNUMBER(Journal!$G250),"OK","TP1 MISSING"),IF(Journal!$K250="TP1 + Manual",IF(ISNUMBER(Journal!$G250),IF(ISNUMBER(Journal!$J250),"OK","MANUAL MISSING"),IF(ISNUMBER(Journal!$J250),"TP1 MISSING","TP1 &amp; MANUAL MISSING")),IF(Journal!$K250="Multiple TP",IF(ISNUMBER(Journal!$G250),IF(ISNUMBER(Journal!$H250),"OK","TP2 MISSING"),IF(ISNUMBER(Journal!$H250),"TP1 MISSING","TP1 &amp; TP2 MISSING")),"UNKNOWN OUTCOME")))))))))))))</f>
        <v>0</v>
      </c>
      <c r="K250">
        <f>J250="OK"</f>
        <v>0</v>
      </c>
      <c r="L250">
        <f>IF(ISNUMBER(Journal!$M250),Journal!$M250,0.5)</f>
        <v>0</v>
      </c>
      <c r="M250">
        <f>IF(NOT(K250),"",G250*IF(Journal!$K250="SL",Journal!$F250-Journal!$E250,IF(Journal!$K250="TP",Journal!$G250-Journal!$E250,IF(Journal!$K250="Manual exit",Journal!$J250-Journal!$E250,IF(Journal!$K250="TP1 + Breakeven",L250*(Journal!$G250-Journal!$E250),IF(Journal!$K250="TP1 + Manual",L250*(Journal!$G250-Journal!$E250)+(1-L250)*(Journal!$J250-Journal!$E250),(Journal!$G250+Journal!$H250+IF(ISNUMBER(Journal!$I250),Journal!$I250,0))/IF(ISNUMBER(Journal!$I250),3,2)-Journal!$E250))))))</f>
        <v>0</v>
      </c>
      <c r="N250">
        <f>IF(K250,Journal!$E250+G250*M250,"")</f>
        <v>0</v>
      </c>
      <c r="O250">
        <f>Q249</f>
        <v>0</v>
      </c>
      <c r="P250">
        <f>IF(OR(NOT(A250),I250&lt;&gt;""),"",Journal!$L250)</f>
        <v>0</v>
      </c>
      <c r="Q250">
        <f>O250+IF(K250,V250,0)</f>
        <v>0</v>
      </c>
      <c r="R250">
        <f>IF(P250="","",H250*P250*C250*D250)</f>
        <v>0</v>
      </c>
      <c r="S250">
        <f>IF(K250,M250*P250*C250*D250,"")</f>
        <v>0</v>
      </c>
      <c r="T250">
        <f>IF(K250,-IF(F250&gt;0,F250*Journal!$E250*P250*C250*D250,P250*E250),"")</f>
        <v>0</v>
      </c>
      <c r="U250">
        <f>IF(K250,IF(S250&gt;0,"W",IF(S250&lt;0,"L","B")),"")</f>
        <v>0</v>
      </c>
      <c r="V250">
        <f>IF(K250,S250+T250,"")</f>
        <v>0</v>
      </c>
      <c r="W250">
        <f>IF(K250,V250/O250,"")</f>
        <v>0</v>
      </c>
      <c r="X250">
        <f>IF(K250,M250/H250,"")</f>
        <v>0</v>
      </c>
      <c r="Y250">
        <f>IF(AND(OR(J250="OK",J250="OPEN"),ISNUMBER(Journal!$G250)),G250*(Journal!$G250-Journal!$E250)/H250,"")</f>
        <v>0</v>
      </c>
      <c r="Z250">
        <f>IF(AA250="","",IF(AND(ISNUMBER(Settings!$D$5),ISNUMBER(Settings!$E$5),IF(Settings!$D$5&lt;=Settings!$E$5,AND(AA250&gt;=Settings!$D$5,AA250&lt;Settings!$E$5),OR(AA250&gt;=Settings!$D$5,AA250&lt;Settings!$E$5))),Settings!$A$5,IF(AND(ISNUMBER(Settings!$D$6),ISNUMBER(Settings!$E$6),IF(Settings!$D$6&lt;=Settings!$E$6,AND(AA250&gt;=Settings!$D$6,AA250&lt;Settings!$E$6),OR(AA250&gt;=Settings!$D$6,AA250&lt;Settings!$E$6))),Settings!$A$6,IF(AND(ISNUMBER(Settings!$D$7),ISNUMBER(Settings!$E$7),IF(Settings!$D$7&lt;=Settings!$E$7,AND(AA250&gt;=Settings!$D$7,AA250&lt;Settings!$E$7),OR(AA250&gt;=Settings!$D$7,AA250&lt;Settings!$E$7))),Settings!$A$7,IF(AND(ISNUMBER(Settings!$D$8),ISNUMBER(Settings!$E$8),IF(Settings!$D$8&lt;=Settings!$E$8,AND(AA250&gt;=Settings!$D$8,AA250&lt;Settings!$E$8),OR(AA250&gt;=Settings!$D$8,AA250&lt;Settings!$E$8))),Settings!$A$8,IF(AND(ISNUMBER(Settings!$D$9),ISNUMBER(Settings!$E$9),IF(Settings!$D$9&lt;=Settings!$E$9,AND(AA250&gt;=Settings!$D$9,AA250&lt;Settings!$E$9),OR(AA250&gt;=Settings!$D$9,AA250&lt;Settings!$E$9))),Settings!$A$9,IF(AND(ISNUMBER(Settings!$D$10),ISNUMBER(Settings!$E$10),IF(Settings!$D$10&lt;=Settings!$E$10,AND(AA250&gt;=Settings!$D$10,AA250&lt;Settings!$E$10),OR(AA250&gt;=Settings!$D$10,AA250&lt;Settings!$E$10))),Settings!$A$10,"")))))))</f>
        <v>0</v>
      </c>
      <c r="AA250">
        <f>IF(AND(A250,ISNUMBER(Journal!$B250)),MOD(ROUND(MOD(Journal!$B250,1)*1440,0)-ROUND(Journal!$D$8*60,0),1440),"")</f>
        <v>0</v>
      </c>
      <c r="AB250">
        <f>IF(G250=1,"LONG",IF(G250=-1,"SHORT",""))</f>
        <v>0</v>
      </c>
      <c r="AC250">
        <f>AC249+IF(K250,1,0)</f>
        <v>0</v>
      </c>
      <c r="AD250">
        <f>IF(K250,AC250,"")</f>
        <v>0</v>
      </c>
      <c r="AE250">
        <f>J250="OPEN"</f>
        <v>0</v>
      </c>
      <c r="AF250">
        <f>AND(J250&lt;&gt;"",J250&lt;&gt;"OK",J250&lt;&gt;"OPEN")</f>
        <v>0</v>
      </c>
      <c r="AH250">
        <v>239</v>
      </c>
      <c r="AI250">
        <f>IF(AH250&gt;$AZ$11,"",IF(AH250=0,Journal!$D$3,INDEX($Q$11:$Q$1010,MATCH(AH250,$AD$11:$AD$1010,0))))</f>
        <v>0</v>
      </c>
      <c r="AJ250">
        <v>240</v>
      </c>
      <c r="AK250">
        <f>IF(AJ250&gt;$AZ$11,"",INDEX($P$11:$P$1010,MATCH(AJ250,$AD$11:$AD$1010,0)))</f>
        <v>0</v>
      </c>
    </row>
    <row r="251" spans="1:37">
      <c r="A251">
        <f>COUNTA(Journal!A251:M251)&gt;0</f>
        <v>0</v>
      </c>
      <c r="B251">
        <f>IF(Journal!$C251="",0,IFERROR(MATCH(Journal!$C251,Markets!$A$5:$A$154,0),0))</f>
        <v>0</v>
      </c>
      <c r="C251">
        <f>IF(B251&gt;0,INDEX(Markets!$C$5:$C$154,B251),"")</f>
        <v>0</v>
      </c>
      <c r="D251">
        <f>IF(B251&gt;0,INDEX(Markets!$F$5:$F$154,B251),"")</f>
        <v>0</v>
      </c>
      <c r="E251">
        <f>IF(B251&gt;0,IF(INDEX(Markets!$G$5:$G$154,B251)="",Journal!$D$4,INDEX(Markets!$G$5:$G$154,B251)),"")</f>
        <v>0</v>
      </c>
      <c r="F251">
        <f>IF(B251&gt;0,N(INDEX(Markets!$H$5:$H$154,B251)),0)</f>
        <v>0</v>
      </c>
      <c r="G251">
        <f>IF(Journal!$D251="LONG",1,IF(Journal!$D251="SHORT",-1,0))</f>
        <v>0</v>
      </c>
      <c r="H251">
        <f>IF(AND(ISNUMBER(Journal!$E251),ISNUMBER(Journal!$F251)),ABS(Journal!$E251-Journal!$F251),"")</f>
        <v>0</v>
      </c>
      <c r="I251">
        <f>IF(NOT(A251),"",IF(Journal!$C251="","INSTRUMENT MISSING",IF(B251=0,"UNKNOWN INSTRUMENT",IF(OR(NOT(ISNUMBER(C251)),NOT(ISNUMBER(D251))),"INSTRUMENT SPECS MISSING",IF(OR(C251&lt;=0,D251&lt;=0),"INSTRUMENT SPECS MISSING",IF(NOT(ISNUMBER(Journal!$E251)),"ENTRY MISSING",IF(NOT(ISNUMBER(Journal!$F251)),"SL MISSING",IF(Journal!$F251=Journal!$E251,"SL = ENTRY",IF(G251=0,"DIRECTION MISSING",IF(G251*(Journal!$E251-Journal!$F251)&lt;=0,"SL WRONG SIDE",IF(NOT(AND(ISNUMBER(Journal!$L251),Journal!$L251&gt;0)),IF(TRUE,"LOTS MISSING","RISK MISSING"),"")))))))))))</f>
        <v>0</v>
      </c>
      <c r="J251">
        <f>IF(NOT(A251),"",IF(I251&lt;&gt;"",I251,IF(AND(ISNUMBER(Journal!$G251),G251*(Journal!$G251-Journal!$E251)&lt;=0),"TP1 WRONG SIDE",IF(AND(ISNUMBER(Journal!$H251),G251*(Journal!$H251-Journal!$E251)&lt;=0),"TP2 WRONG SIDE",IF(AND(ISNUMBER(Journal!$I251),G251*(Journal!$I251-Journal!$E251)&lt;=0),"TP3 WRONG SIDE",IF(Journal!$K251="","OPEN",IF(AND(Journal!$M251&lt;&gt;"",OR(NOT(ISNUMBER(Journal!$M251)),Journal!$M251&lt;=0,Journal!$M251&gt;=1)),"TP1 % INVALID",IF(Journal!$K251="SL","OK",IF(Journal!$K251="TP",IF(ISNUMBER(Journal!$G251),"OK","TP1 MISSING"),IF(Journal!$K251="Manual exit",IF(ISNUMBER(Journal!$J251),"OK","MANUAL MISSING"),IF(Journal!$K251="TP1 + Breakeven",IF(ISNUMBER(Journal!$G251),"OK","TP1 MISSING"),IF(Journal!$K251="TP1 + Manual",IF(ISNUMBER(Journal!$G251),IF(ISNUMBER(Journal!$J251),"OK","MANUAL MISSING"),IF(ISNUMBER(Journal!$J251),"TP1 MISSING","TP1 &amp; MANUAL MISSING")),IF(Journal!$K251="Multiple TP",IF(ISNUMBER(Journal!$G251),IF(ISNUMBER(Journal!$H251),"OK","TP2 MISSING"),IF(ISNUMBER(Journal!$H251),"TP1 MISSING","TP1 &amp; TP2 MISSING")),"UNKNOWN OUTCOME")))))))))))))</f>
        <v>0</v>
      </c>
      <c r="K251">
        <f>J251="OK"</f>
        <v>0</v>
      </c>
      <c r="L251">
        <f>IF(ISNUMBER(Journal!$M251),Journal!$M251,0.5)</f>
        <v>0</v>
      </c>
      <c r="M251">
        <f>IF(NOT(K251),"",G251*IF(Journal!$K251="SL",Journal!$F251-Journal!$E251,IF(Journal!$K251="TP",Journal!$G251-Journal!$E251,IF(Journal!$K251="Manual exit",Journal!$J251-Journal!$E251,IF(Journal!$K251="TP1 + Breakeven",L251*(Journal!$G251-Journal!$E251),IF(Journal!$K251="TP1 + Manual",L251*(Journal!$G251-Journal!$E251)+(1-L251)*(Journal!$J251-Journal!$E251),(Journal!$G251+Journal!$H251+IF(ISNUMBER(Journal!$I251),Journal!$I251,0))/IF(ISNUMBER(Journal!$I251),3,2)-Journal!$E251))))))</f>
        <v>0</v>
      </c>
      <c r="N251">
        <f>IF(K251,Journal!$E251+G251*M251,"")</f>
        <v>0</v>
      </c>
      <c r="O251">
        <f>Q250</f>
        <v>0</v>
      </c>
      <c r="P251">
        <f>IF(OR(NOT(A251),I251&lt;&gt;""),"",Journal!$L251)</f>
        <v>0</v>
      </c>
      <c r="Q251">
        <f>O251+IF(K251,V251,0)</f>
        <v>0</v>
      </c>
      <c r="R251">
        <f>IF(P251="","",H251*P251*C251*D251)</f>
        <v>0</v>
      </c>
      <c r="S251">
        <f>IF(K251,M251*P251*C251*D251,"")</f>
        <v>0</v>
      </c>
      <c r="T251">
        <f>IF(K251,-IF(F251&gt;0,F251*Journal!$E251*P251*C251*D251,P251*E251),"")</f>
        <v>0</v>
      </c>
      <c r="U251">
        <f>IF(K251,IF(S251&gt;0,"W",IF(S251&lt;0,"L","B")),"")</f>
        <v>0</v>
      </c>
      <c r="V251">
        <f>IF(K251,S251+T251,"")</f>
        <v>0</v>
      </c>
      <c r="W251">
        <f>IF(K251,V251/O251,"")</f>
        <v>0</v>
      </c>
      <c r="X251">
        <f>IF(K251,M251/H251,"")</f>
        <v>0</v>
      </c>
      <c r="Y251">
        <f>IF(AND(OR(J251="OK",J251="OPEN"),ISNUMBER(Journal!$G251)),G251*(Journal!$G251-Journal!$E251)/H251,"")</f>
        <v>0</v>
      </c>
      <c r="Z251">
        <f>IF(AA251="","",IF(AND(ISNUMBER(Settings!$D$5),ISNUMBER(Settings!$E$5),IF(Settings!$D$5&lt;=Settings!$E$5,AND(AA251&gt;=Settings!$D$5,AA251&lt;Settings!$E$5),OR(AA251&gt;=Settings!$D$5,AA251&lt;Settings!$E$5))),Settings!$A$5,IF(AND(ISNUMBER(Settings!$D$6),ISNUMBER(Settings!$E$6),IF(Settings!$D$6&lt;=Settings!$E$6,AND(AA251&gt;=Settings!$D$6,AA251&lt;Settings!$E$6),OR(AA251&gt;=Settings!$D$6,AA251&lt;Settings!$E$6))),Settings!$A$6,IF(AND(ISNUMBER(Settings!$D$7),ISNUMBER(Settings!$E$7),IF(Settings!$D$7&lt;=Settings!$E$7,AND(AA251&gt;=Settings!$D$7,AA251&lt;Settings!$E$7),OR(AA251&gt;=Settings!$D$7,AA251&lt;Settings!$E$7))),Settings!$A$7,IF(AND(ISNUMBER(Settings!$D$8),ISNUMBER(Settings!$E$8),IF(Settings!$D$8&lt;=Settings!$E$8,AND(AA251&gt;=Settings!$D$8,AA251&lt;Settings!$E$8),OR(AA251&gt;=Settings!$D$8,AA251&lt;Settings!$E$8))),Settings!$A$8,IF(AND(ISNUMBER(Settings!$D$9),ISNUMBER(Settings!$E$9),IF(Settings!$D$9&lt;=Settings!$E$9,AND(AA251&gt;=Settings!$D$9,AA251&lt;Settings!$E$9),OR(AA251&gt;=Settings!$D$9,AA251&lt;Settings!$E$9))),Settings!$A$9,IF(AND(ISNUMBER(Settings!$D$10),ISNUMBER(Settings!$E$10),IF(Settings!$D$10&lt;=Settings!$E$10,AND(AA251&gt;=Settings!$D$10,AA251&lt;Settings!$E$10),OR(AA251&gt;=Settings!$D$10,AA251&lt;Settings!$E$10))),Settings!$A$10,"")))))))</f>
        <v>0</v>
      </c>
      <c r="AA251">
        <f>IF(AND(A251,ISNUMBER(Journal!$B251)),MOD(ROUND(MOD(Journal!$B251,1)*1440,0)-ROUND(Journal!$D$8*60,0),1440),"")</f>
        <v>0</v>
      </c>
      <c r="AB251">
        <f>IF(G251=1,"LONG",IF(G251=-1,"SHORT",""))</f>
        <v>0</v>
      </c>
      <c r="AC251">
        <f>AC250+IF(K251,1,0)</f>
        <v>0</v>
      </c>
      <c r="AD251">
        <f>IF(K251,AC251,"")</f>
        <v>0</v>
      </c>
      <c r="AE251">
        <f>J251="OPEN"</f>
        <v>0</v>
      </c>
      <c r="AF251">
        <f>AND(J251&lt;&gt;"",J251&lt;&gt;"OK",J251&lt;&gt;"OPEN")</f>
        <v>0</v>
      </c>
      <c r="AH251">
        <v>240</v>
      </c>
      <c r="AI251">
        <f>IF(AH251&gt;$AZ$11,"",IF(AH251=0,Journal!$D$3,INDEX($Q$11:$Q$1010,MATCH(AH251,$AD$11:$AD$1010,0))))</f>
        <v>0</v>
      </c>
      <c r="AJ251">
        <v>241</v>
      </c>
      <c r="AK251">
        <f>IF(AJ251&gt;$AZ$11,"",INDEX($P$11:$P$1010,MATCH(AJ251,$AD$11:$AD$1010,0)))</f>
        <v>0</v>
      </c>
    </row>
    <row r="252" spans="1:37">
      <c r="A252">
        <f>COUNTA(Journal!A252:M252)&gt;0</f>
        <v>0</v>
      </c>
      <c r="B252">
        <f>IF(Journal!$C252="",0,IFERROR(MATCH(Journal!$C252,Markets!$A$5:$A$154,0),0))</f>
        <v>0</v>
      </c>
      <c r="C252">
        <f>IF(B252&gt;0,INDEX(Markets!$C$5:$C$154,B252),"")</f>
        <v>0</v>
      </c>
      <c r="D252">
        <f>IF(B252&gt;0,INDEX(Markets!$F$5:$F$154,B252),"")</f>
        <v>0</v>
      </c>
      <c r="E252">
        <f>IF(B252&gt;0,IF(INDEX(Markets!$G$5:$G$154,B252)="",Journal!$D$4,INDEX(Markets!$G$5:$G$154,B252)),"")</f>
        <v>0</v>
      </c>
      <c r="F252">
        <f>IF(B252&gt;0,N(INDEX(Markets!$H$5:$H$154,B252)),0)</f>
        <v>0</v>
      </c>
      <c r="G252">
        <f>IF(Journal!$D252="LONG",1,IF(Journal!$D252="SHORT",-1,0))</f>
        <v>0</v>
      </c>
      <c r="H252">
        <f>IF(AND(ISNUMBER(Journal!$E252),ISNUMBER(Journal!$F252)),ABS(Journal!$E252-Journal!$F252),"")</f>
        <v>0</v>
      </c>
      <c r="I252">
        <f>IF(NOT(A252),"",IF(Journal!$C252="","INSTRUMENT MISSING",IF(B252=0,"UNKNOWN INSTRUMENT",IF(OR(NOT(ISNUMBER(C252)),NOT(ISNUMBER(D252))),"INSTRUMENT SPECS MISSING",IF(OR(C252&lt;=0,D252&lt;=0),"INSTRUMENT SPECS MISSING",IF(NOT(ISNUMBER(Journal!$E252)),"ENTRY MISSING",IF(NOT(ISNUMBER(Journal!$F252)),"SL MISSING",IF(Journal!$F252=Journal!$E252,"SL = ENTRY",IF(G252=0,"DIRECTION MISSING",IF(G252*(Journal!$E252-Journal!$F252)&lt;=0,"SL WRONG SIDE",IF(NOT(AND(ISNUMBER(Journal!$L252),Journal!$L252&gt;0)),IF(TRUE,"LOTS MISSING","RISK MISSING"),"")))))))))))</f>
        <v>0</v>
      </c>
      <c r="J252">
        <f>IF(NOT(A252),"",IF(I252&lt;&gt;"",I252,IF(AND(ISNUMBER(Journal!$G252),G252*(Journal!$G252-Journal!$E252)&lt;=0),"TP1 WRONG SIDE",IF(AND(ISNUMBER(Journal!$H252),G252*(Journal!$H252-Journal!$E252)&lt;=0),"TP2 WRONG SIDE",IF(AND(ISNUMBER(Journal!$I252),G252*(Journal!$I252-Journal!$E252)&lt;=0),"TP3 WRONG SIDE",IF(Journal!$K252="","OPEN",IF(AND(Journal!$M252&lt;&gt;"",OR(NOT(ISNUMBER(Journal!$M252)),Journal!$M252&lt;=0,Journal!$M252&gt;=1)),"TP1 % INVALID",IF(Journal!$K252="SL","OK",IF(Journal!$K252="TP",IF(ISNUMBER(Journal!$G252),"OK","TP1 MISSING"),IF(Journal!$K252="Manual exit",IF(ISNUMBER(Journal!$J252),"OK","MANUAL MISSING"),IF(Journal!$K252="TP1 + Breakeven",IF(ISNUMBER(Journal!$G252),"OK","TP1 MISSING"),IF(Journal!$K252="TP1 + Manual",IF(ISNUMBER(Journal!$G252),IF(ISNUMBER(Journal!$J252),"OK","MANUAL MISSING"),IF(ISNUMBER(Journal!$J252),"TP1 MISSING","TP1 &amp; MANUAL MISSING")),IF(Journal!$K252="Multiple TP",IF(ISNUMBER(Journal!$G252),IF(ISNUMBER(Journal!$H252),"OK","TP2 MISSING"),IF(ISNUMBER(Journal!$H252),"TP1 MISSING","TP1 &amp; TP2 MISSING")),"UNKNOWN OUTCOME")))))))))))))</f>
        <v>0</v>
      </c>
      <c r="K252">
        <f>J252="OK"</f>
        <v>0</v>
      </c>
      <c r="L252">
        <f>IF(ISNUMBER(Journal!$M252),Journal!$M252,0.5)</f>
        <v>0</v>
      </c>
      <c r="M252">
        <f>IF(NOT(K252),"",G252*IF(Journal!$K252="SL",Journal!$F252-Journal!$E252,IF(Journal!$K252="TP",Journal!$G252-Journal!$E252,IF(Journal!$K252="Manual exit",Journal!$J252-Journal!$E252,IF(Journal!$K252="TP1 + Breakeven",L252*(Journal!$G252-Journal!$E252),IF(Journal!$K252="TP1 + Manual",L252*(Journal!$G252-Journal!$E252)+(1-L252)*(Journal!$J252-Journal!$E252),(Journal!$G252+Journal!$H252+IF(ISNUMBER(Journal!$I252),Journal!$I252,0))/IF(ISNUMBER(Journal!$I252),3,2)-Journal!$E252))))))</f>
        <v>0</v>
      </c>
      <c r="N252">
        <f>IF(K252,Journal!$E252+G252*M252,"")</f>
        <v>0</v>
      </c>
      <c r="O252">
        <f>Q251</f>
        <v>0</v>
      </c>
      <c r="P252">
        <f>IF(OR(NOT(A252),I252&lt;&gt;""),"",Journal!$L252)</f>
        <v>0</v>
      </c>
      <c r="Q252">
        <f>O252+IF(K252,V252,0)</f>
        <v>0</v>
      </c>
      <c r="R252">
        <f>IF(P252="","",H252*P252*C252*D252)</f>
        <v>0</v>
      </c>
      <c r="S252">
        <f>IF(K252,M252*P252*C252*D252,"")</f>
        <v>0</v>
      </c>
      <c r="T252">
        <f>IF(K252,-IF(F252&gt;0,F252*Journal!$E252*P252*C252*D252,P252*E252),"")</f>
        <v>0</v>
      </c>
      <c r="U252">
        <f>IF(K252,IF(S252&gt;0,"W",IF(S252&lt;0,"L","B")),"")</f>
        <v>0</v>
      </c>
      <c r="V252">
        <f>IF(K252,S252+T252,"")</f>
        <v>0</v>
      </c>
      <c r="W252">
        <f>IF(K252,V252/O252,"")</f>
        <v>0</v>
      </c>
      <c r="X252">
        <f>IF(K252,M252/H252,"")</f>
        <v>0</v>
      </c>
      <c r="Y252">
        <f>IF(AND(OR(J252="OK",J252="OPEN"),ISNUMBER(Journal!$G252)),G252*(Journal!$G252-Journal!$E252)/H252,"")</f>
        <v>0</v>
      </c>
      <c r="Z252">
        <f>IF(AA252="","",IF(AND(ISNUMBER(Settings!$D$5),ISNUMBER(Settings!$E$5),IF(Settings!$D$5&lt;=Settings!$E$5,AND(AA252&gt;=Settings!$D$5,AA252&lt;Settings!$E$5),OR(AA252&gt;=Settings!$D$5,AA252&lt;Settings!$E$5))),Settings!$A$5,IF(AND(ISNUMBER(Settings!$D$6),ISNUMBER(Settings!$E$6),IF(Settings!$D$6&lt;=Settings!$E$6,AND(AA252&gt;=Settings!$D$6,AA252&lt;Settings!$E$6),OR(AA252&gt;=Settings!$D$6,AA252&lt;Settings!$E$6))),Settings!$A$6,IF(AND(ISNUMBER(Settings!$D$7),ISNUMBER(Settings!$E$7),IF(Settings!$D$7&lt;=Settings!$E$7,AND(AA252&gt;=Settings!$D$7,AA252&lt;Settings!$E$7),OR(AA252&gt;=Settings!$D$7,AA252&lt;Settings!$E$7))),Settings!$A$7,IF(AND(ISNUMBER(Settings!$D$8),ISNUMBER(Settings!$E$8),IF(Settings!$D$8&lt;=Settings!$E$8,AND(AA252&gt;=Settings!$D$8,AA252&lt;Settings!$E$8),OR(AA252&gt;=Settings!$D$8,AA252&lt;Settings!$E$8))),Settings!$A$8,IF(AND(ISNUMBER(Settings!$D$9),ISNUMBER(Settings!$E$9),IF(Settings!$D$9&lt;=Settings!$E$9,AND(AA252&gt;=Settings!$D$9,AA252&lt;Settings!$E$9),OR(AA252&gt;=Settings!$D$9,AA252&lt;Settings!$E$9))),Settings!$A$9,IF(AND(ISNUMBER(Settings!$D$10),ISNUMBER(Settings!$E$10),IF(Settings!$D$10&lt;=Settings!$E$10,AND(AA252&gt;=Settings!$D$10,AA252&lt;Settings!$E$10),OR(AA252&gt;=Settings!$D$10,AA252&lt;Settings!$E$10))),Settings!$A$10,"")))))))</f>
        <v>0</v>
      </c>
      <c r="AA252">
        <f>IF(AND(A252,ISNUMBER(Journal!$B252)),MOD(ROUND(MOD(Journal!$B252,1)*1440,0)-ROUND(Journal!$D$8*60,0),1440),"")</f>
        <v>0</v>
      </c>
      <c r="AB252">
        <f>IF(G252=1,"LONG",IF(G252=-1,"SHORT",""))</f>
        <v>0</v>
      </c>
      <c r="AC252">
        <f>AC251+IF(K252,1,0)</f>
        <v>0</v>
      </c>
      <c r="AD252">
        <f>IF(K252,AC252,"")</f>
        <v>0</v>
      </c>
      <c r="AE252">
        <f>J252="OPEN"</f>
        <v>0</v>
      </c>
      <c r="AF252">
        <f>AND(J252&lt;&gt;"",J252&lt;&gt;"OK",J252&lt;&gt;"OPEN")</f>
        <v>0</v>
      </c>
      <c r="AH252">
        <v>241</v>
      </c>
      <c r="AI252">
        <f>IF(AH252&gt;$AZ$11,"",IF(AH252=0,Journal!$D$3,INDEX($Q$11:$Q$1010,MATCH(AH252,$AD$11:$AD$1010,0))))</f>
        <v>0</v>
      </c>
      <c r="AJ252">
        <v>242</v>
      </c>
      <c r="AK252">
        <f>IF(AJ252&gt;$AZ$11,"",INDEX($P$11:$P$1010,MATCH(AJ252,$AD$11:$AD$1010,0)))</f>
        <v>0</v>
      </c>
    </row>
    <row r="253" spans="1:37">
      <c r="A253">
        <f>COUNTA(Journal!A253:M253)&gt;0</f>
        <v>0</v>
      </c>
      <c r="B253">
        <f>IF(Journal!$C253="",0,IFERROR(MATCH(Journal!$C253,Markets!$A$5:$A$154,0),0))</f>
        <v>0</v>
      </c>
      <c r="C253">
        <f>IF(B253&gt;0,INDEX(Markets!$C$5:$C$154,B253),"")</f>
        <v>0</v>
      </c>
      <c r="D253">
        <f>IF(B253&gt;0,INDEX(Markets!$F$5:$F$154,B253),"")</f>
        <v>0</v>
      </c>
      <c r="E253">
        <f>IF(B253&gt;0,IF(INDEX(Markets!$G$5:$G$154,B253)="",Journal!$D$4,INDEX(Markets!$G$5:$G$154,B253)),"")</f>
        <v>0</v>
      </c>
      <c r="F253">
        <f>IF(B253&gt;0,N(INDEX(Markets!$H$5:$H$154,B253)),0)</f>
        <v>0</v>
      </c>
      <c r="G253">
        <f>IF(Journal!$D253="LONG",1,IF(Journal!$D253="SHORT",-1,0))</f>
        <v>0</v>
      </c>
      <c r="H253">
        <f>IF(AND(ISNUMBER(Journal!$E253),ISNUMBER(Journal!$F253)),ABS(Journal!$E253-Journal!$F253),"")</f>
        <v>0</v>
      </c>
      <c r="I253">
        <f>IF(NOT(A253),"",IF(Journal!$C253="","INSTRUMENT MISSING",IF(B253=0,"UNKNOWN INSTRUMENT",IF(OR(NOT(ISNUMBER(C253)),NOT(ISNUMBER(D253))),"INSTRUMENT SPECS MISSING",IF(OR(C253&lt;=0,D253&lt;=0),"INSTRUMENT SPECS MISSING",IF(NOT(ISNUMBER(Journal!$E253)),"ENTRY MISSING",IF(NOT(ISNUMBER(Journal!$F253)),"SL MISSING",IF(Journal!$F253=Journal!$E253,"SL = ENTRY",IF(G253=0,"DIRECTION MISSING",IF(G253*(Journal!$E253-Journal!$F253)&lt;=0,"SL WRONG SIDE",IF(NOT(AND(ISNUMBER(Journal!$L253),Journal!$L253&gt;0)),IF(TRUE,"LOTS MISSING","RISK MISSING"),"")))))))))))</f>
        <v>0</v>
      </c>
      <c r="J253">
        <f>IF(NOT(A253),"",IF(I253&lt;&gt;"",I253,IF(AND(ISNUMBER(Journal!$G253),G253*(Journal!$G253-Journal!$E253)&lt;=0),"TP1 WRONG SIDE",IF(AND(ISNUMBER(Journal!$H253),G253*(Journal!$H253-Journal!$E253)&lt;=0),"TP2 WRONG SIDE",IF(AND(ISNUMBER(Journal!$I253),G253*(Journal!$I253-Journal!$E253)&lt;=0),"TP3 WRONG SIDE",IF(Journal!$K253="","OPEN",IF(AND(Journal!$M253&lt;&gt;"",OR(NOT(ISNUMBER(Journal!$M253)),Journal!$M253&lt;=0,Journal!$M253&gt;=1)),"TP1 % INVALID",IF(Journal!$K253="SL","OK",IF(Journal!$K253="TP",IF(ISNUMBER(Journal!$G253),"OK","TP1 MISSING"),IF(Journal!$K253="Manual exit",IF(ISNUMBER(Journal!$J253),"OK","MANUAL MISSING"),IF(Journal!$K253="TP1 + Breakeven",IF(ISNUMBER(Journal!$G253),"OK","TP1 MISSING"),IF(Journal!$K253="TP1 + Manual",IF(ISNUMBER(Journal!$G253),IF(ISNUMBER(Journal!$J253),"OK","MANUAL MISSING"),IF(ISNUMBER(Journal!$J253),"TP1 MISSING","TP1 &amp; MANUAL MISSING")),IF(Journal!$K253="Multiple TP",IF(ISNUMBER(Journal!$G253),IF(ISNUMBER(Journal!$H253),"OK","TP2 MISSING"),IF(ISNUMBER(Journal!$H253),"TP1 MISSING","TP1 &amp; TP2 MISSING")),"UNKNOWN OUTCOME")))))))))))))</f>
        <v>0</v>
      </c>
      <c r="K253">
        <f>J253="OK"</f>
        <v>0</v>
      </c>
      <c r="L253">
        <f>IF(ISNUMBER(Journal!$M253),Journal!$M253,0.5)</f>
        <v>0</v>
      </c>
      <c r="M253">
        <f>IF(NOT(K253),"",G253*IF(Journal!$K253="SL",Journal!$F253-Journal!$E253,IF(Journal!$K253="TP",Journal!$G253-Journal!$E253,IF(Journal!$K253="Manual exit",Journal!$J253-Journal!$E253,IF(Journal!$K253="TP1 + Breakeven",L253*(Journal!$G253-Journal!$E253),IF(Journal!$K253="TP1 + Manual",L253*(Journal!$G253-Journal!$E253)+(1-L253)*(Journal!$J253-Journal!$E253),(Journal!$G253+Journal!$H253+IF(ISNUMBER(Journal!$I253),Journal!$I253,0))/IF(ISNUMBER(Journal!$I253),3,2)-Journal!$E253))))))</f>
        <v>0</v>
      </c>
      <c r="N253">
        <f>IF(K253,Journal!$E253+G253*M253,"")</f>
        <v>0</v>
      </c>
      <c r="O253">
        <f>Q252</f>
        <v>0</v>
      </c>
      <c r="P253">
        <f>IF(OR(NOT(A253),I253&lt;&gt;""),"",Journal!$L253)</f>
        <v>0</v>
      </c>
      <c r="Q253">
        <f>O253+IF(K253,V253,0)</f>
        <v>0</v>
      </c>
      <c r="R253">
        <f>IF(P253="","",H253*P253*C253*D253)</f>
        <v>0</v>
      </c>
      <c r="S253">
        <f>IF(K253,M253*P253*C253*D253,"")</f>
        <v>0</v>
      </c>
      <c r="T253">
        <f>IF(K253,-IF(F253&gt;0,F253*Journal!$E253*P253*C253*D253,P253*E253),"")</f>
        <v>0</v>
      </c>
      <c r="U253">
        <f>IF(K253,IF(S253&gt;0,"W",IF(S253&lt;0,"L","B")),"")</f>
        <v>0</v>
      </c>
      <c r="V253">
        <f>IF(K253,S253+T253,"")</f>
        <v>0</v>
      </c>
      <c r="W253">
        <f>IF(K253,V253/O253,"")</f>
        <v>0</v>
      </c>
      <c r="X253">
        <f>IF(K253,M253/H253,"")</f>
        <v>0</v>
      </c>
      <c r="Y253">
        <f>IF(AND(OR(J253="OK",J253="OPEN"),ISNUMBER(Journal!$G253)),G253*(Journal!$G253-Journal!$E253)/H253,"")</f>
        <v>0</v>
      </c>
      <c r="Z253">
        <f>IF(AA253="","",IF(AND(ISNUMBER(Settings!$D$5),ISNUMBER(Settings!$E$5),IF(Settings!$D$5&lt;=Settings!$E$5,AND(AA253&gt;=Settings!$D$5,AA253&lt;Settings!$E$5),OR(AA253&gt;=Settings!$D$5,AA253&lt;Settings!$E$5))),Settings!$A$5,IF(AND(ISNUMBER(Settings!$D$6),ISNUMBER(Settings!$E$6),IF(Settings!$D$6&lt;=Settings!$E$6,AND(AA253&gt;=Settings!$D$6,AA253&lt;Settings!$E$6),OR(AA253&gt;=Settings!$D$6,AA253&lt;Settings!$E$6))),Settings!$A$6,IF(AND(ISNUMBER(Settings!$D$7),ISNUMBER(Settings!$E$7),IF(Settings!$D$7&lt;=Settings!$E$7,AND(AA253&gt;=Settings!$D$7,AA253&lt;Settings!$E$7),OR(AA253&gt;=Settings!$D$7,AA253&lt;Settings!$E$7))),Settings!$A$7,IF(AND(ISNUMBER(Settings!$D$8),ISNUMBER(Settings!$E$8),IF(Settings!$D$8&lt;=Settings!$E$8,AND(AA253&gt;=Settings!$D$8,AA253&lt;Settings!$E$8),OR(AA253&gt;=Settings!$D$8,AA253&lt;Settings!$E$8))),Settings!$A$8,IF(AND(ISNUMBER(Settings!$D$9),ISNUMBER(Settings!$E$9),IF(Settings!$D$9&lt;=Settings!$E$9,AND(AA253&gt;=Settings!$D$9,AA253&lt;Settings!$E$9),OR(AA253&gt;=Settings!$D$9,AA253&lt;Settings!$E$9))),Settings!$A$9,IF(AND(ISNUMBER(Settings!$D$10),ISNUMBER(Settings!$E$10),IF(Settings!$D$10&lt;=Settings!$E$10,AND(AA253&gt;=Settings!$D$10,AA253&lt;Settings!$E$10),OR(AA253&gt;=Settings!$D$10,AA253&lt;Settings!$E$10))),Settings!$A$10,"")))))))</f>
        <v>0</v>
      </c>
      <c r="AA253">
        <f>IF(AND(A253,ISNUMBER(Journal!$B253)),MOD(ROUND(MOD(Journal!$B253,1)*1440,0)-ROUND(Journal!$D$8*60,0),1440),"")</f>
        <v>0</v>
      </c>
      <c r="AB253">
        <f>IF(G253=1,"LONG",IF(G253=-1,"SHORT",""))</f>
        <v>0</v>
      </c>
      <c r="AC253">
        <f>AC252+IF(K253,1,0)</f>
        <v>0</v>
      </c>
      <c r="AD253">
        <f>IF(K253,AC253,"")</f>
        <v>0</v>
      </c>
      <c r="AE253">
        <f>J253="OPEN"</f>
        <v>0</v>
      </c>
      <c r="AF253">
        <f>AND(J253&lt;&gt;"",J253&lt;&gt;"OK",J253&lt;&gt;"OPEN")</f>
        <v>0</v>
      </c>
      <c r="AH253">
        <v>242</v>
      </c>
      <c r="AI253">
        <f>IF(AH253&gt;$AZ$11,"",IF(AH253=0,Journal!$D$3,INDEX($Q$11:$Q$1010,MATCH(AH253,$AD$11:$AD$1010,0))))</f>
        <v>0</v>
      </c>
      <c r="AJ253">
        <v>243</v>
      </c>
      <c r="AK253">
        <f>IF(AJ253&gt;$AZ$11,"",INDEX($P$11:$P$1010,MATCH(AJ253,$AD$11:$AD$1010,0)))</f>
        <v>0</v>
      </c>
    </row>
    <row r="254" spans="1:37">
      <c r="A254">
        <f>COUNTA(Journal!A254:M254)&gt;0</f>
        <v>0</v>
      </c>
      <c r="B254">
        <f>IF(Journal!$C254="",0,IFERROR(MATCH(Journal!$C254,Markets!$A$5:$A$154,0),0))</f>
        <v>0</v>
      </c>
      <c r="C254">
        <f>IF(B254&gt;0,INDEX(Markets!$C$5:$C$154,B254),"")</f>
        <v>0</v>
      </c>
      <c r="D254">
        <f>IF(B254&gt;0,INDEX(Markets!$F$5:$F$154,B254),"")</f>
        <v>0</v>
      </c>
      <c r="E254">
        <f>IF(B254&gt;0,IF(INDEX(Markets!$G$5:$G$154,B254)="",Journal!$D$4,INDEX(Markets!$G$5:$G$154,B254)),"")</f>
        <v>0</v>
      </c>
      <c r="F254">
        <f>IF(B254&gt;0,N(INDEX(Markets!$H$5:$H$154,B254)),0)</f>
        <v>0</v>
      </c>
      <c r="G254">
        <f>IF(Journal!$D254="LONG",1,IF(Journal!$D254="SHORT",-1,0))</f>
        <v>0</v>
      </c>
      <c r="H254">
        <f>IF(AND(ISNUMBER(Journal!$E254),ISNUMBER(Journal!$F254)),ABS(Journal!$E254-Journal!$F254),"")</f>
        <v>0</v>
      </c>
      <c r="I254">
        <f>IF(NOT(A254),"",IF(Journal!$C254="","INSTRUMENT MISSING",IF(B254=0,"UNKNOWN INSTRUMENT",IF(OR(NOT(ISNUMBER(C254)),NOT(ISNUMBER(D254))),"INSTRUMENT SPECS MISSING",IF(OR(C254&lt;=0,D254&lt;=0),"INSTRUMENT SPECS MISSING",IF(NOT(ISNUMBER(Journal!$E254)),"ENTRY MISSING",IF(NOT(ISNUMBER(Journal!$F254)),"SL MISSING",IF(Journal!$F254=Journal!$E254,"SL = ENTRY",IF(G254=0,"DIRECTION MISSING",IF(G254*(Journal!$E254-Journal!$F254)&lt;=0,"SL WRONG SIDE",IF(NOT(AND(ISNUMBER(Journal!$L254),Journal!$L254&gt;0)),IF(TRUE,"LOTS MISSING","RISK MISSING"),"")))))))))))</f>
        <v>0</v>
      </c>
      <c r="J254">
        <f>IF(NOT(A254),"",IF(I254&lt;&gt;"",I254,IF(AND(ISNUMBER(Journal!$G254),G254*(Journal!$G254-Journal!$E254)&lt;=0),"TP1 WRONG SIDE",IF(AND(ISNUMBER(Journal!$H254),G254*(Journal!$H254-Journal!$E254)&lt;=0),"TP2 WRONG SIDE",IF(AND(ISNUMBER(Journal!$I254),G254*(Journal!$I254-Journal!$E254)&lt;=0),"TP3 WRONG SIDE",IF(Journal!$K254="","OPEN",IF(AND(Journal!$M254&lt;&gt;"",OR(NOT(ISNUMBER(Journal!$M254)),Journal!$M254&lt;=0,Journal!$M254&gt;=1)),"TP1 % INVALID",IF(Journal!$K254="SL","OK",IF(Journal!$K254="TP",IF(ISNUMBER(Journal!$G254),"OK","TP1 MISSING"),IF(Journal!$K254="Manual exit",IF(ISNUMBER(Journal!$J254),"OK","MANUAL MISSING"),IF(Journal!$K254="TP1 + Breakeven",IF(ISNUMBER(Journal!$G254),"OK","TP1 MISSING"),IF(Journal!$K254="TP1 + Manual",IF(ISNUMBER(Journal!$G254),IF(ISNUMBER(Journal!$J254),"OK","MANUAL MISSING"),IF(ISNUMBER(Journal!$J254),"TP1 MISSING","TP1 &amp; MANUAL MISSING")),IF(Journal!$K254="Multiple TP",IF(ISNUMBER(Journal!$G254),IF(ISNUMBER(Journal!$H254),"OK","TP2 MISSING"),IF(ISNUMBER(Journal!$H254),"TP1 MISSING","TP1 &amp; TP2 MISSING")),"UNKNOWN OUTCOME")))))))))))))</f>
        <v>0</v>
      </c>
      <c r="K254">
        <f>J254="OK"</f>
        <v>0</v>
      </c>
      <c r="L254">
        <f>IF(ISNUMBER(Journal!$M254),Journal!$M254,0.5)</f>
        <v>0</v>
      </c>
      <c r="M254">
        <f>IF(NOT(K254),"",G254*IF(Journal!$K254="SL",Journal!$F254-Journal!$E254,IF(Journal!$K254="TP",Journal!$G254-Journal!$E254,IF(Journal!$K254="Manual exit",Journal!$J254-Journal!$E254,IF(Journal!$K254="TP1 + Breakeven",L254*(Journal!$G254-Journal!$E254),IF(Journal!$K254="TP1 + Manual",L254*(Journal!$G254-Journal!$E254)+(1-L254)*(Journal!$J254-Journal!$E254),(Journal!$G254+Journal!$H254+IF(ISNUMBER(Journal!$I254),Journal!$I254,0))/IF(ISNUMBER(Journal!$I254),3,2)-Journal!$E254))))))</f>
        <v>0</v>
      </c>
      <c r="N254">
        <f>IF(K254,Journal!$E254+G254*M254,"")</f>
        <v>0</v>
      </c>
      <c r="O254">
        <f>Q253</f>
        <v>0</v>
      </c>
      <c r="P254">
        <f>IF(OR(NOT(A254),I254&lt;&gt;""),"",Journal!$L254)</f>
        <v>0</v>
      </c>
      <c r="Q254">
        <f>O254+IF(K254,V254,0)</f>
        <v>0</v>
      </c>
      <c r="R254">
        <f>IF(P254="","",H254*P254*C254*D254)</f>
        <v>0</v>
      </c>
      <c r="S254">
        <f>IF(K254,M254*P254*C254*D254,"")</f>
        <v>0</v>
      </c>
      <c r="T254">
        <f>IF(K254,-IF(F254&gt;0,F254*Journal!$E254*P254*C254*D254,P254*E254),"")</f>
        <v>0</v>
      </c>
      <c r="U254">
        <f>IF(K254,IF(S254&gt;0,"W",IF(S254&lt;0,"L","B")),"")</f>
        <v>0</v>
      </c>
      <c r="V254">
        <f>IF(K254,S254+T254,"")</f>
        <v>0</v>
      </c>
      <c r="W254">
        <f>IF(K254,V254/O254,"")</f>
        <v>0</v>
      </c>
      <c r="X254">
        <f>IF(K254,M254/H254,"")</f>
        <v>0</v>
      </c>
      <c r="Y254">
        <f>IF(AND(OR(J254="OK",J254="OPEN"),ISNUMBER(Journal!$G254)),G254*(Journal!$G254-Journal!$E254)/H254,"")</f>
        <v>0</v>
      </c>
      <c r="Z254">
        <f>IF(AA254="","",IF(AND(ISNUMBER(Settings!$D$5),ISNUMBER(Settings!$E$5),IF(Settings!$D$5&lt;=Settings!$E$5,AND(AA254&gt;=Settings!$D$5,AA254&lt;Settings!$E$5),OR(AA254&gt;=Settings!$D$5,AA254&lt;Settings!$E$5))),Settings!$A$5,IF(AND(ISNUMBER(Settings!$D$6),ISNUMBER(Settings!$E$6),IF(Settings!$D$6&lt;=Settings!$E$6,AND(AA254&gt;=Settings!$D$6,AA254&lt;Settings!$E$6),OR(AA254&gt;=Settings!$D$6,AA254&lt;Settings!$E$6))),Settings!$A$6,IF(AND(ISNUMBER(Settings!$D$7),ISNUMBER(Settings!$E$7),IF(Settings!$D$7&lt;=Settings!$E$7,AND(AA254&gt;=Settings!$D$7,AA254&lt;Settings!$E$7),OR(AA254&gt;=Settings!$D$7,AA254&lt;Settings!$E$7))),Settings!$A$7,IF(AND(ISNUMBER(Settings!$D$8),ISNUMBER(Settings!$E$8),IF(Settings!$D$8&lt;=Settings!$E$8,AND(AA254&gt;=Settings!$D$8,AA254&lt;Settings!$E$8),OR(AA254&gt;=Settings!$D$8,AA254&lt;Settings!$E$8))),Settings!$A$8,IF(AND(ISNUMBER(Settings!$D$9),ISNUMBER(Settings!$E$9),IF(Settings!$D$9&lt;=Settings!$E$9,AND(AA254&gt;=Settings!$D$9,AA254&lt;Settings!$E$9),OR(AA254&gt;=Settings!$D$9,AA254&lt;Settings!$E$9))),Settings!$A$9,IF(AND(ISNUMBER(Settings!$D$10),ISNUMBER(Settings!$E$10),IF(Settings!$D$10&lt;=Settings!$E$10,AND(AA254&gt;=Settings!$D$10,AA254&lt;Settings!$E$10),OR(AA254&gt;=Settings!$D$10,AA254&lt;Settings!$E$10))),Settings!$A$10,"")))))))</f>
        <v>0</v>
      </c>
      <c r="AA254">
        <f>IF(AND(A254,ISNUMBER(Journal!$B254)),MOD(ROUND(MOD(Journal!$B254,1)*1440,0)-ROUND(Journal!$D$8*60,0),1440),"")</f>
        <v>0</v>
      </c>
      <c r="AB254">
        <f>IF(G254=1,"LONG",IF(G254=-1,"SHORT",""))</f>
        <v>0</v>
      </c>
      <c r="AC254">
        <f>AC253+IF(K254,1,0)</f>
        <v>0</v>
      </c>
      <c r="AD254">
        <f>IF(K254,AC254,"")</f>
        <v>0</v>
      </c>
      <c r="AE254">
        <f>J254="OPEN"</f>
        <v>0</v>
      </c>
      <c r="AF254">
        <f>AND(J254&lt;&gt;"",J254&lt;&gt;"OK",J254&lt;&gt;"OPEN")</f>
        <v>0</v>
      </c>
      <c r="AH254">
        <v>243</v>
      </c>
      <c r="AI254">
        <f>IF(AH254&gt;$AZ$11,"",IF(AH254=0,Journal!$D$3,INDEX($Q$11:$Q$1010,MATCH(AH254,$AD$11:$AD$1010,0))))</f>
        <v>0</v>
      </c>
      <c r="AJ254">
        <v>244</v>
      </c>
      <c r="AK254">
        <f>IF(AJ254&gt;$AZ$11,"",INDEX($P$11:$P$1010,MATCH(AJ254,$AD$11:$AD$1010,0)))</f>
        <v>0</v>
      </c>
    </row>
    <row r="255" spans="1:37">
      <c r="A255">
        <f>COUNTA(Journal!A255:M255)&gt;0</f>
        <v>0</v>
      </c>
      <c r="B255">
        <f>IF(Journal!$C255="",0,IFERROR(MATCH(Journal!$C255,Markets!$A$5:$A$154,0),0))</f>
        <v>0</v>
      </c>
      <c r="C255">
        <f>IF(B255&gt;0,INDEX(Markets!$C$5:$C$154,B255),"")</f>
        <v>0</v>
      </c>
      <c r="D255">
        <f>IF(B255&gt;0,INDEX(Markets!$F$5:$F$154,B255),"")</f>
        <v>0</v>
      </c>
      <c r="E255">
        <f>IF(B255&gt;0,IF(INDEX(Markets!$G$5:$G$154,B255)="",Journal!$D$4,INDEX(Markets!$G$5:$G$154,B255)),"")</f>
        <v>0</v>
      </c>
      <c r="F255">
        <f>IF(B255&gt;0,N(INDEX(Markets!$H$5:$H$154,B255)),0)</f>
        <v>0</v>
      </c>
      <c r="G255">
        <f>IF(Journal!$D255="LONG",1,IF(Journal!$D255="SHORT",-1,0))</f>
        <v>0</v>
      </c>
      <c r="H255">
        <f>IF(AND(ISNUMBER(Journal!$E255),ISNUMBER(Journal!$F255)),ABS(Journal!$E255-Journal!$F255),"")</f>
        <v>0</v>
      </c>
      <c r="I255">
        <f>IF(NOT(A255),"",IF(Journal!$C255="","INSTRUMENT MISSING",IF(B255=0,"UNKNOWN INSTRUMENT",IF(OR(NOT(ISNUMBER(C255)),NOT(ISNUMBER(D255))),"INSTRUMENT SPECS MISSING",IF(OR(C255&lt;=0,D255&lt;=0),"INSTRUMENT SPECS MISSING",IF(NOT(ISNUMBER(Journal!$E255)),"ENTRY MISSING",IF(NOT(ISNUMBER(Journal!$F255)),"SL MISSING",IF(Journal!$F255=Journal!$E255,"SL = ENTRY",IF(G255=0,"DIRECTION MISSING",IF(G255*(Journal!$E255-Journal!$F255)&lt;=0,"SL WRONG SIDE",IF(NOT(AND(ISNUMBER(Journal!$L255),Journal!$L255&gt;0)),IF(TRUE,"LOTS MISSING","RISK MISSING"),"")))))))))))</f>
        <v>0</v>
      </c>
      <c r="J255">
        <f>IF(NOT(A255),"",IF(I255&lt;&gt;"",I255,IF(AND(ISNUMBER(Journal!$G255),G255*(Journal!$G255-Journal!$E255)&lt;=0),"TP1 WRONG SIDE",IF(AND(ISNUMBER(Journal!$H255),G255*(Journal!$H255-Journal!$E255)&lt;=0),"TP2 WRONG SIDE",IF(AND(ISNUMBER(Journal!$I255),G255*(Journal!$I255-Journal!$E255)&lt;=0),"TP3 WRONG SIDE",IF(Journal!$K255="","OPEN",IF(AND(Journal!$M255&lt;&gt;"",OR(NOT(ISNUMBER(Journal!$M255)),Journal!$M255&lt;=0,Journal!$M255&gt;=1)),"TP1 % INVALID",IF(Journal!$K255="SL","OK",IF(Journal!$K255="TP",IF(ISNUMBER(Journal!$G255),"OK","TP1 MISSING"),IF(Journal!$K255="Manual exit",IF(ISNUMBER(Journal!$J255),"OK","MANUAL MISSING"),IF(Journal!$K255="TP1 + Breakeven",IF(ISNUMBER(Journal!$G255),"OK","TP1 MISSING"),IF(Journal!$K255="TP1 + Manual",IF(ISNUMBER(Journal!$G255),IF(ISNUMBER(Journal!$J255),"OK","MANUAL MISSING"),IF(ISNUMBER(Journal!$J255),"TP1 MISSING","TP1 &amp; MANUAL MISSING")),IF(Journal!$K255="Multiple TP",IF(ISNUMBER(Journal!$G255),IF(ISNUMBER(Journal!$H255),"OK","TP2 MISSING"),IF(ISNUMBER(Journal!$H255),"TP1 MISSING","TP1 &amp; TP2 MISSING")),"UNKNOWN OUTCOME")))))))))))))</f>
        <v>0</v>
      </c>
      <c r="K255">
        <f>J255="OK"</f>
        <v>0</v>
      </c>
      <c r="L255">
        <f>IF(ISNUMBER(Journal!$M255),Journal!$M255,0.5)</f>
        <v>0</v>
      </c>
      <c r="M255">
        <f>IF(NOT(K255),"",G255*IF(Journal!$K255="SL",Journal!$F255-Journal!$E255,IF(Journal!$K255="TP",Journal!$G255-Journal!$E255,IF(Journal!$K255="Manual exit",Journal!$J255-Journal!$E255,IF(Journal!$K255="TP1 + Breakeven",L255*(Journal!$G255-Journal!$E255),IF(Journal!$K255="TP1 + Manual",L255*(Journal!$G255-Journal!$E255)+(1-L255)*(Journal!$J255-Journal!$E255),(Journal!$G255+Journal!$H255+IF(ISNUMBER(Journal!$I255),Journal!$I255,0))/IF(ISNUMBER(Journal!$I255),3,2)-Journal!$E255))))))</f>
        <v>0</v>
      </c>
      <c r="N255">
        <f>IF(K255,Journal!$E255+G255*M255,"")</f>
        <v>0</v>
      </c>
      <c r="O255">
        <f>Q254</f>
        <v>0</v>
      </c>
      <c r="P255">
        <f>IF(OR(NOT(A255),I255&lt;&gt;""),"",Journal!$L255)</f>
        <v>0</v>
      </c>
      <c r="Q255">
        <f>O255+IF(K255,V255,0)</f>
        <v>0</v>
      </c>
      <c r="R255">
        <f>IF(P255="","",H255*P255*C255*D255)</f>
        <v>0</v>
      </c>
      <c r="S255">
        <f>IF(K255,M255*P255*C255*D255,"")</f>
        <v>0</v>
      </c>
      <c r="T255">
        <f>IF(K255,-IF(F255&gt;0,F255*Journal!$E255*P255*C255*D255,P255*E255),"")</f>
        <v>0</v>
      </c>
      <c r="U255">
        <f>IF(K255,IF(S255&gt;0,"W",IF(S255&lt;0,"L","B")),"")</f>
        <v>0</v>
      </c>
      <c r="V255">
        <f>IF(K255,S255+T255,"")</f>
        <v>0</v>
      </c>
      <c r="W255">
        <f>IF(K255,V255/O255,"")</f>
        <v>0</v>
      </c>
      <c r="X255">
        <f>IF(K255,M255/H255,"")</f>
        <v>0</v>
      </c>
      <c r="Y255">
        <f>IF(AND(OR(J255="OK",J255="OPEN"),ISNUMBER(Journal!$G255)),G255*(Journal!$G255-Journal!$E255)/H255,"")</f>
        <v>0</v>
      </c>
      <c r="Z255">
        <f>IF(AA255="","",IF(AND(ISNUMBER(Settings!$D$5),ISNUMBER(Settings!$E$5),IF(Settings!$D$5&lt;=Settings!$E$5,AND(AA255&gt;=Settings!$D$5,AA255&lt;Settings!$E$5),OR(AA255&gt;=Settings!$D$5,AA255&lt;Settings!$E$5))),Settings!$A$5,IF(AND(ISNUMBER(Settings!$D$6),ISNUMBER(Settings!$E$6),IF(Settings!$D$6&lt;=Settings!$E$6,AND(AA255&gt;=Settings!$D$6,AA255&lt;Settings!$E$6),OR(AA255&gt;=Settings!$D$6,AA255&lt;Settings!$E$6))),Settings!$A$6,IF(AND(ISNUMBER(Settings!$D$7),ISNUMBER(Settings!$E$7),IF(Settings!$D$7&lt;=Settings!$E$7,AND(AA255&gt;=Settings!$D$7,AA255&lt;Settings!$E$7),OR(AA255&gt;=Settings!$D$7,AA255&lt;Settings!$E$7))),Settings!$A$7,IF(AND(ISNUMBER(Settings!$D$8),ISNUMBER(Settings!$E$8),IF(Settings!$D$8&lt;=Settings!$E$8,AND(AA255&gt;=Settings!$D$8,AA255&lt;Settings!$E$8),OR(AA255&gt;=Settings!$D$8,AA255&lt;Settings!$E$8))),Settings!$A$8,IF(AND(ISNUMBER(Settings!$D$9),ISNUMBER(Settings!$E$9),IF(Settings!$D$9&lt;=Settings!$E$9,AND(AA255&gt;=Settings!$D$9,AA255&lt;Settings!$E$9),OR(AA255&gt;=Settings!$D$9,AA255&lt;Settings!$E$9))),Settings!$A$9,IF(AND(ISNUMBER(Settings!$D$10),ISNUMBER(Settings!$E$10),IF(Settings!$D$10&lt;=Settings!$E$10,AND(AA255&gt;=Settings!$D$10,AA255&lt;Settings!$E$10),OR(AA255&gt;=Settings!$D$10,AA255&lt;Settings!$E$10))),Settings!$A$10,"")))))))</f>
        <v>0</v>
      </c>
      <c r="AA255">
        <f>IF(AND(A255,ISNUMBER(Journal!$B255)),MOD(ROUND(MOD(Journal!$B255,1)*1440,0)-ROUND(Journal!$D$8*60,0),1440),"")</f>
        <v>0</v>
      </c>
      <c r="AB255">
        <f>IF(G255=1,"LONG",IF(G255=-1,"SHORT",""))</f>
        <v>0</v>
      </c>
      <c r="AC255">
        <f>AC254+IF(K255,1,0)</f>
        <v>0</v>
      </c>
      <c r="AD255">
        <f>IF(K255,AC255,"")</f>
        <v>0</v>
      </c>
      <c r="AE255">
        <f>J255="OPEN"</f>
        <v>0</v>
      </c>
      <c r="AF255">
        <f>AND(J255&lt;&gt;"",J255&lt;&gt;"OK",J255&lt;&gt;"OPEN")</f>
        <v>0</v>
      </c>
      <c r="AH255">
        <v>244</v>
      </c>
      <c r="AI255">
        <f>IF(AH255&gt;$AZ$11,"",IF(AH255=0,Journal!$D$3,INDEX($Q$11:$Q$1010,MATCH(AH255,$AD$11:$AD$1010,0))))</f>
        <v>0</v>
      </c>
      <c r="AJ255">
        <v>245</v>
      </c>
      <c r="AK255">
        <f>IF(AJ255&gt;$AZ$11,"",INDEX($P$11:$P$1010,MATCH(AJ255,$AD$11:$AD$1010,0)))</f>
        <v>0</v>
      </c>
    </row>
    <row r="256" spans="1:37">
      <c r="A256">
        <f>COUNTA(Journal!A256:M256)&gt;0</f>
        <v>0</v>
      </c>
      <c r="B256">
        <f>IF(Journal!$C256="",0,IFERROR(MATCH(Journal!$C256,Markets!$A$5:$A$154,0),0))</f>
        <v>0</v>
      </c>
      <c r="C256">
        <f>IF(B256&gt;0,INDEX(Markets!$C$5:$C$154,B256),"")</f>
        <v>0</v>
      </c>
      <c r="D256">
        <f>IF(B256&gt;0,INDEX(Markets!$F$5:$F$154,B256),"")</f>
        <v>0</v>
      </c>
      <c r="E256">
        <f>IF(B256&gt;0,IF(INDEX(Markets!$G$5:$G$154,B256)="",Journal!$D$4,INDEX(Markets!$G$5:$G$154,B256)),"")</f>
        <v>0</v>
      </c>
      <c r="F256">
        <f>IF(B256&gt;0,N(INDEX(Markets!$H$5:$H$154,B256)),0)</f>
        <v>0</v>
      </c>
      <c r="G256">
        <f>IF(Journal!$D256="LONG",1,IF(Journal!$D256="SHORT",-1,0))</f>
        <v>0</v>
      </c>
      <c r="H256">
        <f>IF(AND(ISNUMBER(Journal!$E256),ISNUMBER(Journal!$F256)),ABS(Journal!$E256-Journal!$F256),"")</f>
        <v>0</v>
      </c>
      <c r="I256">
        <f>IF(NOT(A256),"",IF(Journal!$C256="","INSTRUMENT MISSING",IF(B256=0,"UNKNOWN INSTRUMENT",IF(OR(NOT(ISNUMBER(C256)),NOT(ISNUMBER(D256))),"INSTRUMENT SPECS MISSING",IF(OR(C256&lt;=0,D256&lt;=0),"INSTRUMENT SPECS MISSING",IF(NOT(ISNUMBER(Journal!$E256)),"ENTRY MISSING",IF(NOT(ISNUMBER(Journal!$F256)),"SL MISSING",IF(Journal!$F256=Journal!$E256,"SL = ENTRY",IF(G256=0,"DIRECTION MISSING",IF(G256*(Journal!$E256-Journal!$F256)&lt;=0,"SL WRONG SIDE",IF(NOT(AND(ISNUMBER(Journal!$L256),Journal!$L256&gt;0)),IF(TRUE,"LOTS MISSING","RISK MISSING"),"")))))))))))</f>
        <v>0</v>
      </c>
      <c r="J256">
        <f>IF(NOT(A256),"",IF(I256&lt;&gt;"",I256,IF(AND(ISNUMBER(Journal!$G256),G256*(Journal!$G256-Journal!$E256)&lt;=0),"TP1 WRONG SIDE",IF(AND(ISNUMBER(Journal!$H256),G256*(Journal!$H256-Journal!$E256)&lt;=0),"TP2 WRONG SIDE",IF(AND(ISNUMBER(Journal!$I256),G256*(Journal!$I256-Journal!$E256)&lt;=0),"TP3 WRONG SIDE",IF(Journal!$K256="","OPEN",IF(AND(Journal!$M256&lt;&gt;"",OR(NOT(ISNUMBER(Journal!$M256)),Journal!$M256&lt;=0,Journal!$M256&gt;=1)),"TP1 % INVALID",IF(Journal!$K256="SL","OK",IF(Journal!$K256="TP",IF(ISNUMBER(Journal!$G256),"OK","TP1 MISSING"),IF(Journal!$K256="Manual exit",IF(ISNUMBER(Journal!$J256),"OK","MANUAL MISSING"),IF(Journal!$K256="TP1 + Breakeven",IF(ISNUMBER(Journal!$G256),"OK","TP1 MISSING"),IF(Journal!$K256="TP1 + Manual",IF(ISNUMBER(Journal!$G256),IF(ISNUMBER(Journal!$J256),"OK","MANUAL MISSING"),IF(ISNUMBER(Journal!$J256),"TP1 MISSING","TP1 &amp; MANUAL MISSING")),IF(Journal!$K256="Multiple TP",IF(ISNUMBER(Journal!$G256),IF(ISNUMBER(Journal!$H256),"OK","TP2 MISSING"),IF(ISNUMBER(Journal!$H256),"TP1 MISSING","TP1 &amp; TP2 MISSING")),"UNKNOWN OUTCOME")))))))))))))</f>
        <v>0</v>
      </c>
      <c r="K256">
        <f>J256="OK"</f>
        <v>0</v>
      </c>
      <c r="L256">
        <f>IF(ISNUMBER(Journal!$M256),Journal!$M256,0.5)</f>
        <v>0</v>
      </c>
      <c r="M256">
        <f>IF(NOT(K256),"",G256*IF(Journal!$K256="SL",Journal!$F256-Journal!$E256,IF(Journal!$K256="TP",Journal!$G256-Journal!$E256,IF(Journal!$K256="Manual exit",Journal!$J256-Journal!$E256,IF(Journal!$K256="TP1 + Breakeven",L256*(Journal!$G256-Journal!$E256),IF(Journal!$K256="TP1 + Manual",L256*(Journal!$G256-Journal!$E256)+(1-L256)*(Journal!$J256-Journal!$E256),(Journal!$G256+Journal!$H256+IF(ISNUMBER(Journal!$I256),Journal!$I256,0))/IF(ISNUMBER(Journal!$I256),3,2)-Journal!$E256))))))</f>
        <v>0</v>
      </c>
      <c r="N256">
        <f>IF(K256,Journal!$E256+G256*M256,"")</f>
        <v>0</v>
      </c>
      <c r="O256">
        <f>Q255</f>
        <v>0</v>
      </c>
      <c r="P256">
        <f>IF(OR(NOT(A256),I256&lt;&gt;""),"",Journal!$L256)</f>
        <v>0</v>
      </c>
      <c r="Q256">
        <f>O256+IF(K256,V256,0)</f>
        <v>0</v>
      </c>
      <c r="R256">
        <f>IF(P256="","",H256*P256*C256*D256)</f>
        <v>0</v>
      </c>
      <c r="S256">
        <f>IF(K256,M256*P256*C256*D256,"")</f>
        <v>0</v>
      </c>
      <c r="T256">
        <f>IF(K256,-IF(F256&gt;0,F256*Journal!$E256*P256*C256*D256,P256*E256),"")</f>
        <v>0</v>
      </c>
      <c r="U256">
        <f>IF(K256,IF(S256&gt;0,"W",IF(S256&lt;0,"L","B")),"")</f>
        <v>0</v>
      </c>
      <c r="V256">
        <f>IF(K256,S256+T256,"")</f>
        <v>0</v>
      </c>
      <c r="W256">
        <f>IF(K256,V256/O256,"")</f>
        <v>0</v>
      </c>
      <c r="X256">
        <f>IF(K256,M256/H256,"")</f>
        <v>0</v>
      </c>
      <c r="Y256">
        <f>IF(AND(OR(J256="OK",J256="OPEN"),ISNUMBER(Journal!$G256)),G256*(Journal!$G256-Journal!$E256)/H256,"")</f>
        <v>0</v>
      </c>
      <c r="Z256">
        <f>IF(AA256="","",IF(AND(ISNUMBER(Settings!$D$5),ISNUMBER(Settings!$E$5),IF(Settings!$D$5&lt;=Settings!$E$5,AND(AA256&gt;=Settings!$D$5,AA256&lt;Settings!$E$5),OR(AA256&gt;=Settings!$D$5,AA256&lt;Settings!$E$5))),Settings!$A$5,IF(AND(ISNUMBER(Settings!$D$6),ISNUMBER(Settings!$E$6),IF(Settings!$D$6&lt;=Settings!$E$6,AND(AA256&gt;=Settings!$D$6,AA256&lt;Settings!$E$6),OR(AA256&gt;=Settings!$D$6,AA256&lt;Settings!$E$6))),Settings!$A$6,IF(AND(ISNUMBER(Settings!$D$7),ISNUMBER(Settings!$E$7),IF(Settings!$D$7&lt;=Settings!$E$7,AND(AA256&gt;=Settings!$D$7,AA256&lt;Settings!$E$7),OR(AA256&gt;=Settings!$D$7,AA256&lt;Settings!$E$7))),Settings!$A$7,IF(AND(ISNUMBER(Settings!$D$8),ISNUMBER(Settings!$E$8),IF(Settings!$D$8&lt;=Settings!$E$8,AND(AA256&gt;=Settings!$D$8,AA256&lt;Settings!$E$8),OR(AA256&gt;=Settings!$D$8,AA256&lt;Settings!$E$8))),Settings!$A$8,IF(AND(ISNUMBER(Settings!$D$9),ISNUMBER(Settings!$E$9),IF(Settings!$D$9&lt;=Settings!$E$9,AND(AA256&gt;=Settings!$D$9,AA256&lt;Settings!$E$9),OR(AA256&gt;=Settings!$D$9,AA256&lt;Settings!$E$9))),Settings!$A$9,IF(AND(ISNUMBER(Settings!$D$10),ISNUMBER(Settings!$E$10),IF(Settings!$D$10&lt;=Settings!$E$10,AND(AA256&gt;=Settings!$D$10,AA256&lt;Settings!$E$10),OR(AA256&gt;=Settings!$D$10,AA256&lt;Settings!$E$10))),Settings!$A$10,"")))))))</f>
        <v>0</v>
      </c>
      <c r="AA256">
        <f>IF(AND(A256,ISNUMBER(Journal!$B256)),MOD(ROUND(MOD(Journal!$B256,1)*1440,0)-ROUND(Journal!$D$8*60,0),1440),"")</f>
        <v>0</v>
      </c>
      <c r="AB256">
        <f>IF(G256=1,"LONG",IF(G256=-1,"SHORT",""))</f>
        <v>0</v>
      </c>
      <c r="AC256">
        <f>AC255+IF(K256,1,0)</f>
        <v>0</v>
      </c>
      <c r="AD256">
        <f>IF(K256,AC256,"")</f>
        <v>0</v>
      </c>
      <c r="AE256">
        <f>J256="OPEN"</f>
        <v>0</v>
      </c>
      <c r="AF256">
        <f>AND(J256&lt;&gt;"",J256&lt;&gt;"OK",J256&lt;&gt;"OPEN")</f>
        <v>0</v>
      </c>
      <c r="AH256">
        <v>245</v>
      </c>
      <c r="AI256">
        <f>IF(AH256&gt;$AZ$11,"",IF(AH256=0,Journal!$D$3,INDEX($Q$11:$Q$1010,MATCH(AH256,$AD$11:$AD$1010,0))))</f>
        <v>0</v>
      </c>
      <c r="AJ256">
        <v>246</v>
      </c>
      <c r="AK256">
        <f>IF(AJ256&gt;$AZ$11,"",INDEX($P$11:$P$1010,MATCH(AJ256,$AD$11:$AD$1010,0)))</f>
        <v>0</v>
      </c>
    </row>
    <row r="257" spans="1:37">
      <c r="A257">
        <f>COUNTA(Journal!A257:M257)&gt;0</f>
        <v>0</v>
      </c>
      <c r="B257">
        <f>IF(Journal!$C257="",0,IFERROR(MATCH(Journal!$C257,Markets!$A$5:$A$154,0),0))</f>
        <v>0</v>
      </c>
      <c r="C257">
        <f>IF(B257&gt;0,INDEX(Markets!$C$5:$C$154,B257),"")</f>
        <v>0</v>
      </c>
      <c r="D257">
        <f>IF(B257&gt;0,INDEX(Markets!$F$5:$F$154,B257),"")</f>
        <v>0</v>
      </c>
      <c r="E257">
        <f>IF(B257&gt;0,IF(INDEX(Markets!$G$5:$G$154,B257)="",Journal!$D$4,INDEX(Markets!$G$5:$G$154,B257)),"")</f>
        <v>0</v>
      </c>
      <c r="F257">
        <f>IF(B257&gt;0,N(INDEX(Markets!$H$5:$H$154,B257)),0)</f>
        <v>0</v>
      </c>
      <c r="G257">
        <f>IF(Journal!$D257="LONG",1,IF(Journal!$D257="SHORT",-1,0))</f>
        <v>0</v>
      </c>
      <c r="H257">
        <f>IF(AND(ISNUMBER(Journal!$E257),ISNUMBER(Journal!$F257)),ABS(Journal!$E257-Journal!$F257),"")</f>
        <v>0</v>
      </c>
      <c r="I257">
        <f>IF(NOT(A257),"",IF(Journal!$C257="","INSTRUMENT MISSING",IF(B257=0,"UNKNOWN INSTRUMENT",IF(OR(NOT(ISNUMBER(C257)),NOT(ISNUMBER(D257))),"INSTRUMENT SPECS MISSING",IF(OR(C257&lt;=0,D257&lt;=0),"INSTRUMENT SPECS MISSING",IF(NOT(ISNUMBER(Journal!$E257)),"ENTRY MISSING",IF(NOT(ISNUMBER(Journal!$F257)),"SL MISSING",IF(Journal!$F257=Journal!$E257,"SL = ENTRY",IF(G257=0,"DIRECTION MISSING",IF(G257*(Journal!$E257-Journal!$F257)&lt;=0,"SL WRONG SIDE",IF(NOT(AND(ISNUMBER(Journal!$L257),Journal!$L257&gt;0)),IF(TRUE,"LOTS MISSING","RISK MISSING"),"")))))))))))</f>
        <v>0</v>
      </c>
      <c r="J257">
        <f>IF(NOT(A257),"",IF(I257&lt;&gt;"",I257,IF(AND(ISNUMBER(Journal!$G257),G257*(Journal!$G257-Journal!$E257)&lt;=0),"TP1 WRONG SIDE",IF(AND(ISNUMBER(Journal!$H257),G257*(Journal!$H257-Journal!$E257)&lt;=0),"TP2 WRONG SIDE",IF(AND(ISNUMBER(Journal!$I257),G257*(Journal!$I257-Journal!$E257)&lt;=0),"TP3 WRONG SIDE",IF(Journal!$K257="","OPEN",IF(AND(Journal!$M257&lt;&gt;"",OR(NOT(ISNUMBER(Journal!$M257)),Journal!$M257&lt;=0,Journal!$M257&gt;=1)),"TP1 % INVALID",IF(Journal!$K257="SL","OK",IF(Journal!$K257="TP",IF(ISNUMBER(Journal!$G257),"OK","TP1 MISSING"),IF(Journal!$K257="Manual exit",IF(ISNUMBER(Journal!$J257),"OK","MANUAL MISSING"),IF(Journal!$K257="TP1 + Breakeven",IF(ISNUMBER(Journal!$G257),"OK","TP1 MISSING"),IF(Journal!$K257="TP1 + Manual",IF(ISNUMBER(Journal!$G257),IF(ISNUMBER(Journal!$J257),"OK","MANUAL MISSING"),IF(ISNUMBER(Journal!$J257),"TP1 MISSING","TP1 &amp; MANUAL MISSING")),IF(Journal!$K257="Multiple TP",IF(ISNUMBER(Journal!$G257),IF(ISNUMBER(Journal!$H257),"OK","TP2 MISSING"),IF(ISNUMBER(Journal!$H257),"TP1 MISSING","TP1 &amp; TP2 MISSING")),"UNKNOWN OUTCOME")))))))))))))</f>
        <v>0</v>
      </c>
      <c r="K257">
        <f>J257="OK"</f>
        <v>0</v>
      </c>
      <c r="L257">
        <f>IF(ISNUMBER(Journal!$M257),Journal!$M257,0.5)</f>
        <v>0</v>
      </c>
      <c r="M257">
        <f>IF(NOT(K257),"",G257*IF(Journal!$K257="SL",Journal!$F257-Journal!$E257,IF(Journal!$K257="TP",Journal!$G257-Journal!$E257,IF(Journal!$K257="Manual exit",Journal!$J257-Journal!$E257,IF(Journal!$K257="TP1 + Breakeven",L257*(Journal!$G257-Journal!$E257),IF(Journal!$K257="TP1 + Manual",L257*(Journal!$G257-Journal!$E257)+(1-L257)*(Journal!$J257-Journal!$E257),(Journal!$G257+Journal!$H257+IF(ISNUMBER(Journal!$I257),Journal!$I257,0))/IF(ISNUMBER(Journal!$I257),3,2)-Journal!$E257))))))</f>
        <v>0</v>
      </c>
      <c r="N257">
        <f>IF(K257,Journal!$E257+G257*M257,"")</f>
        <v>0</v>
      </c>
      <c r="O257">
        <f>Q256</f>
        <v>0</v>
      </c>
      <c r="P257">
        <f>IF(OR(NOT(A257),I257&lt;&gt;""),"",Journal!$L257)</f>
        <v>0</v>
      </c>
      <c r="Q257">
        <f>O257+IF(K257,V257,0)</f>
        <v>0</v>
      </c>
      <c r="R257">
        <f>IF(P257="","",H257*P257*C257*D257)</f>
        <v>0</v>
      </c>
      <c r="S257">
        <f>IF(K257,M257*P257*C257*D257,"")</f>
        <v>0</v>
      </c>
      <c r="T257">
        <f>IF(K257,-IF(F257&gt;0,F257*Journal!$E257*P257*C257*D257,P257*E257),"")</f>
        <v>0</v>
      </c>
      <c r="U257">
        <f>IF(K257,IF(S257&gt;0,"W",IF(S257&lt;0,"L","B")),"")</f>
        <v>0</v>
      </c>
      <c r="V257">
        <f>IF(K257,S257+T257,"")</f>
        <v>0</v>
      </c>
      <c r="W257">
        <f>IF(K257,V257/O257,"")</f>
        <v>0</v>
      </c>
      <c r="X257">
        <f>IF(K257,M257/H257,"")</f>
        <v>0</v>
      </c>
      <c r="Y257">
        <f>IF(AND(OR(J257="OK",J257="OPEN"),ISNUMBER(Journal!$G257)),G257*(Journal!$G257-Journal!$E257)/H257,"")</f>
        <v>0</v>
      </c>
      <c r="Z257">
        <f>IF(AA257="","",IF(AND(ISNUMBER(Settings!$D$5),ISNUMBER(Settings!$E$5),IF(Settings!$D$5&lt;=Settings!$E$5,AND(AA257&gt;=Settings!$D$5,AA257&lt;Settings!$E$5),OR(AA257&gt;=Settings!$D$5,AA257&lt;Settings!$E$5))),Settings!$A$5,IF(AND(ISNUMBER(Settings!$D$6),ISNUMBER(Settings!$E$6),IF(Settings!$D$6&lt;=Settings!$E$6,AND(AA257&gt;=Settings!$D$6,AA257&lt;Settings!$E$6),OR(AA257&gt;=Settings!$D$6,AA257&lt;Settings!$E$6))),Settings!$A$6,IF(AND(ISNUMBER(Settings!$D$7),ISNUMBER(Settings!$E$7),IF(Settings!$D$7&lt;=Settings!$E$7,AND(AA257&gt;=Settings!$D$7,AA257&lt;Settings!$E$7),OR(AA257&gt;=Settings!$D$7,AA257&lt;Settings!$E$7))),Settings!$A$7,IF(AND(ISNUMBER(Settings!$D$8),ISNUMBER(Settings!$E$8),IF(Settings!$D$8&lt;=Settings!$E$8,AND(AA257&gt;=Settings!$D$8,AA257&lt;Settings!$E$8),OR(AA257&gt;=Settings!$D$8,AA257&lt;Settings!$E$8))),Settings!$A$8,IF(AND(ISNUMBER(Settings!$D$9),ISNUMBER(Settings!$E$9),IF(Settings!$D$9&lt;=Settings!$E$9,AND(AA257&gt;=Settings!$D$9,AA257&lt;Settings!$E$9),OR(AA257&gt;=Settings!$D$9,AA257&lt;Settings!$E$9))),Settings!$A$9,IF(AND(ISNUMBER(Settings!$D$10),ISNUMBER(Settings!$E$10),IF(Settings!$D$10&lt;=Settings!$E$10,AND(AA257&gt;=Settings!$D$10,AA257&lt;Settings!$E$10),OR(AA257&gt;=Settings!$D$10,AA257&lt;Settings!$E$10))),Settings!$A$10,"")))))))</f>
        <v>0</v>
      </c>
      <c r="AA257">
        <f>IF(AND(A257,ISNUMBER(Journal!$B257)),MOD(ROUND(MOD(Journal!$B257,1)*1440,0)-ROUND(Journal!$D$8*60,0),1440),"")</f>
        <v>0</v>
      </c>
      <c r="AB257">
        <f>IF(G257=1,"LONG",IF(G257=-1,"SHORT",""))</f>
        <v>0</v>
      </c>
      <c r="AC257">
        <f>AC256+IF(K257,1,0)</f>
        <v>0</v>
      </c>
      <c r="AD257">
        <f>IF(K257,AC257,"")</f>
        <v>0</v>
      </c>
      <c r="AE257">
        <f>J257="OPEN"</f>
        <v>0</v>
      </c>
      <c r="AF257">
        <f>AND(J257&lt;&gt;"",J257&lt;&gt;"OK",J257&lt;&gt;"OPEN")</f>
        <v>0</v>
      </c>
      <c r="AH257">
        <v>246</v>
      </c>
      <c r="AI257">
        <f>IF(AH257&gt;$AZ$11,"",IF(AH257=0,Journal!$D$3,INDEX($Q$11:$Q$1010,MATCH(AH257,$AD$11:$AD$1010,0))))</f>
        <v>0</v>
      </c>
      <c r="AJ257">
        <v>247</v>
      </c>
      <c r="AK257">
        <f>IF(AJ257&gt;$AZ$11,"",INDEX($P$11:$P$1010,MATCH(AJ257,$AD$11:$AD$1010,0)))</f>
        <v>0</v>
      </c>
    </row>
    <row r="258" spans="1:37">
      <c r="A258">
        <f>COUNTA(Journal!A258:M258)&gt;0</f>
        <v>0</v>
      </c>
      <c r="B258">
        <f>IF(Journal!$C258="",0,IFERROR(MATCH(Journal!$C258,Markets!$A$5:$A$154,0),0))</f>
        <v>0</v>
      </c>
      <c r="C258">
        <f>IF(B258&gt;0,INDEX(Markets!$C$5:$C$154,B258),"")</f>
        <v>0</v>
      </c>
      <c r="D258">
        <f>IF(B258&gt;0,INDEX(Markets!$F$5:$F$154,B258),"")</f>
        <v>0</v>
      </c>
      <c r="E258">
        <f>IF(B258&gt;0,IF(INDEX(Markets!$G$5:$G$154,B258)="",Journal!$D$4,INDEX(Markets!$G$5:$G$154,B258)),"")</f>
        <v>0</v>
      </c>
      <c r="F258">
        <f>IF(B258&gt;0,N(INDEX(Markets!$H$5:$H$154,B258)),0)</f>
        <v>0</v>
      </c>
      <c r="G258">
        <f>IF(Journal!$D258="LONG",1,IF(Journal!$D258="SHORT",-1,0))</f>
        <v>0</v>
      </c>
      <c r="H258">
        <f>IF(AND(ISNUMBER(Journal!$E258),ISNUMBER(Journal!$F258)),ABS(Journal!$E258-Journal!$F258),"")</f>
        <v>0</v>
      </c>
      <c r="I258">
        <f>IF(NOT(A258),"",IF(Journal!$C258="","INSTRUMENT MISSING",IF(B258=0,"UNKNOWN INSTRUMENT",IF(OR(NOT(ISNUMBER(C258)),NOT(ISNUMBER(D258))),"INSTRUMENT SPECS MISSING",IF(OR(C258&lt;=0,D258&lt;=0),"INSTRUMENT SPECS MISSING",IF(NOT(ISNUMBER(Journal!$E258)),"ENTRY MISSING",IF(NOT(ISNUMBER(Journal!$F258)),"SL MISSING",IF(Journal!$F258=Journal!$E258,"SL = ENTRY",IF(G258=0,"DIRECTION MISSING",IF(G258*(Journal!$E258-Journal!$F258)&lt;=0,"SL WRONG SIDE",IF(NOT(AND(ISNUMBER(Journal!$L258),Journal!$L258&gt;0)),IF(TRUE,"LOTS MISSING","RISK MISSING"),"")))))))))))</f>
        <v>0</v>
      </c>
      <c r="J258">
        <f>IF(NOT(A258),"",IF(I258&lt;&gt;"",I258,IF(AND(ISNUMBER(Journal!$G258),G258*(Journal!$G258-Journal!$E258)&lt;=0),"TP1 WRONG SIDE",IF(AND(ISNUMBER(Journal!$H258),G258*(Journal!$H258-Journal!$E258)&lt;=0),"TP2 WRONG SIDE",IF(AND(ISNUMBER(Journal!$I258),G258*(Journal!$I258-Journal!$E258)&lt;=0),"TP3 WRONG SIDE",IF(Journal!$K258="","OPEN",IF(AND(Journal!$M258&lt;&gt;"",OR(NOT(ISNUMBER(Journal!$M258)),Journal!$M258&lt;=0,Journal!$M258&gt;=1)),"TP1 % INVALID",IF(Journal!$K258="SL","OK",IF(Journal!$K258="TP",IF(ISNUMBER(Journal!$G258),"OK","TP1 MISSING"),IF(Journal!$K258="Manual exit",IF(ISNUMBER(Journal!$J258),"OK","MANUAL MISSING"),IF(Journal!$K258="TP1 + Breakeven",IF(ISNUMBER(Journal!$G258),"OK","TP1 MISSING"),IF(Journal!$K258="TP1 + Manual",IF(ISNUMBER(Journal!$G258),IF(ISNUMBER(Journal!$J258),"OK","MANUAL MISSING"),IF(ISNUMBER(Journal!$J258),"TP1 MISSING","TP1 &amp; MANUAL MISSING")),IF(Journal!$K258="Multiple TP",IF(ISNUMBER(Journal!$G258),IF(ISNUMBER(Journal!$H258),"OK","TP2 MISSING"),IF(ISNUMBER(Journal!$H258),"TP1 MISSING","TP1 &amp; TP2 MISSING")),"UNKNOWN OUTCOME")))))))))))))</f>
        <v>0</v>
      </c>
      <c r="K258">
        <f>J258="OK"</f>
        <v>0</v>
      </c>
      <c r="L258">
        <f>IF(ISNUMBER(Journal!$M258),Journal!$M258,0.5)</f>
        <v>0</v>
      </c>
      <c r="M258">
        <f>IF(NOT(K258),"",G258*IF(Journal!$K258="SL",Journal!$F258-Journal!$E258,IF(Journal!$K258="TP",Journal!$G258-Journal!$E258,IF(Journal!$K258="Manual exit",Journal!$J258-Journal!$E258,IF(Journal!$K258="TP1 + Breakeven",L258*(Journal!$G258-Journal!$E258),IF(Journal!$K258="TP1 + Manual",L258*(Journal!$G258-Journal!$E258)+(1-L258)*(Journal!$J258-Journal!$E258),(Journal!$G258+Journal!$H258+IF(ISNUMBER(Journal!$I258),Journal!$I258,0))/IF(ISNUMBER(Journal!$I258),3,2)-Journal!$E258))))))</f>
        <v>0</v>
      </c>
      <c r="N258">
        <f>IF(K258,Journal!$E258+G258*M258,"")</f>
        <v>0</v>
      </c>
      <c r="O258">
        <f>Q257</f>
        <v>0</v>
      </c>
      <c r="P258">
        <f>IF(OR(NOT(A258),I258&lt;&gt;""),"",Journal!$L258)</f>
        <v>0</v>
      </c>
      <c r="Q258">
        <f>O258+IF(K258,V258,0)</f>
        <v>0</v>
      </c>
      <c r="R258">
        <f>IF(P258="","",H258*P258*C258*D258)</f>
        <v>0</v>
      </c>
      <c r="S258">
        <f>IF(K258,M258*P258*C258*D258,"")</f>
        <v>0</v>
      </c>
      <c r="T258">
        <f>IF(K258,-IF(F258&gt;0,F258*Journal!$E258*P258*C258*D258,P258*E258),"")</f>
        <v>0</v>
      </c>
      <c r="U258">
        <f>IF(K258,IF(S258&gt;0,"W",IF(S258&lt;0,"L","B")),"")</f>
        <v>0</v>
      </c>
      <c r="V258">
        <f>IF(K258,S258+T258,"")</f>
        <v>0</v>
      </c>
      <c r="W258">
        <f>IF(K258,V258/O258,"")</f>
        <v>0</v>
      </c>
      <c r="X258">
        <f>IF(K258,M258/H258,"")</f>
        <v>0</v>
      </c>
      <c r="Y258">
        <f>IF(AND(OR(J258="OK",J258="OPEN"),ISNUMBER(Journal!$G258)),G258*(Journal!$G258-Journal!$E258)/H258,"")</f>
        <v>0</v>
      </c>
      <c r="Z258">
        <f>IF(AA258="","",IF(AND(ISNUMBER(Settings!$D$5),ISNUMBER(Settings!$E$5),IF(Settings!$D$5&lt;=Settings!$E$5,AND(AA258&gt;=Settings!$D$5,AA258&lt;Settings!$E$5),OR(AA258&gt;=Settings!$D$5,AA258&lt;Settings!$E$5))),Settings!$A$5,IF(AND(ISNUMBER(Settings!$D$6),ISNUMBER(Settings!$E$6),IF(Settings!$D$6&lt;=Settings!$E$6,AND(AA258&gt;=Settings!$D$6,AA258&lt;Settings!$E$6),OR(AA258&gt;=Settings!$D$6,AA258&lt;Settings!$E$6))),Settings!$A$6,IF(AND(ISNUMBER(Settings!$D$7),ISNUMBER(Settings!$E$7),IF(Settings!$D$7&lt;=Settings!$E$7,AND(AA258&gt;=Settings!$D$7,AA258&lt;Settings!$E$7),OR(AA258&gt;=Settings!$D$7,AA258&lt;Settings!$E$7))),Settings!$A$7,IF(AND(ISNUMBER(Settings!$D$8),ISNUMBER(Settings!$E$8),IF(Settings!$D$8&lt;=Settings!$E$8,AND(AA258&gt;=Settings!$D$8,AA258&lt;Settings!$E$8),OR(AA258&gt;=Settings!$D$8,AA258&lt;Settings!$E$8))),Settings!$A$8,IF(AND(ISNUMBER(Settings!$D$9),ISNUMBER(Settings!$E$9),IF(Settings!$D$9&lt;=Settings!$E$9,AND(AA258&gt;=Settings!$D$9,AA258&lt;Settings!$E$9),OR(AA258&gt;=Settings!$D$9,AA258&lt;Settings!$E$9))),Settings!$A$9,IF(AND(ISNUMBER(Settings!$D$10),ISNUMBER(Settings!$E$10),IF(Settings!$D$10&lt;=Settings!$E$10,AND(AA258&gt;=Settings!$D$10,AA258&lt;Settings!$E$10),OR(AA258&gt;=Settings!$D$10,AA258&lt;Settings!$E$10))),Settings!$A$10,"")))))))</f>
        <v>0</v>
      </c>
      <c r="AA258">
        <f>IF(AND(A258,ISNUMBER(Journal!$B258)),MOD(ROUND(MOD(Journal!$B258,1)*1440,0)-ROUND(Journal!$D$8*60,0),1440),"")</f>
        <v>0</v>
      </c>
      <c r="AB258">
        <f>IF(G258=1,"LONG",IF(G258=-1,"SHORT",""))</f>
        <v>0</v>
      </c>
      <c r="AC258">
        <f>AC257+IF(K258,1,0)</f>
        <v>0</v>
      </c>
      <c r="AD258">
        <f>IF(K258,AC258,"")</f>
        <v>0</v>
      </c>
      <c r="AE258">
        <f>J258="OPEN"</f>
        <v>0</v>
      </c>
      <c r="AF258">
        <f>AND(J258&lt;&gt;"",J258&lt;&gt;"OK",J258&lt;&gt;"OPEN")</f>
        <v>0</v>
      </c>
      <c r="AH258">
        <v>247</v>
      </c>
      <c r="AI258">
        <f>IF(AH258&gt;$AZ$11,"",IF(AH258=0,Journal!$D$3,INDEX($Q$11:$Q$1010,MATCH(AH258,$AD$11:$AD$1010,0))))</f>
        <v>0</v>
      </c>
      <c r="AJ258">
        <v>248</v>
      </c>
      <c r="AK258">
        <f>IF(AJ258&gt;$AZ$11,"",INDEX($P$11:$P$1010,MATCH(AJ258,$AD$11:$AD$1010,0)))</f>
        <v>0</v>
      </c>
    </row>
    <row r="259" spans="1:37">
      <c r="A259">
        <f>COUNTA(Journal!A259:M259)&gt;0</f>
        <v>0</v>
      </c>
      <c r="B259">
        <f>IF(Journal!$C259="",0,IFERROR(MATCH(Journal!$C259,Markets!$A$5:$A$154,0),0))</f>
        <v>0</v>
      </c>
      <c r="C259">
        <f>IF(B259&gt;0,INDEX(Markets!$C$5:$C$154,B259),"")</f>
        <v>0</v>
      </c>
      <c r="D259">
        <f>IF(B259&gt;0,INDEX(Markets!$F$5:$F$154,B259),"")</f>
        <v>0</v>
      </c>
      <c r="E259">
        <f>IF(B259&gt;0,IF(INDEX(Markets!$G$5:$G$154,B259)="",Journal!$D$4,INDEX(Markets!$G$5:$G$154,B259)),"")</f>
        <v>0</v>
      </c>
      <c r="F259">
        <f>IF(B259&gt;0,N(INDEX(Markets!$H$5:$H$154,B259)),0)</f>
        <v>0</v>
      </c>
      <c r="G259">
        <f>IF(Journal!$D259="LONG",1,IF(Journal!$D259="SHORT",-1,0))</f>
        <v>0</v>
      </c>
      <c r="H259">
        <f>IF(AND(ISNUMBER(Journal!$E259),ISNUMBER(Journal!$F259)),ABS(Journal!$E259-Journal!$F259),"")</f>
        <v>0</v>
      </c>
      <c r="I259">
        <f>IF(NOT(A259),"",IF(Journal!$C259="","INSTRUMENT MISSING",IF(B259=0,"UNKNOWN INSTRUMENT",IF(OR(NOT(ISNUMBER(C259)),NOT(ISNUMBER(D259))),"INSTRUMENT SPECS MISSING",IF(OR(C259&lt;=0,D259&lt;=0),"INSTRUMENT SPECS MISSING",IF(NOT(ISNUMBER(Journal!$E259)),"ENTRY MISSING",IF(NOT(ISNUMBER(Journal!$F259)),"SL MISSING",IF(Journal!$F259=Journal!$E259,"SL = ENTRY",IF(G259=0,"DIRECTION MISSING",IF(G259*(Journal!$E259-Journal!$F259)&lt;=0,"SL WRONG SIDE",IF(NOT(AND(ISNUMBER(Journal!$L259),Journal!$L259&gt;0)),IF(TRUE,"LOTS MISSING","RISK MISSING"),"")))))))))))</f>
        <v>0</v>
      </c>
      <c r="J259">
        <f>IF(NOT(A259),"",IF(I259&lt;&gt;"",I259,IF(AND(ISNUMBER(Journal!$G259),G259*(Journal!$G259-Journal!$E259)&lt;=0),"TP1 WRONG SIDE",IF(AND(ISNUMBER(Journal!$H259),G259*(Journal!$H259-Journal!$E259)&lt;=0),"TP2 WRONG SIDE",IF(AND(ISNUMBER(Journal!$I259),G259*(Journal!$I259-Journal!$E259)&lt;=0),"TP3 WRONG SIDE",IF(Journal!$K259="","OPEN",IF(AND(Journal!$M259&lt;&gt;"",OR(NOT(ISNUMBER(Journal!$M259)),Journal!$M259&lt;=0,Journal!$M259&gt;=1)),"TP1 % INVALID",IF(Journal!$K259="SL","OK",IF(Journal!$K259="TP",IF(ISNUMBER(Journal!$G259),"OK","TP1 MISSING"),IF(Journal!$K259="Manual exit",IF(ISNUMBER(Journal!$J259),"OK","MANUAL MISSING"),IF(Journal!$K259="TP1 + Breakeven",IF(ISNUMBER(Journal!$G259),"OK","TP1 MISSING"),IF(Journal!$K259="TP1 + Manual",IF(ISNUMBER(Journal!$G259),IF(ISNUMBER(Journal!$J259),"OK","MANUAL MISSING"),IF(ISNUMBER(Journal!$J259),"TP1 MISSING","TP1 &amp; MANUAL MISSING")),IF(Journal!$K259="Multiple TP",IF(ISNUMBER(Journal!$G259),IF(ISNUMBER(Journal!$H259),"OK","TP2 MISSING"),IF(ISNUMBER(Journal!$H259),"TP1 MISSING","TP1 &amp; TP2 MISSING")),"UNKNOWN OUTCOME")))))))))))))</f>
        <v>0</v>
      </c>
      <c r="K259">
        <f>J259="OK"</f>
        <v>0</v>
      </c>
      <c r="L259">
        <f>IF(ISNUMBER(Journal!$M259),Journal!$M259,0.5)</f>
        <v>0</v>
      </c>
      <c r="M259">
        <f>IF(NOT(K259),"",G259*IF(Journal!$K259="SL",Journal!$F259-Journal!$E259,IF(Journal!$K259="TP",Journal!$G259-Journal!$E259,IF(Journal!$K259="Manual exit",Journal!$J259-Journal!$E259,IF(Journal!$K259="TP1 + Breakeven",L259*(Journal!$G259-Journal!$E259),IF(Journal!$K259="TP1 + Manual",L259*(Journal!$G259-Journal!$E259)+(1-L259)*(Journal!$J259-Journal!$E259),(Journal!$G259+Journal!$H259+IF(ISNUMBER(Journal!$I259),Journal!$I259,0))/IF(ISNUMBER(Journal!$I259),3,2)-Journal!$E259))))))</f>
        <v>0</v>
      </c>
      <c r="N259">
        <f>IF(K259,Journal!$E259+G259*M259,"")</f>
        <v>0</v>
      </c>
      <c r="O259">
        <f>Q258</f>
        <v>0</v>
      </c>
      <c r="P259">
        <f>IF(OR(NOT(A259),I259&lt;&gt;""),"",Journal!$L259)</f>
        <v>0</v>
      </c>
      <c r="Q259">
        <f>O259+IF(K259,V259,0)</f>
        <v>0</v>
      </c>
      <c r="R259">
        <f>IF(P259="","",H259*P259*C259*D259)</f>
        <v>0</v>
      </c>
      <c r="S259">
        <f>IF(K259,M259*P259*C259*D259,"")</f>
        <v>0</v>
      </c>
      <c r="T259">
        <f>IF(K259,-IF(F259&gt;0,F259*Journal!$E259*P259*C259*D259,P259*E259),"")</f>
        <v>0</v>
      </c>
      <c r="U259">
        <f>IF(K259,IF(S259&gt;0,"W",IF(S259&lt;0,"L","B")),"")</f>
        <v>0</v>
      </c>
      <c r="V259">
        <f>IF(K259,S259+T259,"")</f>
        <v>0</v>
      </c>
      <c r="W259">
        <f>IF(K259,V259/O259,"")</f>
        <v>0</v>
      </c>
      <c r="X259">
        <f>IF(K259,M259/H259,"")</f>
        <v>0</v>
      </c>
      <c r="Y259">
        <f>IF(AND(OR(J259="OK",J259="OPEN"),ISNUMBER(Journal!$G259)),G259*(Journal!$G259-Journal!$E259)/H259,"")</f>
        <v>0</v>
      </c>
      <c r="Z259">
        <f>IF(AA259="","",IF(AND(ISNUMBER(Settings!$D$5),ISNUMBER(Settings!$E$5),IF(Settings!$D$5&lt;=Settings!$E$5,AND(AA259&gt;=Settings!$D$5,AA259&lt;Settings!$E$5),OR(AA259&gt;=Settings!$D$5,AA259&lt;Settings!$E$5))),Settings!$A$5,IF(AND(ISNUMBER(Settings!$D$6),ISNUMBER(Settings!$E$6),IF(Settings!$D$6&lt;=Settings!$E$6,AND(AA259&gt;=Settings!$D$6,AA259&lt;Settings!$E$6),OR(AA259&gt;=Settings!$D$6,AA259&lt;Settings!$E$6))),Settings!$A$6,IF(AND(ISNUMBER(Settings!$D$7),ISNUMBER(Settings!$E$7),IF(Settings!$D$7&lt;=Settings!$E$7,AND(AA259&gt;=Settings!$D$7,AA259&lt;Settings!$E$7),OR(AA259&gt;=Settings!$D$7,AA259&lt;Settings!$E$7))),Settings!$A$7,IF(AND(ISNUMBER(Settings!$D$8),ISNUMBER(Settings!$E$8),IF(Settings!$D$8&lt;=Settings!$E$8,AND(AA259&gt;=Settings!$D$8,AA259&lt;Settings!$E$8),OR(AA259&gt;=Settings!$D$8,AA259&lt;Settings!$E$8))),Settings!$A$8,IF(AND(ISNUMBER(Settings!$D$9),ISNUMBER(Settings!$E$9),IF(Settings!$D$9&lt;=Settings!$E$9,AND(AA259&gt;=Settings!$D$9,AA259&lt;Settings!$E$9),OR(AA259&gt;=Settings!$D$9,AA259&lt;Settings!$E$9))),Settings!$A$9,IF(AND(ISNUMBER(Settings!$D$10),ISNUMBER(Settings!$E$10),IF(Settings!$D$10&lt;=Settings!$E$10,AND(AA259&gt;=Settings!$D$10,AA259&lt;Settings!$E$10),OR(AA259&gt;=Settings!$D$10,AA259&lt;Settings!$E$10))),Settings!$A$10,"")))))))</f>
        <v>0</v>
      </c>
      <c r="AA259">
        <f>IF(AND(A259,ISNUMBER(Journal!$B259)),MOD(ROUND(MOD(Journal!$B259,1)*1440,0)-ROUND(Journal!$D$8*60,0),1440),"")</f>
        <v>0</v>
      </c>
      <c r="AB259">
        <f>IF(G259=1,"LONG",IF(G259=-1,"SHORT",""))</f>
        <v>0</v>
      </c>
      <c r="AC259">
        <f>AC258+IF(K259,1,0)</f>
        <v>0</v>
      </c>
      <c r="AD259">
        <f>IF(K259,AC259,"")</f>
        <v>0</v>
      </c>
      <c r="AE259">
        <f>J259="OPEN"</f>
        <v>0</v>
      </c>
      <c r="AF259">
        <f>AND(J259&lt;&gt;"",J259&lt;&gt;"OK",J259&lt;&gt;"OPEN")</f>
        <v>0</v>
      </c>
      <c r="AH259">
        <v>248</v>
      </c>
      <c r="AI259">
        <f>IF(AH259&gt;$AZ$11,"",IF(AH259=0,Journal!$D$3,INDEX($Q$11:$Q$1010,MATCH(AH259,$AD$11:$AD$1010,0))))</f>
        <v>0</v>
      </c>
      <c r="AJ259">
        <v>249</v>
      </c>
      <c r="AK259">
        <f>IF(AJ259&gt;$AZ$11,"",INDEX($P$11:$P$1010,MATCH(AJ259,$AD$11:$AD$1010,0)))</f>
        <v>0</v>
      </c>
    </row>
    <row r="260" spans="1:37">
      <c r="A260">
        <f>COUNTA(Journal!A260:M260)&gt;0</f>
        <v>0</v>
      </c>
      <c r="B260">
        <f>IF(Journal!$C260="",0,IFERROR(MATCH(Journal!$C260,Markets!$A$5:$A$154,0),0))</f>
        <v>0</v>
      </c>
      <c r="C260">
        <f>IF(B260&gt;0,INDEX(Markets!$C$5:$C$154,B260),"")</f>
        <v>0</v>
      </c>
      <c r="D260">
        <f>IF(B260&gt;0,INDEX(Markets!$F$5:$F$154,B260),"")</f>
        <v>0</v>
      </c>
      <c r="E260">
        <f>IF(B260&gt;0,IF(INDEX(Markets!$G$5:$G$154,B260)="",Journal!$D$4,INDEX(Markets!$G$5:$G$154,B260)),"")</f>
        <v>0</v>
      </c>
      <c r="F260">
        <f>IF(B260&gt;0,N(INDEX(Markets!$H$5:$H$154,B260)),0)</f>
        <v>0</v>
      </c>
      <c r="G260">
        <f>IF(Journal!$D260="LONG",1,IF(Journal!$D260="SHORT",-1,0))</f>
        <v>0</v>
      </c>
      <c r="H260">
        <f>IF(AND(ISNUMBER(Journal!$E260),ISNUMBER(Journal!$F260)),ABS(Journal!$E260-Journal!$F260),"")</f>
        <v>0</v>
      </c>
      <c r="I260">
        <f>IF(NOT(A260),"",IF(Journal!$C260="","INSTRUMENT MISSING",IF(B260=0,"UNKNOWN INSTRUMENT",IF(OR(NOT(ISNUMBER(C260)),NOT(ISNUMBER(D260))),"INSTRUMENT SPECS MISSING",IF(OR(C260&lt;=0,D260&lt;=0),"INSTRUMENT SPECS MISSING",IF(NOT(ISNUMBER(Journal!$E260)),"ENTRY MISSING",IF(NOT(ISNUMBER(Journal!$F260)),"SL MISSING",IF(Journal!$F260=Journal!$E260,"SL = ENTRY",IF(G260=0,"DIRECTION MISSING",IF(G260*(Journal!$E260-Journal!$F260)&lt;=0,"SL WRONG SIDE",IF(NOT(AND(ISNUMBER(Journal!$L260),Journal!$L260&gt;0)),IF(TRUE,"LOTS MISSING","RISK MISSING"),"")))))))))))</f>
        <v>0</v>
      </c>
      <c r="J260">
        <f>IF(NOT(A260),"",IF(I260&lt;&gt;"",I260,IF(AND(ISNUMBER(Journal!$G260),G260*(Journal!$G260-Journal!$E260)&lt;=0),"TP1 WRONG SIDE",IF(AND(ISNUMBER(Journal!$H260),G260*(Journal!$H260-Journal!$E260)&lt;=0),"TP2 WRONG SIDE",IF(AND(ISNUMBER(Journal!$I260),G260*(Journal!$I260-Journal!$E260)&lt;=0),"TP3 WRONG SIDE",IF(Journal!$K260="","OPEN",IF(AND(Journal!$M260&lt;&gt;"",OR(NOT(ISNUMBER(Journal!$M260)),Journal!$M260&lt;=0,Journal!$M260&gt;=1)),"TP1 % INVALID",IF(Journal!$K260="SL","OK",IF(Journal!$K260="TP",IF(ISNUMBER(Journal!$G260),"OK","TP1 MISSING"),IF(Journal!$K260="Manual exit",IF(ISNUMBER(Journal!$J260),"OK","MANUAL MISSING"),IF(Journal!$K260="TP1 + Breakeven",IF(ISNUMBER(Journal!$G260),"OK","TP1 MISSING"),IF(Journal!$K260="TP1 + Manual",IF(ISNUMBER(Journal!$G260),IF(ISNUMBER(Journal!$J260),"OK","MANUAL MISSING"),IF(ISNUMBER(Journal!$J260),"TP1 MISSING","TP1 &amp; MANUAL MISSING")),IF(Journal!$K260="Multiple TP",IF(ISNUMBER(Journal!$G260),IF(ISNUMBER(Journal!$H260),"OK","TP2 MISSING"),IF(ISNUMBER(Journal!$H260),"TP1 MISSING","TP1 &amp; TP2 MISSING")),"UNKNOWN OUTCOME")))))))))))))</f>
        <v>0</v>
      </c>
      <c r="K260">
        <f>J260="OK"</f>
        <v>0</v>
      </c>
      <c r="L260">
        <f>IF(ISNUMBER(Journal!$M260),Journal!$M260,0.5)</f>
        <v>0</v>
      </c>
      <c r="M260">
        <f>IF(NOT(K260),"",G260*IF(Journal!$K260="SL",Journal!$F260-Journal!$E260,IF(Journal!$K260="TP",Journal!$G260-Journal!$E260,IF(Journal!$K260="Manual exit",Journal!$J260-Journal!$E260,IF(Journal!$K260="TP1 + Breakeven",L260*(Journal!$G260-Journal!$E260),IF(Journal!$K260="TP1 + Manual",L260*(Journal!$G260-Journal!$E260)+(1-L260)*(Journal!$J260-Journal!$E260),(Journal!$G260+Journal!$H260+IF(ISNUMBER(Journal!$I260),Journal!$I260,0))/IF(ISNUMBER(Journal!$I260),3,2)-Journal!$E260))))))</f>
        <v>0</v>
      </c>
      <c r="N260">
        <f>IF(K260,Journal!$E260+G260*M260,"")</f>
        <v>0</v>
      </c>
      <c r="O260">
        <f>Q259</f>
        <v>0</v>
      </c>
      <c r="P260">
        <f>IF(OR(NOT(A260),I260&lt;&gt;""),"",Journal!$L260)</f>
        <v>0</v>
      </c>
      <c r="Q260">
        <f>O260+IF(K260,V260,0)</f>
        <v>0</v>
      </c>
      <c r="R260">
        <f>IF(P260="","",H260*P260*C260*D260)</f>
        <v>0</v>
      </c>
      <c r="S260">
        <f>IF(K260,M260*P260*C260*D260,"")</f>
        <v>0</v>
      </c>
      <c r="T260">
        <f>IF(K260,-IF(F260&gt;0,F260*Journal!$E260*P260*C260*D260,P260*E260),"")</f>
        <v>0</v>
      </c>
      <c r="U260">
        <f>IF(K260,IF(S260&gt;0,"W",IF(S260&lt;0,"L","B")),"")</f>
        <v>0</v>
      </c>
      <c r="V260">
        <f>IF(K260,S260+T260,"")</f>
        <v>0</v>
      </c>
      <c r="W260">
        <f>IF(K260,V260/O260,"")</f>
        <v>0</v>
      </c>
      <c r="X260">
        <f>IF(K260,M260/H260,"")</f>
        <v>0</v>
      </c>
      <c r="Y260">
        <f>IF(AND(OR(J260="OK",J260="OPEN"),ISNUMBER(Journal!$G260)),G260*(Journal!$G260-Journal!$E260)/H260,"")</f>
        <v>0</v>
      </c>
      <c r="Z260">
        <f>IF(AA260="","",IF(AND(ISNUMBER(Settings!$D$5),ISNUMBER(Settings!$E$5),IF(Settings!$D$5&lt;=Settings!$E$5,AND(AA260&gt;=Settings!$D$5,AA260&lt;Settings!$E$5),OR(AA260&gt;=Settings!$D$5,AA260&lt;Settings!$E$5))),Settings!$A$5,IF(AND(ISNUMBER(Settings!$D$6),ISNUMBER(Settings!$E$6),IF(Settings!$D$6&lt;=Settings!$E$6,AND(AA260&gt;=Settings!$D$6,AA260&lt;Settings!$E$6),OR(AA260&gt;=Settings!$D$6,AA260&lt;Settings!$E$6))),Settings!$A$6,IF(AND(ISNUMBER(Settings!$D$7),ISNUMBER(Settings!$E$7),IF(Settings!$D$7&lt;=Settings!$E$7,AND(AA260&gt;=Settings!$D$7,AA260&lt;Settings!$E$7),OR(AA260&gt;=Settings!$D$7,AA260&lt;Settings!$E$7))),Settings!$A$7,IF(AND(ISNUMBER(Settings!$D$8),ISNUMBER(Settings!$E$8),IF(Settings!$D$8&lt;=Settings!$E$8,AND(AA260&gt;=Settings!$D$8,AA260&lt;Settings!$E$8),OR(AA260&gt;=Settings!$D$8,AA260&lt;Settings!$E$8))),Settings!$A$8,IF(AND(ISNUMBER(Settings!$D$9),ISNUMBER(Settings!$E$9),IF(Settings!$D$9&lt;=Settings!$E$9,AND(AA260&gt;=Settings!$D$9,AA260&lt;Settings!$E$9),OR(AA260&gt;=Settings!$D$9,AA260&lt;Settings!$E$9))),Settings!$A$9,IF(AND(ISNUMBER(Settings!$D$10),ISNUMBER(Settings!$E$10),IF(Settings!$D$10&lt;=Settings!$E$10,AND(AA260&gt;=Settings!$D$10,AA260&lt;Settings!$E$10),OR(AA260&gt;=Settings!$D$10,AA260&lt;Settings!$E$10))),Settings!$A$10,"")))))))</f>
        <v>0</v>
      </c>
      <c r="AA260">
        <f>IF(AND(A260,ISNUMBER(Journal!$B260)),MOD(ROUND(MOD(Journal!$B260,1)*1440,0)-ROUND(Journal!$D$8*60,0),1440),"")</f>
        <v>0</v>
      </c>
      <c r="AB260">
        <f>IF(G260=1,"LONG",IF(G260=-1,"SHORT",""))</f>
        <v>0</v>
      </c>
      <c r="AC260">
        <f>AC259+IF(K260,1,0)</f>
        <v>0</v>
      </c>
      <c r="AD260">
        <f>IF(K260,AC260,"")</f>
        <v>0</v>
      </c>
      <c r="AE260">
        <f>J260="OPEN"</f>
        <v>0</v>
      </c>
      <c r="AF260">
        <f>AND(J260&lt;&gt;"",J260&lt;&gt;"OK",J260&lt;&gt;"OPEN")</f>
        <v>0</v>
      </c>
      <c r="AH260">
        <v>249</v>
      </c>
      <c r="AI260">
        <f>IF(AH260&gt;$AZ$11,"",IF(AH260=0,Journal!$D$3,INDEX($Q$11:$Q$1010,MATCH(AH260,$AD$11:$AD$1010,0))))</f>
        <v>0</v>
      </c>
      <c r="AJ260">
        <v>250</v>
      </c>
      <c r="AK260">
        <f>IF(AJ260&gt;$AZ$11,"",INDEX($P$11:$P$1010,MATCH(AJ260,$AD$11:$AD$1010,0)))</f>
        <v>0</v>
      </c>
    </row>
    <row r="261" spans="1:37">
      <c r="A261">
        <f>COUNTA(Journal!A261:M261)&gt;0</f>
        <v>0</v>
      </c>
      <c r="B261">
        <f>IF(Journal!$C261="",0,IFERROR(MATCH(Journal!$C261,Markets!$A$5:$A$154,0),0))</f>
        <v>0</v>
      </c>
      <c r="C261">
        <f>IF(B261&gt;0,INDEX(Markets!$C$5:$C$154,B261),"")</f>
        <v>0</v>
      </c>
      <c r="D261">
        <f>IF(B261&gt;0,INDEX(Markets!$F$5:$F$154,B261),"")</f>
        <v>0</v>
      </c>
      <c r="E261">
        <f>IF(B261&gt;0,IF(INDEX(Markets!$G$5:$G$154,B261)="",Journal!$D$4,INDEX(Markets!$G$5:$G$154,B261)),"")</f>
        <v>0</v>
      </c>
      <c r="F261">
        <f>IF(B261&gt;0,N(INDEX(Markets!$H$5:$H$154,B261)),0)</f>
        <v>0</v>
      </c>
      <c r="G261">
        <f>IF(Journal!$D261="LONG",1,IF(Journal!$D261="SHORT",-1,0))</f>
        <v>0</v>
      </c>
      <c r="H261">
        <f>IF(AND(ISNUMBER(Journal!$E261),ISNUMBER(Journal!$F261)),ABS(Journal!$E261-Journal!$F261),"")</f>
        <v>0</v>
      </c>
      <c r="I261">
        <f>IF(NOT(A261),"",IF(Journal!$C261="","INSTRUMENT MISSING",IF(B261=0,"UNKNOWN INSTRUMENT",IF(OR(NOT(ISNUMBER(C261)),NOT(ISNUMBER(D261))),"INSTRUMENT SPECS MISSING",IF(OR(C261&lt;=0,D261&lt;=0),"INSTRUMENT SPECS MISSING",IF(NOT(ISNUMBER(Journal!$E261)),"ENTRY MISSING",IF(NOT(ISNUMBER(Journal!$F261)),"SL MISSING",IF(Journal!$F261=Journal!$E261,"SL = ENTRY",IF(G261=0,"DIRECTION MISSING",IF(G261*(Journal!$E261-Journal!$F261)&lt;=0,"SL WRONG SIDE",IF(NOT(AND(ISNUMBER(Journal!$L261),Journal!$L261&gt;0)),IF(TRUE,"LOTS MISSING","RISK MISSING"),"")))))))))))</f>
        <v>0</v>
      </c>
      <c r="J261">
        <f>IF(NOT(A261),"",IF(I261&lt;&gt;"",I261,IF(AND(ISNUMBER(Journal!$G261),G261*(Journal!$G261-Journal!$E261)&lt;=0),"TP1 WRONG SIDE",IF(AND(ISNUMBER(Journal!$H261),G261*(Journal!$H261-Journal!$E261)&lt;=0),"TP2 WRONG SIDE",IF(AND(ISNUMBER(Journal!$I261),G261*(Journal!$I261-Journal!$E261)&lt;=0),"TP3 WRONG SIDE",IF(Journal!$K261="","OPEN",IF(AND(Journal!$M261&lt;&gt;"",OR(NOT(ISNUMBER(Journal!$M261)),Journal!$M261&lt;=0,Journal!$M261&gt;=1)),"TP1 % INVALID",IF(Journal!$K261="SL","OK",IF(Journal!$K261="TP",IF(ISNUMBER(Journal!$G261),"OK","TP1 MISSING"),IF(Journal!$K261="Manual exit",IF(ISNUMBER(Journal!$J261),"OK","MANUAL MISSING"),IF(Journal!$K261="TP1 + Breakeven",IF(ISNUMBER(Journal!$G261),"OK","TP1 MISSING"),IF(Journal!$K261="TP1 + Manual",IF(ISNUMBER(Journal!$G261),IF(ISNUMBER(Journal!$J261),"OK","MANUAL MISSING"),IF(ISNUMBER(Journal!$J261),"TP1 MISSING","TP1 &amp; MANUAL MISSING")),IF(Journal!$K261="Multiple TP",IF(ISNUMBER(Journal!$G261),IF(ISNUMBER(Journal!$H261),"OK","TP2 MISSING"),IF(ISNUMBER(Journal!$H261),"TP1 MISSING","TP1 &amp; TP2 MISSING")),"UNKNOWN OUTCOME")))))))))))))</f>
        <v>0</v>
      </c>
      <c r="K261">
        <f>J261="OK"</f>
        <v>0</v>
      </c>
      <c r="L261">
        <f>IF(ISNUMBER(Journal!$M261),Journal!$M261,0.5)</f>
        <v>0</v>
      </c>
      <c r="M261">
        <f>IF(NOT(K261),"",G261*IF(Journal!$K261="SL",Journal!$F261-Journal!$E261,IF(Journal!$K261="TP",Journal!$G261-Journal!$E261,IF(Journal!$K261="Manual exit",Journal!$J261-Journal!$E261,IF(Journal!$K261="TP1 + Breakeven",L261*(Journal!$G261-Journal!$E261),IF(Journal!$K261="TP1 + Manual",L261*(Journal!$G261-Journal!$E261)+(1-L261)*(Journal!$J261-Journal!$E261),(Journal!$G261+Journal!$H261+IF(ISNUMBER(Journal!$I261),Journal!$I261,0))/IF(ISNUMBER(Journal!$I261),3,2)-Journal!$E261))))))</f>
        <v>0</v>
      </c>
      <c r="N261">
        <f>IF(K261,Journal!$E261+G261*M261,"")</f>
        <v>0</v>
      </c>
      <c r="O261">
        <f>Q260</f>
        <v>0</v>
      </c>
      <c r="P261">
        <f>IF(OR(NOT(A261),I261&lt;&gt;""),"",Journal!$L261)</f>
        <v>0</v>
      </c>
      <c r="Q261">
        <f>O261+IF(K261,V261,0)</f>
        <v>0</v>
      </c>
      <c r="R261">
        <f>IF(P261="","",H261*P261*C261*D261)</f>
        <v>0</v>
      </c>
      <c r="S261">
        <f>IF(K261,M261*P261*C261*D261,"")</f>
        <v>0</v>
      </c>
      <c r="T261">
        <f>IF(K261,-IF(F261&gt;0,F261*Journal!$E261*P261*C261*D261,P261*E261),"")</f>
        <v>0</v>
      </c>
      <c r="U261">
        <f>IF(K261,IF(S261&gt;0,"W",IF(S261&lt;0,"L","B")),"")</f>
        <v>0</v>
      </c>
      <c r="V261">
        <f>IF(K261,S261+T261,"")</f>
        <v>0</v>
      </c>
      <c r="W261">
        <f>IF(K261,V261/O261,"")</f>
        <v>0</v>
      </c>
      <c r="X261">
        <f>IF(K261,M261/H261,"")</f>
        <v>0</v>
      </c>
      <c r="Y261">
        <f>IF(AND(OR(J261="OK",J261="OPEN"),ISNUMBER(Journal!$G261)),G261*(Journal!$G261-Journal!$E261)/H261,"")</f>
        <v>0</v>
      </c>
      <c r="Z261">
        <f>IF(AA261="","",IF(AND(ISNUMBER(Settings!$D$5),ISNUMBER(Settings!$E$5),IF(Settings!$D$5&lt;=Settings!$E$5,AND(AA261&gt;=Settings!$D$5,AA261&lt;Settings!$E$5),OR(AA261&gt;=Settings!$D$5,AA261&lt;Settings!$E$5))),Settings!$A$5,IF(AND(ISNUMBER(Settings!$D$6),ISNUMBER(Settings!$E$6),IF(Settings!$D$6&lt;=Settings!$E$6,AND(AA261&gt;=Settings!$D$6,AA261&lt;Settings!$E$6),OR(AA261&gt;=Settings!$D$6,AA261&lt;Settings!$E$6))),Settings!$A$6,IF(AND(ISNUMBER(Settings!$D$7),ISNUMBER(Settings!$E$7),IF(Settings!$D$7&lt;=Settings!$E$7,AND(AA261&gt;=Settings!$D$7,AA261&lt;Settings!$E$7),OR(AA261&gt;=Settings!$D$7,AA261&lt;Settings!$E$7))),Settings!$A$7,IF(AND(ISNUMBER(Settings!$D$8),ISNUMBER(Settings!$E$8),IF(Settings!$D$8&lt;=Settings!$E$8,AND(AA261&gt;=Settings!$D$8,AA261&lt;Settings!$E$8),OR(AA261&gt;=Settings!$D$8,AA261&lt;Settings!$E$8))),Settings!$A$8,IF(AND(ISNUMBER(Settings!$D$9),ISNUMBER(Settings!$E$9),IF(Settings!$D$9&lt;=Settings!$E$9,AND(AA261&gt;=Settings!$D$9,AA261&lt;Settings!$E$9),OR(AA261&gt;=Settings!$D$9,AA261&lt;Settings!$E$9))),Settings!$A$9,IF(AND(ISNUMBER(Settings!$D$10),ISNUMBER(Settings!$E$10),IF(Settings!$D$10&lt;=Settings!$E$10,AND(AA261&gt;=Settings!$D$10,AA261&lt;Settings!$E$10),OR(AA261&gt;=Settings!$D$10,AA261&lt;Settings!$E$10))),Settings!$A$10,"")))))))</f>
        <v>0</v>
      </c>
      <c r="AA261">
        <f>IF(AND(A261,ISNUMBER(Journal!$B261)),MOD(ROUND(MOD(Journal!$B261,1)*1440,0)-ROUND(Journal!$D$8*60,0),1440),"")</f>
        <v>0</v>
      </c>
      <c r="AB261">
        <f>IF(G261=1,"LONG",IF(G261=-1,"SHORT",""))</f>
        <v>0</v>
      </c>
      <c r="AC261">
        <f>AC260+IF(K261,1,0)</f>
        <v>0</v>
      </c>
      <c r="AD261">
        <f>IF(K261,AC261,"")</f>
        <v>0</v>
      </c>
      <c r="AE261">
        <f>J261="OPEN"</f>
        <v>0</v>
      </c>
      <c r="AF261">
        <f>AND(J261&lt;&gt;"",J261&lt;&gt;"OK",J261&lt;&gt;"OPEN")</f>
        <v>0</v>
      </c>
      <c r="AH261">
        <v>250</v>
      </c>
      <c r="AI261">
        <f>IF(AH261&gt;$AZ$11,"",IF(AH261=0,Journal!$D$3,INDEX($Q$11:$Q$1010,MATCH(AH261,$AD$11:$AD$1010,0))))</f>
        <v>0</v>
      </c>
      <c r="AJ261">
        <v>251</v>
      </c>
      <c r="AK261">
        <f>IF(AJ261&gt;$AZ$11,"",INDEX($P$11:$P$1010,MATCH(AJ261,$AD$11:$AD$1010,0)))</f>
        <v>0</v>
      </c>
    </row>
    <row r="262" spans="1:37">
      <c r="A262">
        <f>COUNTA(Journal!A262:M262)&gt;0</f>
        <v>0</v>
      </c>
      <c r="B262">
        <f>IF(Journal!$C262="",0,IFERROR(MATCH(Journal!$C262,Markets!$A$5:$A$154,0),0))</f>
        <v>0</v>
      </c>
      <c r="C262">
        <f>IF(B262&gt;0,INDEX(Markets!$C$5:$C$154,B262),"")</f>
        <v>0</v>
      </c>
      <c r="D262">
        <f>IF(B262&gt;0,INDEX(Markets!$F$5:$F$154,B262),"")</f>
        <v>0</v>
      </c>
      <c r="E262">
        <f>IF(B262&gt;0,IF(INDEX(Markets!$G$5:$G$154,B262)="",Journal!$D$4,INDEX(Markets!$G$5:$G$154,B262)),"")</f>
        <v>0</v>
      </c>
      <c r="F262">
        <f>IF(B262&gt;0,N(INDEX(Markets!$H$5:$H$154,B262)),0)</f>
        <v>0</v>
      </c>
      <c r="G262">
        <f>IF(Journal!$D262="LONG",1,IF(Journal!$D262="SHORT",-1,0))</f>
        <v>0</v>
      </c>
      <c r="H262">
        <f>IF(AND(ISNUMBER(Journal!$E262),ISNUMBER(Journal!$F262)),ABS(Journal!$E262-Journal!$F262),"")</f>
        <v>0</v>
      </c>
      <c r="I262">
        <f>IF(NOT(A262),"",IF(Journal!$C262="","INSTRUMENT MISSING",IF(B262=0,"UNKNOWN INSTRUMENT",IF(OR(NOT(ISNUMBER(C262)),NOT(ISNUMBER(D262))),"INSTRUMENT SPECS MISSING",IF(OR(C262&lt;=0,D262&lt;=0),"INSTRUMENT SPECS MISSING",IF(NOT(ISNUMBER(Journal!$E262)),"ENTRY MISSING",IF(NOT(ISNUMBER(Journal!$F262)),"SL MISSING",IF(Journal!$F262=Journal!$E262,"SL = ENTRY",IF(G262=0,"DIRECTION MISSING",IF(G262*(Journal!$E262-Journal!$F262)&lt;=0,"SL WRONG SIDE",IF(NOT(AND(ISNUMBER(Journal!$L262),Journal!$L262&gt;0)),IF(TRUE,"LOTS MISSING","RISK MISSING"),"")))))))))))</f>
        <v>0</v>
      </c>
      <c r="J262">
        <f>IF(NOT(A262),"",IF(I262&lt;&gt;"",I262,IF(AND(ISNUMBER(Journal!$G262),G262*(Journal!$G262-Journal!$E262)&lt;=0),"TP1 WRONG SIDE",IF(AND(ISNUMBER(Journal!$H262),G262*(Journal!$H262-Journal!$E262)&lt;=0),"TP2 WRONG SIDE",IF(AND(ISNUMBER(Journal!$I262),G262*(Journal!$I262-Journal!$E262)&lt;=0),"TP3 WRONG SIDE",IF(Journal!$K262="","OPEN",IF(AND(Journal!$M262&lt;&gt;"",OR(NOT(ISNUMBER(Journal!$M262)),Journal!$M262&lt;=0,Journal!$M262&gt;=1)),"TP1 % INVALID",IF(Journal!$K262="SL","OK",IF(Journal!$K262="TP",IF(ISNUMBER(Journal!$G262),"OK","TP1 MISSING"),IF(Journal!$K262="Manual exit",IF(ISNUMBER(Journal!$J262),"OK","MANUAL MISSING"),IF(Journal!$K262="TP1 + Breakeven",IF(ISNUMBER(Journal!$G262),"OK","TP1 MISSING"),IF(Journal!$K262="TP1 + Manual",IF(ISNUMBER(Journal!$G262),IF(ISNUMBER(Journal!$J262),"OK","MANUAL MISSING"),IF(ISNUMBER(Journal!$J262),"TP1 MISSING","TP1 &amp; MANUAL MISSING")),IF(Journal!$K262="Multiple TP",IF(ISNUMBER(Journal!$G262),IF(ISNUMBER(Journal!$H262),"OK","TP2 MISSING"),IF(ISNUMBER(Journal!$H262),"TP1 MISSING","TP1 &amp; TP2 MISSING")),"UNKNOWN OUTCOME")))))))))))))</f>
        <v>0</v>
      </c>
      <c r="K262">
        <f>J262="OK"</f>
        <v>0</v>
      </c>
      <c r="L262">
        <f>IF(ISNUMBER(Journal!$M262),Journal!$M262,0.5)</f>
        <v>0</v>
      </c>
      <c r="M262">
        <f>IF(NOT(K262),"",G262*IF(Journal!$K262="SL",Journal!$F262-Journal!$E262,IF(Journal!$K262="TP",Journal!$G262-Journal!$E262,IF(Journal!$K262="Manual exit",Journal!$J262-Journal!$E262,IF(Journal!$K262="TP1 + Breakeven",L262*(Journal!$G262-Journal!$E262),IF(Journal!$K262="TP1 + Manual",L262*(Journal!$G262-Journal!$E262)+(1-L262)*(Journal!$J262-Journal!$E262),(Journal!$G262+Journal!$H262+IF(ISNUMBER(Journal!$I262),Journal!$I262,0))/IF(ISNUMBER(Journal!$I262),3,2)-Journal!$E262))))))</f>
        <v>0</v>
      </c>
      <c r="N262">
        <f>IF(K262,Journal!$E262+G262*M262,"")</f>
        <v>0</v>
      </c>
      <c r="O262">
        <f>Q261</f>
        <v>0</v>
      </c>
      <c r="P262">
        <f>IF(OR(NOT(A262),I262&lt;&gt;""),"",Journal!$L262)</f>
        <v>0</v>
      </c>
      <c r="Q262">
        <f>O262+IF(K262,V262,0)</f>
        <v>0</v>
      </c>
      <c r="R262">
        <f>IF(P262="","",H262*P262*C262*D262)</f>
        <v>0</v>
      </c>
      <c r="S262">
        <f>IF(K262,M262*P262*C262*D262,"")</f>
        <v>0</v>
      </c>
      <c r="T262">
        <f>IF(K262,-IF(F262&gt;0,F262*Journal!$E262*P262*C262*D262,P262*E262),"")</f>
        <v>0</v>
      </c>
      <c r="U262">
        <f>IF(K262,IF(S262&gt;0,"W",IF(S262&lt;0,"L","B")),"")</f>
        <v>0</v>
      </c>
      <c r="V262">
        <f>IF(K262,S262+T262,"")</f>
        <v>0</v>
      </c>
      <c r="W262">
        <f>IF(K262,V262/O262,"")</f>
        <v>0</v>
      </c>
      <c r="X262">
        <f>IF(K262,M262/H262,"")</f>
        <v>0</v>
      </c>
      <c r="Y262">
        <f>IF(AND(OR(J262="OK",J262="OPEN"),ISNUMBER(Journal!$G262)),G262*(Journal!$G262-Journal!$E262)/H262,"")</f>
        <v>0</v>
      </c>
      <c r="Z262">
        <f>IF(AA262="","",IF(AND(ISNUMBER(Settings!$D$5),ISNUMBER(Settings!$E$5),IF(Settings!$D$5&lt;=Settings!$E$5,AND(AA262&gt;=Settings!$D$5,AA262&lt;Settings!$E$5),OR(AA262&gt;=Settings!$D$5,AA262&lt;Settings!$E$5))),Settings!$A$5,IF(AND(ISNUMBER(Settings!$D$6),ISNUMBER(Settings!$E$6),IF(Settings!$D$6&lt;=Settings!$E$6,AND(AA262&gt;=Settings!$D$6,AA262&lt;Settings!$E$6),OR(AA262&gt;=Settings!$D$6,AA262&lt;Settings!$E$6))),Settings!$A$6,IF(AND(ISNUMBER(Settings!$D$7),ISNUMBER(Settings!$E$7),IF(Settings!$D$7&lt;=Settings!$E$7,AND(AA262&gt;=Settings!$D$7,AA262&lt;Settings!$E$7),OR(AA262&gt;=Settings!$D$7,AA262&lt;Settings!$E$7))),Settings!$A$7,IF(AND(ISNUMBER(Settings!$D$8),ISNUMBER(Settings!$E$8),IF(Settings!$D$8&lt;=Settings!$E$8,AND(AA262&gt;=Settings!$D$8,AA262&lt;Settings!$E$8),OR(AA262&gt;=Settings!$D$8,AA262&lt;Settings!$E$8))),Settings!$A$8,IF(AND(ISNUMBER(Settings!$D$9),ISNUMBER(Settings!$E$9),IF(Settings!$D$9&lt;=Settings!$E$9,AND(AA262&gt;=Settings!$D$9,AA262&lt;Settings!$E$9),OR(AA262&gt;=Settings!$D$9,AA262&lt;Settings!$E$9))),Settings!$A$9,IF(AND(ISNUMBER(Settings!$D$10),ISNUMBER(Settings!$E$10),IF(Settings!$D$10&lt;=Settings!$E$10,AND(AA262&gt;=Settings!$D$10,AA262&lt;Settings!$E$10),OR(AA262&gt;=Settings!$D$10,AA262&lt;Settings!$E$10))),Settings!$A$10,"")))))))</f>
        <v>0</v>
      </c>
      <c r="AA262">
        <f>IF(AND(A262,ISNUMBER(Journal!$B262)),MOD(ROUND(MOD(Journal!$B262,1)*1440,0)-ROUND(Journal!$D$8*60,0),1440),"")</f>
        <v>0</v>
      </c>
      <c r="AB262">
        <f>IF(G262=1,"LONG",IF(G262=-1,"SHORT",""))</f>
        <v>0</v>
      </c>
      <c r="AC262">
        <f>AC261+IF(K262,1,0)</f>
        <v>0</v>
      </c>
      <c r="AD262">
        <f>IF(K262,AC262,"")</f>
        <v>0</v>
      </c>
      <c r="AE262">
        <f>J262="OPEN"</f>
        <v>0</v>
      </c>
      <c r="AF262">
        <f>AND(J262&lt;&gt;"",J262&lt;&gt;"OK",J262&lt;&gt;"OPEN")</f>
        <v>0</v>
      </c>
      <c r="AH262">
        <v>251</v>
      </c>
      <c r="AI262">
        <f>IF(AH262&gt;$AZ$11,"",IF(AH262=0,Journal!$D$3,INDEX($Q$11:$Q$1010,MATCH(AH262,$AD$11:$AD$1010,0))))</f>
        <v>0</v>
      </c>
      <c r="AJ262">
        <v>252</v>
      </c>
      <c r="AK262">
        <f>IF(AJ262&gt;$AZ$11,"",INDEX($P$11:$P$1010,MATCH(AJ262,$AD$11:$AD$1010,0)))</f>
        <v>0</v>
      </c>
    </row>
    <row r="263" spans="1:37">
      <c r="A263">
        <f>COUNTA(Journal!A263:M263)&gt;0</f>
        <v>0</v>
      </c>
      <c r="B263">
        <f>IF(Journal!$C263="",0,IFERROR(MATCH(Journal!$C263,Markets!$A$5:$A$154,0),0))</f>
        <v>0</v>
      </c>
      <c r="C263">
        <f>IF(B263&gt;0,INDEX(Markets!$C$5:$C$154,B263),"")</f>
        <v>0</v>
      </c>
      <c r="D263">
        <f>IF(B263&gt;0,INDEX(Markets!$F$5:$F$154,B263),"")</f>
        <v>0</v>
      </c>
      <c r="E263">
        <f>IF(B263&gt;0,IF(INDEX(Markets!$G$5:$G$154,B263)="",Journal!$D$4,INDEX(Markets!$G$5:$G$154,B263)),"")</f>
        <v>0</v>
      </c>
      <c r="F263">
        <f>IF(B263&gt;0,N(INDEX(Markets!$H$5:$H$154,B263)),0)</f>
        <v>0</v>
      </c>
      <c r="G263">
        <f>IF(Journal!$D263="LONG",1,IF(Journal!$D263="SHORT",-1,0))</f>
        <v>0</v>
      </c>
      <c r="H263">
        <f>IF(AND(ISNUMBER(Journal!$E263),ISNUMBER(Journal!$F263)),ABS(Journal!$E263-Journal!$F263),"")</f>
        <v>0</v>
      </c>
      <c r="I263">
        <f>IF(NOT(A263),"",IF(Journal!$C263="","INSTRUMENT MISSING",IF(B263=0,"UNKNOWN INSTRUMENT",IF(OR(NOT(ISNUMBER(C263)),NOT(ISNUMBER(D263))),"INSTRUMENT SPECS MISSING",IF(OR(C263&lt;=0,D263&lt;=0),"INSTRUMENT SPECS MISSING",IF(NOT(ISNUMBER(Journal!$E263)),"ENTRY MISSING",IF(NOT(ISNUMBER(Journal!$F263)),"SL MISSING",IF(Journal!$F263=Journal!$E263,"SL = ENTRY",IF(G263=0,"DIRECTION MISSING",IF(G263*(Journal!$E263-Journal!$F263)&lt;=0,"SL WRONG SIDE",IF(NOT(AND(ISNUMBER(Journal!$L263),Journal!$L263&gt;0)),IF(TRUE,"LOTS MISSING","RISK MISSING"),"")))))))))))</f>
        <v>0</v>
      </c>
      <c r="J263">
        <f>IF(NOT(A263),"",IF(I263&lt;&gt;"",I263,IF(AND(ISNUMBER(Journal!$G263),G263*(Journal!$G263-Journal!$E263)&lt;=0),"TP1 WRONG SIDE",IF(AND(ISNUMBER(Journal!$H263),G263*(Journal!$H263-Journal!$E263)&lt;=0),"TP2 WRONG SIDE",IF(AND(ISNUMBER(Journal!$I263),G263*(Journal!$I263-Journal!$E263)&lt;=0),"TP3 WRONG SIDE",IF(Journal!$K263="","OPEN",IF(AND(Journal!$M263&lt;&gt;"",OR(NOT(ISNUMBER(Journal!$M263)),Journal!$M263&lt;=0,Journal!$M263&gt;=1)),"TP1 % INVALID",IF(Journal!$K263="SL","OK",IF(Journal!$K263="TP",IF(ISNUMBER(Journal!$G263),"OK","TP1 MISSING"),IF(Journal!$K263="Manual exit",IF(ISNUMBER(Journal!$J263),"OK","MANUAL MISSING"),IF(Journal!$K263="TP1 + Breakeven",IF(ISNUMBER(Journal!$G263),"OK","TP1 MISSING"),IF(Journal!$K263="TP1 + Manual",IF(ISNUMBER(Journal!$G263),IF(ISNUMBER(Journal!$J263),"OK","MANUAL MISSING"),IF(ISNUMBER(Journal!$J263),"TP1 MISSING","TP1 &amp; MANUAL MISSING")),IF(Journal!$K263="Multiple TP",IF(ISNUMBER(Journal!$G263),IF(ISNUMBER(Journal!$H263),"OK","TP2 MISSING"),IF(ISNUMBER(Journal!$H263),"TP1 MISSING","TP1 &amp; TP2 MISSING")),"UNKNOWN OUTCOME")))))))))))))</f>
        <v>0</v>
      </c>
      <c r="K263">
        <f>J263="OK"</f>
        <v>0</v>
      </c>
      <c r="L263">
        <f>IF(ISNUMBER(Journal!$M263),Journal!$M263,0.5)</f>
        <v>0</v>
      </c>
      <c r="M263">
        <f>IF(NOT(K263),"",G263*IF(Journal!$K263="SL",Journal!$F263-Journal!$E263,IF(Journal!$K263="TP",Journal!$G263-Journal!$E263,IF(Journal!$K263="Manual exit",Journal!$J263-Journal!$E263,IF(Journal!$K263="TP1 + Breakeven",L263*(Journal!$G263-Journal!$E263),IF(Journal!$K263="TP1 + Manual",L263*(Journal!$G263-Journal!$E263)+(1-L263)*(Journal!$J263-Journal!$E263),(Journal!$G263+Journal!$H263+IF(ISNUMBER(Journal!$I263),Journal!$I263,0))/IF(ISNUMBER(Journal!$I263),3,2)-Journal!$E263))))))</f>
        <v>0</v>
      </c>
      <c r="N263">
        <f>IF(K263,Journal!$E263+G263*M263,"")</f>
        <v>0</v>
      </c>
      <c r="O263">
        <f>Q262</f>
        <v>0</v>
      </c>
      <c r="P263">
        <f>IF(OR(NOT(A263),I263&lt;&gt;""),"",Journal!$L263)</f>
        <v>0</v>
      </c>
      <c r="Q263">
        <f>O263+IF(K263,V263,0)</f>
        <v>0</v>
      </c>
      <c r="R263">
        <f>IF(P263="","",H263*P263*C263*D263)</f>
        <v>0</v>
      </c>
      <c r="S263">
        <f>IF(K263,M263*P263*C263*D263,"")</f>
        <v>0</v>
      </c>
      <c r="T263">
        <f>IF(K263,-IF(F263&gt;0,F263*Journal!$E263*P263*C263*D263,P263*E263),"")</f>
        <v>0</v>
      </c>
      <c r="U263">
        <f>IF(K263,IF(S263&gt;0,"W",IF(S263&lt;0,"L","B")),"")</f>
        <v>0</v>
      </c>
      <c r="V263">
        <f>IF(K263,S263+T263,"")</f>
        <v>0</v>
      </c>
      <c r="W263">
        <f>IF(K263,V263/O263,"")</f>
        <v>0</v>
      </c>
      <c r="X263">
        <f>IF(K263,M263/H263,"")</f>
        <v>0</v>
      </c>
      <c r="Y263">
        <f>IF(AND(OR(J263="OK",J263="OPEN"),ISNUMBER(Journal!$G263)),G263*(Journal!$G263-Journal!$E263)/H263,"")</f>
        <v>0</v>
      </c>
      <c r="Z263">
        <f>IF(AA263="","",IF(AND(ISNUMBER(Settings!$D$5),ISNUMBER(Settings!$E$5),IF(Settings!$D$5&lt;=Settings!$E$5,AND(AA263&gt;=Settings!$D$5,AA263&lt;Settings!$E$5),OR(AA263&gt;=Settings!$D$5,AA263&lt;Settings!$E$5))),Settings!$A$5,IF(AND(ISNUMBER(Settings!$D$6),ISNUMBER(Settings!$E$6),IF(Settings!$D$6&lt;=Settings!$E$6,AND(AA263&gt;=Settings!$D$6,AA263&lt;Settings!$E$6),OR(AA263&gt;=Settings!$D$6,AA263&lt;Settings!$E$6))),Settings!$A$6,IF(AND(ISNUMBER(Settings!$D$7),ISNUMBER(Settings!$E$7),IF(Settings!$D$7&lt;=Settings!$E$7,AND(AA263&gt;=Settings!$D$7,AA263&lt;Settings!$E$7),OR(AA263&gt;=Settings!$D$7,AA263&lt;Settings!$E$7))),Settings!$A$7,IF(AND(ISNUMBER(Settings!$D$8),ISNUMBER(Settings!$E$8),IF(Settings!$D$8&lt;=Settings!$E$8,AND(AA263&gt;=Settings!$D$8,AA263&lt;Settings!$E$8),OR(AA263&gt;=Settings!$D$8,AA263&lt;Settings!$E$8))),Settings!$A$8,IF(AND(ISNUMBER(Settings!$D$9),ISNUMBER(Settings!$E$9),IF(Settings!$D$9&lt;=Settings!$E$9,AND(AA263&gt;=Settings!$D$9,AA263&lt;Settings!$E$9),OR(AA263&gt;=Settings!$D$9,AA263&lt;Settings!$E$9))),Settings!$A$9,IF(AND(ISNUMBER(Settings!$D$10),ISNUMBER(Settings!$E$10),IF(Settings!$D$10&lt;=Settings!$E$10,AND(AA263&gt;=Settings!$D$10,AA263&lt;Settings!$E$10),OR(AA263&gt;=Settings!$D$10,AA263&lt;Settings!$E$10))),Settings!$A$10,"")))))))</f>
        <v>0</v>
      </c>
      <c r="AA263">
        <f>IF(AND(A263,ISNUMBER(Journal!$B263)),MOD(ROUND(MOD(Journal!$B263,1)*1440,0)-ROUND(Journal!$D$8*60,0),1440),"")</f>
        <v>0</v>
      </c>
      <c r="AB263">
        <f>IF(G263=1,"LONG",IF(G263=-1,"SHORT",""))</f>
        <v>0</v>
      </c>
      <c r="AC263">
        <f>AC262+IF(K263,1,0)</f>
        <v>0</v>
      </c>
      <c r="AD263">
        <f>IF(K263,AC263,"")</f>
        <v>0</v>
      </c>
      <c r="AE263">
        <f>J263="OPEN"</f>
        <v>0</v>
      </c>
      <c r="AF263">
        <f>AND(J263&lt;&gt;"",J263&lt;&gt;"OK",J263&lt;&gt;"OPEN")</f>
        <v>0</v>
      </c>
      <c r="AH263">
        <v>252</v>
      </c>
      <c r="AI263">
        <f>IF(AH263&gt;$AZ$11,"",IF(AH263=0,Journal!$D$3,INDEX($Q$11:$Q$1010,MATCH(AH263,$AD$11:$AD$1010,0))))</f>
        <v>0</v>
      </c>
      <c r="AJ263">
        <v>253</v>
      </c>
      <c r="AK263">
        <f>IF(AJ263&gt;$AZ$11,"",INDEX($P$11:$P$1010,MATCH(AJ263,$AD$11:$AD$1010,0)))</f>
        <v>0</v>
      </c>
    </row>
    <row r="264" spans="1:37">
      <c r="A264">
        <f>COUNTA(Journal!A264:M264)&gt;0</f>
        <v>0</v>
      </c>
      <c r="B264">
        <f>IF(Journal!$C264="",0,IFERROR(MATCH(Journal!$C264,Markets!$A$5:$A$154,0),0))</f>
        <v>0</v>
      </c>
      <c r="C264">
        <f>IF(B264&gt;0,INDEX(Markets!$C$5:$C$154,B264),"")</f>
        <v>0</v>
      </c>
      <c r="D264">
        <f>IF(B264&gt;0,INDEX(Markets!$F$5:$F$154,B264),"")</f>
        <v>0</v>
      </c>
      <c r="E264">
        <f>IF(B264&gt;0,IF(INDEX(Markets!$G$5:$G$154,B264)="",Journal!$D$4,INDEX(Markets!$G$5:$G$154,B264)),"")</f>
        <v>0</v>
      </c>
      <c r="F264">
        <f>IF(B264&gt;0,N(INDEX(Markets!$H$5:$H$154,B264)),0)</f>
        <v>0</v>
      </c>
      <c r="G264">
        <f>IF(Journal!$D264="LONG",1,IF(Journal!$D264="SHORT",-1,0))</f>
        <v>0</v>
      </c>
      <c r="H264">
        <f>IF(AND(ISNUMBER(Journal!$E264),ISNUMBER(Journal!$F264)),ABS(Journal!$E264-Journal!$F264),"")</f>
        <v>0</v>
      </c>
      <c r="I264">
        <f>IF(NOT(A264),"",IF(Journal!$C264="","INSTRUMENT MISSING",IF(B264=0,"UNKNOWN INSTRUMENT",IF(OR(NOT(ISNUMBER(C264)),NOT(ISNUMBER(D264))),"INSTRUMENT SPECS MISSING",IF(OR(C264&lt;=0,D264&lt;=0),"INSTRUMENT SPECS MISSING",IF(NOT(ISNUMBER(Journal!$E264)),"ENTRY MISSING",IF(NOT(ISNUMBER(Journal!$F264)),"SL MISSING",IF(Journal!$F264=Journal!$E264,"SL = ENTRY",IF(G264=0,"DIRECTION MISSING",IF(G264*(Journal!$E264-Journal!$F264)&lt;=0,"SL WRONG SIDE",IF(NOT(AND(ISNUMBER(Journal!$L264),Journal!$L264&gt;0)),IF(TRUE,"LOTS MISSING","RISK MISSING"),"")))))))))))</f>
        <v>0</v>
      </c>
      <c r="J264">
        <f>IF(NOT(A264),"",IF(I264&lt;&gt;"",I264,IF(AND(ISNUMBER(Journal!$G264),G264*(Journal!$G264-Journal!$E264)&lt;=0),"TP1 WRONG SIDE",IF(AND(ISNUMBER(Journal!$H264),G264*(Journal!$H264-Journal!$E264)&lt;=0),"TP2 WRONG SIDE",IF(AND(ISNUMBER(Journal!$I264),G264*(Journal!$I264-Journal!$E264)&lt;=0),"TP3 WRONG SIDE",IF(Journal!$K264="","OPEN",IF(AND(Journal!$M264&lt;&gt;"",OR(NOT(ISNUMBER(Journal!$M264)),Journal!$M264&lt;=0,Journal!$M264&gt;=1)),"TP1 % INVALID",IF(Journal!$K264="SL","OK",IF(Journal!$K264="TP",IF(ISNUMBER(Journal!$G264),"OK","TP1 MISSING"),IF(Journal!$K264="Manual exit",IF(ISNUMBER(Journal!$J264),"OK","MANUAL MISSING"),IF(Journal!$K264="TP1 + Breakeven",IF(ISNUMBER(Journal!$G264),"OK","TP1 MISSING"),IF(Journal!$K264="TP1 + Manual",IF(ISNUMBER(Journal!$G264),IF(ISNUMBER(Journal!$J264),"OK","MANUAL MISSING"),IF(ISNUMBER(Journal!$J264),"TP1 MISSING","TP1 &amp; MANUAL MISSING")),IF(Journal!$K264="Multiple TP",IF(ISNUMBER(Journal!$G264),IF(ISNUMBER(Journal!$H264),"OK","TP2 MISSING"),IF(ISNUMBER(Journal!$H264),"TP1 MISSING","TP1 &amp; TP2 MISSING")),"UNKNOWN OUTCOME")))))))))))))</f>
        <v>0</v>
      </c>
      <c r="K264">
        <f>J264="OK"</f>
        <v>0</v>
      </c>
      <c r="L264">
        <f>IF(ISNUMBER(Journal!$M264),Journal!$M264,0.5)</f>
        <v>0</v>
      </c>
      <c r="M264">
        <f>IF(NOT(K264),"",G264*IF(Journal!$K264="SL",Journal!$F264-Journal!$E264,IF(Journal!$K264="TP",Journal!$G264-Journal!$E264,IF(Journal!$K264="Manual exit",Journal!$J264-Journal!$E264,IF(Journal!$K264="TP1 + Breakeven",L264*(Journal!$G264-Journal!$E264),IF(Journal!$K264="TP1 + Manual",L264*(Journal!$G264-Journal!$E264)+(1-L264)*(Journal!$J264-Journal!$E264),(Journal!$G264+Journal!$H264+IF(ISNUMBER(Journal!$I264),Journal!$I264,0))/IF(ISNUMBER(Journal!$I264),3,2)-Journal!$E264))))))</f>
        <v>0</v>
      </c>
      <c r="N264">
        <f>IF(K264,Journal!$E264+G264*M264,"")</f>
        <v>0</v>
      </c>
      <c r="O264">
        <f>Q263</f>
        <v>0</v>
      </c>
      <c r="P264">
        <f>IF(OR(NOT(A264),I264&lt;&gt;""),"",Journal!$L264)</f>
        <v>0</v>
      </c>
      <c r="Q264">
        <f>O264+IF(K264,V264,0)</f>
        <v>0</v>
      </c>
      <c r="R264">
        <f>IF(P264="","",H264*P264*C264*D264)</f>
        <v>0</v>
      </c>
      <c r="S264">
        <f>IF(K264,M264*P264*C264*D264,"")</f>
        <v>0</v>
      </c>
      <c r="T264">
        <f>IF(K264,-IF(F264&gt;0,F264*Journal!$E264*P264*C264*D264,P264*E264),"")</f>
        <v>0</v>
      </c>
      <c r="U264">
        <f>IF(K264,IF(S264&gt;0,"W",IF(S264&lt;0,"L","B")),"")</f>
        <v>0</v>
      </c>
      <c r="V264">
        <f>IF(K264,S264+T264,"")</f>
        <v>0</v>
      </c>
      <c r="W264">
        <f>IF(K264,V264/O264,"")</f>
        <v>0</v>
      </c>
      <c r="X264">
        <f>IF(K264,M264/H264,"")</f>
        <v>0</v>
      </c>
      <c r="Y264">
        <f>IF(AND(OR(J264="OK",J264="OPEN"),ISNUMBER(Journal!$G264)),G264*(Journal!$G264-Journal!$E264)/H264,"")</f>
        <v>0</v>
      </c>
      <c r="Z264">
        <f>IF(AA264="","",IF(AND(ISNUMBER(Settings!$D$5),ISNUMBER(Settings!$E$5),IF(Settings!$D$5&lt;=Settings!$E$5,AND(AA264&gt;=Settings!$D$5,AA264&lt;Settings!$E$5),OR(AA264&gt;=Settings!$D$5,AA264&lt;Settings!$E$5))),Settings!$A$5,IF(AND(ISNUMBER(Settings!$D$6),ISNUMBER(Settings!$E$6),IF(Settings!$D$6&lt;=Settings!$E$6,AND(AA264&gt;=Settings!$D$6,AA264&lt;Settings!$E$6),OR(AA264&gt;=Settings!$D$6,AA264&lt;Settings!$E$6))),Settings!$A$6,IF(AND(ISNUMBER(Settings!$D$7),ISNUMBER(Settings!$E$7),IF(Settings!$D$7&lt;=Settings!$E$7,AND(AA264&gt;=Settings!$D$7,AA264&lt;Settings!$E$7),OR(AA264&gt;=Settings!$D$7,AA264&lt;Settings!$E$7))),Settings!$A$7,IF(AND(ISNUMBER(Settings!$D$8),ISNUMBER(Settings!$E$8),IF(Settings!$D$8&lt;=Settings!$E$8,AND(AA264&gt;=Settings!$D$8,AA264&lt;Settings!$E$8),OR(AA264&gt;=Settings!$D$8,AA264&lt;Settings!$E$8))),Settings!$A$8,IF(AND(ISNUMBER(Settings!$D$9),ISNUMBER(Settings!$E$9),IF(Settings!$D$9&lt;=Settings!$E$9,AND(AA264&gt;=Settings!$D$9,AA264&lt;Settings!$E$9),OR(AA264&gt;=Settings!$D$9,AA264&lt;Settings!$E$9))),Settings!$A$9,IF(AND(ISNUMBER(Settings!$D$10),ISNUMBER(Settings!$E$10),IF(Settings!$D$10&lt;=Settings!$E$10,AND(AA264&gt;=Settings!$D$10,AA264&lt;Settings!$E$10),OR(AA264&gt;=Settings!$D$10,AA264&lt;Settings!$E$10))),Settings!$A$10,"")))))))</f>
        <v>0</v>
      </c>
      <c r="AA264">
        <f>IF(AND(A264,ISNUMBER(Journal!$B264)),MOD(ROUND(MOD(Journal!$B264,1)*1440,0)-ROUND(Journal!$D$8*60,0),1440),"")</f>
        <v>0</v>
      </c>
      <c r="AB264">
        <f>IF(G264=1,"LONG",IF(G264=-1,"SHORT",""))</f>
        <v>0</v>
      </c>
      <c r="AC264">
        <f>AC263+IF(K264,1,0)</f>
        <v>0</v>
      </c>
      <c r="AD264">
        <f>IF(K264,AC264,"")</f>
        <v>0</v>
      </c>
      <c r="AE264">
        <f>J264="OPEN"</f>
        <v>0</v>
      </c>
      <c r="AF264">
        <f>AND(J264&lt;&gt;"",J264&lt;&gt;"OK",J264&lt;&gt;"OPEN")</f>
        <v>0</v>
      </c>
      <c r="AH264">
        <v>253</v>
      </c>
      <c r="AI264">
        <f>IF(AH264&gt;$AZ$11,"",IF(AH264=0,Journal!$D$3,INDEX($Q$11:$Q$1010,MATCH(AH264,$AD$11:$AD$1010,0))))</f>
        <v>0</v>
      </c>
      <c r="AJ264">
        <v>254</v>
      </c>
      <c r="AK264">
        <f>IF(AJ264&gt;$AZ$11,"",INDEX($P$11:$P$1010,MATCH(AJ264,$AD$11:$AD$1010,0)))</f>
        <v>0</v>
      </c>
    </row>
    <row r="265" spans="1:37">
      <c r="A265">
        <f>COUNTA(Journal!A265:M265)&gt;0</f>
        <v>0</v>
      </c>
      <c r="B265">
        <f>IF(Journal!$C265="",0,IFERROR(MATCH(Journal!$C265,Markets!$A$5:$A$154,0),0))</f>
        <v>0</v>
      </c>
      <c r="C265">
        <f>IF(B265&gt;0,INDEX(Markets!$C$5:$C$154,B265),"")</f>
        <v>0</v>
      </c>
      <c r="D265">
        <f>IF(B265&gt;0,INDEX(Markets!$F$5:$F$154,B265),"")</f>
        <v>0</v>
      </c>
      <c r="E265">
        <f>IF(B265&gt;0,IF(INDEX(Markets!$G$5:$G$154,B265)="",Journal!$D$4,INDEX(Markets!$G$5:$G$154,B265)),"")</f>
        <v>0</v>
      </c>
      <c r="F265">
        <f>IF(B265&gt;0,N(INDEX(Markets!$H$5:$H$154,B265)),0)</f>
        <v>0</v>
      </c>
      <c r="G265">
        <f>IF(Journal!$D265="LONG",1,IF(Journal!$D265="SHORT",-1,0))</f>
        <v>0</v>
      </c>
      <c r="H265">
        <f>IF(AND(ISNUMBER(Journal!$E265),ISNUMBER(Journal!$F265)),ABS(Journal!$E265-Journal!$F265),"")</f>
        <v>0</v>
      </c>
      <c r="I265">
        <f>IF(NOT(A265),"",IF(Journal!$C265="","INSTRUMENT MISSING",IF(B265=0,"UNKNOWN INSTRUMENT",IF(OR(NOT(ISNUMBER(C265)),NOT(ISNUMBER(D265))),"INSTRUMENT SPECS MISSING",IF(OR(C265&lt;=0,D265&lt;=0),"INSTRUMENT SPECS MISSING",IF(NOT(ISNUMBER(Journal!$E265)),"ENTRY MISSING",IF(NOT(ISNUMBER(Journal!$F265)),"SL MISSING",IF(Journal!$F265=Journal!$E265,"SL = ENTRY",IF(G265=0,"DIRECTION MISSING",IF(G265*(Journal!$E265-Journal!$F265)&lt;=0,"SL WRONG SIDE",IF(NOT(AND(ISNUMBER(Journal!$L265),Journal!$L265&gt;0)),IF(TRUE,"LOTS MISSING","RISK MISSING"),"")))))))))))</f>
        <v>0</v>
      </c>
      <c r="J265">
        <f>IF(NOT(A265),"",IF(I265&lt;&gt;"",I265,IF(AND(ISNUMBER(Journal!$G265),G265*(Journal!$G265-Journal!$E265)&lt;=0),"TP1 WRONG SIDE",IF(AND(ISNUMBER(Journal!$H265),G265*(Journal!$H265-Journal!$E265)&lt;=0),"TP2 WRONG SIDE",IF(AND(ISNUMBER(Journal!$I265),G265*(Journal!$I265-Journal!$E265)&lt;=0),"TP3 WRONG SIDE",IF(Journal!$K265="","OPEN",IF(AND(Journal!$M265&lt;&gt;"",OR(NOT(ISNUMBER(Journal!$M265)),Journal!$M265&lt;=0,Journal!$M265&gt;=1)),"TP1 % INVALID",IF(Journal!$K265="SL","OK",IF(Journal!$K265="TP",IF(ISNUMBER(Journal!$G265),"OK","TP1 MISSING"),IF(Journal!$K265="Manual exit",IF(ISNUMBER(Journal!$J265),"OK","MANUAL MISSING"),IF(Journal!$K265="TP1 + Breakeven",IF(ISNUMBER(Journal!$G265),"OK","TP1 MISSING"),IF(Journal!$K265="TP1 + Manual",IF(ISNUMBER(Journal!$G265),IF(ISNUMBER(Journal!$J265),"OK","MANUAL MISSING"),IF(ISNUMBER(Journal!$J265),"TP1 MISSING","TP1 &amp; MANUAL MISSING")),IF(Journal!$K265="Multiple TP",IF(ISNUMBER(Journal!$G265),IF(ISNUMBER(Journal!$H265),"OK","TP2 MISSING"),IF(ISNUMBER(Journal!$H265),"TP1 MISSING","TP1 &amp; TP2 MISSING")),"UNKNOWN OUTCOME")))))))))))))</f>
        <v>0</v>
      </c>
      <c r="K265">
        <f>J265="OK"</f>
        <v>0</v>
      </c>
      <c r="L265">
        <f>IF(ISNUMBER(Journal!$M265),Journal!$M265,0.5)</f>
        <v>0</v>
      </c>
      <c r="M265">
        <f>IF(NOT(K265),"",G265*IF(Journal!$K265="SL",Journal!$F265-Journal!$E265,IF(Journal!$K265="TP",Journal!$G265-Journal!$E265,IF(Journal!$K265="Manual exit",Journal!$J265-Journal!$E265,IF(Journal!$K265="TP1 + Breakeven",L265*(Journal!$G265-Journal!$E265),IF(Journal!$K265="TP1 + Manual",L265*(Journal!$G265-Journal!$E265)+(1-L265)*(Journal!$J265-Journal!$E265),(Journal!$G265+Journal!$H265+IF(ISNUMBER(Journal!$I265),Journal!$I265,0))/IF(ISNUMBER(Journal!$I265),3,2)-Journal!$E265))))))</f>
        <v>0</v>
      </c>
      <c r="N265">
        <f>IF(K265,Journal!$E265+G265*M265,"")</f>
        <v>0</v>
      </c>
      <c r="O265">
        <f>Q264</f>
        <v>0</v>
      </c>
      <c r="P265">
        <f>IF(OR(NOT(A265),I265&lt;&gt;""),"",Journal!$L265)</f>
        <v>0</v>
      </c>
      <c r="Q265">
        <f>O265+IF(K265,V265,0)</f>
        <v>0</v>
      </c>
      <c r="R265">
        <f>IF(P265="","",H265*P265*C265*D265)</f>
        <v>0</v>
      </c>
      <c r="S265">
        <f>IF(K265,M265*P265*C265*D265,"")</f>
        <v>0</v>
      </c>
      <c r="T265">
        <f>IF(K265,-IF(F265&gt;0,F265*Journal!$E265*P265*C265*D265,P265*E265),"")</f>
        <v>0</v>
      </c>
      <c r="U265">
        <f>IF(K265,IF(S265&gt;0,"W",IF(S265&lt;0,"L","B")),"")</f>
        <v>0</v>
      </c>
      <c r="V265">
        <f>IF(K265,S265+T265,"")</f>
        <v>0</v>
      </c>
      <c r="W265">
        <f>IF(K265,V265/O265,"")</f>
        <v>0</v>
      </c>
      <c r="X265">
        <f>IF(K265,M265/H265,"")</f>
        <v>0</v>
      </c>
      <c r="Y265">
        <f>IF(AND(OR(J265="OK",J265="OPEN"),ISNUMBER(Journal!$G265)),G265*(Journal!$G265-Journal!$E265)/H265,"")</f>
        <v>0</v>
      </c>
      <c r="Z265">
        <f>IF(AA265="","",IF(AND(ISNUMBER(Settings!$D$5),ISNUMBER(Settings!$E$5),IF(Settings!$D$5&lt;=Settings!$E$5,AND(AA265&gt;=Settings!$D$5,AA265&lt;Settings!$E$5),OR(AA265&gt;=Settings!$D$5,AA265&lt;Settings!$E$5))),Settings!$A$5,IF(AND(ISNUMBER(Settings!$D$6),ISNUMBER(Settings!$E$6),IF(Settings!$D$6&lt;=Settings!$E$6,AND(AA265&gt;=Settings!$D$6,AA265&lt;Settings!$E$6),OR(AA265&gt;=Settings!$D$6,AA265&lt;Settings!$E$6))),Settings!$A$6,IF(AND(ISNUMBER(Settings!$D$7),ISNUMBER(Settings!$E$7),IF(Settings!$D$7&lt;=Settings!$E$7,AND(AA265&gt;=Settings!$D$7,AA265&lt;Settings!$E$7),OR(AA265&gt;=Settings!$D$7,AA265&lt;Settings!$E$7))),Settings!$A$7,IF(AND(ISNUMBER(Settings!$D$8),ISNUMBER(Settings!$E$8),IF(Settings!$D$8&lt;=Settings!$E$8,AND(AA265&gt;=Settings!$D$8,AA265&lt;Settings!$E$8),OR(AA265&gt;=Settings!$D$8,AA265&lt;Settings!$E$8))),Settings!$A$8,IF(AND(ISNUMBER(Settings!$D$9),ISNUMBER(Settings!$E$9),IF(Settings!$D$9&lt;=Settings!$E$9,AND(AA265&gt;=Settings!$D$9,AA265&lt;Settings!$E$9),OR(AA265&gt;=Settings!$D$9,AA265&lt;Settings!$E$9))),Settings!$A$9,IF(AND(ISNUMBER(Settings!$D$10),ISNUMBER(Settings!$E$10),IF(Settings!$D$10&lt;=Settings!$E$10,AND(AA265&gt;=Settings!$D$10,AA265&lt;Settings!$E$10),OR(AA265&gt;=Settings!$D$10,AA265&lt;Settings!$E$10))),Settings!$A$10,"")))))))</f>
        <v>0</v>
      </c>
      <c r="AA265">
        <f>IF(AND(A265,ISNUMBER(Journal!$B265)),MOD(ROUND(MOD(Journal!$B265,1)*1440,0)-ROUND(Journal!$D$8*60,0),1440),"")</f>
        <v>0</v>
      </c>
      <c r="AB265">
        <f>IF(G265=1,"LONG",IF(G265=-1,"SHORT",""))</f>
        <v>0</v>
      </c>
      <c r="AC265">
        <f>AC264+IF(K265,1,0)</f>
        <v>0</v>
      </c>
      <c r="AD265">
        <f>IF(K265,AC265,"")</f>
        <v>0</v>
      </c>
      <c r="AE265">
        <f>J265="OPEN"</f>
        <v>0</v>
      </c>
      <c r="AF265">
        <f>AND(J265&lt;&gt;"",J265&lt;&gt;"OK",J265&lt;&gt;"OPEN")</f>
        <v>0</v>
      </c>
      <c r="AH265">
        <v>254</v>
      </c>
      <c r="AI265">
        <f>IF(AH265&gt;$AZ$11,"",IF(AH265=0,Journal!$D$3,INDEX($Q$11:$Q$1010,MATCH(AH265,$AD$11:$AD$1010,0))))</f>
        <v>0</v>
      </c>
      <c r="AJ265">
        <v>255</v>
      </c>
      <c r="AK265">
        <f>IF(AJ265&gt;$AZ$11,"",INDEX($P$11:$P$1010,MATCH(AJ265,$AD$11:$AD$1010,0)))</f>
        <v>0</v>
      </c>
    </row>
    <row r="266" spans="1:37">
      <c r="A266">
        <f>COUNTA(Journal!A266:M266)&gt;0</f>
        <v>0</v>
      </c>
      <c r="B266">
        <f>IF(Journal!$C266="",0,IFERROR(MATCH(Journal!$C266,Markets!$A$5:$A$154,0),0))</f>
        <v>0</v>
      </c>
      <c r="C266">
        <f>IF(B266&gt;0,INDEX(Markets!$C$5:$C$154,B266),"")</f>
        <v>0</v>
      </c>
      <c r="D266">
        <f>IF(B266&gt;0,INDEX(Markets!$F$5:$F$154,B266),"")</f>
        <v>0</v>
      </c>
      <c r="E266">
        <f>IF(B266&gt;0,IF(INDEX(Markets!$G$5:$G$154,B266)="",Journal!$D$4,INDEX(Markets!$G$5:$G$154,B266)),"")</f>
        <v>0</v>
      </c>
      <c r="F266">
        <f>IF(B266&gt;0,N(INDEX(Markets!$H$5:$H$154,B266)),0)</f>
        <v>0</v>
      </c>
      <c r="G266">
        <f>IF(Journal!$D266="LONG",1,IF(Journal!$D266="SHORT",-1,0))</f>
        <v>0</v>
      </c>
      <c r="H266">
        <f>IF(AND(ISNUMBER(Journal!$E266),ISNUMBER(Journal!$F266)),ABS(Journal!$E266-Journal!$F266),"")</f>
        <v>0</v>
      </c>
      <c r="I266">
        <f>IF(NOT(A266),"",IF(Journal!$C266="","INSTRUMENT MISSING",IF(B266=0,"UNKNOWN INSTRUMENT",IF(OR(NOT(ISNUMBER(C266)),NOT(ISNUMBER(D266))),"INSTRUMENT SPECS MISSING",IF(OR(C266&lt;=0,D266&lt;=0),"INSTRUMENT SPECS MISSING",IF(NOT(ISNUMBER(Journal!$E266)),"ENTRY MISSING",IF(NOT(ISNUMBER(Journal!$F266)),"SL MISSING",IF(Journal!$F266=Journal!$E266,"SL = ENTRY",IF(G266=0,"DIRECTION MISSING",IF(G266*(Journal!$E266-Journal!$F266)&lt;=0,"SL WRONG SIDE",IF(NOT(AND(ISNUMBER(Journal!$L266),Journal!$L266&gt;0)),IF(TRUE,"LOTS MISSING","RISK MISSING"),"")))))))))))</f>
        <v>0</v>
      </c>
      <c r="J266">
        <f>IF(NOT(A266),"",IF(I266&lt;&gt;"",I266,IF(AND(ISNUMBER(Journal!$G266),G266*(Journal!$G266-Journal!$E266)&lt;=0),"TP1 WRONG SIDE",IF(AND(ISNUMBER(Journal!$H266),G266*(Journal!$H266-Journal!$E266)&lt;=0),"TP2 WRONG SIDE",IF(AND(ISNUMBER(Journal!$I266),G266*(Journal!$I266-Journal!$E266)&lt;=0),"TP3 WRONG SIDE",IF(Journal!$K266="","OPEN",IF(AND(Journal!$M266&lt;&gt;"",OR(NOT(ISNUMBER(Journal!$M266)),Journal!$M266&lt;=0,Journal!$M266&gt;=1)),"TP1 % INVALID",IF(Journal!$K266="SL","OK",IF(Journal!$K266="TP",IF(ISNUMBER(Journal!$G266),"OK","TP1 MISSING"),IF(Journal!$K266="Manual exit",IF(ISNUMBER(Journal!$J266),"OK","MANUAL MISSING"),IF(Journal!$K266="TP1 + Breakeven",IF(ISNUMBER(Journal!$G266),"OK","TP1 MISSING"),IF(Journal!$K266="TP1 + Manual",IF(ISNUMBER(Journal!$G266),IF(ISNUMBER(Journal!$J266),"OK","MANUAL MISSING"),IF(ISNUMBER(Journal!$J266),"TP1 MISSING","TP1 &amp; MANUAL MISSING")),IF(Journal!$K266="Multiple TP",IF(ISNUMBER(Journal!$G266),IF(ISNUMBER(Journal!$H266),"OK","TP2 MISSING"),IF(ISNUMBER(Journal!$H266),"TP1 MISSING","TP1 &amp; TP2 MISSING")),"UNKNOWN OUTCOME")))))))))))))</f>
        <v>0</v>
      </c>
      <c r="K266">
        <f>J266="OK"</f>
        <v>0</v>
      </c>
      <c r="L266">
        <f>IF(ISNUMBER(Journal!$M266),Journal!$M266,0.5)</f>
        <v>0</v>
      </c>
      <c r="M266">
        <f>IF(NOT(K266),"",G266*IF(Journal!$K266="SL",Journal!$F266-Journal!$E266,IF(Journal!$K266="TP",Journal!$G266-Journal!$E266,IF(Journal!$K266="Manual exit",Journal!$J266-Journal!$E266,IF(Journal!$K266="TP1 + Breakeven",L266*(Journal!$G266-Journal!$E266),IF(Journal!$K266="TP1 + Manual",L266*(Journal!$G266-Journal!$E266)+(1-L266)*(Journal!$J266-Journal!$E266),(Journal!$G266+Journal!$H266+IF(ISNUMBER(Journal!$I266),Journal!$I266,0))/IF(ISNUMBER(Journal!$I266),3,2)-Journal!$E266))))))</f>
        <v>0</v>
      </c>
      <c r="N266">
        <f>IF(K266,Journal!$E266+G266*M266,"")</f>
        <v>0</v>
      </c>
      <c r="O266">
        <f>Q265</f>
        <v>0</v>
      </c>
      <c r="P266">
        <f>IF(OR(NOT(A266),I266&lt;&gt;""),"",Journal!$L266)</f>
        <v>0</v>
      </c>
      <c r="Q266">
        <f>O266+IF(K266,V266,0)</f>
        <v>0</v>
      </c>
      <c r="R266">
        <f>IF(P266="","",H266*P266*C266*D266)</f>
        <v>0</v>
      </c>
      <c r="S266">
        <f>IF(K266,M266*P266*C266*D266,"")</f>
        <v>0</v>
      </c>
      <c r="T266">
        <f>IF(K266,-IF(F266&gt;0,F266*Journal!$E266*P266*C266*D266,P266*E266),"")</f>
        <v>0</v>
      </c>
      <c r="U266">
        <f>IF(K266,IF(S266&gt;0,"W",IF(S266&lt;0,"L","B")),"")</f>
        <v>0</v>
      </c>
      <c r="V266">
        <f>IF(K266,S266+T266,"")</f>
        <v>0</v>
      </c>
      <c r="W266">
        <f>IF(K266,V266/O266,"")</f>
        <v>0</v>
      </c>
      <c r="X266">
        <f>IF(K266,M266/H266,"")</f>
        <v>0</v>
      </c>
      <c r="Y266">
        <f>IF(AND(OR(J266="OK",J266="OPEN"),ISNUMBER(Journal!$G266)),G266*(Journal!$G266-Journal!$E266)/H266,"")</f>
        <v>0</v>
      </c>
      <c r="Z266">
        <f>IF(AA266="","",IF(AND(ISNUMBER(Settings!$D$5),ISNUMBER(Settings!$E$5),IF(Settings!$D$5&lt;=Settings!$E$5,AND(AA266&gt;=Settings!$D$5,AA266&lt;Settings!$E$5),OR(AA266&gt;=Settings!$D$5,AA266&lt;Settings!$E$5))),Settings!$A$5,IF(AND(ISNUMBER(Settings!$D$6),ISNUMBER(Settings!$E$6),IF(Settings!$D$6&lt;=Settings!$E$6,AND(AA266&gt;=Settings!$D$6,AA266&lt;Settings!$E$6),OR(AA266&gt;=Settings!$D$6,AA266&lt;Settings!$E$6))),Settings!$A$6,IF(AND(ISNUMBER(Settings!$D$7),ISNUMBER(Settings!$E$7),IF(Settings!$D$7&lt;=Settings!$E$7,AND(AA266&gt;=Settings!$D$7,AA266&lt;Settings!$E$7),OR(AA266&gt;=Settings!$D$7,AA266&lt;Settings!$E$7))),Settings!$A$7,IF(AND(ISNUMBER(Settings!$D$8),ISNUMBER(Settings!$E$8),IF(Settings!$D$8&lt;=Settings!$E$8,AND(AA266&gt;=Settings!$D$8,AA266&lt;Settings!$E$8),OR(AA266&gt;=Settings!$D$8,AA266&lt;Settings!$E$8))),Settings!$A$8,IF(AND(ISNUMBER(Settings!$D$9),ISNUMBER(Settings!$E$9),IF(Settings!$D$9&lt;=Settings!$E$9,AND(AA266&gt;=Settings!$D$9,AA266&lt;Settings!$E$9),OR(AA266&gt;=Settings!$D$9,AA266&lt;Settings!$E$9))),Settings!$A$9,IF(AND(ISNUMBER(Settings!$D$10),ISNUMBER(Settings!$E$10),IF(Settings!$D$10&lt;=Settings!$E$10,AND(AA266&gt;=Settings!$D$10,AA266&lt;Settings!$E$10),OR(AA266&gt;=Settings!$D$10,AA266&lt;Settings!$E$10))),Settings!$A$10,"")))))))</f>
        <v>0</v>
      </c>
      <c r="AA266">
        <f>IF(AND(A266,ISNUMBER(Journal!$B266)),MOD(ROUND(MOD(Journal!$B266,1)*1440,0)-ROUND(Journal!$D$8*60,0),1440),"")</f>
        <v>0</v>
      </c>
      <c r="AB266">
        <f>IF(G266=1,"LONG",IF(G266=-1,"SHORT",""))</f>
        <v>0</v>
      </c>
      <c r="AC266">
        <f>AC265+IF(K266,1,0)</f>
        <v>0</v>
      </c>
      <c r="AD266">
        <f>IF(K266,AC266,"")</f>
        <v>0</v>
      </c>
      <c r="AE266">
        <f>J266="OPEN"</f>
        <v>0</v>
      </c>
      <c r="AF266">
        <f>AND(J266&lt;&gt;"",J266&lt;&gt;"OK",J266&lt;&gt;"OPEN")</f>
        <v>0</v>
      </c>
      <c r="AH266">
        <v>255</v>
      </c>
      <c r="AI266">
        <f>IF(AH266&gt;$AZ$11,"",IF(AH266=0,Journal!$D$3,INDEX($Q$11:$Q$1010,MATCH(AH266,$AD$11:$AD$1010,0))))</f>
        <v>0</v>
      </c>
      <c r="AJ266">
        <v>256</v>
      </c>
      <c r="AK266">
        <f>IF(AJ266&gt;$AZ$11,"",INDEX($P$11:$P$1010,MATCH(AJ266,$AD$11:$AD$1010,0)))</f>
        <v>0</v>
      </c>
    </row>
    <row r="267" spans="1:37">
      <c r="A267">
        <f>COUNTA(Journal!A267:M267)&gt;0</f>
        <v>0</v>
      </c>
      <c r="B267">
        <f>IF(Journal!$C267="",0,IFERROR(MATCH(Journal!$C267,Markets!$A$5:$A$154,0),0))</f>
        <v>0</v>
      </c>
      <c r="C267">
        <f>IF(B267&gt;0,INDEX(Markets!$C$5:$C$154,B267),"")</f>
        <v>0</v>
      </c>
      <c r="D267">
        <f>IF(B267&gt;0,INDEX(Markets!$F$5:$F$154,B267),"")</f>
        <v>0</v>
      </c>
      <c r="E267">
        <f>IF(B267&gt;0,IF(INDEX(Markets!$G$5:$G$154,B267)="",Journal!$D$4,INDEX(Markets!$G$5:$G$154,B267)),"")</f>
        <v>0</v>
      </c>
      <c r="F267">
        <f>IF(B267&gt;0,N(INDEX(Markets!$H$5:$H$154,B267)),0)</f>
        <v>0</v>
      </c>
      <c r="G267">
        <f>IF(Journal!$D267="LONG",1,IF(Journal!$D267="SHORT",-1,0))</f>
        <v>0</v>
      </c>
      <c r="H267">
        <f>IF(AND(ISNUMBER(Journal!$E267),ISNUMBER(Journal!$F267)),ABS(Journal!$E267-Journal!$F267),"")</f>
        <v>0</v>
      </c>
      <c r="I267">
        <f>IF(NOT(A267),"",IF(Journal!$C267="","INSTRUMENT MISSING",IF(B267=0,"UNKNOWN INSTRUMENT",IF(OR(NOT(ISNUMBER(C267)),NOT(ISNUMBER(D267))),"INSTRUMENT SPECS MISSING",IF(OR(C267&lt;=0,D267&lt;=0),"INSTRUMENT SPECS MISSING",IF(NOT(ISNUMBER(Journal!$E267)),"ENTRY MISSING",IF(NOT(ISNUMBER(Journal!$F267)),"SL MISSING",IF(Journal!$F267=Journal!$E267,"SL = ENTRY",IF(G267=0,"DIRECTION MISSING",IF(G267*(Journal!$E267-Journal!$F267)&lt;=0,"SL WRONG SIDE",IF(NOT(AND(ISNUMBER(Journal!$L267),Journal!$L267&gt;0)),IF(TRUE,"LOTS MISSING","RISK MISSING"),"")))))))))))</f>
        <v>0</v>
      </c>
      <c r="J267">
        <f>IF(NOT(A267),"",IF(I267&lt;&gt;"",I267,IF(AND(ISNUMBER(Journal!$G267),G267*(Journal!$G267-Journal!$E267)&lt;=0),"TP1 WRONG SIDE",IF(AND(ISNUMBER(Journal!$H267),G267*(Journal!$H267-Journal!$E267)&lt;=0),"TP2 WRONG SIDE",IF(AND(ISNUMBER(Journal!$I267),G267*(Journal!$I267-Journal!$E267)&lt;=0),"TP3 WRONG SIDE",IF(Journal!$K267="","OPEN",IF(AND(Journal!$M267&lt;&gt;"",OR(NOT(ISNUMBER(Journal!$M267)),Journal!$M267&lt;=0,Journal!$M267&gt;=1)),"TP1 % INVALID",IF(Journal!$K267="SL","OK",IF(Journal!$K267="TP",IF(ISNUMBER(Journal!$G267),"OK","TP1 MISSING"),IF(Journal!$K267="Manual exit",IF(ISNUMBER(Journal!$J267),"OK","MANUAL MISSING"),IF(Journal!$K267="TP1 + Breakeven",IF(ISNUMBER(Journal!$G267),"OK","TP1 MISSING"),IF(Journal!$K267="TP1 + Manual",IF(ISNUMBER(Journal!$G267),IF(ISNUMBER(Journal!$J267),"OK","MANUAL MISSING"),IF(ISNUMBER(Journal!$J267),"TP1 MISSING","TP1 &amp; MANUAL MISSING")),IF(Journal!$K267="Multiple TP",IF(ISNUMBER(Journal!$G267),IF(ISNUMBER(Journal!$H267),"OK","TP2 MISSING"),IF(ISNUMBER(Journal!$H267),"TP1 MISSING","TP1 &amp; TP2 MISSING")),"UNKNOWN OUTCOME")))))))))))))</f>
        <v>0</v>
      </c>
      <c r="K267">
        <f>J267="OK"</f>
        <v>0</v>
      </c>
      <c r="L267">
        <f>IF(ISNUMBER(Journal!$M267),Journal!$M267,0.5)</f>
        <v>0</v>
      </c>
      <c r="M267">
        <f>IF(NOT(K267),"",G267*IF(Journal!$K267="SL",Journal!$F267-Journal!$E267,IF(Journal!$K267="TP",Journal!$G267-Journal!$E267,IF(Journal!$K267="Manual exit",Journal!$J267-Journal!$E267,IF(Journal!$K267="TP1 + Breakeven",L267*(Journal!$G267-Journal!$E267),IF(Journal!$K267="TP1 + Manual",L267*(Journal!$G267-Journal!$E267)+(1-L267)*(Journal!$J267-Journal!$E267),(Journal!$G267+Journal!$H267+IF(ISNUMBER(Journal!$I267),Journal!$I267,0))/IF(ISNUMBER(Journal!$I267),3,2)-Journal!$E267))))))</f>
        <v>0</v>
      </c>
      <c r="N267">
        <f>IF(K267,Journal!$E267+G267*M267,"")</f>
        <v>0</v>
      </c>
      <c r="O267">
        <f>Q266</f>
        <v>0</v>
      </c>
      <c r="P267">
        <f>IF(OR(NOT(A267),I267&lt;&gt;""),"",Journal!$L267)</f>
        <v>0</v>
      </c>
      <c r="Q267">
        <f>O267+IF(K267,V267,0)</f>
        <v>0</v>
      </c>
      <c r="R267">
        <f>IF(P267="","",H267*P267*C267*D267)</f>
        <v>0</v>
      </c>
      <c r="S267">
        <f>IF(K267,M267*P267*C267*D267,"")</f>
        <v>0</v>
      </c>
      <c r="T267">
        <f>IF(K267,-IF(F267&gt;0,F267*Journal!$E267*P267*C267*D267,P267*E267),"")</f>
        <v>0</v>
      </c>
      <c r="U267">
        <f>IF(K267,IF(S267&gt;0,"W",IF(S267&lt;0,"L","B")),"")</f>
        <v>0</v>
      </c>
      <c r="V267">
        <f>IF(K267,S267+T267,"")</f>
        <v>0</v>
      </c>
      <c r="W267">
        <f>IF(K267,V267/O267,"")</f>
        <v>0</v>
      </c>
      <c r="X267">
        <f>IF(K267,M267/H267,"")</f>
        <v>0</v>
      </c>
      <c r="Y267">
        <f>IF(AND(OR(J267="OK",J267="OPEN"),ISNUMBER(Journal!$G267)),G267*(Journal!$G267-Journal!$E267)/H267,"")</f>
        <v>0</v>
      </c>
      <c r="Z267">
        <f>IF(AA267="","",IF(AND(ISNUMBER(Settings!$D$5),ISNUMBER(Settings!$E$5),IF(Settings!$D$5&lt;=Settings!$E$5,AND(AA267&gt;=Settings!$D$5,AA267&lt;Settings!$E$5),OR(AA267&gt;=Settings!$D$5,AA267&lt;Settings!$E$5))),Settings!$A$5,IF(AND(ISNUMBER(Settings!$D$6),ISNUMBER(Settings!$E$6),IF(Settings!$D$6&lt;=Settings!$E$6,AND(AA267&gt;=Settings!$D$6,AA267&lt;Settings!$E$6),OR(AA267&gt;=Settings!$D$6,AA267&lt;Settings!$E$6))),Settings!$A$6,IF(AND(ISNUMBER(Settings!$D$7),ISNUMBER(Settings!$E$7),IF(Settings!$D$7&lt;=Settings!$E$7,AND(AA267&gt;=Settings!$D$7,AA267&lt;Settings!$E$7),OR(AA267&gt;=Settings!$D$7,AA267&lt;Settings!$E$7))),Settings!$A$7,IF(AND(ISNUMBER(Settings!$D$8),ISNUMBER(Settings!$E$8),IF(Settings!$D$8&lt;=Settings!$E$8,AND(AA267&gt;=Settings!$D$8,AA267&lt;Settings!$E$8),OR(AA267&gt;=Settings!$D$8,AA267&lt;Settings!$E$8))),Settings!$A$8,IF(AND(ISNUMBER(Settings!$D$9),ISNUMBER(Settings!$E$9),IF(Settings!$D$9&lt;=Settings!$E$9,AND(AA267&gt;=Settings!$D$9,AA267&lt;Settings!$E$9),OR(AA267&gt;=Settings!$D$9,AA267&lt;Settings!$E$9))),Settings!$A$9,IF(AND(ISNUMBER(Settings!$D$10),ISNUMBER(Settings!$E$10),IF(Settings!$D$10&lt;=Settings!$E$10,AND(AA267&gt;=Settings!$D$10,AA267&lt;Settings!$E$10),OR(AA267&gt;=Settings!$D$10,AA267&lt;Settings!$E$10))),Settings!$A$10,"")))))))</f>
        <v>0</v>
      </c>
      <c r="AA267">
        <f>IF(AND(A267,ISNUMBER(Journal!$B267)),MOD(ROUND(MOD(Journal!$B267,1)*1440,0)-ROUND(Journal!$D$8*60,0),1440),"")</f>
        <v>0</v>
      </c>
      <c r="AB267">
        <f>IF(G267=1,"LONG",IF(G267=-1,"SHORT",""))</f>
        <v>0</v>
      </c>
      <c r="AC267">
        <f>AC266+IF(K267,1,0)</f>
        <v>0</v>
      </c>
      <c r="AD267">
        <f>IF(K267,AC267,"")</f>
        <v>0</v>
      </c>
      <c r="AE267">
        <f>J267="OPEN"</f>
        <v>0</v>
      </c>
      <c r="AF267">
        <f>AND(J267&lt;&gt;"",J267&lt;&gt;"OK",J267&lt;&gt;"OPEN")</f>
        <v>0</v>
      </c>
      <c r="AH267">
        <v>256</v>
      </c>
      <c r="AI267">
        <f>IF(AH267&gt;$AZ$11,"",IF(AH267=0,Journal!$D$3,INDEX($Q$11:$Q$1010,MATCH(AH267,$AD$11:$AD$1010,0))))</f>
        <v>0</v>
      </c>
      <c r="AJ267">
        <v>257</v>
      </c>
      <c r="AK267">
        <f>IF(AJ267&gt;$AZ$11,"",INDEX($P$11:$P$1010,MATCH(AJ267,$AD$11:$AD$1010,0)))</f>
        <v>0</v>
      </c>
    </row>
    <row r="268" spans="1:37">
      <c r="A268">
        <f>COUNTA(Journal!A268:M268)&gt;0</f>
        <v>0</v>
      </c>
      <c r="B268">
        <f>IF(Journal!$C268="",0,IFERROR(MATCH(Journal!$C268,Markets!$A$5:$A$154,0),0))</f>
        <v>0</v>
      </c>
      <c r="C268">
        <f>IF(B268&gt;0,INDEX(Markets!$C$5:$C$154,B268),"")</f>
        <v>0</v>
      </c>
      <c r="D268">
        <f>IF(B268&gt;0,INDEX(Markets!$F$5:$F$154,B268),"")</f>
        <v>0</v>
      </c>
      <c r="E268">
        <f>IF(B268&gt;0,IF(INDEX(Markets!$G$5:$G$154,B268)="",Journal!$D$4,INDEX(Markets!$G$5:$G$154,B268)),"")</f>
        <v>0</v>
      </c>
      <c r="F268">
        <f>IF(B268&gt;0,N(INDEX(Markets!$H$5:$H$154,B268)),0)</f>
        <v>0</v>
      </c>
      <c r="G268">
        <f>IF(Journal!$D268="LONG",1,IF(Journal!$D268="SHORT",-1,0))</f>
        <v>0</v>
      </c>
      <c r="H268">
        <f>IF(AND(ISNUMBER(Journal!$E268),ISNUMBER(Journal!$F268)),ABS(Journal!$E268-Journal!$F268),"")</f>
        <v>0</v>
      </c>
      <c r="I268">
        <f>IF(NOT(A268),"",IF(Journal!$C268="","INSTRUMENT MISSING",IF(B268=0,"UNKNOWN INSTRUMENT",IF(OR(NOT(ISNUMBER(C268)),NOT(ISNUMBER(D268))),"INSTRUMENT SPECS MISSING",IF(OR(C268&lt;=0,D268&lt;=0),"INSTRUMENT SPECS MISSING",IF(NOT(ISNUMBER(Journal!$E268)),"ENTRY MISSING",IF(NOT(ISNUMBER(Journal!$F268)),"SL MISSING",IF(Journal!$F268=Journal!$E268,"SL = ENTRY",IF(G268=0,"DIRECTION MISSING",IF(G268*(Journal!$E268-Journal!$F268)&lt;=0,"SL WRONG SIDE",IF(NOT(AND(ISNUMBER(Journal!$L268),Journal!$L268&gt;0)),IF(TRUE,"LOTS MISSING","RISK MISSING"),"")))))))))))</f>
        <v>0</v>
      </c>
      <c r="J268">
        <f>IF(NOT(A268),"",IF(I268&lt;&gt;"",I268,IF(AND(ISNUMBER(Journal!$G268),G268*(Journal!$G268-Journal!$E268)&lt;=0),"TP1 WRONG SIDE",IF(AND(ISNUMBER(Journal!$H268),G268*(Journal!$H268-Journal!$E268)&lt;=0),"TP2 WRONG SIDE",IF(AND(ISNUMBER(Journal!$I268),G268*(Journal!$I268-Journal!$E268)&lt;=0),"TP3 WRONG SIDE",IF(Journal!$K268="","OPEN",IF(AND(Journal!$M268&lt;&gt;"",OR(NOT(ISNUMBER(Journal!$M268)),Journal!$M268&lt;=0,Journal!$M268&gt;=1)),"TP1 % INVALID",IF(Journal!$K268="SL","OK",IF(Journal!$K268="TP",IF(ISNUMBER(Journal!$G268),"OK","TP1 MISSING"),IF(Journal!$K268="Manual exit",IF(ISNUMBER(Journal!$J268),"OK","MANUAL MISSING"),IF(Journal!$K268="TP1 + Breakeven",IF(ISNUMBER(Journal!$G268),"OK","TP1 MISSING"),IF(Journal!$K268="TP1 + Manual",IF(ISNUMBER(Journal!$G268),IF(ISNUMBER(Journal!$J268),"OK","MANUAL MISSING"),IF(ISNUMBER(Journal!$J268),"TP1 MISSING","TP1 &amp; MANUAL MISSING")),IF(Journal!$K268="Multiple TP",IF(ISNUMBER(Journal!$G268),IF(ISNUMBER(Journal!$H268),"OK","TP2 MISSING"),IF(ISNUMBER(Journal!$H268),"TP1 MISSING","TP1 &amp; TP2 MISSING")),"UNKNOWN OUTCOME")))))))))))))</f>
        <v>0</v>
      </c>
      <c r="K268">
        <f>J268="OK"</f>
        <v>0</v>
      </c>
      <c r="L268">
        <f>IF(ISNUMBER(Journal!$M268),Journal!$M268,0.5)</f>
        <v>0</v>
      </c>
      <c r="M268">
        <f>IF(NOT(K268),"",G268*IF(Journal!$K268="SL",Journal!$F268-Journal!$E268,IF(Journal!$K268="TP",Journal!$G268-Journal!$E268,IF(Journal!$K268="Manual exit",Journal!$J268-Journal!$E268,IF(Journal!$K268="TP1 + Breakeven",L268*(Journal!$G268-Journal!$E268),IF(Journal!$K268="TP1 + Manual",L268*(Journal!$G268-Journal!$E268)+(1-L268)*(Journal!$J268-Journal!$E268),(Journal!$G268+Journal!$H268+IF(ISNUMBER(Journal!$I268),Journal!$I268,0))/IF(ISNUMBER(Journal!$I268),3,2)-Journal!$E268))))))</f>
        <v>0</v>
      </c>
      <c r="N268">
        <f>IF(K268,Journal!$E268+G268*M268,"")</f>
        <v>0</v>
      </c>
      <c r="O268">
        <f>Q267</f>
        <v>0</v>
      </c>
      <c r="P268">
        <f>IF(OR(NOT(A268),I268&lt;&gt;""),"",Journal!$L268)</f>
        <v>0</v>
      </c>
      <c r="Q268">
        <f>O268+IF(K268,V268,0)</f>
        <v>0</v>
      </c>
      <c r="R268">
        <f>IF(P268="","",H268*P268*C268*D268)</f>
        <v>0</v>
      </c>
      <c r="S268">
        <f>IF(K268,M268*P268*C268*D268,"")</f>
        <v>0</v>
      </c>
      <c r="T268">
        <f>IF(K268,-IF(F268&gt;0,F268*Journal!$E268*P268*C268*D268,P268*E268),"")</f>
        <v>0</v>
      </c>
      <c r="U268">
        <f>IF(K268,IF(S268&gt;0,"W",IF(S268&lt;0,"L","B")),"")</f>
        <v>0</v>
      </c>
      <c r="V268">
        <f>IF(K268,S268+T268,"")</f>
        <v>0</v>
      </c>
      <c r="W268">
        <f>IF(K268,V268/O268,"")</f>
        <v>0</v>
      </c>
      <c r="X268">
        <f>IF(K268,M268/H268,"")</f>
        <v>0</v>
      </c>
      <c r="Y268">
        <f>IF(AND(OR(J268="OK",J268="OPEN"),ISNUMBER(Journal!$G268)),G268*(Journal!$G268-Journal!$E268)/H268,"")</f>
        <v>0</v>
      </c>
      <c r="Z268">
        <f>IF(AA268="","",IF(AND(ISNUMBER(Settings!$D$5),ISNUMBER(Settings!$E$5),IF(Settings!$D$5&lt;=Settings!$E$5,AND(AA268&gt;=Settings!$D$5,AA268&lt;Settings!$E$5),OR(AA268&gt;=Settings!$D$5,AA268&lt;Settings!$E$5))),Settings!$A$5,IF(AND(ISNUMBER(Settings!$D$6),ISNUMBER(Settings!$E$6),IF(Settings!$D$6&lt;=Settings!$E$6,AND(AA268&gt;=Settings!$D$6,AA268&lt;Settings!$E$6),OR(AA268&gt;=Settings!$D$6,AA268&lt;Settings!$E$6))),Settings!$A$6,IF(AND(ISNUMBER(Settings!$D$7),ISNUMBER(Settings!$E$7),IF(Settings!$D$7&lt;=Settings!$E$7,AND(AA268&gt;=Settings!$D$7,AA268&lt;Settings!$E$7),OR(AA268&gt;=Settings!$D$7,AA268&lt;Settings!$E$7))),Settings!$A$7,IF(AND(ISNUMBER(Settings!$D$8),ISNUMBER(Settings!$E$8),IF(Settings!$D$8&lt;=Settings!$E$8,AND(AA268&gt;=Settings!$D$8,AA268&lt;Settings!$E$8),OR(AA268&gt;=Settings!$D$8,AA268&lt;Settings!$E$8))),Settings!$A$8,IF(AND(ISNUMBER(Settings!$D$9),ISNUMBER(Settings!$E$9),IF(Settings!$D$9&lt;=Settings!$E$9,AND(AA268&gt;=Settings!$D$9,AA268&lt;Settings!$E$9),OR(AA268&gt;=Settings!$D$9,AA268&lt;Settings!$E$9))),Settings!$A$9,IF(AND(ISNUMBER(Settings!$D$10),ISNUMBER(Settings!$E$10),IF(Settings!$D$10&lt;=Settings!$E$10,AND(AA268&gt;=Settings!$D$10,AA268&lt;Settings!$E$10),OR(AA268&gt;=Settings!$D$10,AA268&lt;Settings!$E$10))),Settings!$A$10,"")))))))</f>
        <v>0</v>
      </c>
      <c r="AA268">
        <f>IF(AND(A268,ISNUMBER(Journal!$B268)),MOD(ROUND(MOD(Journal!$B268,1)*1440,0)-ROUND(Journal!$D$8*60,0),1440),"")</f>
        <v>0</v>
      </c>
      <c r="AB268">
        <f>IF(G268=1,"LONG",IF(G268=-1,"SHORT",""))</f>
        <v>0</v>
      </c>
      <c r="AC268">
        <f>AC267+IF(K268,1,0)</f>
        <v>0</v>
      </c>
      <c r="AD268">
        <f>IF(K268,AC268,"")</f>
        <v>0</v>
      </c>
      <c r="AE268">
        <f>J268="OPEN"</f>
        <v>0</v>
      </c>
      <c r="AF268">
        <f>AND(J268&lt;&gt;"",J268&lt;&gt;"OK",J268&lt;&gt;"OPEN")</f>
        <v>0</v>
      </c>
      <c r="AH268">
        <v>257</v>
      </c>
      <c r="AI268">
        <f>IF(AH268&gt;$AZ$11,"",IF(AH268=0,Journal!$D$3,INDEX($Q$11:$Q$1010,MATCH(AH268,$AD$11:$AD$1010,0))))</f>
        <v>0</v>
      </c>
      <c r="AJ268">
        <v>258</v>
      </c>
      <c r="AK268">
        <f>IF(AJ268&gt;$AZ$11,"",INDEX($P$11:$P$1010,MATCH(AJ268,$AD$11:$AD$1010,0)))</f>
        <v>0</v>
      </c>
    </row>
    <row r="269" spans="1:37">
      <c r="A269">
        <f>COUNTA(Journal!A269:M269)&gt;0</f>
        <v>0</v>
      </c>
      <c r="B269">
        <f>IF(Journal!$C269="",0,IFERROR(MATCH(Journal!$C269,Markets!$A$5:$A$154,0),0))</f>
        <v>0</v>
      </c>
      <c r="C269">
        <f>IF(B269&gt;0,INDEX(Markets!$C$5:$C$154,B269),"")</f>
        <v>0</v>
      </c>
      <c r="D269">
        <f>IF(B269&gt;0,INDEX(Markets!$F$5:$F$154,B269),"")</f>
        <v>0</v>
      </c>
      <c r="E269">
        <f>IF(B269&gt;0,IF(INDEX(Markets!$G$5:$G$154,B269)="",Journal!$D$4,INDEX(Markets!$G$5:$G$154,B269)),"")</f>
        <v>0</v>
      </c>
      <c r="F269">
        <f>IF(B269&gt;0,N(INDEX(Markets!$H$5:$H$154,B269)),0)</f>
        <v>0</v>
      </c>
      <c r="G269">
        <f>IF(Journal!$D269="LONG",1,IF(Journal!$D269="SHORT",-1,0))</f>
        <v>0</v>
      </c>
      <c r="H269">
        <f>IF(AND(ISNUMBER(Journal!$E269),ISNUMBER(Journal!$F269)),ABS(Journal!$E269-Journal!$F269),"")</f>
        <v>0</v>
      </c>
      <c r="I269">
        <f>IF(NOT(A269),"",IF(Journal!$C269="","INSTRUMENT MISSING",IF(B269=0,"UNKNOWN INSTRUMENT",IF(OR(NOT(ISNUMBER(C269)),NOT(ISNUMBER(D269))),"INSTRUMENT SPECS MISSING",IF(OR(C269&lt;=0,D269&lt;=0),"INSTRUMENT SPECS MISSING",IF(NOT(ISNUMBER(Journal!$E269)),"ENTRY MISSING",IF(NOT(ISNUMBER(Journal!$F269)),"SL MISSING",IF(Journal!$F269=Journal!$E269,"SL = ENTRY",IF(G269=0,"DIRECTION MISSING",IF(G269*(Journal!$E269-Journal!$F269)&lt;=0,"SL WRONG SIDE",IF(NOT(AND(ISNUMBER(Journal!$L269),Journal!$L269&gt;0)),IF(TRUE,"LOTS MISSING","RISK MISSING"),"")))))))))))</f>
        <v>0</v>
      </c>
      <c r="J269">
        <f>IF(NOT(A269),"",IF(I269&lt;&gt;"",I269,IF(AND(ISNUMBER(Journal!$G269),G269*(Journal!$G269-Journal!$E269)&lt;=0),"TP1 WRONG SIDE",IF(AND(ISNUMBER(Journal!$H269),G269*(Journal!$H269-Journal!$E269)&lt;=0),"TP2 WRONG SIDE",IF(AND(ISNUMBER(Journal!$I269),G269*(Journal!$I269-Journal!$E269)&lt;=0),"TP3 WRONG SIDE",IF(Journal!$K269="","OPEN",IF(AND(Journal!$M269&lt;&gt;"",OR(NOT(ISNUMBER(Journal!$M269)),Journal!$M269&lt;=0,Journal!$M269&gt;=1)),"TP1 % INVALID",IF(Journal!$K269="SL","OK",IF(Journal!$K269="TP",IF(ISNUMBER(Journal!$G269),"OK","TP1 MISSING"),IF(Journal!$K269="Manual exit",IF(ISNUMBER(Journal!$J269),"OK","MANUAL MISSING"),IF(Journal!$K269="TP1 + Breakeven",IF(ISNUMBER(Journal!$G269),"OK","TP1 MISSING"),IF(Journal!$K269="TP1 + Manual",IF(ISNUMBER(Journal!$G269),IF(ISNUMBER(Journal!$J269),"OK","MANUAL MISSING"),IF(ISNUMBER(Journal!$J269),"TP1 MISSING","TP1 &amp; MANUAL MISSING")),IF(Journal!$K269="Multiple TP",IF(ISNUMBER(Journal!$G269),IF(ISNUMBER(Journal!$H269),"OK","TP2 MISSING"),IF(ISNUMBER(Journal!$H269),"TP1 MISSING","TP1 &amp; TP2 MISSING")),"UNKNOWN OUTCOME")))))))))))))</f>
        <v>0</v>
      </c>
      <c r="K269">
        <f>J269="OK"</f>
        <v>0</v>
      </c>
      <c r="L269">
        <f>IF(ISNUMBER(Journal!$M269),Journal!$M269,0.5)</f>
        <v>0</v>
      </c>
      <c r="M269">
        <f>IF(NOT(K269),"",G269*IF(Journal!$K269="SL",Journal!$F269-Journal!$E269,IF(Journal!$K269="TP",Journal!$G269-Journal!$E269,IF(Journal!$K269="Manual exit",Journal!$J269-Journal!$E269,IF(Journal!$K269="TP1 + Breakeven",L269*(Journal!$G269-Journal!$E269),IF(Journal!$K269="TP1 + Manual",L269*(Journal!$G269-Journal!$E269)+(1-L269)*(Journal!$J269-Journal!$E269),(Journal!$G269+Journal!$H269+IF(ISNUMBER(Journal!$I269),Journal!$I269,0))/IF(ISNUMBER(Journal!$I269),3,2)-Journal!$E269))))))</f>
        <v>0</v>
      </c>
      <c r="N269">
        <f>IF(K269,Journal!$E269+G269*M269,"")</f>
        <v>0</v>
      </c>
      <c r="O269">
        <f>Q268</f>
        <v>0</v>
      </c>
      <c r="P269">
        <f>IF(OR(NOT(A269),I269&lt;&gt;""),"",Journal!$L269)</f>
        <v>0</v>
      </c>
      <c r="Q269">
        <f>O269+IF(K269,V269,0)</f>
        <v>0</v>
      </c>
      <c r="R269">
        <f>IF(P269="","",H269*P269*C269*D269)</f>
        <v>0</v>
      </c>
      <c r="S269">
        <f>IF(K269,M269*P269*C269*D269,"")</f>
        <v>0</v>
      </c>
      <c r="T269">
        <f>IF(K269,-IF(F269&gt;0,F269*Journal!$E269*P269*C269*D269,P269*E269),"")</f>
        <v>0</v>
      </c>
      <c r="U269">
        <f>IF(K269,IF(S269&gt;0,"W",IF(S269&lt;0,"L","B")),"")</f>
        <v>0</v>
      </c>
      <c r="V269">
        <f>IF(K269,S269+T269,"")</f>
        <v>0</v>
      </c>
      <c r="W269">
        <f>IF(K269,V269/O269,"")</f>
        <v>0</v>
      </c>
      <c r="X269">
        <f>IF(K269,M269/H269,"")</f>
        <v>0</v>
      </c>
      <c r="Y269">
        <f>IF(AND(OR(J269="OK",J269="OPEN"),ISNUMBER(Journal!$G269)),G269*(Journal!$G269-Journal!$E269)/H269,"")</f>
        <v>0</v>
      </c>
      <c r="Z269">
        <f>IF(AA269="","",IF(AND(ISNUMBER(Settings!$D$5),ISNUMBER(Settings!$E$5),IF(Settings!$D$5&lt;=Settings!$E$5,AND(AA269&gt;=Settings!$D$5,AA269&lt;Settings!$E$5),OR(AA269&gt;=Settings!$D$5,AA269&lt;Settings!$E$5))),Settings!$A$5,IF(AND(ISNUMBER(Settings!$D$6),ISNUMBER(Settings!$E$6),IF(Settings!$D$6&lt;=Settings!$E$6,AND(AA269&gt;=Settings!$D$6,AA269&lt;Settings!$E$6),OR(AA269&gt;=Settings!$D$6,AA269&lt;Settings!$E$6))),Settings!$A$6,IF(AND(ISNUMBER(Settings!$D$7),ISNUMBER(Settings!$E$7),IF(Settings!$D$7&lt;=Settings!$E$7,AND(AA269&gt;=Settings!$D$7,AA269&lt;Settings!$E$7),OR(AA269&gt;=Settings!$D$7,AA269&lt;Settings!$E$7))),Settings!$A$7,IF(AND(ISNUMBER(Settings!$D$8),ISNUMBER(Settings!$E$8),IF(Settings!$D$8&lt;=Settings!$E$8,AND(AA269&gt;=Settings!$D$8,AA269&lt;Settings!$E$8),OR(AA269&gt;=Settings!$D$8,AA269&lt;Settings!$E$8))),Settings!$A$8,IF(AND(ISNUMBER(Settings!$D$9),ISNUMBER(Settings!$E$9),IF(Settings!$D$9&lt;=Settings!$E$9,AND(AA269&gt;=Settings!$D$9,AA269&lt;Settings!$E$9),OR(AA269&gt;=Settings!$D$9,AA269&lt;Settings!$E$9))),Settings!$A$9,IF(AND(ISNUMBER(Settings!$D$10),ISNUMBER(Settings!$E$10),IF(Settings!$D$10&lt;=Settings!$E$10,AND(AA269&gt;=Settings!$D$10,AA269&lt;Settings!$E$10),OR(AA269&gt;=Settings!$D$10,AA269&lt;Settings!$E$10))),Settings!$A$10,"")))))))</f>
        <v>0</v>
      </c>
      <c r="AA269">
        <f>IF(AND(A269,ISNUMBER(Journal!$B269)),MOD(ROUND(MOD(Journal!$B269,1)*1440,0)-ROUND(Journal!$D$8*60,0),1440),"")</f>
        <v>0</v>
      </c>
      <c r="AB269">
        <f>IF(G269=1,"LONG",IF(G269=-1,"SHORT",""))</f>
        <v>0</v>
      </c>
      <c r="AC269">
        <f>AC268+IF(K269,1,0)</f>
        <v>0</v>
      </c>
      <c r="AD269">
        <f>IF(K269,AC269,"")</f>
        <v>0</v>
      </c>
      <c r="AE269">
        <f>J269="OPEN"</f>
        <v>0</v>
      </c>
      <c r="AF269">
        <f>AND(J269&lt;&gt;"",J269&lt;&gt;"OK",J269&lt;&gt;"OPEN")</f>
        <v>0</v>
      </c>
      <c r="AH269">
        <v>258</v>
      </c>
      <c r="AI269">
        <f>IF(AH269&gt;$AZ$11,"",IF(AH269=0,Journal!$D$3,INDEX($Q$11:$Q$1010,MATCH(AH269,$AD$11:$AD$1010,0))))</f>
        <v>0</v>
      </c>
      <c r="AJ269">
        <v>259</v>
      </c>
      <c r="AK269">
        <f>IF(AJ269&gt;$AZ$11,"",INDEX($P$11:$P$1010,MATCH(AJ269,$AD$11:$AD$1010,0)))</f>
        <v>0</v>
      </c>
    </row>
    <row r="270" spans="1:37">
      <c r="A270">
        <f>COUNTA(Journal!A270:M270)&gt;0</f>
        <v>0</v>
      </c>
      <c r="B270">
        <f>IF(Journal!$C270="",0,IFERROR(MATCH(Journal!$C270,Markets!$A$5:$A$154,0),0))</f>
        <v>0</v>
      </c>
      <c r="C270">
        <f>IF(B270&gt;0,INDEX(Markets!$C$5:$C$154,B270),"")</f>
        <v>0</v>
      </c>
      <c r="D270">
        <f>IF(B270&gt;0,INDEX(Markets!$F$5:$F$154,B270),"")</f>
        <v>0</v>
      </c>
      <c r="E270">
        <f>IF(B270&gt;0,IF(INDEX(Markets!$G$5:$G$154,B270)="",Journal!$D$4,INDEX(Markets!$G$5:$G$154,B270)),"")</f>
        <v>0</v>
      </c>
      <c r="F270">
        <f>IF(B270&gt;0,N(INDEX(Markets!$H$5:$H$154,B270)),0)</f>
        <v>0</v>
      </c>
      <c r="G270">
        <f>IF(Journal!$D270="LONG",1,IF(Journal!$D270="SHORT",-1,0))</f>
        <v>0</v>
      </c>
      <c r="H270">
        <f>IF(AND(ISNUMBER(Journal!$E270),ISNUMBER(Journal!$F270)),ABS(Journal!$E270-Journal!$F270),"")</f>
        <v>0</v>
      </c>
      <c r="I270">
        <f>IF(NOT(A270),"",IF(Journal!$C270="","INSTRUMENT MISSING",IF(B270=0,"UNKNOWN INSTRUMENT",IF(OR(NOT(ISNUMBER(C270)),NOT(ISNUMBER(D270))),"INSTRUMENT SPECS MISSING",IF(OR(C270&lt;=0,D270&lt;=0),"INSTRUMENT SPECS MISSING",IF(NOT(ISNUMBER(Journal!$E270)),"ENTRY MISSING",IF(NOT(ISNUMBER(Journal!$F270)),"SL MISSING",IF(Journal!$F270=Journal!$E270,"SL = ENTRY",IF(G270=0,"DIRECTION MISSING",IF(G270*(Journal!$E270-Journal!$F270)&lt;=0,"SL WRONG SIDE",IF(NOT(AND(ISNUMBER(Journal!$L270),Journal!$L270&gt;0)),IF(TRUE,"LOTS MISSING","RISK MISSING"),"")))))))))))</f>
        <v>0</v>
      </c>
      <c r="J270">
        <f>IF(NOT(A270),"",IF(I270&lt;&gt;"",I270,IF(AND(ISNUMBER(Journal!$G270),G270*(Journal!$G270-Journal!$E270)&lt;=0),"TP1 WRONG SIDE",IF(AND(ISNUMBER(Journal!$H270),G270*(Journal!$H270-Journal!$E270)&lt;=0),"TP2 WRONG SIDE",IF(AND(ISNUMBER(Journal!$I270),G270*(Journal!$I270-Journal!$E270)&lt;=0),"TP3 WRONG SIDE",IF(Journal!$K270="","OPEN",IF(AND(Journal!$M270&lt;&gt;"",OR(NOT(ISNUMBER(Journal!$M270)),Journal!$M270&lt;=0,Journal!$M270&gt;=1)),"TP1 % INVALID",IF(Journal!$K270="SL","OK",IF(Journal!$K270="TP",IF(ISNUMBER(Journal!$G270),"OK","TP1 MISSING"),IF(Journal!$K270="Manual exit",IF(ISNUMBER(Journal!$J270),"OK","MANUAL MISSING"),IF(Journal!$K270="TP1 + Breakeven",IF(ISNUMBER(Journal!$G270),"OK","TP1 MISSING"),IF(Journal!$K270="TP1 + Manual",IF(ISNUMBER(Journal!$G270),IF(ISNUMBER(Journal!$J270),"OK","MANUAL MISSING"),IF(ISNUMBER(Journal!$J270),"TP1 MISSING","TP1 &amp; MANUAL MISSING")),IF(Journal!$K270="Multiple TP",IF(ISNUMBER(Journal!$G270),IF(ISNUMBER(Journal!$H270),"OK","TP2 MISSING"),IF(ISNUMBER(Journal!$H270),"TP1 MISSING","TP1 &amp; TP2 MISSING")),"UNKNOWN OUTCOME")))))))))))))</f>
        <v>0</v>
      </c>
      <c r="K270">
        <f>J270="OK"</f>
        <v>0</v>
      </c>
      <c r="L270">
        <f>IF(ISNUMBER(Journal!$M270),Journal!$M270,0.5)</f>
        <v>0</v>
      </c>
      <c r="M270">
        <f>IF(NOT(K270),"",G270*IF(Journal!$K270="SL",Journal!$F270-Journal!$E270,IF(Journal!$K270="TP",Journal!$G270-Journal!$E270,IF(Journal!$K270="Manual exit",Journal!$J270-Journal!$E270,IF(Journal!$K270="TP1 + Breakeven",L270*(Journal!$G270-Journal!$E270),IF(Journal!$K270="TP1 + Manual",L270*(Journal!$G270-Journal!$E270)+(1-L270)*(Journal!$J270-Journal!$E270),(Journal!$G270+Journal!$H270+IF(ISNUMBER(Journal!$I270),Journal!$I270,0))/IF(ISNUMBER(Journal!$I270),3,2)-Journal!$E270))))))</f>
        <v>0</v>
      </c>
      <c r="N270">
        <f>IF(K270,Journal!$E270+G270*M270,"")</f>
        <v>0</v>
      </c>
      <c r="O270">
        <f>Q269</f>
        <v>0</v>
      </c>
      <c r="P270">
        <f>IF(OR(NOT(A270),I270&lt;&gt;""),"",Journal!$L270)</f>
        <v>0</v>
      </c>
      <c r="Q270">
        <f>O270+IF(K270,V270,0)</f>
        <v>0</v>
      </c>
      <c r="R270">
        <f>IF(P270="","",H270*P270*C270*D270)</f>
        <v>0</v>
      </c>
      <c r="S270">
        <f>IF(K270,M270*P270*C270*D270,"")</f>
        <v>0</v>
      </c>
      <c r="T270">
        <f>IF(K270,-IF(F270&gt;0,F270*Journal!$E270*P270*C270*D270,P270*E270),"")</f>
        <v>0</v>
      </c>
      <c r="U270">
        <f>IF(K270,IF(S270&gt;0,"W",IF(S270&lt;0,"L","B")),"")</f>
        <v>0</v>
      </c>
      <c r="V270">
        <f>IF(K270,S270+T270,"")</f>
        <v>0</v>
      </c>
      <c r="W270">
        <f>IF(K270,V270/O270,"")</f>
        <v>0</v>
      </c>
      <c r="X270">
        <f>IF(K270,M270/H270,"")</f>
        <v>0</v>
      </c>
      <c r="Y270">
        <f>IF(AND(OR(J270="OK",J270="OPEN"),ISNUMBER(Journal!$G270)),G270*(Journal!$G270-Journal!$E270)/H270,"")</f>
        <v>0</v>
      </c>
      <c r="Z270">
        <f>IF(AA270="","",IF(AND(ISNUMBER(Settings!$D$5),ISNUMBER(Settings!$E$5),IF(Settings!$D$5&lt;=Settings!$E$5,AND(AA270&gt;=Settings!$D$5,AA270&lt;Settings!$E$5),OR(AA270&gt;=Settings!$D$5,AA270&lt;Settings!$E$5))),Settings!$A$5,IF(AND(ISNUMBER(Settings!$D$6),ISNUMBER(Settings!$E$6),IF(Settings!$D$6&lt;=Settings!$E$6,AND(AA270&gt;=Settings!$D$6,AA270&lt;Settings!$E$6),OR(AA270&gt;=Settings!$D$6,AA270&lt;Settings!$E$6))),Settings!$A$6,IF(AND(ISNUMBER(Settings!$D$7),ISNUMBER(Settings!$E$7),IF(Settings!$D$7&lt;=Settings!$E$7,AND(AA270&gt;=Settings!$D$7,AA270&lt;Settings!$E$7),OR(AA270&gt;=Settings!$D$7,AA270&lt;Settings!$E$7))),Settings!$A$7,IF(AND(ISNUMBER(Settings!$D$8),ISNUMBER(Settings!$E$8),IF(Settings!$D$8&lt;=Settings!$E$8,AND(AA270&gt;=Settings!$D$8,AA270&lt;Settings!$E$8),OR(AA270&gt;=Settings!$D$8,AA270&lt;Settings!$E$8))),Settings!$A$8,IF(AND(ISNUMBER(Settings!$D$9),ISNUMBER(Settings!$E$9),IF(Settings!$D$9&lt;=Settings!$E$9,AND(AA270&gt;=Settings!$D$9,AA270&lt;Settings!$E$9),OR(AA270&gt;=Settings!$D$9,AA270&lt;Settings!$E$9))),Settings!$A$9,IF(AND(ISNUMBER(Settings!$D$10),ISNUMBER(Settings!$E$10),IF(Settings!$D$10&lt;=Settings!$E$10,AND(AA270&gt;=Settings!$D$10,AA270&lt;Settings!$E$10),OR(AA270&gt;=Settings!$D$10,AA270&lt;Settings!$E$10))),Settings!$A$10,"")))))))</f>
        <v>0</v>
      </c>
      <c r="AA270">
        <f>IF(AND(A270,ISNUMBER(Journal!$B270)),MOD(ROUND(MOD(Journal!$B270,1)*1440,0)-ROUND(Journal!$D$8*60,0),1440),"")</f>
        <v>0</v>
      </c>
      <c r="AB270">
        <f>IF(G270=1,"LONG",IF(G270=-1,"SHORT",""))</f>
        <v>0</v>
      </c>
      <c r="AC270">
        <f>AC269+IF(K270,1,0)</f>
        <v>0</v>
      </c>
      <c r="AD270">
        <f>IF(K270,AC270,"")</f>
        <v>0</v>
      </c>
      <c r="AE270">
        <f>J270="OPEN"</f>
        <v>0</v>
      </c>
      <c r="AF270">
        <f>AND(J270&lt;&gt;"",J270&lt;&gt;"OK",J270&lt;&gt;"OPEN")</f>
        <v>0</v>
      </c>
      <c r="AH270">
        <v>259</v>
      </c>
      <c r="AI270">
        <f>IF(AH270&gt;$AZ$11,"",IF(AH270=0,Journal!$D$3,INDEX($Q$11:$Q$1010,MATCH(AH270,$AD$11:$AD$1010,0))))</f>
        <v>0</v>
      </c>
      <c r="AJ270">
        <v>260</v>
      </c>
      <c r="AK270">
        <f>IF(AJ270&gt;$AZ$11,"",INDEX($P$11:$P$1010,MATCH(AJ270,$AD$11:$AD$1010,0)))</f>
        <v>0</v>
      </c>
    </row>
    <row r="271" spans="1:37">
      <c r="A271">
        <f>COUNTA(Journal!A271:M271)&gt;0</f>
        <v>0</v>
      </c>
      <c r="B271">
        <f>IF(Journal!$C271="",0,IFERROR(MATCH(Journal!$C271,Markets!$A$5:$A$154,0),0))</f>
        <v>0</v>
      </c>
      <c r="C271">
        <f>IF(B271&gt;0,INDEX(Markets!$C$5:$C$154,B271),"")</f>
        <v>0</v>
      </c>
      <c r="D271">
        <f>IF(B271&gt;0,INDEX(Markets!$F$5:$F$154,B271),"")</f>
        <v>0</v>
      </c>
      <c r="E271">
        <f>IF(B271&gt;0,IF(INDEX(Markets!$G$5:$G$154,B271)="",Journal!$D$4,INDEX(Markets!$G$5:$G$154,B271)),"")</f>
        <v>0</v>
      </c>
      <c r="F271">
        <f>IF(B271&gt;0,N(INDEX(Markets!$H$5:$H$154,B271)),0)</f>
        <v>0</v>
      </c>
      <c r="G271">
        <f>IF(Journal!$D271="LONG",1,IF(Journal!$D271="SHORT",-1,0))</f>
        <v>0</v>
      </c>
      <c r="H271">
        <f>IF(AND(ISNUMBER(Journal!$E271),ISNUMBER(Journal!$F271)),ABS(Journal!$E271-Journal!$F271),"")</f>
        <v>0</v>
      </c>
      <c r="I271">
        <f>IF(NOT(A271),"",IF(Journal!$C271="","INSTRUMENT MISSING",IF(B271=0,"UNKNOWN INSTRUMENT",IF(OR(NOT(ISNUMBER(C271)),NOT(ISNUMBER(D271))),"INSTRUMENT SPECS MISSING",IF(OR(C271&lt;=0,D271&lt;=0),"INSTRUMENT SPECS MISSING",IF(NOT(ISNUMBER(Journal!$E271)),"ENTRY MISSING",IF(NOT(ISNUMBER(Journal!$F271)),"SL MISSING",IF(Journal!$F271=Journal!$E271,"SL = ENTRY",IF(G271=0,"DIRECTION MISSING",IF(G271*(Journal!$E271-Journal!$F271)&lt;=0,"SL WRONG SIDE",IF(NOT(AND(ISNUMBER(Journal!$L271),Journal!$L271&gt;0)),IF(TRUE,"LOTS MISSING","RISK MISSING"),"")))))))))))</f>
        <v>0</v>
      </c>
      <c r="J271">
        <f>IF(NOT(A271),"",IF(I271&lt;&gt;"",I271,IF(AND(ISNUMBER(Journal!$G271),G271*(Journal!$G271-Journal!$E271)&lt;=0),"TP1 WRONG SIDE",IF(AND(ISNUMBER(Journal!$H271),G271*(Journal!$H271-Journal!$E271)&lt;=0),"TP2 WRONG SIDE",IF(AND(ISNUMBER(Journal!$I271),G271*(Journal!$I271-Journal!$E271)&lt;=0),"TP3 WRONG SIDE",IF(Journal!$K271="","OPEN",IF(AND(Journal!$M271&lt;&gt;"",OR(NOT(ISNUMBER(Journal!$M271)),Journal!$M271&lt;=0,Journal!$M271&gt;=1)),"TP1 % INVALID",IF(Journal!$K271="SL","OK",IF(Journal!$K271="TP",IF(ISNUMBER(Journal!$G271),"OK","TP1 MISSING"),IF(Journal!$K271="Manual exit",IF(ISNUMBER(Journal!$J271),"OK","MANUAL MISSING"),IF(Journal!$K271="TP1 + Breakeven",IF(ISNUMBER(Journal!$G271),"OK","TP1 MISSING"),IF(Journal!$K271="TP1 + Manual",IF(ISNUMBER(Journal!$G271),IF(ISNUMBER(Journal!$J271),"OK","MANUAL MISSING"),IF(ISNUMBER(Journal!$J271),"TP1 MISSING","TP1 &amp; MANUAL MISSING")),IF(Journal!$K271="Multiple TP",IF(ISNUMBER(Journal!$G271),IF(ISNUMBER(Journal!$H271),"OK","TP2 MISSING"),IF(ISNUMBER(Journal!$H271),"TP1 MISSING","TP1 &amp; TP2 MISSING")),"UNKNOWN OUTCOME")))))))))))))</f>
        <v>0</v>
      </c>
      <c r="K271">
        <f>J271="OK"</f>
        <v>0</v>
      </c>
      <c r="L271">
        <f>IF(ISNUMBER(Journal!$M271),Journal!$M271,0.5)</f>
        <v>0</v>
      </c>
      <c r="M271">
        <f>IF(NOT(K271),"",G271*IF(Journal!$K271="SL",Journal!$F271-Journal!$E271,IF(Journal!$K271="TP",Journal!$G271-Journal!$E271,IF(Journal!$K271="Manual exit",Journal!$J271-Journal!$E271,IF(Journal!$K271="TP1 + Breakeven",L271*(Journal!$G271-Journal!$E271),IF(Journal!$K271="TP1 + Manual",L271*(Journal!$G271-Journal!$E271)+(1-L271)*(Journal!$J271-Journal!$E271),(Journal!$G271+Journal!$H271+IF(ISNUMBER(Journal!$I271),Journal!$I271,0))/IF(ISNUMBER(Journal!$I271),3,2)-Journal!$E271))))))</f>
        <v>0</v>
      </c>
      <c r="N271">
        <f>IF(K271,Journal!$E271+G271*M271,"")</f>
        <v>0</v>
      </c>
      <c r="O271">
        <f>Q270</f>
        <v>0</v>
      </c>
      <c r="P271">
        <f>IF(OR(NOT(A271),I271&lt;&gt;""),"",Journal!$L271)</f>
        <v>0</v>
      </c>
      <c r="Q271">
        <f>O271+IF(K271,V271,0)</f>
        <v>0</v>
      </c>
      <c r="R271">
        <f>IF(P271="","",H271*P271*C271*D271)</f>
        <v>0</v>
      </c>
      <c r="S271">
        <f>IF(K271,M271*P271*C271*D271,"")</f>
        <v>0</v>
      </c>
      <c r="T271">
        <f>IF(K271,-IF(F271&gt;0,F271*Journal!$E271*P271*C271*D271,P271*E271),"")</f>
        <v>0</v>
      </c>
      <c r="U271">
        <f>IF(K271,IF(S271&gt;0,"W",IF(S271&lt;0,"L","B")),"")</f>
        <v>0</v>
      </c>
      <c r="V271">
        <f>IF(K271,S271+T271,"")</f>
        <v>0</v>
      </c>
      <c r="W271">
        <f>IF(K271,V271/O271,"")</f>
        <v>0</v>
      </c>
      <c r="X271">
        <f>IF(K271,M271/H271,"")</f>
        <v>0</v>
      </c>
      <c r="Y271">
        <f>IF(AND(OR(J271="OK",J271="OPEN"),ISNUMBER(Journal!$G271)),G271*(Journal!$G271-Journal!$E271)/H271,"")</f>
        <v>0</v>
      </c>
      <c r="Z271">
        <f>IF(AA271="","",IF(AND(ISNUMBER(Settings!$D$5),ISNUMBER(Settings!$E$5),IF(Settings!$D$5&lt;=Settings!$E$5,AND(AA271&gt;=Settings!$D$5,AA271&lt;Settings!$E$5),OR(AA271&gt;=Settings!$D$5,AA271&lt;Settings!$E$5))),Settings!$A$5,IF(AND(ISNUMBER(Settings!$D$6),ISNUMBER(Settings!$E$6),IF(Settings!$D$6&lt;=Settings!$E$6,AND(AA271&gt;=Settings!$D$6,AA271&lt;Settings!$E$6),OR(AA271&gt;=Settings!$D$6,AA271&lt;Settings!$E$6))),Settings!$A$6,IF(AND(ISNUMBER(Settings!$D$7),ISNUMBER(Settings!$E$7),IF(Settings!$D$7&lt;=Settings!$E$7,AND(AA271&gt;=Settings!$D$7,AA271&lt;Settings!$E$7),OR(AA271&gt;=Settings!$D$7,AA271&lt;Settings!$E$7))),Settings!$A$7,IF(AND(ISNUMBER(Settings!$D$8),ISNUMBER(Settings!$E$8),IF(Settings!$D$8&lt;=Settings!$E$8,AND(AA271&gt;=Settings!$D$8,AA271&lt;Settings!$E$8),OR(AA271&gt;=Settings!$D$8,AA271&lt;Settings!$E$8))),Settings!$A$8,IF(AND(ISNUMBER(Settings!$D$9),ISNUMBER(Settings!$E$9),IF(Settings!$D$9&lt;=Settings!$E$9,AND(AA271&gt;=Settings!$D$9,AA271&lt;Settings!$E$9),OR(AA271&gt;=Settings!$D$9,AA271&lt;Settings!$E$9))),Settings!$A$9,IF(AND(ISNUMBER(Settings!$D$10),ISNUMBER(Settings!$E$10),IF(Settings!$D$10&lt;=Settings!$E$10,AND(AA271&gt;=Settings!$D$10,AA271&lt;Settings!$E$10),OR(AA271&gt;=Settings!$D$10,AA271&lt;Settings!$E$10))),Settings!$A$10,"")))))))</f>
        <v>0</v>
      </c>
      <c r="AA271">
        <f>IF(AND(A271,ISNUMBER(Journal!$B271)),MOD(ROUND(MOD(Journal!$B271,1)*1440,0)-ROUND(Journal!$D$8*60,0),1440),"")</f>
        <v>0</v>
      </c>
      <c r="AB271">
        <f>IF(G271=1,"LONG",IF(G271=-1,"SHORT",""))</f>
        <v>0</v>
      </c>
      <c r="AC271">
        <f>AC270+IF(K271,1,0)</f>
        <v>0</v>
      </c>
      <c r="AD271">
        <f>IF(K271,AC271,"")</f>
        <v>0</v>
      </c>
      <c r="AE271">
        <f>J271="OPEN"</f>
        <v>0</v>
      </c>
      <c r="AF271">
        <f>AND(J271&lt;&gt;"",J271&lt;&gt;"OK",J271&lt;&gt;"OPEN")</f>
        <v>0</v>
      </c>
      <c r="AH271">
        <v>260</v>
      </c>
      <c r="AI271">
        <f>IF(AH271&gt;$AZ$11,"",IF(AH271=0,Journal!$D$3,INDEX($Q$11:$Q$1010,MATCH(AH271,$AD$11:$AD$1010,0))))</f>
        <v>0</v>
      </c>
      <c r="AJ271">
        <v>261</v>
      </c>
      <c r="AK271">
        <f>IF(AJ271&gt;$AZ$11,"",INDEX($P$11:$P$1010,MATCH(AJ271,$AD$11:$AD$1010,0)))</f>
        <v>0</v>
      </c>
    </row>
    <row r="272" spans="1:37">
      <c r="A272">
        <f>COUNTA(Journal!A272:M272)&gt;0</f>
        <v>0</v>
      </c>
      <c r="B272">
        <f>IF(Journal!$C272="",0,IFERROR(MATCH(Journal!$C272,Markets!$A$5:$A$154,0),0))</f>
        <v>0</v>
      </c>
      <c r="C272">
        <f>IF(B272&gt;0,INDEX(Markets!$C$5:$C$154,B272),"")</f>
        <v>0</v>
      </c>
      <c r="D272">
        <f>IF(B272&gt;0,INDEX(Markets!$F$5:$F$154,B272),"")</f>
        <v>0</v>
      </c>
      <c r="E272">
        <f>IF(B272&gt;0,IF(INDEX(Markets!$G$5:$G$154,B272)="",Journal!$D$4,INDEX(Markets!$G$5:$G$154,B272)),"")</f>
        <v>0</v>
      </c>
      <c r="F272">
        <f>IF(B272&gt;0,N(INDEX(Markets!$H$5:$H$154,B272)),0)</f>
        <v>0</v>
      </c>
      <c r="G272">
        <f>IF(Journal!$D272="LONG",1,IF(Journal!$D272="SHORT",-1,0))</f>
        <v>0</v>
      </c>
      <c r="H272">
        <f>IF(AND(ISNUMBER(Journal!$E272),ISNUMBER(Journal!$F272)),ABS(Journal!$E272-Journal!$F272),"")</f>
        <v>0</v>
      </c>
      <c r="I272">
        <f>IF(NOT(A272),"",IF(Journal!$C272="","INSTRUMENT MISSING",IF(B272=0,"UNKNOWN INSTRUMENT",IF(OR(NOT(ISNUMBER(C272)),NOT(ISNUMBER(D272))),"INSTRUMENT SPECS MISSING",IF(OR(C272&lt;=0,D272&lt;=0),"INSTRUMENT SPECS MISSING",IF(NOT(ISNUMBER(Journal!$E272)),"ENTRY MISSING",IF(NOT(ISNUMBER(Journal!$F272)),"SL MISSING",IF(Journal!$F272=Journal!$E272,"SL = ENTRY",IF(G272=0,"DIRECTION MISSING",IF(G272*(Journal!$E272-Journal!$F272)&lt;=0,"SL WRONG SIDE",IF(NOT(AND(ISNUMBER(Journal!$L272),Journal!$L272&gt;0)),IF(TRUE,"LOTS MISSING","RISK MISSING"),"")))))))))))</f>
        <v>0</v>
      </c>
      <c r="J272">
        <f>IF(NOT(A272),"",IF(I272&lt;&gt;"",I272,IF(AND(ISNUMBER(Journal!$G272),G272*(Journal!$G272-Journal!$E272)&lt;=0),"TP1 WRONG SIDE",IF(AND(ISNUMBER(Journal!$H272),G272*(Journal!$H272-Journal!$E272)&lt;=0),"TP2 WRONG SIDE",IF(AND(ISNUMBER(Journal!$I272),G272*(Journal!$I272-Journal!$E272)&lt;=0),"TP3 WRONG SIDE",IF(Journal!$K272="","OPEN",IF(AND(Journal!$M272&lt;&gt;"",OR(NOT(ISNUMBER(Journal!$M272)),Journal!$M272&lt;=0,Journal!$M272&gt;=1)),"TP1 % INVALID",IF(Journal!$K272="SL","OK",IF(Journal!$K272="TP",IF(ISNUMBER(Journal!$G272),"OK","TP1 MISSING"),IF(Journal!$K272="Manual exit",IF(ISNUMBER(Journal!$J272),"OK","MANUAL MISSING"),IF(Journal!$K272="TP1 + Breakeven",IF(ISNUMBER(Journal!$G272),"OK","TP1 MISSING"),IF(Journal!$K272="TP1 + Manual",IF(ISNUMBER(Journal!$G272),IF(ISNUMBER(Journal!$J272),"OK","MANUAL MISSING"),IF(ISNUMBER(Journal!$J272),"TP1 MISSING","TP1 &amp; MANUAL MISSING")),IF(Journal!$K272="Multiple TP",IF(ISNUMBER(Journal!$G272),IF(ISNUMBER(Journal!$H272),"OK","TP2 MISSING"),IF(ISNUMBER(Journal!$H272),"TP1 MISSING","TP1 &amp; TP2 MISSING")),"UNKNOWN OUTCOME")))))))))))))</f>
        <v>0</v>
      </c>
      <c r="K272">
        <f>J272="OK"</f>
        <v>0</v>
      </c>
      <c r="L272">
        <f>IF(ISNUMBER(Journal!$M272),Journal!$M272,0.5)</f>
        <v>0</v>
      </c>
      <c r="M272">
        <f>IF(NOT(K272),"",G272*IF(Journal!$K272="SL",Journal!$F272-Journal!$E272,IF(Journal!$K272="TP",Journal!$G272-Journal!$E272,IF(Journal!$K272="Manual exit",Journal!$J272-Journal!$E272,IF(Journal!$K272="TP1 + Breakeven",L272*(Journal!$G272-Journal!$E272),IF(Journal!$K272="TP1 + Manual",L272*(Journal!$G272-Journal!$E272)+(1-L272)*(Journal!$J272-Journal!$E272),(Journal!$G272+Journal!$H272+IF(ISNUMBER(Journal!$I272),Journal!$I272,0))/IF(ISNUMBER(Journal!$I272),3,2)-Journal!$E272))))))</f>
        <v>0</v>
      </c>
      <c r="N272">
        <f>IF(K272,Journal!$E272+G272*M272,"")</f>
        <v>0</v>
      </c>
      <c r="O272">
        <f>Q271</f>
        <v>0</v>
      </c>
      <c r="P272">
        <f>IF(OR(NOT(A272),I272&lt;&gt;""),"",Journal!$L272)</f>
        <v>0</v>
      </c>
      <c r="Q272">
        <f>O272+IF(K272,V272,0)</f>
        <v>0</v>
      </c>
      <c r="R272">
        <f>IF(P272="","",H272*P272*C272*D272)</f>
        <v>0</v>
      </c>
      <c r="S272">
        <f>IF(K272,M272*P272*C272*D272,"")</f>
        <v>0</v>
      </c>
      <c r="T272">
        <f>IF(K272,-IF(F272&gt;0,F272*Journal!$E272*P272*C272*D272,P272*E272),"")</f>
        <v>0</v>
      </c>
      <c r="U272">
        <f>IF(K272,IF(S272&gt;0,"W",IF(S272&lt;0,"L","B")),"")</f>
        <v>0</v>
      </c>
      <c r="V272">
        <f>IF(K272,S272+T272,"")</f>
        <v>0</v>
      </c>
      <c r="W272">
        <f>IF(K272,V272/O272,"")</f>
        <v>0</v>
      </c>
      <c r="X272">
        <f>IF(K272,M272/H272,"")</f>
        <v>0</v>
      </c>
      <c r="Y272">
        <f>IF(AND(OR(J272="OK",J272="OPEN"),ISNUMBER(Journal!$G272)),G272*(Journal!$G272-Journal!$E272)/H272,"")</f>
        <v>0</v>
      </c>
      <c r="Z272">
        <f>IF(AA272="","",IF(AND(ISNUMBER(Settings!$D$5),ISNUMBER(Settings!$E$5),IF(Settings!$D$5&lt;=Settings!$E$5,AND(AA272&gt;=Settings!$D$5,AA272&lt;Settings!$E$5),OR(AA272&gt;=Settings!$D$5,AA272&lt;Settings!$E$5))),Settings!$A$5,IF(AND(ISNUMBER(Settings!$D$6),ISNUMBER(Settings!$E$6),IF(Settings!$D$6&lt;=Settings!$E$6,AND(AA272&gt;=Settings!$D$6,AA272&lt;Settings!$E$6),OR(AA272&gt;=Settings!$D$6,AA272&lt;Settings!$E$6))),Settings!$A$6,IF(AND(ISNUMBER(Settings!$D$7),ISNUMBER(Settings!$E$7),IF(Settings!$D$7&lt;=Settings!$E$7,AND(AA272&gt;=Settings!$D$7,AA272&lt;Settings!$E$7),OR(AA272&gt;=Settings!$D$7,AA272&lt;Settings!$E$7))),Settings!$A$7,IF(AND(ISNUMBER(Settings!$D$8),ISNUMBER(Settings!$E$8),IF(Settings!$D$8&lt;=Settings!$E$8,AND(AA272&gt;=Settings!$D$8,AA272&lt;Settings!$E$8),OR(AA272&gt;=Settings!$D$8,AA272&lt;Settings!$E$8))),Settings!$A$8,IF(AND(ISNUMBER(Settings!$D$9),ISNUMBER(Settings!$E$9),IF(Settings!$D$9&lt;=Settings!$E$9,AND(AA272&gt;=Settings!$D$9,AA272&lt;Settings!$E$9),OR(AA272&gt;=Settings!$D$9,AA272&lt;Settings!$E$9))),Settings!$A$9,IF(AND(ISNUMBER(Settings!$D$10),ISNUMBER(Settings!$E$10),IF(Settings!$D$10&lt;=Settings!$E$10,AND(AA272&gt;=Settings!$D$10,AA272&lt;Settings!$E$10),OR(AA272&gt;=Settings!$D$10,AA272&lt;Settings!$E$10))),Settings!$A$10,"")))))))</f>
        <v>0</v>
      </c>
      <c r="AA272">
        <f>IF(AND(A272,ISNUMBER(Journal!$B272)),MOD(ROUND(MOD(Journal!$B272,1)*1440,0)-ROUND(Journal!$D$8*60,0),1440),"")</f>
        <v>0</v>
      </c>
      <c r="AB272">
        <f>IF(G272=1,"LONG",IF(G272=-1,"SHORT",""))</f>
        <v>0</v>
      </c>
      <c r="AC272">
        <f>AC271+IF(K272,1,0)</f>
        <v>0</v>
      </c>
      <c r="AD272">
        <f>IF(K272,AC272,"")</f>
        <v>0</v>
      </c>
      <c r="AE272">
        <f>J272="OPEN"</f>
        <v>0</v>
      </c>
      <c r="AF272">
        <f>AND(J272&lt;&gt;"",J272&lt;&gt;"OK",J272&lt;&gt;"OPEN")</f>
        <v>0</v>
      </c>
      <c r="AH272">
        <v>261</v>
      </c>
      <c r="AI272">
        <f>IF(AH272&gt;$AZ$11,"",IF(AH272=0,Journal!$D$3,INDEX($Q$11:$Q$1010,MATCH(AH272,$AD$11:$AD$1010,0))))</f>
        <v>0</v>
      </c>
      <c r="AJ272">
        <v>262</v>
      </c>
      <c r="AK272">
        <f>IF(AJ272&gt;$AZ$11,"",INDEX($P$11:$P$1010,MATCH(AJ272,$AD$11:$AD$1010,0)))</f>
        <v>0</v>
      </c>
    </row>
    <row r="273" spans="1:37">
      <c r="A273">
        <f>COUNTA(Journal!A273:M273)&gt;0</f>
        <v>0</v>
      </c>
      <c r="B273">
        <f>IF(Journal!$C273="",0,IFERROR(MATCH(Journal!$C273,Markets!$A$5:$A$154,0),0))</f>
        <v>0</v>
      </c>
      <c r="C273">
        <f>IF(B273&gt;0,INDEX(Markets!$C$5:$C$154,B273),"")</f>
        <v>0</v>
      </c>
      <c r="D273">
        <f>IF(B273&gt;0,INDEX(Markets!$F$5:$F$154,B273),"")</f>
        <v>0</v>
      </c>
      <c r="E273">
        <f>IF(B273&gt;0,IF(INDEX(Markets!$G$5:$G$154,B273)="",Journal!$D$4,INDEX(Markets!$G$5:$G$154,B273)),"")</f>
        <v>0</v>
      </c>
      <c r="F273">
        <f>IF(B273&gt;0,N(INDEX(Markets!$H$5:$H$154,B273)),0)</f>
        <v>0</v>
      </c>
      <c r="G273">
        <f>IF(Journal!$D273="LONG",1,IF(Journal!$D273="SHORT",-1,0))</f>
        <v>0</v>
      </c>
      <c r="H273">
        <f>IF(AND(ISNUMBER(Journal!$E273),ISNUMBER(Journal!$F273)),ABS(Journal!$E273-Journal!$F273),"")</f>
        <v>0</v>
      </c>
      <c r="I273">
        <f>IF(NOT(A273),"",IF(Journal!$C273="","INSTRUMENT MISSING",IF(B273=0,"UNKNOWN INSTRUMENT",IF(OR(NOT(ISNUMBER(C273)),NOT(ISNUMBER(D273))),"INSTRUMENT SPECS MISSING",IF(OR(C273&lt;=0,D273&lt;=0),"INSTRUMENT SPECS MISSING",IF(NOT(ISNUMBER(Journal!$E273)),"ENTRY MISSING",IF(NOT(ISNUMBER(Journal!$F273)),"SL MISSING",IF(Journal!$F273=Journal!$E273,"SL = ENTRY",IF(G273=0,"DIRECTION MISSING",IF(G273*(Journal!$E273-Journal!$F273)&lt;=0,"SL WRONG SIDE",IF(NOT(AND(ISNUMBER(Journal!$L273),Journal!$L273&gt;0)),IF(TRUE,"LOTS MISSING","RISK MISSING"),"")))))))))))</f>
        <v>0</v>
      </c>
      <c r="J273">
        <f>IF(NOT(A273),"",IF(I273&lt;&gt;"",I273,IF(AND(ISNUMBER(Journal!$G273),G273*(Journal!$G273-Journal!$E273)&lt;=0),"TP1 WRONG SIDE",IF(AND(ISNUMBER(Journal!$H273),G273*(Journal!$H273-Journal!$E273)&lt;=0),"TP2 WRONG SIDE",IF(AND(ISNUMBER(Journal!$I273),G273*(Journal!$I273-Journal!$E273)&lt;=0),"TP3 WRONG SIDE",IF(Journal!$K273="","OPEN",IF(AND(Journal!$M273&lt;&gt;"",OR(NOT(ISNUMBER(Journal!$M273)),Journal!$M273&lt;=0,Journal!$M273&gt;=1)),"TP1 % INVALID",IF(Journal!$K273="SL","OK",IF(Journal!$K273="TP",IF(ISNUMBER(Journal!$G273),"OK","TP1 MISSING"),IF(Journal!$K273="Manual exit",IF(ISNUMBER(Journal!$J273),"OK","MANUAL MISSING"),IF(Journal!$K273="TP1 + Breakeven",IF(ISNUMBER(Journal!$G273),"OK","TP1 MISSING"),IF(Journal!$K273="TP1 + Manual",IF(ISNUMBER(Journal!$G273),IF(ISNUMBER(Journal!$J273),"OK","MANUAL MISSING"),IF(ISNUMBER(Journal!$J273),"TP1 MISSING","TP1 &amp; MANUAL MISSING")),IF(Journal!$K273="Multiple TP",IF(ISNUMBER(Journal!$G273),IF(ISNUMBER(Journal!$H273),"OK","TP2 MISSING"),IF(ISNUMBER(Journal!$H273),"TP1 MISSING","TP1 &amp; TP2 MISSING")),"UNKNOWN OUTCOME")))))))))))))</f>
        <v>0</v>
      </c>
      <c r="K273">
        <f>J273="OK"</f>
        <v>0</v>
      </c>
      <c r="L273">
        <f>IF(ISNUMBER(Journal!$M273),Journal!$M273,0.5)</f>
        <v>0</v>
      </c>
      <c r="M273">
        <f>IF(NOT(K273),"",G273*IF(Journal!$K273="SL",Journal!$F273-Journal!$E273,IF(Journal!$K273="TP",Journal!$G273-Journal!$E273,IF(Journal!$K273="Manual exit",Journal!$J273-Journal!$E273,IF(Journal!$K273="TP1 + Breakeven",L273*(Journal!$G273-Journal!$E273),IF(Journal!$K273="TP1 + Manual",L273*(Journal!$G273-Journal!$E273)+(1-L273)*(Journal!$J273-Journal!$E273),(Journal!$G273+Journal!$H273+IF(ISNUMBER(Journal!$I273),Journal!$I273,0))/IF(ISNUMBER(Journal!$I273),3,2)-Journal!$E273))))))</f>
        <v>0</v>
      </c>
      <c r="N273">
        <f>IF(K273,Journal!$E273+G273*M273,"")</f>
        <v>0</v>
      </c>
      <c r="O273">
        <f>Q272</f>
        <v>0</v>
      </c>
      <c r="P273">
        <f>IF(OR(NOT(A273),I273&lt;&gt;""),"",Journal!$L273)</f>
        <v>0</v>
      </c>
      <c r="Q273">
        <f>O273+IF(K273,V273,0)</f>
        <v>0</v>
      </c>
      <c r="R273">
        <f>IF(P273="","",H273*P273*C273*D273)</f>
        <v>0</v>
      </c>
      <c r="S273">
        <f>IF(K273,M273*P273*C273*D273,"")</f>
        <v>0</v>
      </c>
      <c r="T273">
        <f>IF(K273,-IF(F273&gt;0,F273*Journal!$E273*P273*C273*D273,P273*E273),"")</f>
        <v>0</v>
      </c>
      <c r="U273">
        <f>IF(K273,IF(S273&gt;0,"W",IF(S273&lt;0,"L","B")),"")</f>
        <v>0</v>
      </c>
      <c r="V273">
        <f>IF(K273,S273+T273,"")</f>
        <v>0</v>
      </c>
      <c r="W273">
        <f>IF(K273,V273/O273,"")</f>
        <v>0</v>
      </c>
      <c r="X273">
        <f>IF(K273,M273/H273,"")</f>
        <v>0</v>
      </c>
      <c r="Y273">
        <f>IF(AND(OR(J273="OK",J273="OPEN"),ISNUMBER(Journal!$G273)),G273*(Journal!$G273-Journal!$E273)/H273,"")</f>
        <v>0</v>
      </c>
      <c r="Z273">
        <f>IF(AA273="","",IF(AND(ISNUMBER(Settings!$D$5),ISNUMBER(Settings!$E$5),IF(Settings!$D$5&lt;=Settings!$E$5,AND(AA273&gt;=Settings!$D$5,AA273&lt;Settings!$E$5),OR(AA273&gt;=Settings!$D$5,AA273&lt;Settings!$E$5))),Settings!$A$5,IF(AND(ISNUMBER(Settings!$D$6),ISNUMBER(Settings!$E$6),IF(Settings!$D$6&lt;=Settings!$E$6,AND(AA273&gt;=Settings!$D$6,AA273&lt;Settings!$E$6),OR(AA273&gt;=Settings!$D$6,AA273&lt;Settings!$E$6))),Settings!$A$6,IF(AND(ISNUMBER(Settings!$D$7),ISNUMBER(Settings!$E$7),IF(Settings!$D$7&lt;=Settings!$E$7,AND(AA273&gt;=Settings!$D$7,AA273&lt;Settings!$E$7),OR(AA273&gt;=Settings!$D$7,AA273&lt;Settings!$E$7))),Settings!$A$7,IF(AND(ISNUMBER(Settings!$D$8),ISNUMBER(Settings!$E$8),IF(Settings!$D$8&lt;=Settings!$E$8,AND(AA273&gt;=Settings!$D$8,AA273&lt;Settings!$E$8),OR(AA273&gt;=Settings!$D$8,AA273&lt;Settings!$E$8))),Settings!$A$8,IF(AND(ISNUMBER(Settings!$D$9),ISNUMBER(Settings!$E$9),IF(Settings!$D$9&lt;=Settings!$E$9,AND(AA273&gt;=Settings!$D$9,AA273&lt;Settings!$E$9),OR(AA273&gt;=Settings!$D$9,AA273&lt;Settings!$E$9))),Settings!$A$9,IF(AND(ISNUMBER(Settings!$D$10),ISNUMBER(Settings!$E$10),IF(Settings!$D$10&lt;=Settings!$E$10,AND(AA273&gt;=Settings!$D$10,AA273&lt;Settings!$E$10),OR(AA273&gt;=Settings!$D$10,AA273&lt;Settings!$E$10))),Settings!$A$10,"")))))))</f>
        <v>0</v>
      </c>
      <c r="AA273">
        <f>IF(AND(A273,ISNUMBER(Journal!$B273)),MOD(ROUND(MOD(Journal!$B273,1)*1440,0)-ROUND(Journal!$D$8*60,0),1440),"")</f>
        <v>0</v>
      </c>
      <c r="AB273">
        <f>IF(G273=1,"LONG",IF(G273=-1,"SHORT",""))</f>
        <v>0</v>
      </c>
      <c r="AC273">
        <f>AC272+IF(K273,1,0)</f>
        <v>0</v>
      </c>
      <c r="AD273">
        <f>IF(K273,AC273,"")</f>
        <v>0</v>
      </c>
      <c r="AE273">
        <f>J273="OPEN"</f>
        <v>0</v>
      </c>
      <c r="AF273">
        <f>AND(J273&lt;&gt;"",J273&lt;&gt;"OK",J273&lt;&gt;"OPEN")</f>
        <v>0</v>
      </c>
      <c r="AH273">
        <v>262</v>
      </c>
      <c r="AI273">
        <f>IF(AH273&gt;$AZ$11,"",IF(AH273=0,Journal!$D$3,INDEX($Q$11:$Q$1010,MATCH(AH273,$AD$11:$AD$1010,0))))</f>
        <v>0</v>
      </c>
      <c r="AJ273">
        <v>263</v>
      </c>
      <c r="AK273">
        <f>IF(AJ273&gt;$AZ$11,"",INDEX($P$11:$P$1010,MATCH(AJ273,$AD$11:$AD$1010,0)))</f>
        <v>0</v>
      </c>
    </row>
    <row r="274" spans="1:37">
      <c r="A274">
        <f>COUNTA(Journal!A274:M274)&gt;0</f>
        <v>0</v>
      </c>
      <c r="B274">
        <f>IF(Journal!$C274="",0,IFERROR(MATCH(Journal!$C274,Markets!$A$5:$A$154,0),0))</f>
        <v>0</v>
      </c>
      <c r="C274">
        <f>IF(B274&gt;0,INDEX(Markets!$C$5:$C$154,B274),"")</f>
        <v>0</v>
      </c>
      <c r="D274">
        <f>IF(B274&gt;0,INDEX(Markets!$F$5:$F$154,B274),"")</f>
        <v>0</v>
      </c>
      <c r="E274">
        <f>IF(B274&gt;0,IF(INDEX(Markets!$G$5:$G$154,B274)="",Journal!$D$4,INDEX(Markets!$G$5:$G$154,B274)),"")</f>
        <v>0</v>
      </c>
      <c r="F274">
        <f>IF(B274&gt;0,N(INDEX(Markets!$H$5:$H$154,B274)),0)</f>
        <v>0</v>
      </c>
      <c r="G274">
        <f>IF(Journal!$D274="LONG",1,IF(Journal!$D274="SHORT",-1,0))</f>
        <v>0</v>
      </c>
      <c r="H274">
        <f>IF(AND(ISNUMBER(Journal!$E274),ISNUMBER(Journal!$F274)),ABS(Journal!$E274-Journal!$F274),"")</f>
        <v>0</v>
      </c>
      <c r="I274">
        <f>IF(NOT(A274),"",IF(Journal!$C274="","INSTRUMENT MISSING",IF(B274=0,"UNKNOWN INSTRUMENT",IF(OR(NOT(ISNUMBER(C274)),NOT(ISNUMBER(D274))),"INSTRUMENT SPECS MISSING",IF(OR(C274&lt;=0,D274&lt;=0),"INSTRUMENT SPECS MISSING",IF(NOT(ISNUMBER(Journal!$E274)),"ENTRY MISSING",IF(NOT(ISNUMBER(Journal!$F274)),"SL MISSING",IF(Journal!$F274=Journal!$E274,"SL = ENTRY",IF(G274=0,"DIRECTION MISSING",IF(G274*(Journal!$E274-Journal!$F274)&lt;=0,"SL WRONG SIDE",IF(NOT(AND(ISNUMBER(Journal!$L274),Journal!$L274&gt;0)),IF(TRUE,"LOTS MISSING","RISK MISSING"),"")))))))))))</f>
        <v>0</v>
      </c>
      <c r="J274">
        <f>IF(NOT(A274),"",IF(I274&lt;&gt;"",I274,IF(AND(ISNUMBER(Journal!$G274),G274*(Journal!$G274-Journal!$E274)&lt;=0),"TP1 WRONG SIDE",IF(AND(ISNUMBER(Journal!$H274),G274*(Journal!$H274-Journal!$E274)&lt;=0),"TP2 WRONG SIDE",IF(AND(ISNUMBER(Journal!$I274),G274*(Journal!$I274-Journal!$E274)&lt;=0),"TP3 WRONG SIDE",IF(Journal!$K274="","OPEN",IF(AND(Journal!$M274&lt;&gt;"",OR(NOT(ISNUMBER(Journal!$M274)),Journal!$M274&lt;=0,Journal!$M274&gt;=1)),"TP1 % INVALID",IF(Journal!$K274="SL","OK",IF(Journal!$K274="TP",IF(ISNUMBER(Journal!$G274),"OK","TP1 MISSING"),IF(Journal!$K274="Manual exit",IF(ISNUMBER(Journal!$J274),"OK","MANUAL MISSING"),IF(Journal!$K274="TP1 + Breakeven",IF(ISNUMBER(Journal!$G274),"OK","TP1 MISSING"),IF(Journal!$K274="TP1 + Manual",IF(ISNUMBER(Journal!$G274),IF(ISNUMBER(Journal!$J274),"OK","MANUAL MISSING"),IF(ISNUMBER(Journal!$J274),"TP1 MISSING","TP1 &amp; MANUAL MISSING")),IF(Journal!$K274="Multiple TP",IF(ISNUMBER(Journal!$G274),IF(ISNUMBER(Journal!$H274),"OK","TP2 MISSING"),IF(ISNUMBER(Journal!$H274),"TP1 MISSING","TP1 &amp; TP2 MISSING")),"UNKNOWN OUTCOME")))))))))))))</f>
        <v>0</v>
      </c>
      <c r="K274">
        <f>J274="OK"</f>
        <v>0</v>
      </c>
      <c r="L274">
        <f>IF(ISNUMBER(Journal!$M274),Journal!$M274,0.5)</f>
        <v>0</v>
      </c>
      <c r="M274">
        <f>IF(NOT(K274),"",G274*IF(Journal!$K274="SL",Journal!$F274-Journal!$E274,IF(Journal!$K274="TP",Journal!$G274-Journal!$E274,IF(Journal!$K274="Manual exit",Journal!$J274-Journal!$E274,IF(Journal!$K274="TP1 + Breakeven",L274*(Journal!$G274-Journal!$E274),IF(Journal!$K274="TP1 + Manual",L274*(Journal!$G274-Journal!$E274)+(1-L274)*(Journal!$J274-Journal!$E274),(Journal!$G274+Journal!$H274+IF(ISNUMBER(Journal!$I274),Journal!$I274,0))/IF(ISNUMBER(Journal!$I274),3,2)-Journal!$E274))))))</f>
        <v>0</v>
      </c>
      <c r="N274">
        <f>IF(K274,Journal!$E274+G274*M274,"")</f>
        <v>0</v>
      </c>
      <c r="O274">
        <f>Q273</f>
        <v>0</v>
      </c>
      <c r="P274">
        <f>IF(OR(NOT(A274),I274&lt;&gt;""),"",Journal!$L274)</f>
        <v>0</v>
      </c>
      <c r="Q274">
        <f>O274+IF(K274,V274,0)</f>
        <v>0</v>
      </c>
      <c r="R274">
        <f>IF(P274="","",H274*P274*C274*D274)</f>
        <v>0</v>
      </c>
      <c r="S274">
        <f>IF(K274,M274*P274*C274*D274,"")</f>
        <v>0</v>
      </c>
      <c r="T274">
        <f>IF(K274,-IF(F274&gt;0,F274*Journal!$E274*P274*C274*D274,P274*E274),"")</f>
        <v>0</v>
      </c>
      <c r="U274">
        <f>IF(K274,IF(S274&gt;0,"W",IF(S274&lt;0,"L","B")),"")</f>
        <v>0</v>
      </c>
      <c r="V274">
        <f>IF(K274,S274+T274,"")</f>
        <v>0</v>
      </c>
      <c r="W274">
        <f>IF(K274,V274/O274,"")</f>
        <v>0</v>
      </c>
      <c r="X274">
        <f>IF(K274,M274/H274,"")</f>
        <v>0</v>
      </c>
      <c r="Y274">
        <f>IF(AND(OR(J274="OK",J274="OPEN"),ISNUMBER(Journal!$G274)),G274*(Journal!$G274-Journal!$E274)/H274,"")</f>
        <v>0</v>
      </c>
      <c r="Z274">
        <f>IF(AA274="","",IF(AND(ISNUMBER(Settings!$D$5),ISNUMBER(Settings!$E$5),IF(Settings!$D$5&lt;=Settings!$E$5,AND(AA274&gt;=Settings!$D$5,AA274&lt;Settings!$E$5),OR(AA274&gt;=Settings!$D$5,AA274&lt;Settings!$E$5))),Settings!$A$5,IF(AND(ISNUMBER(Settings!$D$6),ISNUMBER(Settings!$E$6),IF(Settings!$D$6&lt;=Settings!$E$6,AND(AA274&gt;=Settings!$D$6,AA274&lt;Settings!$E$6),OR(AA274&gt;=Settings!$D$6,AA274&lt;Settings!$E$6))),Settings!$A$6,IF(AND(ISNUMBER(Settings!$D$7),ISNUMBER(Settings!$E$7),IF(Settings!$D$7&lt;=Settings!$E$7,AND(AA274&gt;=Settings!$D$7,AA274&lt;Settings!$E$7),OR(AA274&gt;=Settings!$D$7,AA274&lt;Settings!$E$7))),Settings!$A$7,IF(AND(ISNUMBER(Settings!$D$8),ISNUMBER(Settings!$E$8),IF(Settings!$D$8&lt;=Settings!$E$8,AND(AA274&gt;=Settings!$D$8,AA274&lt;Settings!$E$8),OR(AA274&gt;=Settings!$D$8,AA274&lt;Settings!$E$8))),Settings!$A$8,IF(AND(ISNUMBER(Settings!$D$9),ISNUMBER(Settings!$E$9),IF(Settings!$D$9&lt;=Settings!$E$9,AND(AA274&gt;=Settings!$D$9,AA274&lt;Settings!$E$9),OR(AA274&gt;=Settings!$D$9,AA274&lt;Settings!$E$9))),Settings!$A$9,IF(AND(ISNUMBER(Settings!$D$10),ISNUMBER(Settings!$E$10),IF(Settings!$D$10&lt;=Settings!$E$10,AND(AA274&gt;=Settings!$D$10,AA274&lt;Settings!$E$10),OR(AA274&gt;=Settings!$D$10,AA274&lt;Settings!$E$10))),Settings!$A$10,"")))))))</f>
        <v>0</v>
      </c>
      <c r="AA274">
        <f>IF(AND(A274,ISNUMBER(Journal!$B274)),MOD(ROUND(MOD(Journal!$B274,1)*1440,0)-ROUND(Journal!$D$8*60,0),1440),"")</f>
        <v>0</v>
      </c>
      <c r="AB274">
        <f>IF(G274=1,"LONG",IF(G274=-1,"SHORT",""))</f>
        <v>0</v>
      </c>
      <c r="AC274">
        <f>AC273+IF(K274,1,0)</f>
        <v>0</v>
      </c>
      <c r="AD274">
        <f>IF(K274,AC274,"")</f>
        <v>0</v>
      </c>
      <c r="AE274">
        <f>J274="OPEN"</f>
        <v>0</v>
      </c>
      <c r="AF274">
        <f>AND(J274&lt;&gt;"",J274&lt;&gt;"OK",J274&lt;&gt;"OPEN")</f>
        <v>0</v>
      </c>
      <c r="AH274">
        <v>263</v>
      </c>
      <c r="AI274">
        <f>IF(AH274&gt;$AZ$11,"",IF(AH274=0,Journal!$D$3,INDEX($Q$11:$Q$1010,MATCH(AH274,$AD$11:$AD$1010,0))))</f>
        <v>0</v>
      </c>
      <c r="AJ274">
        <v>264</v>
      </c>
      <c r="AK274">
        <f>IF(AJ274&gt;$AZ$11,"",INDEX($P$11:$P$1010,MATCH(AJ274,$AD$11:$AD$1010,0)))</f>
        <v>0</v>
      </c>
    </row>
    <row r="275" spans="1:37">
      <c r="A275">
        <f>COUNTA(Journal!A275:M275)&gt;0</f>
        <v>0</v>
      </c>
      <c r="B275">
        <f>IF(Journal!$C275="",0,IFERROR(MATCH(Journal!$C275,Markets!$A$5:$A$154,0),0))</f>
        <v>0</v>
      </c>
      <c r="C275">
        <f>IF(B275&gt;0,INDEX(Markets!$C$5:$C$154,B275),"")</f>
        <v>0</v>
      </c>
      <c r="D275">
        <f>IF(B275&gt;0,INDEX(Markets!$F$5:$F$154,B275),"")</f>
        <v>0</v>
      </c>
      <c r="E275">
        <f>IF(B275&gt;0,IF(INDEX(Markets!$G$5:$G$154,B275)="",Journal!$D$4,INDEX(Markets!$G$5:$G$154,B275)),"")</f>
        <v>0</v>
      </c>
      <c r="F275">
        <f>IF(B275&gt;0,N(INDEX(Markets!$H$5:$H$154,B275)),0)</f>
        <v>0</v>
      </c>
      <c r="G275">
        <f>IF(Journal!$D275="LONG",1,IF(Journal!$D275="SHORT",-1,0))</f>
        <v>0</v>
      </c>
      <c r="H275">
        <f>IF(AND(ISNUMBER(Journal!$E275),ISNUMBER(Journal!$F275)),ABS(Journal!$E275-Journal!$F275),"")</f>
        <v>0</v>
      </c>
      <c r="I275">
        <f>IF(NOT(A275),"",IF(Journal!$C275="","INSTRUMENT MISSING",IF(B275=0,"UNKNOWN INSTRUMENT",IF(OR(NOT(ISNUMBER(C275)),NOT(ISNUMBER(D275))),"INSTRUMENT SPECS MISSING",IF(OR(C275&lt;=0,D275&lt;=0),"INSTRUMENT SPECS MISSING",IF(NOT(ISNUMBER(Journal!$E275)),"ENTRY MISSING",IF(NOT(ISNUMBER(Journal!$F275)),"SL MISSING",IF(Journal!$F275=Journal!$E275,"SL = ENTRY",IF(G275=0,"DIRECTION MISSING",IF(G275*(Journal!$E275-Journal!$F275)&lt;=0,"SL WRONG SIDE",IF(NOT(AND(ISNUMBER(Journal!$L275),Journal!$L275&gt;0)),IF(TRUE,"LOTS MISSING","RISK MISSING"),"")))))))))))</f>
        <v>0</v>
      </c>
      <c r="J275">
        <f>IF(NOT(A275),"",IF(I275&lt;&gt;"",I275,IF(AND(ISNUMBER(Journal!$G275),G275*(Journal!$G275-Journal!$E275)&lt;=0),"TP1 WRONG SIDE",IF(AND(ISNUMBER(Journal!$H275),G275*(Journal!$H275-Journal!$E275)&lt;=0),"TP2 WRONG SIDE",IF(AND(ISNUMBER(Journal!$I275),G275*(Journal!$I275-Journal!$E275)&lt;=0),"TP3 WRONG SIDE",IF(Journal!$K275="","OPEN",IF(AND(Journal!$M275&lt;&gt;"",OR(NOT(ISNUMBER(Journal!$M275)),Journal!$M275&lt;=0,Journal!$M275&gt;=1)),"TP1 % INVALID",IF(Journal!$K275="SL","OK",IF(Journal!$K275="TP",IF(ISNUMBER(Journal!$G275),"OK","TP1 MISSING"),IF(Journal!$K275="Manual exit",IF(ISNUMBER(Journal!$J275),"OK","MANUAL MISSING"),IF(Journal!$K275="TP1 + Breakeven",IF(ISNUMBER(Journal!$G275),"OK","TP1 MISSING"),IF(Journal!$K275="TP1 + Manual",IF(ISNUMBER(Journal!$G275),IF(ISNUMBER(Journal!$J275),"OK","MANUAL MISSING"),IF(ISNUMBER(Journal!$J275),"TP1 MISSING","TP1 &amp; MANUAL MISSING")),IF(Journal!$K275="Multiple TP",IF(ISNUMBER(Journal!$G275),IF(ISNUMBER(Journal!$H275),"OK","TP2 MISSING"),IF(ISNUMBER(Journal!$H275),"TP1 MISSING","TP1 &amp; TP2 MISSING")),"UNKNOWN OUTCOME")))))))))))))</f>
        <v>0</v>
      </c>
      <c r="K275">
        <f>J275="OK"</f>
        <v>0</v>
      </c>
      <c r="L275">
        <f>IF(ISNUMBER(Journal!$M275),Journal!$M275,0.5)</f>
        <v>0</v>
      </c>
      <c r="M275">
        <f>IF(NOT(K275),"",G275*IF(Journal!$K275="SL",Journal!$F275-Journal!$E275,IF(Journal!$K275="TP",Journal!$G275-Journal!$E275,IF(Journal!$K275="Manual exit",Journal!$J275-Journal!$E275,IF(Journal!$K275="TP1 + Breakeven",L275*(Journal!$G275-Journal!$E275),IF(Journal!$K275="TP1 + Manual",L275*(Journal!$G275-Journal!$E275)+(1-L275)*(Journal!$J275-Journal!$E275),(Journal!$G275+Journal!$H275+IF(ISNUMBER(Journal!$I275),Journal!$I275,0))/IF(ISNUMBER(Journal!$I275),3,2)-Journal!$E275))))))</f>
        <v>0</v>
      </c>
      <c r="N275">
        <f>IF(K275,Journal!$E275+G275*M275,"")</f>
        <v>0</v>
      </c>
      <c r="O275">
        <f>Q274</f>
        <v>0</v>
      </c>
      <c r="P275">
        <f>IF(OR(NOT(A275),I275&lt;&gt;""),"",Journal!$L275)</f>
        <v>0</v>
      </c>
      <c r="Q275">
        <f>O275+IF(K275,V275,0)</f>
        <v>0</v>
      </c>
      <c r="R275">
        <f>IF(P275="","",H275*P275*C275*D275)</f>
        <v>0</v>
      </c>
      <c r="S275">
        <f>IF(K275,M275*P275*C275*D275,"")</f>
        <v>0</v>
      </c>
      <c r="T275">
        <f>IF(K275,-IF(F275&gt;0,F275*Journal!$E275*P275*C275*D275,P275*E275),"")</f>
        <v>0</v>
      </c>
      <c r="U275">
        <f>IF(K275,IF(S275&gt;0,"W",IF(S275&lt;0,"L","B")),"")</f>
        <v>0</v>
      </c>
      <c r="V275">
        <f>IF(K275,S275+T275,"")</f>
        <v>0</v>
      </c>
      <c r="W275">
        <f>IF(K275,V275/O275,"")</f>
        <v>0</v>
      </c>
      <c r="X275">
        <f>IF(K275,M275/H275,"")</f>
        <v>0</v>
      </c>
      <c r="Y275">
        <f>IF(AND(OR(J275="OK",J275="OPEN"),ISNUMBER(Journal!$G275)),G275*(Journal!$G275-Journal!$E275)/H275,"")</f>
        <v>0</v>
      </c>
      <c r="Z275">
        <f>IF(AA275="","",IF(AND(ISNUMBER(Settings!$D$5),ISNUMBER(Settings!$E$5),IF(Settings!$D$5&lt;=Settings!$E$5,AND(AA275&gt;=Settings!$D$5,AA275&lt;Settings!$E$5),OR(AA275&gt;=Settings!$D$5,AA275&lt;Settings!$E$5))),Settings!$A$5,IF(AND(ISNUMBER(Settings!$D$6),ISNUMBER(Settings!$E$6),IF(Settings!$D$6&lt;=Settings!$E$6,AND(AA275&gt;=Settings!$D$6,AA275&lt;Settings!$E$6),OR(AA275&gt;=Settings!$D$6,AA275&lt;Settings!$E$6))),Settings!$A$6,IF(AND(ISNUMBER(Settings!$D$7),ISNUMBER(Settings!$E$7),IF(Settings!$D$7&lt;=Settings!$E$7,AND(AA275&gt;=Settings!$D$7,AA275&lt;Settings!$E$7),OR(AA275&gt;=Settings!$D$7,AA275&lt;Settings!$E$7))),Settings!$A$7,IF(AND(ISNUMBER(Settings!$D$8),ISNUMBER(Settings!$E$8),IF(Settings!$D$8&lt;=Settings!$E$8,AND(AA275&gt;=Settings!$D$8,AA275&lt;Settings!$E$8),OR(AA275&gt;=Settings!$D$8,AA275&lt;Settings!$E$8))),Settings!$A$8,IF(AND(ISNUMBER(Settings!$D$9),ISNUMBER(Settings!$E$9),IF(Settings!$D$9&lt;=Settings!$E$9,AND(AA275&gt;=Settings!$D$9,AA275&lt;Settings!$E$9),OR(AA275&gt;=Settings!$D$9,AA275&lt;Settings!$E$9))),Settings!$A$9,IF(AND(ISNUMBER(Settings!$D$10),ISNUMBER(Settings!$E$10),IF(Settings!$D$10&lt;=Settings!$E$10,AND(AA275&gt;=Settings!$D$10,AA275&lt;Settings!$E$10),OR(AA275&gt;=Settings!$D$10,AA275&lt;Settings!$E$10))),Settings!$A$10,"")))))))</f>
        <v>0</v>
      </c>
      <c r="AA275">
        <f>IF(AND(A275,ISNUMBER(Journal!$B275)),MOD(ROUND(MOD(Journal!$B275,1)*1440,0)-ROUND(Journal!$D$8*60,0),1440),"")</f>
        <v>0</v>
      </c>
      <c r="AB275">
        <f>IF(G275=1,"LONG",IF(G275=-1,"SHORT",""))</f>
        <v>0</v>
      </c>
      <c r="AC275">
        <f>AC274+IF(K275,1,0)</f>
        <v>0</v>
      </c>
      <c r="AD275">
        <f>IF(K275,AC275,"")</f>
        <v>0</v>
      </c>
      <c r="AE275">
        <f>J275="OPEN"</f>
        <v>0</v>
      </c>
      <c r="AF275">
        <f>AND(J275&lt;&gt;"",J275&lt;&gt;"OK",J275&lt;&gt;"OPEN")</f>
        <v>0</v>
      </c>
      <c r="AH275">
        <v>264</v>
      </c>
      <c r="AI275">
        <f>IF(AH275&gt;$AZ$11,"",IF(AH275=0,Journal!$D$3,INDEX($Q$11:$Q$1010,MATCH(AH275,$AD$11:$AD$1010,0))))</f>
        <v>0</v>
      </c>
      <c r="AJ275">
        <v>265</v>
      </c>
      <c r="AK275">
        <f>IF(AJ275&gt;$AZ$11,"",INDEX($P$11:$P$1010,MATCH(AJ275,$AD$11:$AD$1010,0)))</f>
        <v>0</v>
      </c>
    </row>
    <row r="276" spans="1:37">
      <c r="A276">
        <f>COUNTA(Journal!A276:M276)&gt;0</f>
        <v>0</v>
      </c>
      <c r="B276">
        <f>IF(Journal!$C276="",0,IFERROR(MATCH(Journal!$C276,Markets!$A$5:$A$154,0),0))</f>
        <v>0</v>
      </c>
      <c r="C276">
        <f>IF(B276&gt;0,INDEX(Markets!$C$5:$C$154,B276),"")</f>
        <v>0</v>
      </c>
      <c r="D276">
        <f>IF(B276&gt;0,INDEX(Markets!$F$5:$F$154,B276),"")</f>
        <v>0</v>
      </c>
      <c r="E276">
        <f>IF(B276&gt;0,IF(INDEX(Markets!$G$5:$G$154,B276)="",Journal!$D$4,INDEX(Markets!$G$5:$G$154,B276)),"")</f>
        <v>0</v>
      </c>
      <c r="F276">
        <f>IF(B276&gt;0,N(INDEX(Markets!$H$5:$H$154,B276)),0)</f>
        <v>0</v>
      </c>
      <c r="G276">
        <f>IF(Journal!$D276="LONG",1,IF(Journal!$D276="SHORT",-1,0))</f>
        <v>0</v>
      </c>
      <c r="H276">
        <f>IF(AND(ISNUMBER(Journal!$E276),ISNUMBER(Journal!$F276)),ABS(Journal!$E276-Journal!$F276),"")</f>
        <v>0</v>
      </c>
      <c r="I276">
        <f>IF(NOT(A276),"",IF(Journal!$C276="","INSTRUMENT MISSING",IF(B276=0,"UNKNOWN INSTRUMENT",IF(OR(NOT(ISNUMBER(C276)),NOT(ISNUMBER(D276))),"INSTRUMENT SPECS MISSING",IF(OR(C276&lt;=0,D276&lt;=0),"INSTRUMENT SPECS MISSING",IF(NOT(ISNUMBER(Journal!$E276)),"ENTRY MISSING",IF(NOT(ISNUMBER(Journal!$F276)),"SL MISSING",IF(Journal!$F276=Journal!$E276,"SL = ENTRY",IF(G276=0,"DIRECTION MISSING",IF(G276*(Journal!$E276-Journal!$F276)&lt;=0,"SL WRONG SIDE",IF(NOT(AND(ISNUMBER(Journal!$L276),Journal!$L276&gt;0)),IF(TRUE,"LOTS MISSING","RISK MISSING"),"")))))))))))</f>
        <v>0</v>
      </c>
      <c r="J276">
        <f>IF(NOT(A276),"",IF(I276&lt;&gt;"",I276,IF(AND(ISNUMBER(Journal!$G276),G276*(Journal!$G276-Journal!$E276)&lt;=0),"TP1 WRONG SIDE",IF(AND(ISNUMBER(Journal!$H276),G276*(Journal!$H276-Journal!$E276)&lt;=0),"TP2 WRONG SIDE",IF(AND(ISNUMBER(Journal!$I276),G276*(Journal!$I276-Journal!$E276)&lt;=0),"TP3 WRONG SIDE",IF(Journal!$K276="","OPEN",IF(AND(Journal!$M276&lt;&gt;"",OR(NOT(ISNUMBER(Journal!$M276)),Journal!$M276&lt;=0,Journal!$M276&gt;=1)),"TP1 % INVALID",IF(Journal!$K276="SL","OK",IF(Journal!$K276="TP",IF(ISNUMBER(Journal!$G276),"OK","TP1 MISSING"),IF(Journal!$K276="Manual exit",IF(ISNUMBER(Journal!$J276),"OK","MANUAL MISSING"),IF(Journal!$K276="TP1 + Breakeven",IF(ISNUMBER(Journal!$G276),"OK","TP1 MISSING"),IF(Journal!$K276="TP1 + Manual",IF(ISNUMBER(Journal!$G276),IF(ISNUMBER(Journal!$J276),"OK","MANUAL MISSING"),IF(ISNUMBER(Journal!$J276),"TP1 MISSING","TP1 &amp; MANUAL MISSING")),IF(Journal!$K276="Multiple TP",IF(ISNUMBER(Journal!$G276),IF(ISNUMBER(Journal!$H276),"OK","TP2 MISSING"),IF(ISNUMBER(Journal!$H276),"TP1 MISSING","TP1 &amp; TP2 MISSING")),"UNKNOWN OUTCOME")))))))))))))</f>
        <v>0</v>
      </c>
      <c r="K276">
        <f>J276="OK"</f>
        <v>0</v>
      </c>
      <c r="L276">
        <f>IF(ISNUMBER(Journal!$M276),Journal!$M276,0.5)</f>
        <v>0</v>
      </c>
      <c r="M276">
        <f>IF(NOT(K276),"",G276*IF(Journal!$K276="SL",Journal!$F276-Journal!$E276,IF(Journal!$K276="TP",Journal!$G276-Journal!$E276,IF(Journal!$K276="Manual exit",Journal!$J276-Journal!$E276,IF(Journal!$K276="TP1 + Breakeven",L276*(Journal!$G276-Journal!$E276),IF(Journal!$K276="TP1 + Manual",L276*(Journal!$G276-Journal!$E276)+(1-L276)*(Journal!$J276-Journal!$E276),(Journal!$G276+Journal!$H276+IF(ISNUMBER(Journal!$I276),Journal!$I276,0))/IF(ISNUMBER(Journal!$I276),3,2)-Journal!$E276))))))</f>
        <v>0</v>
      </c>
      <c r="N276">
        <f>IF(K276,Journal!$E276+G276*M276,"")</f>
        <v>0</v>
      </c>
      <c r="O276">
        <f>Q275</f>
        <v>0</v>
      </c>
      <c r="P276">
        <f>IF(OR(NOT(A276),I276&lt;&gt;""),"",Journal!$L276)</f>
        <v>0</v>
      </c>
      <c r="Q276">
        <f>O276+IF(K276,V276,0)</f>
        <v>0</v>
      </c>
      <c r="R276">
        <f>IF(P276="","",H276*P276*C276*D276)</f>
        <v>0</v>
      </c>
      <c r="S276">
        <f>IF(K276,M276*P276*C276*D276,"")</f>
        <v>0</v>
      </c>
      <c r="T276">
        <f>IF(K276,-IF(F276&gt;0,F276*Journal!$E276*P276*C276*D276,P276*E276),"")</f>
        <v>0</v>
      </c>
      <c r="U276">
        <f>IF(K276,IF(S276&gt;0,"W",IF(S276&lt;0,"L","B")),"")</f>
        <v>0</v>
      </c>
      <c r="V276">
        <f>IF(K276,S276+T276,"")</f>
        <v>0</v>
      </c>
      <c r="W276">
        <f>IF(K276,V276/O276,"")</f>
        <v>0</v>
      </c>
      <c r="X276">
        <f>IF(K276,M276/H276,"")</f>
        <v>0</v>
      </c>
      <c r="Y276">
        <f>IF(AND(OR(J276="OK",J276="OPEN"),ISNUMBER(Journal!$G276)),G276*(Journal!$G276-Journal!$E276)/H276,"")</f>
        <v>0</v>
      </c>
      <c r="Z276">
        <f>IF(AA276="","",IF(AND(ISNUMBER(Settings!$D$5),ISNUMBER(Settings!$E$5),IF(Settings!$D$5&lt;=Settings!$E$5,AND(AA276&gt;=Settings!$D$5,AA276&lt;Settings!$E$5),OR(AA276&gt;=Settings!$D$5,AA276&lt;Settings!$E$5))),Settings!$A$5,IF(AND(ISNUMBER(Settings!$D$6),ISNUMBER(Settings!$E$6),IF(Settings!$D$6&lt;=Settings!$E$6,AND(AA276&gt;=Settings!$D$6,AA276&lt;Settings!$E$6),OR(AA276&gt;=Settings!$D$6,AA276&lt;Settings!$E$6))),Settings!$A$6,IF(AND(ISNUMBER(Settings!$D$7),ISNUMBER(Settings!$E$7),IF(Settings!$D$7&lt;=Settings!$E$7,AND(AA276&gt;=Settings!$D$7,AA276&lt;Settings!$E$7),OR(AA276&gt;=Settings!$D$7,AA276&lt;Settings!$E$7))),Settings!$A$7,IF(AND(ISNUMBER(Settings!$D$8),ISNUMBER(Settings!$E$8),IF(Settings!$D$8&lt;=Settings!$E$8,AND(AA276&gt;=Settings!$D$8,AA276&lt;Settings!$E$8),OR(AA276&gt;=Settings!$D$8,AA276&lt;Settings!$E$8))),Settings!$A$8,IF(AND(ISNUMBER(Settings!$D$9),ISNUMBER(Settings!$E$9),IF(Settings!$D$9&lt;=Settings!$E$9,AND(AA276&gt;=Settings!$D$9,AA276&lt;Settings!$E$9),OR(AA276&gt;=Settings!$D$9,AA276&lt;Settings!$E$9))),Settings!$A$9,IF(AND(ISNUMBER(Settings!$D$10),ISNUMBER(Settings!$E$10),IF(Settings!$D$10&lt;=Settings!$E$10,AND(AA276&gt;=Settings!$D$10,AA276&lt;Settings!$E$10),OR(AA276&gt;=Settings!$D$10,AA276&lt;Settings!$E$10))),Settings!$A$10,"")))))))</f>
        <v>0</v>
      </c>
      <c r="AA276">
        <f>IF(AND(A276,ISNUMBER(Journal!$B276)),MOD(ROUND(MOD(Journal!$B276,1)*1440,0)-ROUND(Journal!$D$8*60,0),1440),"")</f>
        <v>0</v>
      </c>
      <c r="AB276">
        <f>IF(G276=1,"LONG",IF(G276=-1,"SHORT",""))</f>
        <v>0</v>
      </c>
      <c r="AC276">
        <f>AC275+IF(K276,1,0)</f>
        <v>0</v>
      </c>
      <c r="AD276">
        <f>IF(K276,AC276,"")</f>
        <v>0</v>
      </c>
      <c r="AE276">
        <f>J276="OPEN"</f>
        <v>0</v>
      </c>
      <c r="AF276">
        <f>AND(J276&lt;&gt;"",J276&lt;&gt;"OK",J276&lt;&gt;"OPEN")</f>
        <v>0</v>
      </c>
      <c r="AH276">
        <v>265</v>
      </c>
      <c r="AI276">
        <f>IF(AH276&gt;$AZ$11,"",IF(AH276=0,Journal!$D$3,INDEX($Q$11:$Q$1010,MATCH(AH276,$AD$11:$AD$1010,0))))</f>
        <v>0</v>
      </c>
      <c r="AJ276">
        <v>266</v>
      </c>
      <c r="AK276">
        <f>IF(AJ276&gt;$AZ$11,"",INDEX($P$11:$P$1010,MATCH(AJ276,$AD$11:$AD$1010,0)))</f>
        <v>0</v>
      </c>
    </row>
    <row r="277" spans="1:37">
      <c r="A277">
        <f>COUNTA(Journal!A277:M277)&gt;0</f>
        <v>0</v>
      </c>
      <c r="B277">
        <f>IF(Journal!$C277="",0,IFERROR(MATCH(Journal!$C277,Markets!$A$5:$A$154,0),0))</f>
        <v>0</v>
      </c>
      <c r="C277">
        <f>IF(B277&gt;0,INDEX(Markets!$C$5:$C$154,B277),"")</f>
        <v>0</v>
      </c>
      <c r="D277">
        <f>IF(B277&gt;0,INDEX(Markets!$F$5:$F$154,B277),"")</f>
        <v>0</v>
      </c>
      <c r="E277">
        <f>IF(B277&gt;0,IF(INDEX(Markets!$G$5:$G$154,B277)="",Journal!$D$4,INDEX(Markets!$G$5:$G$154,B277)),"")</f>
        <v>0</v>
      </c>
      <c r="F277">
        <f>IF(B277&gt;0,N(INDEX(Markets!$H$5:$H$154,B277)),0)</f>
        <v>0</v>
      </c>
      <c r="G277">
        <f>IF(Journal!$D277="LONG",1,IF(Journal!$D277="SHORT",-1,0))</f>
        <v>0</v>
      </c>
      <c r="H277">
        <f>IF(AND(ISNUMBER(Journal!$E277),ISNUMBER(Journal!$F277)),ABS(Journal!$E277-Journal!$F277),"")</f>
        <v>0</v>
      </c>
      <c r="I277">
        <f>IF(NOT(A277),"",IF(Journal!$C277="","INSTRUMENT MISSING",IF(B277=0,"UNKNOWN INSTRUMENT",IF(OR(NOT(ISNUMBER(C277)),NOT(ISNUMBER(D277))),"INSTRUMENT SPECS MISSING",IF(OR(C277&lt;=0,D277&lt;=0),"INSTRUMENT SPECS MISSING",IF(NOT(ISNUMBER(Journal!$E277)),"ENTRY MISSING",IF(NOT(ISNUMBER(Journal!$F277)),"SL MISSING",IF(Journal!$F277=Journal!$E277,"SL = ENTRY",IF(G277=0,"DIRECTION MISSING",IF(G277*(Journal!$E277-Journal!$F277)&lt;=0,"SL WRONG SIDE",IF(NOT(AND(ISNUMBER(Journal!$L277),Journal!$L277&gt;0)),IF(TRUE,"LOTS MISSING","RISK MISSING"),"")))))))))))</f>
        <v>0</v>
      </c>
      <c r="J277">
        <f>IF(NOT(A277),"",IF(I277&lt;&gt;"",I277,IF(AND(ISNUMBER(Journal!$G277),G277*(Journal!$G277-Journal!$E277)&lt;=0),"TP1 WRONG SIDE",IF(AND(ISNUMBER(Journal!$H277),G277*(Journal!$H277-Journal!$E277)&lt;=0),"TP2 WRONG SIDE",IF(AND(ISNUMBER(Journal!$I277),G277*(Journal!$I277-Journal!$E277)&lt;=0),"TP3 WRONG SIDE",IF(Journal!$K277="","OPEN",IF(AND(Journal!$M277&lt;&gt;"",OR(NOT(ISNUMBER(Journal!$M277)),Journal!$M277&lt;=0,Journal!$M277&gt;=1)),"TP1 % INVALID",IF(Journal!$K277="SL","OK",IF(Journal!$K277="TP",IF(ISNUMBER(Journal!$G277),"OK","TP1 MISSING"),IF(Journal!$K277="Manual exit",IF(ISNUMBER(Journal!$J277),"OK","MANUAL MISSING"),IF(Journal!$K277="TP1 + Breakeven",IF(ISNUMBER(Journal!$G277),"OK","TP1 MISSING"),IF(Journal!$K277="TP1 + Manual",IF(ISNUMBER(Journal!$G277),IF(ISNUMBER(Journal!$J277),"OK","MANUAL MISSING"),IF(ISNUMBER(Journal!$J277),"TP1 MISSING","TP1 &amp; MANUAL MISSING")),IF(Journal!$K277="Multiple TP",IF(ISNUMBER(Journal!$G277),IF(ISNUMBER(Journal!$H277),"OK","TP2 MISSING"),IF(ISNUMBER(Journal!$H277),"TP1 MISSING","TP1 &amp; TP2 MISSING")),"UNKNOWN OUTCOME")))))))))))))</f>
        <v>0</v>
      </c>
      <c r="K277">
        <f>J277="OK"</f>
        <v>0</v>
      </c>
      <c r="L277">
        <f>IF(ISNUMBER(Journal!$M277),Journal!$M277,0.5)</f>
        <v>0</v>
      </c>
      <c r="M277">
        <f>IF(NOT(K277),"",G277*IF(Journal!$K277="SL",Journal!$F277-Journal!$E277,IF(Journal!$K277="TP",Journal!$G277-Journal!$E277,IF(Journal!$K277="Manual exit",Journal!$J277-Journal!$E277,IF(Journal!$K277="TP1 + Breakeven",L277*(Journal!$G277-Journal!$E277),IF(Journal!$K277="TP1 + Manual",L277*(Journal!$G277-Journal!$E277)+(1-L277)*(Journal!$J277-Journal!$E277),(Journal!$G277+Journal!$H277+IF(ISNUMBER(Journal!$I277),Journal!$I277,0))/IF(ISNUMBER(Journal!$I277),3,2)-Journal!$E277))))))</f>
        <v>0</v>
      </c>
      <c r="N277">
        <f>IF(K277,Journal!$E277+G277*M277,"")</f>
        <v>0</v>
      </c>
      <c r="O277">
        <f>Q276</f>
        <v>0</v>
      </c>
      <c r="P277">
        <f>IF(OR(NOT(A277),I277&lt;&gt;""),"",Journal!$L277)</f>
        <v>0</v>
      </c>
      <c r="Q277">
        <f>O277+IF(K277,V277,0)</f>
        <v>0</v>
      </c>
      <c r="R277">
        <f>IF(P277="","",H277*P277*C277*D277)</f>
        <v>0</v>
      </c>
      <c r="S277">
        <f>IF(K277,M277*P277*C277*D277,"")</f>
        <v>0</v>
      </c>
      <c r="T277">
        <f>IF(K277,-IF(F277&gt;0,F277*Journal!$E277*P277*C277*D277,P277*E277),"")</f>
        <v>0</v>
      </c>
      <c r="U277">
        <f>IF(K277,IF(S277&gt;0,"W",IF(S277&lt;0,"L","B")),"")</f>
        <v>0</v>
      </c>
      <c r="V277">
        <f>IF(K277,S277+T277,"")</f>
        <v>0</v>
      </c>
      <c r="W277">
        <f>IF(K277,V277/O277,"")</f>
        <v>0</v>
      </c>
      <c r="X277">
        <f>IF(K277,M277/H277,"")</f>
        <v>0</v>
      </c>
      <c r="Y277">
        <f>IF(AND(OR(J277="OK",J277="OPEN"),ISNUMBER(Journal!$G277)),G277*(Journal!$G277-Journal!$E277)/H277,"")</f>
        <v>0</v>
      </c>
      <c r="Z277">
        <f>IF(AA277="","",IF(AND(ISNUMBER(Settings!$D$5),ISNUMBER(Settings!$E$5),IF(Settings!$D$5&lt;=Settings!$E$5,AND(AA277&gt;=Settings!$D$5,AA277&lt;Settings!$E$5),OR(AA277&gt;=Settings!$D$5,AA277&lt;Settings!$E$5))),Settings!$A$5,IF(AND(ISNUMBER(Settings!$D$6),ISNUMBER(Settings!$E$6),IF(Settings!$D$6&lt;=Settings!$E$6,AND(AA277&gt;=Settings!$D$6,AA277&lt;Settings!$E$6),OR(AA277&gt;=Settings!$D$6,AA277&lt;Settings!$E$6))),Settings!$A$6,IF(AND(ISNUMBER(Settings!$D$7),ISNUMBER(Settings!$E$7),IF(Settings!$D$7&lt;=Settings!$E$7,AND(AA277&gt;=Settings!$D$7,AA277&lt;Settings!$E$7),OR(AA277&gt;=Settings!$D$7,AA277&lt;Settings!$E$7))),Settings!$A$7,IF(AND(ISNUMBER(Settings!$D$8),ISNUMBER(Settings!$E$8),IF(Settings!$D$8&lt;=Settings!$E$8,AND(AA277&gt;=Settings!$D$8,AA277&lt;Settings!$E$8),OR(AA277&gt;=Settings!$D$8,AA277&lt;Settings!$E$8))),Settings!$A$8,IF(AND(ISNUMBER(Settings!$D$9),ISNUMBER(Settings!$E$9),IF(Settings!$D$9&lt;=Settings!$E$9,AND(AA277&gt;=Settings!$D$9,AA277&lt;Settings!$E$9),OR(AA277&gt;=Settings!$D$9,AA277&lt;Settings!$E$9))),Settings!$A$9,IF(AND(ISNUMBER(Settings!$D$10),ISNUMBER(Settings!$E$10),IF(Settings!$D$10&lt;=Settings!$E$10,AND(AA277&gt;=Settings!$D$10,AA277&lt;Settings!$E$10),OR(AA277&gt;=Settings!$D$10,AA277&lt;Settings!$E$10))),Settings!$A$10,"")))))))</f>
        <v>0</v>
      </c>
      <c r="AA277">
        <f>IF(AND(A277,ISNUMBER(Journal!$B277)),MOD(ROUND(MOD(Journal!$B277,1)*1440,0)-ROUND(Journal!$D$8*60,0),1440),"")</f>
        <v>0</v>
      </c>
      <c r="AB277">
        <f>IF(G277=1,"LONG",IF(G277=-1,"SHORT",""))</f>
        <v>0</v>
      </c>
      <c r="AC277">
        <f>AC276+IF(K277,1,0)</f>
        <v>0</v>
      </c>
      <c r="AD277">
        <f>IF(K277,AC277,"")</f>
        <v>0</v>
      </c>
      <c r="AE277">
        <f>J277="OPEN"</f>
        <v>0</v>
      </c>
      <c r="AF277">
        <f>AND(J277&lt;&gt;"",J277&lt;&gt;"OK",J277&lt;&gt;"OPEN")</f>
        <v>0</v>
      </c>
      <c r="AH277">
        <v>266</v>
      </c>
      <c r="AI277">
        <f>IF(AH277&gt;$AZ$11,"",IF(AH277=0,Journal!$D$3,INDEX($Q$11:$Q$1010,MATCH(AH277,$AD$11:$AD$1010,0))))</f>
        <v>0</v>
      </c>
      <c r="AJ277">
        <v>267</v>
      </c>
      <c r="AK277">
        <f>IF(AJ277&gt;$AZ$11,"",INDEX($P$11:$P$1010,MATCH(AJ277,$AD$11:$AD$1010,0)))</f>
        <v>0</v>
      </c>
    </row>
    <row r="278" spans="1:37">
      <c r="A278">
        <f>COUNTA(Journal!A278:M278)&gt;0</f>
        <v>0</v>
      </c>
      <c r="B278">
        <f>IF(Journal!$C278="",0,IFERROR(MATCH(Journal!$C278,Markets!$A$5:$A$154,0),0))</f>
        <v>0</v>
      </c>
      <c r="C278">
        <f>IF(B278&gt;0,INDEX(Markets!$C$5:$C$154,B278),"")</f>
        <v>0</v>
      </c>
      <c r="D278">
        <f>IF(B278&gt;0,INDEX(Markets!$F$5:$F$154,B278),"")</f>
        <v>0</v>
      </c>
      <c r="E278">
        <f>IF(B278&gt;0,IF(INDEX(Markets!$G$5:$G$154,B278)="",Journal!$D$4,INDEX(Markets!$G$5:$G$154,B278)),"")</f>
        <v>0</v>
      </c>
      <c r="F278">
        <f>IF(B278&gt;0,N(INDEX(Markets!$H$5:$H$154,B278)),0)</f>
        <v>0</v>
      </c>
      <c r="G278">
        <f>IF(Journal!$D278="LONG",1,IF(Journal!$D278="SHORT",-1,0))</f>
        <v>0</v>
      </c>
      <c r="H278">
        <f>IF(AND(ISNUMBER(Journal!$E278),ISNUMBER(Journal!$F278)),ABS(Journal!$E278-Journal!$F278),"")</f>
        <v>0</v>
      </c>
      <c r="I278">
        <f>IF(NOT(A278),"",IF(Journal!$C278="","INSTRUMENT MISSING",IF(B278=0,"UNKNOWN INSTRUMENT",IF(OR(NOT(ISNUMBER(C278)),NOT(ISNUMBER(D278))),"INSTRUMENT SPECS MISSING",IF(OR(C278&lt;=0,D278&lt;=0),"INSTRUMENT SPECS MISSING",IF(NOT(ISNUMBER(Journal!$E278)),"ENTRY MISSING",IF(NOT(ISNUMBER(Journal!$F278)),"SL MISSING",IF(Journal!$F278=Journal!$E278,"SL = ENTRY",IF(G278=0,"DIRECTION MISSING",IF(G278*(Journal!$E278-Journal!$F278)&lt;=0,"SL WRONG SIDE",IF(NOT(AND(ISNUMBER(Journal!$L278),Journal!$L278&gt;0)),IF(TRUE,"LOTS MISSING","RISK MISSING"),"")))))))))))</f>
        <v>0</v>
      </c>
      <c r="J278">
        <f>IF(NOT(A278),"",IF(I278&lt;&gt;"",I278,IF(AND(ISNUMBER(Journal!$G278),G278*(Journal!$G278-Journal!$E278)&lt;=0),"TP1 WRONG SIDE",IF(AND(ISNUMBER(Journal!$H278),G278*(Journal!$H278-Journal!$E278)&lt;=0),"TP2 WRONG SIDE",IF(AND(ISNUMBER(Journal!$I278),G278*(Journal!$I278-Journal!$E278)&lt;=0),"TP3 WRONG SIDE",IF(Journal!$K278="","OPEN",IF(AND(Journal!$M278&lt;&gt;"",OR(NOT(ISNUMBER(Journal!$M278)),Journal!$M278&lt;=0,Journal!$M278&gt;=1)),"TP1 % INVALID",IF(Journal!$K278="SL","OK",IF(Journal!$K278="TP",IF(ISNUMBER(Journal!$G278),"OK","TP1 MISSING"),IF(Journal!$K278="Manual exit",IF(ISNUMBER(Journal!$J278),"OK","MANUAL MISSING"),IF(Journal!$K278="TP1 + Breakeven",IF(ISNUMBER(Journal!$G278),"OK","TP1 MISSING"),IF(Journal!$K278="TP1 + Manual",IF(ISNUMBER(Journal!$G278),IF(ISNUMBER(Journal!$J278),"OK","MANUAL MISSING"),IF(ISNUMBER(Journal!$J278),"TP1 MISSING","TP1 &amp; MANUAL MISSING")),IF(Journal!$K278="Multiple TP",IF(ISNUMBER(Journal!$G278),IF(ISNUMBER(Journal!$H278),"OK","TP2 MISSING"),IF(ISNUMBER(Journal!$H278),"TP1 MISSING","TP1 &amp; TP2 MISSING")),"UNKNOWN OUTCOME")))))))))))))</f>
        <v>0</v>
      </c>
      <c r="K278">
        <f>J278="OK"</f>
        <v>0</v>
      </c>
      <c r="L278">
        <f>IF(ISNUMBER(Journal!$M278),Journal!$M278,0.5)</f>
        <v>0</v>
      </c>
      <c r="M278">
        <f>IF(NOT(K278),"",G278*IF(Journal!$K278="SL",Journal!$F278-Journal!$E278,IF(Journal!$K278="TP",Journal!$G278-Journal!$E278,IF(Journal!$K278="Manual exit",Journal!$J278-Journal!$E278,IF(Journal!$K278="TP1 + Breakeven",L278*(Journal!$G278-Journal!$E278),IF(Journal!$K278="TP1 + Manual",L278*(Journal!$G278-Journal!$E278)+(1-L278)*(Journal!$J278-Journal!$E278),(Journal!$G278+Journal!$H278+IF(ISNUMBER(Journal!$I278),Journal!$I278,0))/IF(ISNUMBER(Journal!$I278),3,2)-Journal!$E278))))))</f>
        <v>0</v>
      </c>
      <c r="N278">
        <f>IF(K278,Journal!$E278+G278*M278,"")</f>
        <v>0</v>
      </c>
      <c r="O278">
        <f>Q277</f>
        <v>0</v>
      </c>
      <c r="P278">
        <f>IF(OR(NOT(A278),I278&lt;&gt;""),"",Journal!$L278)</f>
        <v>0</v>
      </c>
      <c r="Q278">
        <f>O278+IF(K278,V278,0)</f>
        <v>0</v>
      </c>
      <c r="R278">
        <f>IF(P278="","",H278*P278*C278*D278)</f>
        <v>0</v>
      </c>
      <c r="S278">
        <f>IF(K278,M278*P278*C278*D278,"")</f>
        <v>0</v>
      </c>
      <c r="T278">
        <f>IF(K278,-IF(F278&gt;0,F278*Journal!$E278*P278*C278*D278,P278*E278),"")</f>
        <v>0</v>
      </c>
      <c r="U278">
        <f>IF(K278,IF(S278&gt;0,"W",IF(S278&lt;0,"L","B")),"")</f>
        <v>0</v>
      </c>
      <c r="V278">
        <f>IF(K278,S278+T278,"")</f>
        <v>0</v>
      </c>
      <c r="W278">
        <f>IF(K278,V278/O278,"")</f>
        <v>0</v>
      </c>
      <c r="X278">
        <f>IF(K278,M278/H278,"")</f>
        <v>0</v>
      </c>
      <c r="Y278">
        <f>IF(AND(OR(J278="OK",J278="OPEN"),ISNUMBER(Journal!$G278)),G278*(Journal!$G278-Journal!$E278)/H278,"")</f>
        <v>0</v>
      </c>
      <c r="Z278">
        <f>IF(AA278="","",IF(AND(ISNUMBER(Settings!$D$5),ISNUMBER(Settings!$E$5),IF(Settings!$D$5&lt;=Settings!$E$5,AND(AA278&gt;=Settings!$D$5,AA278&lt;Settings!$E$5),OR(AA278&gt;=Settings!$D$5,AA278&lt;Settings!$E$5))),Settings!$A$5,IF(AND(ISNUMBER(Settings!$D$6),ISNUMBER(Settings!$E$6),IF(Settings!$D$6&lt;=Settings!$E$6,AND(AA278&gt;=Settings!$D$6,AA278&lt;Settings!$E$6),OR(AA278&gt;=Settings!$D$6,AA278&lt;Settings!$E$6))),Settings!$A$6,IF(AND(ISNUMBER(Settings!$D$7),ISNUMBER(Settings!$E$7),IF(Settings!$D$7&lt;=Settings!$E$7,AND(AA278&gt;=Settings!$D$7,AA278&lt;Settings!$E$7),OR(AA278&gt;=Settings!$D$7,AA278&lt;Settings!$E$7))),Settings!$A$7,IF(AND(ISNUMBER(Settings!$D$8),ISNUMBER(Settings!$E$8),IF(Settings!$D$8&lt;=Settings!$E$8,AND(AA278&gt;=Settings!$D$8,AA278&lt;Settings!$E$8),OR(AA278&gt;=Settings!$D$8,AA278&lt;Settings!$E$8))),Settings!$A$8,IF(AND(ISNUMBER(Settings!$D$9),ISNUMBER(Settings!$E$9),IF(Settings!$D$9&lt;=Settings!$E$9,AND(AA278&gt;=Settings!$D$9,AA278&lt;Settings!$E$9),OR(AA278&gt;=Settings!$D$9,AA278&lt;Settings!$E$9))),Settings!$A$9,IF(AND(ISNUMBER(Settings!$D$10),ISNUMBER(Settings!$E$10),IF(Settings!$D$10&lt;=Settings!$E$10,AND(AA278&gt;=Settings!$D$10,AA278&lt;Settings!$E$10),OR(AA278&gt;=Settings!$D$10,AA278&lt;Settings!$E$10))),Settings!$A$10,"")))))))</f>
        <v>0</v>
      </c>
      <c r="AA278">
        <f>IF(AND(A278,ISNUMBER(Journal!$B278)),MOD(ROUND(MOD(Journal!$B278,1)*1440,0)-ROUND(Journal!$D$8*60,0),1440),"")</f>
        <v>0</v>
      </c>
      <c r="AB278">
        <f>IF(G278=1,"LONG",IF(G278=-1,"SHORT",""))</f>
        <v>0</v>
      </c>
      <c r="AC278">
        <f>AC277+IF(K278,1,0)</f>
        <v>0</v>
      </c>
      <c r="AD278">
        <f>IF(K278,AC278,"")</f>
        <v>0</v>
      </c>
      <c r="AE278">
        <f>J278="OPEN"</f>
        <v>0</v>
      </c>
      <c r="AF278">
        <f>AND(J278&lt;&gt;"",J278&lt;&gt;"OK",J278&lt;&gt;"OPEN")</f>
        <v>0</v>
      </c>
      <c r="AH278">
        <v>267</v>
      </c>
      <c r="AI278">
        <f>IF(AH278&gt;$AZ$11,"",IF(AH278=0,Journal!$D$3,INDEX($Q$11:$Q$1010,MATCH(AH278,$AD$11:$AD$1010,0))))</f>
        <v>0</v>
      </c>
      <c r="AJ278">
        <v>268</v>
      </c>
      <c r="AK278">
        <f>IF(AJ278&gt;$AZ$11,"",INDEX($P$11:$P$1010,MATCH(AJ278,$AD$11:$AD$1010,0)))</f>
        <v>0</v>
      </c>
    </row>
    <row r="279" spans="1:37">
      <c r="A279">
        <f>COUNTA(Journal!A279:M279)&gt;0</f>
        <v>0</v>
      </c>
      <c r="B279">
        <f>IF(Journal!$C279="",0,IFERROR(MATCH(Journal!$C279,Markets!$A$5:$A$154,0),0))</f>
        <v>0</v>
      </c>
      <c r="C279">
        <f>IF(B279&gt;0,INDEX(Markets!$C$5:$C$154,B279),"")</f>
        <v>0</v>
      </c>
      <c r="D279">
        <f>IF(B279&gt;0,INDEX(Markets!$F$5:$F$154,B279),"")</f>
        <v>0</v>
      </c>
      <c r="E279">
        <f>IF(B279&gt;0,IF(INDEX(Markets!$G$5:$G$154,B279)="",Journal!$D$4,INDEX(Markets!$G$5:$G$154,B279)),"")</f>
        <v>0</v>
      </c>
      <c r="F279">
        <f>IF(B279&gt;0,N(INDEX(Markets!$H$5:$H$154,B279)),0)</f>
        <v>0</v>
      </c>
      <c r="G279">
        <f>IF(Journal!$D279="LONG",1,IF(Journal!$D279="SHORT",-1,0))</f>
        <v>0</v>
      </c>
      <c r="H279">
        <f>IF(AND(ISNUMBER(Journal!$E279),ISNUMBER(Journal!$F279)),ABS(Journal!$E279-Journal!$F279),"")</f>
        <v>0</v>
      </c>
      <c r="I279">
        <f>IF(NOT(A279),"",IF(Journal!$C279="","INSTRUMENT MISSING",IF(B279=0,"UNKNOWN INSTRUMENT",IF(OR(NOT(ISNUMBER(C279)),NOT(ISNUMBER(D279))),"INSTRUMENT SPECS MISSING",IF(OR(C279&lt;=0,D279&lt;=0),"INSTRUMENT SPECS MISSING",IF(NOT(ISNUMBER(Journal!$E279)),"ENTRY MISSING",IF(NOT(ISNUMBER(Journal!$F279)),"SL MISSING",IF(Journal!$F279=Journal!$E279,"SL = ENTRY",IF(G279=0,"DIRECTION MISSING",IF(G279*(Journal!$E279-Journal!$F279)&lt;=0,"SL WRONG SIDE",IF(NOT(AND(ISNUMBER(Journal!$L279),Journal!$L279&gt;0)),IF(TRUE,"LOTS MISSING","RISK MISSING"),"")))))))))))</f>
        <v>0</v>
      </c>
      <c r="J279">
        <f>IF(NOT(A279),"",IF(I279&lt;&gt;"",I279,IF(AND(ISNUMBER(Journal!$G279),G279*(Journal!$G279-Journal!$E279)&lt;=0),"TP1 WRONG SIDE",IF(AND(ISNUMBER(Journal!$H279),G279*(Journal!$H279-Journal!$E279)&lt;=0),"TP2 WRONG SIDE",IF(AND(ISNUMBER(Journal!$I279),G279*(Journal!$I279-Journal!$E279)&lt;=0),"TP3 WRONG SIDE",IF(Journal!$K279="","OPEN",IF(AND(Journal!$M279&lt;&gt;"",OR(NOT(ISNUMBER(Journal!$M279)),Journal!$M279&lt;=0,Journal!$M279&gt;=1)),"TP1 % INVALID",IF(Journal!$K279="SL","OK",IF(Journal!$K279="TP",IF(ISNUMBER(Journal!$G279),"OK","TP1 MISSING"),IF(Journal!$K279="Manual exit",IF(ISNUMBER(Journal!$J279),"OK","MANUAL MISSING"),IF(Journal!$K279="TP1 + Breakeven",IF(ISNUMBER(Journal!$G279),"OK","TP1 MISSING"),IF(Journal!$K279="TP1 + Manual",IF(ISNUMBER(Journal!$G279),IF(ISNUMBER(Journal!$J279),"OK","MANUAL MISSING"),IF(ISNUMBER(Journal!$J279),"TP1 MISSING","TP1 &amp; MANUAL MISSING")),IF(Journal!$K279="Multiple TP",IF(ISNUMBER(Journal!$G279),IF(ISNUMBER(Journal!$H279),"OK","TP2 MISSING"),IF(ISNUMBER(Journal!$H279),"TP1 MISSING","TP1 &amp; TP2 MISSING")),"UNKNOWN OUTCOME")))))))))))))</f>
        <v>0</v>
      </c>
      <c r="K279">
        <f>J279="OK"</f>
        <v>0</v>
      </c>
      <c r="L279">
        <f>IF(ISNUMBER(Journal!$M279),Journal!$M279,0.5)</f>
        <v>0</v>
      </c>
      <c r="M279">
        <f>IF(NOT(K279),"",G279*IF(Journal!$K279="SL",Journal!$F279-Journal!$E279,IF(Journal!$K279="TP",Journal!$G279-Journal!$E279,IF(Journal!$K279="Manual exit",Journal!$J279-Journal!$E279,IF(Journal!$K279="TP1 + Breakeven",L279*(Journal!$G279-Journal!$E279),IF(Journal!$K279="TP1 + Manual",L279*(Journal!$G279-Journal!$E279)+(1-L279)*(Journal!$J279-Journal!$E279),(Journal!$G279+Journal!$H279+IF(ISNUMBER(Journal!$I279),Journal!$I279,0))/IF(ISNUMBER(Journal!$I279),3,2)-Journal!$E279))))))</f>
        <v>0</v>
      </c>
      <c r="N279">
        <f>IF(K279,Journal!$E279+G279*M279,"")</f>
        <v>0</v>
      </c>
      <c r="O279">
        <f>Q278</f>
        <v>0</v>
      </c>
      <c r="P279">
        <f>IF(OR(NOT(A279),I279&lt;&gt;""),"",Journal!$L279)</f>
        <v>0</v>
      </c>
      <c r="Q279">
        <f>O279+IF(K279,V279,0)</f>
        <v>0</v>
      </c>
      <c r="R279">
        <f>IF(P279="","",H279*P279*C279*D279)</f>
        <v>0</v>
      </c>
      <c r="S279">
        <f>IF(K279,M279*P279*C279*D279,"")</f>
        <v>0</v>
      </c>
      <c r="T279">
        <f>IF(K279,-IF(F279&gt;0,F279*Journal!$E279*P279*C279*D279,P279*E279),"")</f>
        <v>0</v>
      </c>
      <c r="U279">
        <f>IF(K279,IF(S279&gt;0,"W",IF(S279&lt;0,"L","B")),"")</f>
        <v>0</v>
      </c>
      <c r="V279">
        <f>IF(K279,S279+T279,"")</f>
        <v>0</v>
      </c>
      <c r="W279">
        <f>IF(K279,V279/O279,"")</f>
        <v>0</v>
      </c>
      <c r="X279">
        <f>IF(K279,M279/H279,"")</f>
        <v>0</v>
      </c>
      <c r="Y279">
        <f>IF(AND(OR(J279="OK",J279="OPEN"),ISNUMBER(Journal!$G279)),G279*(Journal!$G279-Journal!$E279)/H279,"")</f>
        <v>0</v>
      </c>
      <c r="Z279">
        <f>IF(AA279="","",IF(AND(ISNUMBER(Settings!$D$5),ISNUMBER(Settings!$E$5),IF(Settings!$D$5&lt;=Settings!$E$5,AND(AA279&gt;=Settings!$D$5,AA279&lt;Settings!$E$5),OR(AA279&gt;=Settings!$D$5,AA279&lt;Settings!$E$5))),Settings!$A$5,IF(AND(ISNUMBER(Settings!$D$6),ISNUMBER(Settings!$E$6),IF(Settings!$D$6&lt;=Settings!$E$6,AND(AA279&gt;=Settings!$D$6,AA279&lt;Settings!$E$6),OR(AA279&gt;=Settings!$D$6,AA279&lt;Settings!$E$6))),Settings!$A$6,IF(AND(ISNUMBER(Settings!$D$7),ISNUMBER(Settings!$E$7),IF(Settings!$D$7&lt;=Settings!$E$7,AND(AA279&gt;=Settings!$D$7,AA279&lt;Settings!$E$7),OR(AA279&gt;=Settings!$D$7,AA279&lt;Settings!$E$7))),Settings!$A$7,IF(AND(ISNUMBER(Settings!$D$8),ISNUMBER(Settings!$E$8),IF(Settings!$D$8&lt;=Settings!$E$8,AND(AA279&gt;=Settings!$D$8,AA279&lt;Settings!$E$8),OR(AA279&gt;=Settings!$D$8,AA279&lt;Settings!$E$8))),Settings!$A$8,IF(AND(ISNUMBER(Settings!$D$9),ISNUMBER(Settings!$E$9),IF(Settings!$D$9&lt;=Settings!$E$9,AND(AA279&gt;=Settings!$D$9,AA279&lt;Settings!$E$9),OR(AA279&gt;=Settings!$D$9,AA279&lt;Settings!$E$9))),Settings!$A$9,IF(AND(ISNUMBER(Settings!$D$10),ISNUMBER(Settings!$E$10),IF(Settings!$D$10&lt;=Settings!$E$10,AND(AA279&gt;=Settings!$D$10,AA279&lt;Settings!$E$10),OR(AA279&gt;=Settings!$D$10,AA279&lt;Settings!$E$10))),Settings!$A$10,"")))))))</f>
        <v>0</v>
      </c>
      <c r="AA279">
        <f>IF(AND(A279,ISNUMBER(Journal!$B279)),MOD(ROUND(MOD(Journal!$B279,1)*1440,0)-ROUND(Journal!$D$8*60,0),1440),"")</f>
        <v>0</v>
      </c>
      <c r="AB279">
        <f>IF(G279=1,"LONG",IF(G279=-1,"SHORT",""))</f>
        <v>0</v>
      </c>
      <c r="AC279">
        <f>AC278+IF(K279,1,0)</f>
        <v>0</v>
      </c>
      <c r="AD279">
        <f>IF(K279,AC279,"")</f>
        <v>0</v>
      </c>
      <c r="AE279">
        <f>J279="OPEN"</f>
        <v>0</v>
      </c>
      <c r="AF279">
        <f>AND(J279&lt;&gt;"",J279&lt;&gt;"OK",J279&lt;&gt;"OPEN")</f>
        <v>0</v>
      </c>
      <c r="AH279">
        <v>268</v>
      </c>
      <c r="AI279">
        <f>IF(AH279&gt;$AZ$11,"",IF(AH279=0,Journal!$D$3,INDEX($Q$11:$Q$1010,MATCH(AH279,$AD$11:$AD$1010,0))))</f>
        <v>0</v>
      </c>
      <c r="AJ279">
        <v>269</v>
      </c>
      <c r="AK279">
        <f>IF(AJ279&gt;$AZ$11,"",INDEX($P$11:$P$1010,MATCH(AJ279,$AD$11:$AD$1010,0)))</f>
        <v>0</v>
      </c>
    </row>
    <row r="280" spans="1:37">
      <c r="A280">
        <f>COUNTA(Journal!A280:M280)&gt;0</f>
        <v>0</v>
      </c>
      <c r="B280">
        <f>IF(Journal!$C280="",0,IFERROR(MATCH(Journal!$C280,Markets!$A$5:$A$154,0),0))</f>
        <v>0</v>
      </c>
      <c r="C280">
        <f>IF(B280&gt;0,INDEX(Markets!$C$5:$C$154,B280),"")</f>
        <v>0</v>
      </c>
      <c r="D280">
        <f>IF(B280&gt;0,INDEX(Markets!$F$5:$F$154,B280),"")</f>
        <v>0</v>
      </c>
      <c r="E280">
        <f>IF(B280&gt;0,IF(INDEX(Markets!$G$5:$G$154,B280)="",Journal!$D$4,INDEX(Markets!$G$5:$G$154,B280)),"")</f>
        <v>0</v>
      </c>
      <c r="F280">
        <f>IF(B280&gt;0,N(INDEX(Markets!$H$5:$H$154,B280)),0)</f>
        <v>0</v>
      </c>
      <c r="G280">
        <f>IF(Journal!$D280="LONG",1,IF(Journal!$D280="SHORT",-1,0))</f>
        <v>0</v>
      </c>
      <c r="H280">
        <f>IF(AND(ISNUMBER(Journal!$E280),ISNUMBER(Journal!$F280)),ABS(Journal!$E280-Journal!$F280),"")</f>
        <v>0</v>
      </c>
      <c r="I280">
        <f>IF(NOT(A280),"",IF(Journal!$C280="","INSTRUMENT MISSING",IF(B280=0,"UNKNOWN INSTRUMENT",IF(OR(NOT(ISNUMBER(C280)),NOT(ISNUMBER(D280))),"INSTRUMENT SPECS MISSING",IF(OR(C280&lt;=0,D280&lt;=0),"INSTRUMENT SPECS MISSING",IF(NOT(ISNUMBER(Journal!$E280)),"ENTRY MISSING",IF(NOT(ISNUMBER(Journal!$F280)),"SL MISSING",IF(Journal!$F280=Journal!$E280,"SL = ENTRY",IF(G280=0,"DIRECTION MISSING",IF(G280*(Journal!$E280-Journal!$F280)&lt;=0,"SL WRONG SIDE",IF(NOT(AND(ISNUMBER(Journal!$L280),Journal!$L280&gt;0)),IF(TRUE,"LOTS MISSING","RISK MISSING"),"")))))))))))</f>
        <v>0</v>
      </c>
      <c r="J280">
        <f>IF(NOT(A280),"",IF(I280&lt;&gt;"",I280,IF(AND(ISNUMBER(Journal!$G280),G280*(Journal!$G280-Journal!$E280)&lt;=0),"TP1 WRONG SIDE",IF(AND(ISNUMBER(Journal!$H280),G280*(Journal!$H280-Journal!$E280)&lt;=0),"TP2 WRONG SIDE",IF(AND(ISNUMBER(Journal!$I280),G280*(Journal!$I280-Journal!$E280)&lt;=0),"TP3 WRONG SIDE",IF(Journal!$K280="","OPEN",IF(AND(Journal!$M280&lt;&gt;"",OR(NOT(ISNUMBER(Journal!$M280)),Journal!$M280&lt;=0,Journal!$M280&gt;=1)),"TP1 % INVALID",IF(Journal!$K280="SL","OK",IF(Journal!$K280="TP",IF(ISNUMBER(Journal!$G280),"OK","TP1 MISSING"),IF(Journal!$K280="Manual exit",IF(ISNUMBER(Journal!$J280),"OK","MANUAL MISSING"),IF(Journal!$K280="TP1 + Breakeven",IF(ISNUMBER(Journal!$G280),"OK","TP1 MISSING"),IF(Journal!$K280="TP1 + Manual",IF(ISNUMBER(Journal!$G280),IF(ISNUMBER(Journal!$J280),"OK","MANUAL MISSING"),IF(ISNUMBER(Journal!$J280),"TP1 MISSING","TP1 &amp; MANUAL MISSING")),IF(Journal!$K280="Multiple TP",IF(ISNUMBER(Journal!$G280),IF(ISNUMBER(Journal!$H280),"OK","TP2 MISSING"),IF(ISNUMBER(Journal!$H280),"TP1 MISSING","TP1 &amp; TP2 MISSING")),"UNKNOWN OUTCOME")))))))))))))</f>
        <v>0</v>
      </c>
      <c r="K280">
        <f>J280="OK"</f>
        <v>0</v>
      </c>
      <c r="L280">
        <f>IF(ISNUMBER(Journal!$M280),Journal!$M280,0.5)</f>
        <v>0</v>
      </c>
      <c r="M280">
        <f>IF(NOT(K280),"",G280*IF(Journal!$K280="SL",Journal!$F280-Journal!$E280,IF(Journal!$K280="TP",Journal!$G280-Journal!$E280,IF(Journal!$K280="Manual exit",Journal!$J280-Journal!$E280,IF(Journal!$K280="TP1 + Breakeven",L280*(Journal!$G280-Journal!$E280),IF(Journal!$K280="TP1 + Manual",L280*(Journal!$G280-Journal!$E280)+(1-L280)*(Journal!$J280-Journal!$E280),(Journal!$G280+Journal!$H280+IF(ISNUMBER(Journal!$I280),Journal!$I280,0))/IF(ISNUMBER(Journal!$I280),3,2)-Journal!$E280))))))</f>
        <v>0</v>
      </c>
      <c r="N280">
        <f>IF(K280,Journal!$E280+G280*M280,"")</f>
        <v>0</v>
      </c>
      <c r="O280">
        <f>Q279</f>
        <v>0</v>
      </c>
      <c r="P280">
        <f>IF(OR(NOT(A280),I280&lt;&gt;""),"",Journal!$L280)</f>
        <v>0</v>
      </c>
      <c r="Q280">
        <f>O280+IF(K280,V280,0)</f>
        <v>0</v>
      </c>
      <c r="R280">
        <f>IF(P280="","",H280*P280*C280*D280)</f>
        <v>0</v>
      </c>
      <c r="S280">
        <f>IF(K280,M280*P280*C280*D280,"")</f>
        <v>0</v>
      </c>
      <c r="T280">
        <f>IF(K280,-IF(F280&gt;0,F280*Journal!$E280*P280*C280*D280,P280*E280),"")</f>
        <v>0</v>
      </c>
      <c r="U280">
        <f>IF(K280,IF(S280&gt;0,"W",IF(S280&lt;0,"L","B")),"")</f>
        <v>0</v>
      </c>
      <c r="V280">
        <f>IF(K280,S280+T280,"")</f>
        <v>0</v>
      </c>
      <c r="W280">
        <f>IF(K280,V280/O280,"")</f>
        <v>0</v>
      </c>
      <c r="X280">
        <f>IF(K280,M280/H280,"")</f>
        <v>0</v>
      </c>
      <c r="Y280">
        <f>IF(AND(OR(J280="OK",J280="OPEN"),ISNUMBER(Journal!$G280)),G280*(Journal!$G280-Journal!$E280)/H280,"")</f>
        <v>0</v>
      </c>
      <c r="Z280">
        <f>IF(AA280="","",IF(AND(ISNUMBER(Settings!$D$5),ISNUMBER(Settings!$E$5),IF(Settings!$D$5&lt;=Settings!$E$5,AND(AA280&gt;=Settings!$D$5,AA280&lt;Settings!$E$5),OR(AA280&gt;=Settings!$D$5,AA280&lt;Settings!$E$5))),Settings!$A$5,IF(AND(ISNUMBER(Settings!$D$6),ISNUMBER(Settings!$E$6),IF(Settings!$D$6&lt;=Settings!$E$6,AND(AA280&gt;=Settings!$D$6,AA280&lt;Settings!$E$6),OR(AA280&gt;=Settings!$D$6,AA280&lt;Settings!$E$6))),Settings!$A$6,IF(AND(ISNUMBER(Settings!$D$7),ISNUMBER(Settings!$E$7),IF(Settings!$D$7&lt;=Settings!$E$7,AND(AA280&gt;=Settings!$D$7,AA280&lt;Settings!$E$7),OR(AA280&gt;=Settings!$D$7,AA280&lt;Settings!$E$7))),Settings!$A$7,IF(AND(ISNUMBER(Settings!$D$8),ISNUMBER(Settings!$E$8),IF(Settings!$D$8&lt;=Settings!$E$8,AND(AA280&gt;=Settings!$D$8,AA280&lt;Settings!$E$8),OR(AA280&gt;=Settings!$D$8,AA280&lt;Settings!$E$8))),Settings!$A$8,IF(AND(ISNUMBER(Settings!$D$9),ISNUMBER(Settings!$E$9),IF(Settings!$D$9&lt;=Settings!$E$9,AND(AA280&gt;=Settings!$D$9,AA280&lt;Settings!$E$9),OR(AA280&gt;=Settings!$D$9,AA280&lt;Settings!$E$9))),Settings!$A$9,IF(AND(ISNUMBER(Settings!$D$10),ISNUMBER(Settings!$E$10),IF(Settings!$D$10&lt;=Settings!$E$10,AND(AA280&gt;=Settings!$D$10,AA280&lt;Settings!$E$10),OR(AA280&gt;=Settings!$D$10,AA280&lt;Settings!$E$10))),Settings!$A$10,"")))))))</f>
        <v>0</v>
      </c>
      <c r="AA280">
        <f>IF(AND(A280,ISNUMBER(Journal!$B280)),MOD(ROUND(MOD(Journal!$B280,1)*1440,0)-ROUND(Journal!$D$8*60,0),1440),"")</f>
        <v>0</v>
      </c>
      <c r="AB280">
        <f>IF(G280=1,"LONG",IF(G280=-1,"SHORT",""))</f>
        <v>0</v>
      </c>
      <c r="AC280">
        <f>AC279+IF(K280,1,0)</f>
        <v>0</v>
      </c>
      <c r="AD280">
        <f>IF(K280,AC280,"")</f>
        <v>0</v>
      </c>
      <c r="AE280">
        <f>J280="OPEN"</f>
        <v>0</v>
      </c>
      <c r="AF280">
        <f>AND(J280&lt;&gt;"",J280&lt;&gt;"OK",J280&lt;&gt;"OPEN")</f>
        <v>0</v>
      </c>
      <c r="AH280">
        <v>269</v>
      </c>
      <c r="AI280">
        <f>IF(AH280&gt;$AZ$11,"",IF(AH280=0,Journal!$D$3,INDEX($Q$11:$Q$1010,MATCH(AH280,$AD$11:$AD$1010,0))))</f>
        <v>0</v>
      </c>
      <c r="AJ280">
        <v>270</v>
      </c>
      <c r="AK280">
        <f>IF(AJ280&gt;$AZ$11,"",INDEX($P$11:$P$1010,MATCH(AJ280,$AD$11:$AD$1010,0)))</f>
        <v>0</v>
      </c>
    </row>
    <row r="281" spans="1:37">
      <c r="A281">
        <f>COUNTA(Journal!A281:M281)&gt;0</f>
        <v>0</v>
      </c>
      <c r="B281">
        <f>IF(Journal!$C281="",0,IFERROR(MATCH(Journal!$C281,Markets!$A$5:$A$154,0),0))</f>
        <v>0</v>
      </c>
      <c r="C281">
        <f>IF(B281&gt;0,INDEX(Markets!$C$5:$C$154,B281),"")</f>
        <v>0</v>
      </c>
      <c r="D281">
        <f>IF(B281&gt;0,INDEX(Markets!$F$5:$F$154,B281),"")</f>
        <v>0</v>
      </c>
      <c r="E281">
        <f>IF(B281&gt;0,IF(INDEX(Markets!$G$5:$G$154,B281)="",Journal!$D$4,INDEX(Markets!$G$5:$G$154,B281)),"")</f>
        <v>0</v>
      </c>
      <c r="F281">
        <f>IF(B281&gt;0,N(INDEX(Markets!$H$5:$H$154,B281)),0)</f>
        <v>0</v>
      </c>
      <c r="G281">
        <f>IF(Journal!$D281="LONG",1,IF(Journal!$D281="SHORT",-1,0))</f>
        <v>0</v>
      </c>
      <c r="H281">
        <f>IF(AND(ISNUMBER(Journal!$E281),ISNUMBER(Journal!$F281)),ABS(Journal!$E281-Journal!$F281),"")</f>
        <v>0</v>
      </c>
      <c r="I281">
        <f>IF(NOT(A281),"",IF(Journal!$C281="","INSTRUMENT MISSING",IF(B281=0,"UNKNOWN INSTRUMENT",IF(OR(NOT(ISNUMBER(C281)),NOT(ISNUMBER(D281))),"INSTRUMENT SPECS MISSING",IF(OR(C281&lt;=0,D281&lt;=0),"INSTRUMENT SPECS MISSING",IF(NOT(ISNUMBER(Journal!$E281)),"ENTRY MISSING",IF(NOT(ISNUMBER(Journal!$F281)),"SL MISSING",IF(Journal!$F281=Journal!$E281,"SL = ENTRY",IF(G281=0,"DIRECTION MISSING",IF(G281*(Journal!$E281-Journal!$F281)&lt;=0,"SL WRONG SIDE",IF(NOT(AND(ISNUMBER(Journal!$L281),Journal!$L281&gt;0)),IF(TRUE,"LOTS MISSING","RISK MISSING"),"")))))))))))</f>
        <v>0</v>
      </c>
      <c r="J281">
        <f>IF(NOT(A281),"",IF(I281&lt;&gt;"",I281,IF(AND(ISNUMBER(Journal!$G281),G281*(Journal!$G281-Journal!$E281)&lt;=0),"TP1 WRONG SIDE",IF(AND(ISNUMBER(Journal!$H281),G281*(Journal!$H281-Journal!$E281)&lt;=0),"TP2 WRONG SIDE",IF(AND(ISNUMBER(Journal!$I281),G281*(Journal!$I281-Journal!$E281)&lt;=0),"TP3 WRONG SIDE",IF(Journal!$K281="","OPEN",IF(AND(Journal!$M281&lt;&gt;"",OR(NOT(ISNUMBER(Journal!$M281)),Journal!$M281&lt;=0,Journal!$M281&gt;=1)),"TP1 % INVALID",IF(Journal!$K281="SL","OK",IF(Journal!$K281="TP",IF(ISNUMBER(Journal!$G281),"OK","TP1 MISSING"),IF(Journal!$K281="Manual exit",IF(ISNUMBER(Journal!$J281),"OK","MANUAL MISSING"),IF(Journal!$K281="TP1 + Breakeven",IF(ISNUMBER(Journal!$G281),"OK","TP1 MISSING"),IF(Journal!$K281="TP1 + Manual",IF(ISNUMBER(Journal!$G281),IF(ISNUMBER(Journal!$J281),"OK","MANUAL MISSING"),IF(ISNUMBER(Journal!$J281),"TP1 MISSING","TP1 &amp; MANUAL MISSING")),IF(Journal!$K281="Multiple TP",IF(ISNUMBER(Journal!$G281),IF(ISNUMBER(Journal!$H281),"OK","TP2 MISSING"),IF(ISNUMBER(Journal!$H281),"TP1 MISSING","TP1 &amp; TP2 MISSING")),"UNKNOWN OUTCOME")))))))))))))</f>
        <v>0</v>
      </c>
      <c r="K281">
        <f>J281="OK"</f>
        <v>0</v>
      </c>
      <c r="L281">
        <f>IF(ISNUMBER(Journal!$M281),Journal!$M281,0.5)</f>
        <v>0</v>
      </c>
      <c r="M281">
        <f>IF(NOT(K281),"",G281*IF(Journal!$K281="SL",Journal!$F281-Journal!$E281,IF(Journal!$K281="TP",Journal!$G281-Journal!$E281,IF(Journal!$K281="Manual exit",Journal!$J281-Journal!$E281,IF(Journal!$K281="TP1 + Breakeven",L281*(Journal!$G281-Journal!$E281),IF(Journal!$K281="TP1 + Manual",L281*(Journal!$G281-Journal!$E281)+(1-L281)*(Journal!$J281-Journal!$E281),(Journal!$G281+Journal!$H281+IF(ISNUMBER(Journal!$I281),Journal!$I281,0))/IF(ISNUMBER(Journal!$I281),3,2)-Journal!$E281))))))</f>
        <v>0</v>
      </c>
      <c r="N281">
        <f>IF(K281,Journal!$E281+G281*M281,"")</f>
        <v>0</v>
      </c>
      <c r="O281">
        <f>Q280</f>
        <v>0</v>
      </c>
      <c r="P281">
        <f>IF(OR(NOT(A281),I281&lt;&gt;""),"",Journal!$L281)</f>
        <v>0</v>
      </c>
      <c r="Q281">
        <f>O281+IF(K281,V281,0)</f>
        <v>0</v>
      </c>
      <c r="R281">
        <f>IF(P281="","",H281*P281*C281*D281)</f>
        <v>0</v>
      </c>
      <c r="S281">
        <f>IF(K281,M281*P281*C281*D281,"")</f>
        <v>0</v>
      </c>
      <c r="T281">
        <f>IF(K281,-IF(F281&gt;0,F281*Journal!$E281*P281*C281*D281,P281*E281),"")</f>
        <v>0</v>
      </c>
      <c r="U281">
        <f>IF(K281,IF(S281&gt;0,"W",IF(S281&lt;0,"L","B")),"")</f>
        <v>0</v>
      </c>
      <c r="V281">
        <f>IF(K281,S281+T281,"")</f>
        <v>0</v>
      </c>
      <c r="W281">
        <f>IF(K281,V281/O281,"")</f>
        <v>0</v>
      </c>
      <c r="X281">
        <f>IF(K281,M281/H281,"")</f>
        <v>0</v>
      </c>
      <c r="Y281">
        <f>IF(AND(OR(J281="OK",J281="OPEN"),ISNUMBER(Journal!$G281)),G281*(Journal!$G281-Journal!$E281)/H281,"")</f>
        <v>0</v>
      </c>
      <c r="Z281">
        <f>IF(AA281="","",IF(AND(ISNUMBER(Settings!$D$5),ISNUMBER(Settings!$E$5),IF(Settings!$D$5&lt;=Settings!$E$5,AND(AA281&gt;=Settings!$D$5,AA281&lt;Settings!$E$5),OR(AA281&gt;=Settings!$D$5,AA281&lt;Settings!$E$5))),Settings!$A$5,IF(AND(ISNUMBER(Settings!$D$6),ISNUMBER(Settings!$E$6),IF(Settings!$D$6&lt;=Settings!$E$6,AND(AA281&gt;=Settings!$D$6,AA281&lt;Settings!$E$6),OR(AA281&gt;=Settings!$D$6,AA281&lt;Settings!$E$6))),Settings!$A$6,IF(AND(ISNUMBER(Settings!$D$7),ISNUMBER(Settings!$E$7),IF(Settings!$D$7&lt;=Settings!$E$7,AND(AA281&gt;=Settings!$D$7,AA281&lt;Settings!$E$7),OR(AA281&gt;=Settings!$D$7,AA281&lt;Settings!$E$7))),Settings!$A$7,IF(AND(ISNUMBER(Settings!$D$8),ISNUMBER(Settings!$E$8),IF(Settings!$D$8&lt;=Settings!$E$8,AND(AA281&gt;=Settings!$D$8,AA281&lt;Settings!$E$8),OR(AA281&gt;=Settings!$D$8,AA281&lt;Settings!$E$8))),Settings!$A$8,IF(AND(ISNUMBER(Settings!$D$9),ISNUMBER(Settings!$E$9),IF(Settings!$D$9&lt;=Settings!$E$9,AND(AA281&gt;=Settings!$D$9,AA281&lt;Settings!$E$9),OR(AA281&gt;=Settings!$D$9,AA281&lt;Settings!$E$9))),Settings!$A$9,IF(AND(ISNUMBER(Settings!$D$10),ISNUMBER(Settings!$E$10),IF(Settings!$D$10&lt;=Settings!$E$10,AND(AA281&gt;=Settings!$D$10,AA281&lt;Settings!$E$10),OR(AA281&gt;=Settings!$D$10,AA281&lt;Settings!$E$10))),Settings!$A$10,"")))))))</f>
        <v>0</v>
      </c>
      <c r="AA281">
        <f>IF(AND(A281,ISNUMBER(Journal!$B281)),MOD(ROUND(MOD(Journal!$B281,1)*1440,0)-ROUND(Journal!$D$8*60,0),1440),"")</f>
        <v>0</v>
      </c>
      <c r="AB281">
        <f>IF(G281=1,"LONG",IF(G281=-1,"SHORT",""))</f>
        <v>0</v>
      </c>
      <c r="AC281">
        <f>AC280+IF(K281,1,0)</f>
        <v>0</v>
      </c>
      <c r="AD281">
        <f>IF(K281,AC281,"")</f>
        <v>0</v>
      </c>
      <c r="AE281">
        <f>J281="OPEN"</f>
        <v>0</v>
      </c>
      <c r="AF281">
        <f>AND(J281&lt;&gt;"",J281&lt;&gt;"OK",J281&lt;&gt;"OPEN")</f>
        <v>0</v>
      </c>
      <c r="AH281">
        <v>270</v>
      </c>
      <c r="AI281">
        <f>IF(AH281&gt;$AZ$11,"",IF(AH281=0,Journal!$D$3,INDEX($Q$11:$Q$1010,MATCH(AH281,$AD$11:$AD$1010,0))))</f>
        <v>0</v>
      </c>
      <c r="AJ281">
        <v>271</v>
      </c>
      <c r="AK281">
        <f>IF(AJ281&gt;$AZ$11,"",INDEX($P$11:$P$1010,MATCH(AJ281,$AD$11:$AD$1010,0)))</f>
        <v>0</v>
      </c>
    </row>
    <row r="282" spans="1:37">
      <c r="A282">
        <f>COUNTA(Journal!A282:M282)&gt;0</f>
        <v>0</v>
      </c>
      <c r="B282">
        <f>IF(Journal!$C282="",0,IFERROR(MATCH(Journal!$C282,Markets!$A$5:$A$154,0),0))</f>
        <v>0</v>
      </c>
      <c r="C282">
        <f>IF(B282&gt;0,INDEX(Markets!$C$5:$C$154,B282),"")</f>
        <v>0</v>
      </c>
      <c r="D282">
        <f>IF(B282&gt;0,INDEX(Markets!$F$5:$F$154,B282),"")</f>
        <v>0</v>
      </c>
      <c r="E282">
        <f>IF(B282&gt;0,IF(INDEX(Markets!$G$5:$G$154,B282)="",Journal!$D$4,INDEX(Markets!$G$5:$G$154,B282)),"")</f>
        <v>0</v>
      </c>
      <c r="F282">
        <f>IF(B282&gt;0,N(INDEX(Markets!$H$5:$H$154,B282)),0)</f>
        <v>0</v>
      </c>
      <c r="G282">
        <f>IF(Journal!$D282="LONG",1,IF(Journal!$D282="SHORT",-1,0))</f>
        <v>0</v>
      </c>
      <c r="H282">
        <f>IF(AND(ISNUMBER(Journal!$E282),ISNUMBER(Journal!$F282)),ABS(Journal!$E282-Journal!$F282),"")</f>
        <v>0</v>
      </c>
      <c r="I282">
        <f>IF(NOT(A282),"",IF(Journal!$C282="","INSTRUMENT MISSING",IF(B282=0,"UNKNOWN INSTRUMENT",IF(OR(NOT(ISNUMBER(C282)),NOT(ISNUMBER(D282))),"INSTRUMENT SPECS MISSING",IF(OR(C282&lt;=0,D282&lt;=0),"INSTRUMENT SPECS MISSING",IF(NOT(ISNUMBER(Journal!$E282)),"ENTRY MISSING",IF(NOT(ISNUMBER(Journal!$F282)),"SL MISSING",IF(Journal!$F282=Journal!$E282,"SL = ENTRY",IF(G282=0,"DIRECTION MISSING",IF(G282*(Journal!$E282-Journal!$F282)&lt;=0,"SL WRONG SIDE",IF(NOT(AND(ISNUMBER(Journal!$L282),Journal!$L282&gt;0)),IF(TRUE,"LOTS MISSING","RISK MISSING"),"")))))))))))</f>
        <v>0</v>
      </c>
      <c r="J282">
        <f>IF(NOT(A282),"",IF(I282&lt;&gt;"",I282,IF(AND(ISNUMBER(Journal!$G282),G282*(Journal!$G282-Journal!$E282)&lt;=0),"TP1 WRONG SIDE",IF(AND(ISNUMBER(Journal!$H282),G282*(Journal!$H282-Journal!$E282)&lt;=0),"TP2 WRONG SIDE",IF(AND(ISNUMBER(Journal!$I282),G282*(Journal!$I282-Journal!$E282)&lt;=0),"TP3 WRONG SIDE",IF(Journal!$K282="","OPEN",IF(AND(Journal!$M282&lt;&gt;"",OR(NOT(ISNUMBER(Journal!$M282)),Journal!$M282&lt;=0,Journal!$M282&gt;=1)),"TP1 % INVALID",IF(Journal!$K282="SL","OK",IF(Journal!$K282="TP",IF(ISNUMBER(Journal!$G282),"OK","TP1 MISSING"),IF(Journal!$K282="Manual exit",IF(ISNUMBER(Journal!$J282),"OK","MANUAL MISSING"),IF(Journal!$K282="TP1 + Breakeven",IF(ISNUMBER(Journal!$G282),"OK","TP1 MISSING"),IF(Journal!$K282="TP1 + Manual",IF(ISNUMBER(Journal!$G282),IF(ISNUMBER(Journal!$J282),"OK","MANUAL MISSING"),IF(ISNUMBER(Journal!$J282),"TP1 MISSING","TP1 &amp; MANUAL MISSING")),IF(Journal!$K282="Multiple TP",IF(ISNUMBER(Journal!$G282),IF(ISNUMBER(Journal!$H282),"OK","TP2 MISSING"),IF(ISNUMBER(Journal!$H282),"TP1 MISSING","TP1 &amp; TP2 MISSING")),"UNKNOWN OUTCOME")))))))))))))</f>
        <v>0</v>
      </c>
      <c r="K282">
        <f>J282="OK"</f>
        <v>0</v>
      </c>
      <c r="L282">
        <f>IF(ISNUMBER(Journal!$M282),Journal!$M282,0.5)</f>
        <v>0</v>
      </c>
      <c r="M282">
        <f>IF(NOT(K282),"",G282*IF(Journal!$K282="SL",Journal!$F282-Journal!$E282,IF(Journal!$K282="TP",Journal!$G282-Journal!$E282,IF(Journal!$K282="Manual exit",Journal!$J282-Journal!$E282,IF(Journal!$K282="TP1 + Breakeven",L282*(Journal!$G282-Journal!$E282),IF(Journal!$K282="TP1 + Manual",L282*(Journal!$G282-Journal!$E282)+(1-L282)*(Journal!$J282-Journal!$E282),(Journal!$G282+Journal!$H282+IF(ISNUMBER(Journal!$I282),Journal!$I282,0))/IF(ISNUMBER(Journal!$I282),3,2)-Journal!$E282))))))</f>
        <v>0</v>
      </c>
      <c r="N282">
        <f>IF(K282,Journal!$E282+G282*M282,"")</f>
        <v>0</v>
      </c>
      <c r="O282">
        <f>Q281</f>
        <v>0</v>
      </c>
      <c r="P282">
        <f>IF(OR(NOT(A282),I282&lt;&gt;""),"",Journal!$L282)</f>
        <v>0</v>
      </c>
      <c r="Q282">
        <f>O282+IF(K282,V282,0)</f>
        <v>0</v>
      </c>
      <c r="R282">
        <f>IF(P282="","",H282*P282*C282*D282)</f>
        <v>0</v>
      </c>
      <c r="S282">
        <f>IF(K282,M282*P282*C282*D282,"")</f>
        <v>0</v>
      </c>
      <c r="T282">
        <f>IF(K282,-IF(F282&gt;0,F282*Journal!$E282*P282*C282*D282,P282*E282),"")</f>
        <v>0</v>
      </c>
      <c r="U282">
        <f>IF(K282,IF(S282&gt;0,"W",IF(S282&lt;0,"L","B")),"")</f>
        <v>0</v>
      </c>
      <c r="V282">
        <f>IF(K282,S282+T282,"")</f>
        <v>0</v>
      </c>
      <c r="W282">
        <f>IF(K282,V282/O282,"")</f>
        <v>0</v>
      </c>
      <c r="X282">
        <f>IF(K282,M282/H282,"")</f>
        <v>0</v>
      </c>
      <c r="Y282">
        <f>IF(AND(OR(J282="OK",J282="OPEN"),ISNUMBER(Journal!$G282)),G282*(Journal!$G282-Journal!$E282)/H282,"")</f>
        <v>0</v>
      </c>
      <c r="Z282">
        <f>IF(AA282="","",IF(AND(ISNUMBER(Settings!$D$5),ISNUMBER(Settings!$E$5),IF(Settings!$D$5&lt;=Settings!$E$5,AND(AA282&gt;=Settings!$D$5,AA282&lt;Settings!$E$5),OR(AA282&gt;=Settings!$D$5,AA282&lt;Settings!$E$5))),Settings!$A$5,IF(AND(ISNUMBER(Settings!$D$6),ISNUMBER(Settings!$E$6),IF(Settings!$D$6&lt;=Settings!$E$6,AND(AA282&gt;=Settings!$D$6,AA282&lt;Settings!$E$6),OR(AA282&gt;=Settings!$D$6,AA282&lt;Settings!$E$6))),Settings!$A$6,IF(AND(ISNUMBER(Settings!$D$7),ISNUMBER(Settings!$E$7),IF(Settings!$D$7&lt;=Settings!$E$7,AND(AA282&gt;=Settings!$D$7,AA282&lt;Settings!$E$7),OR(AA282&gt;=Settings!$D$7,AA282&lt;Settings!$E$7))),Settings!$A$7,IF(AND(ISNUMBER(Settings!$D$8),ISNUMBER(Settings!$E$8),IF(Settings!$D$8&lt;=Settings!$E$8,AND(AA282&gt;=Settings!$D$8,AA282&lt;Settings!$E$8),OR(AA282&gt;=Settings!$D$8,AA282&lt;Settings!$E$8))),Settings!$A$8,IF(AND(ISNUMBER(Settings!$D$9),ISNUMBER(Settings!$E$9),IF(Settings!$D$9&lt;=Settings!$E$9,AND(AA282&gt;=Settings!$D$9,AA282&lt;Settings!$E$9),OR(AA282&gt;=Settings!$D$9,AA282&lt;Settings!$E$9))),Settings!$A$9,IF(AND(ISNUMBER(Settings!$D$10),ISNUMBER(Settings!$E$10),IF(Settings!$D$10&lt;=Settings!$E$10,AND(AA282&gt;=Settings!$D$10,AA282&lt;Settings!$E$10),OR(AA282&gt;=Settings!$D$10,AA282&lt;Settings!$E$10))),Settings!$A$10,"")))))))</f>
        <v>0</v>
      </c>
      <c r="AA282">
        <f>IF(AND(A282,ISNUMBER(Journal!$B282)),MOD(ROUND(MOD(Journal!$B282,1)*1440,0)-ROUND(Journal!$D$8*60,0),1440),"")</f>
        <v>0</v>
      </c>
      <c r="AB282">
        <f>IF(G282=1,"LONG",IF(G282=-1,"SHORT",""))</f>
        <v>0</v>
      </c>
      <c r="AC282">
        <f>AC281+IF(K282,1,0)</f>
        <v>0</v>
      </c>
      <c r="AD282">
        <f>IF(K282,AC282,"")</f>
        <v>0</v>
      </c>
      <c r="AE282">
        <f>J282="OPEN"</f>
        <v>0</v>
      </c>
      <c r="AF282">
        <f>AND(J282&lt;&gt;"",J282&lt;&gt;"OK",J282&lt;&gt;"OPEN")</f>
        <v>0</v>
      </c>
      <c r="AH282">
        <v>271</v>
      </c>
      <c r="AI282">
        <f>IF(AH282&gt;$AZ$11,"",IF(AH282=0,Journal!$D$3,INDEX($Q$11:$Q$1010,MATCH(AH282,$AD$11:$AD$1010,0))))</f>
        <v>0</v>
      </c>
      <c r="AJ282">
        <v>272</v>
      </c>
      <c r="AK282">
        <f>IF(AJ282&gt;$AZ$11,"",INDEX($P$11:$P$1010,MATCH(AJ282,$AD$11:$AD$1010,0)))</f>
        <v>0</v>
      </c>
    </row>
    <row r="283" spans="1:37">
      <c r="A283">
        <f>COUNTA(Journal!A283:M283)&gt;0</f>
        <v>0</v>
      </c>
      <c r="B283">
        <f>IF(Journal!$C283="",0,IFERROR(MATCH(Journal!$C283,Markets!$A$5:$A$154,0),0))</f>
        <v>0</v>
      </c>
      <c r="C283">
        <f>IF(B283&gt;0,INDEX(Markets!$C$5:$C$154,B283),"")</f>
        <v>0</v>
      </c>
      <c r="D283">
        <f>IF(B283&gt;0,INDEX(Markets!$F$5:$F$154,B283),"")</f>
        <v>0</v>
      </c>
      <c r="E283">
        <f>IF(B283&gt;0,IF(INDEX(Markets!$G$5:$G$154,B283)="",Journal!$D$4,INDEX(Markets!$G$5:$G$154,B283)),"")</f>
        <v>0</v>
      </c>
      <c r="F283">
        <f>IF(B283&gt;0,N(INDEX(Markets!$H$5:$H$154,B283)),0)</f>
        <v>0</v>
      </c>
      <c r="G283">
        <f>IF(Journal!$D283="LONG",1,IF(Journal!$D283="SHORT",-1,0))</f>
        <v>0</v>
      </c>
      <c r="H283">
        <f>IF(AND(ISNUMBER(Journal!$E283),ISNUMBER(Journal!$F283)),ABS(Journal!$E283-Journal!$F283),"")</f>
        <v>0</v>
      </c>
      <c r="I283">
        <f>IF(NOT(A283),"",IF(Journal!$C283="","INSTRUMENT MISSING",IF(B283=0,"UNKNOWN INSTRUMENT",IF(OR(NOT(ISNUMBER(C283)),NOT(ISNUMBER(D283))),"INSTRUMENT SPECS MISSING",IF(OR(C283&lt;=0,D283&lt;=0),"INSTRUMENT SPECS MISSING",IF(NOT(ISNUMBER(Journal!$E283)),"ENTRY MISSING",IF(NOT(ISNUMBER(Journal!$F283)),"SL MISSING",IF(Journal!$F283=Journal!$E283,"SL = ENTRY",IF(G283=0,"DIRECTION MISSING",IF(G283*(Journal!$E283-Journal!$F283)&lt;=0,"SL WRONG SIDE",IF(NOT(AND(ISNUMBER(Journal!$L283),Journal!$L283&gt;0)),IF(TRUE,"LOTS MISSING","RISK MISSING"),"")))))))))))</f>
        <v>0</v>
      </c>
      <c r="J283">
        <f>IF(NOT(A283),"",IF(I283&lt;&gt;"",I283,IF(AND(ISNUMBER(Journal!$G283),G283*(Journal!$G283-Journal!$E283)&lt;=0),"TP1 WRONG SIDE",IF(AND(ISNUMBER(Journal!$H283),G283*(Journal!$H283-Journal!$E283)&lt;=0),"TP2 WRONG SIDE",IF(AND(ISNUMBER(Journal!$I283),G283*(Journal!$I283-Journal!$E283)&lt;=0),"TP3 WRONG SIDE",IF(Journal!$K283="","OPEN",IF(AND(Journal!$M283&lt;&gt;"",OR(NOT(ISNUMBER(Journal!$M283)),Journal!$M283&lt;=0,Journal!$M283&gt;=1)),"TP1 % INVALID",IF(Journal!$K283="SL","OK",IF(Journal!$K283="TP",IF(ISNUMBER(Journal!$G283),"OK","TP1 MISSING"),IF(Journal!$K283="Manual exit",IF(ISNUMBER(Journal!$J283),"OK","MANUAL MISSING"),IF(Journal!$K283="TP1 + Breakeven",IF(ISNUMBER(Journal!$G283),"OK","TP1 MISSING"),IF(Journal!$K283="TP1 + Manual",IF(ISNUMBER(Journal!$G283),IF(ISNUMBER(Journal!$J283),"OK","MANUAL MISSING"),IF(ISNUMBER(Journal!$J283),"TP1 MISSING","TP1 &amp; MANUAL MISSING")),IF(Journal!$K283="Multiple TP",IF(ISNUMBER(Journal!$G283),IF(ISNUMBER(Journal!$H283),"OK","TP2 MISSING"),IF(ISNUMBER(Journal!$H283),"TP1 MISSING","TP1 &amp; TP2 MISSING")),"UNKNOWN OUTCOME")))))))))))))</f>
        <v>0</v>
      </c>
      <c r="K283">
        <f>J283="OK"</f>
        <v>0</v>
      </c>
      <c r="L283">
        <f>IF(ISNUMBER(Journal!$M283),Journal!$M283,0.5)</f>
        <v>0</v>
      </c>
      <c r="M283">
        <f>IF(NOT(K283),"",G283*IF(Journal!$K283="SL",Journal!$F283-Journal!$E283,IF(Journal!$K283="TP",Journal!$G283-Journal!$E283,IF(Journal!$K283="Manual exit",Journal!$J283-Journal!$E283,IF(Journal!$K283="TP1 + Breakeven",L283*(Journal!$G283-Journal!$E283),IF(Journal!$K283="TP1 + Manual",L283*(Journal!$G283-Journal!$E283)+(1-L283)*(Journal!$J283-Journal!$E283),(Journal!$G283+Journal!$H283+IF(ISNUMBER(Journal!$I283),Journal!$I283,0))/IF(ISNUMBER(Journal!$I283),3,2)-Journal!$E283))))))</f>
        <v>0</v>
      </c>
      <c r="N283">
        <f>IF(K283,Journal!$E283+G283*M283,"")</f>
        <v>0</v>
      </c>
      <c r="O283">
        <f>Q282</f>
        <v>0</v>
      </c>
      <c r="P283">
        <f>IF(OR(NOT(A283),I283&lt;&gt;""),"",Journal!$L283)</f>
        <v>0</v>
      </c>
      <c r="Q283">
        <f>O283+IF(K283,V283,0)</f>
        <v>0</v>
      </c>
      <c r="R283">
        <f>IF(P283="","",H283*P283*C283*D283)</f>
        <v>0</v>
      </c>
      <c r="S283">
        <f>IF(K283,M283*P283*C283*D283,"")</f>
        <v>0</v>
      </c>
      <c r="T283">
        <f>IF(K283,-IF(F283&gt;0,F283*Journal!$E283*P283*C283*D283,P283*E283),"")</f>
        <v>0</v>
      </c>
      <c r="U283">
        <f>IF(K283,IF(S283&gt;0,"W",IF(S283&lt;0,"L","B")),"")</f>
        <v>0</v>
      </c>
      <c r="V283">
        <f>IF(K283,S283+T283,"")</f>
        <v>0</v>
      </c>
      <c r="W283">
        <f>IF(K283,V283/O283,"")</f>
        <v>0</v>
      </c>
      <c r="X283">
        <f>IF(K283,M283/H283,"")</f>
        <v>0</v>
      </c>
      <c r="Y283">
        <f>IF(AND(OR(J283="OK",J283="OPEN"),ISNUMBER(Journal!$G283)),G283*(Journal!$G283-Journal!$E283)/H283,"")</f>
        <v>0</v>
      </c>
      <c r="Z283">
        <f>IF(AA283="","",IF(AND(ISNUMBER(Settings!$D$5),ISNUMBER(Settings!$E$5),IF(Settings!$D$5&lt;=Settings!$E$5,AND(AA283&gt;=Settings!$D$5,AA283&lt;Settings!$E$5),OR(AA283&gt;=Settings!$D$5,AA283&lt;Settings!$E$5))),Settings!$A$5,IF(AND(ISNUMBER(Settings!$D$6),ISNUMBER(Settings!$E$6),IF(Settings!$D$6&lt;=Settings!$E$6,AND(AA283&gt;=Settings!$D$6,AA283&lt;Settings!$E$6),OR(AA283&gt;=Settings!$D$6,AA283&lt;Settings!$E$6))),Settings!$A$6,IF(AND(ISNUMBER(Settings!$D$7),ISNUMBER(Settings!$E$7),IF(Settings!$D$7&lt;=Settings!$E$7,AND(AA283&gt;=Settings!$D$7,AA283&lt;Settings!$E$7),OR(AA283&gt;=Settings!$D$7,AA283&lt;Settings!$E$7))),Settings!$A$7,IF(AND(ISNUMBER(Settings!$D$8),ISNUMBER(Settings!$E$8),IF(Settings!$D$8&lt;=Settings!$E$8,AND(AA283&gt;=Settings!$D$8,AA283&lt;Settings!$E$8),OR(AA283&gt;=Settings!$D$8,AA283&lt;Settings!$E$8))),Settings!$A$8,IF(AND(ISNUMBER(Settings!$D$9),ISNUMBER(Settings!$E$9),IF(Settings!$D$9&lt;=Settings!$E$9,AND(AA283&gt;=Settings!$D$9,AA283&lt;Settings!$E$9),OR(AA283&gt;=Settings!$D$9,AA283&lt;Settings!$E$9))),Settings!$A$9,IF(AND(ISNUMBER(Settings!$D$10),ISNUMBER(Settings!$E$10),IF(Settings!$D$10&lt;=Settings!$E$10,AND(AA283&gt;=Settings!$D$10,AA283&lt;Settings!$E$10),OR(AA283&gt;=Settings!$D$10,AA283&lt;Settings!$E$10))),Settings!$A$10,"")))))))</f>
        <v>0</v>
      </c>
      <c r="AA283">
        <f>IF(AND(A283,ISNUMBER(Journal!$B283)),MOD(ROUND(MOD(Journal!$B283,1)*1440,0)-ROUND(Journal!$D$8*60,0),1440),"")</f>
        <v>0</v>
      </c>
      <c r="AB283">
        <f>IF(G283=1,"LONG",IF(G283=-1,"SHORT",""))</f>
        <v>0</v>
      </c>
      <c r="AC283">
        <f>AC282+IF(K283,1,0)</f>
        <v>0</v>
      </c>
      <c r="AD283">
        <f>IF(K283,AC283,"")</f>
        <v>0</v>
      </c>
      <c r="AE283">
        <f>J283="OPEN"</f>
        <v>0</v>
      </c>
      <c r="AF283">
        <f>AND(J283&lt;&gt;"",J283&lt;&gt;"OK",J283&lt;&gt;"OPEN")</f>
        <v>0</v>
      </c>
      <c r="AH283">
        <v>272</v>
      </c>
      <c r="AI283">
        <f>IF(AH283&gt;$AZ$11,"",IF(AH283=0,Journal!$D$3,INDEX($Q$11:$Q$1010,MATCH(AH283,$AD$11:$AD$1010,0))))</f>
        <v>0</v>
      </c>
      <c r="AJ283">
        <v>273</v>
      </c>
      <c r="AK283">
        <f>IF(AJ283&gt;$AZ$11,"",INDEX($P$11:$P$1010,MATCH(AJ283,$AD$11:$AD$1010,0)))</f>
        <v>0</v>
      </c>
    </row>
    <row r="284" spans="1:37">
      <c r="A284">
        <f>COUNTA(Journal!A284:M284)&gt;0</f>
        <v>0</v>
      </c>
      <c r="B284">
        <f>IF(Journal!$C284="",0,IFERROR(MATCH(Journal!$C284,Markets!$A$5:$A$154,0),0))</f>
        <v>0</v>
      </c>
      <c r="C284">
        <f>IF(B284&gt;0,INDEX(Markets!$C$5:$C$154,B284),"")</f>
        <v>0</v>
      </c>
      <c r="D284">
        <f>IF(B284&gt;0,INDEX(Markets!$F$5:$F$154,B284),"")</f>
        <v>0</v>
      </c>
      <c r="E284">
        <f>IF(B284&gt;0,IF(INDEX(Markets!$G$5:$G$154,B284)="",Journal!$D$4,INDEX(Markets!$G$5:$G$154,B284)),"")</f>
        <v>0</v>
      </c>
      <c r="F284">
        <f>IF(B284&gt;0,N(INDEX(Markets!$H$5:$H$154,B284)),0)</f>
        <v>0</v>
      </c>
      <c r="G284">
        <f>IF(Journal!$D284="LONG",1,IF(Journal!$D284="SHORT",-1,0))</f>
        <v>0</v>
      </c>
      <c r="H284">
        <f>IF(AND(ISNUMBER(Journal!$E284),ISNUMBER(Journal!$F284)),ABS(Journal!$E284-Journal!$F284),"")</f>
        <v>0</v>
      </c>
      <c r="I284">
        <f>IF(NOT(A284),"",IF(Journal!$C284="","INSTRUMENT MISSING",IF(B284=0,"UNKNOWN INSTRUMENT",IF(OR(NOT(ISNUMBER(C284)),NOT(ISNUMBER(D284))),"INSTRUMENT SPECS MISSING",IF(OR(C284&lt;=0,D284&lt;=0),"INSTRUMENT SPECS MISSING",IF(NOT(ISNUMBER(Journal!$E284)),"ENTRY MISSING",IF(NOT(ISNUMBER(Journal!$F284)),"SL MISSING",IF(Journal!$F284=Journal!$E284,"SL = ENTRY",IF(G284=0,"DIRECTION MISSING",IF(G284*(Journal!$E284-Journal!$F284)&lt;=0,"SL WRONG SIDE",IF(NOT(AND(ISNUMBER(Journal!$L284),Journal!$L284&gt;0)),IF(TRUE,"LOTS MISSING","RISK MISSING"),"")))))))))))</f>
        <v>0</v>
      </c>
      <c r="J284">
        <f>IF(NOT(A284),"",IF(I284&lt;&gt;"",I284,IF(AND(ISNUMBER(Journal!$G284),G284*(Journal!$G284-Journal!$E284)&lt;=0),"TP1 WRONG SIDE",IF(AND(ISNUMBER(Journal!$H284),G284*(Journal!$H284-Journal!$E284)&lt;=0),"TP2 WRONG SIDE",IF(AND(ISNUMBER(Journal!$I284),G284*(Journal!$I284-Journal!$E284)&lt;=0),"TP3 WRONG SIDE",IF(Journal!$K284="","OPEN",IF(AND(Journal!$M284&lt;&gt;"",OR(NOT(ISNUMBER(Journal!$M284)),Journal!$M284&lt;=0,Journal!$M284&gt;=1)),"TP1 % INVALID",IF(Journal!$K284="SL","OK",IF(Journal!$K284="TP",IF(ISNUMBER(Journal!$G284),"OK","TP1 MISSING"),IF(Journal!$K284="Manual exit",IF(ISNUMBER(Journal!$J284),"OK","MANUAL MISSING"),IF(Journal!$K284="TP1 + Breakeven",IF(ISNUMBER(Journal!$G284),"OK","TP1 MISSING"),IF(Journal!$K284="TP1 + Manual",IF(ISNUMBER(Journal!$G284),IF(ISNUMBER(Journal!$J284),"OK","MANUAL MISSING"),IF(ISNUMBER(Journal!$J284),"TP1 MISSING","TP1 &amp; MANUAL MISSING")),IF(Journal!$K284="Multiple TP",IF(ISNUMBER(Journal!$G284),IF(ISNUMBER(Journal!$H284),"OK","TP2 MISSING"),IF(ISNUMBER(Journal!$H284),"TP1 MISSING","TP1 &amp; TP2 MISSING")),"UNKNOWN OUTCOME")))))))))))))</f>
        <v>0</v>
      </c>
      <c r="K284">
        <f>J284="OK"</f>
        <v>0</v>
      </c>
      <c r="L284">
        <f>IF(ISNUMBER(Journal!$M284),Journal!$M284,0.5)</f>
        <v>0</v>
      </c>
      <c r="M284">
        <f>IF(NOT(K284),"",G284*IF(Journal!$K284="SL",Journal!$F284-Journal!$E284,IF(Journal!$K284="TP",Journal!$G284-Journal!$E284,IF(Journal!$K284="Manual exit",Journal!$J284-Journal!$E284,IF(Journal!$K284="TP1 + Breakeven",L284*(Journal!$G284-Journal!$E284),IF(Journal!$K284="TP1 + Manual",L284*(Journal!$G284-Journal!$E284)+(1-L284)*(Journal!$J284-Journal!$E284),(Journal!$G284+Journal!$H284+IF(ISNUMBER(Journal!$I284),Journal!$I284,0))/IF(ISNUMBER(Journal!$I284),3,2)-Journal!$E284))))))</f>
        <v>0</v>
      </c>
      <c r="N284">
        <f>IF(K284,Journal!$E284+G284*M284,"")</f>
        <v>0</v>
      </c>
      <c r="O284">
        <f>Q283</f>
        <v>0</v>
      </c>
      <c r="P284">
        <f>IF(OR(NOT(A284),I284&lt;&gt;""),"",Journal!$L284)</f>
        <v>0</v>
      </c>
      <c r="Q284">
        <f>O284+IF(K284,V284,0)</f>
        <v>0</v>
      </c>
      <c r="R284">
        <f>IF(P284="","",H284*P284*C284*D284)</f>
        <v>0</v>
      </c>
      <c r="S284">
        <f>IF(K284,M284*P284*C284*D284,"")</f>
        <v>0</v>
      </c>
      <c r="T284">
        <f>IF(K284,-IF(F284&gt;0,F284*Journal!$E284*P284*C284*D284,P284*E284),"")</f>
        <v>0</v>
      </c>
      <c r="U284">
        <f>IF(K284,IF(S284&gt;0,"W",IF(S284&lt;0,"L","B")),"")</f>
        <v>0</v>
      </c>
      <c r="V284">
        <f>IF(K284,S284+T284,"")</f>
        <v>0</v>
      </c>
      <c r="W284">
        <f>IF(K284,V284/O284,"")</f>
        <v>0</v>
      </c>
      <c r="X284">
        <f>IF(K284,M284/H284,"")</f>
        <v>0</v>
      </c>
      <c r="Y284">
        <f>IF(AND(OR(J284="OK",J284="OPEN"),ISNUMBER(Journal!$G284)),G284*(Journal!$G284-Journal!$E284)/H284,"")</f>
        <v>0</v>
      </c>
      <c r="Z284">
        <f>IF(AA284="","",IF(AND(ISNUMBER(Settings!$D$5),ISNUMBER(Settings!$E$5),IF(Settings!$D$5&lt;=Settings!$E$5,AND(AA284&gt;=Settings!$D$5,AA284&lt;Settings!$E$5),OR(AA284&gt;=Settings!$D$5,AA284&lt;Settings!$E$5))),Settings!$A$5,IF(AND(ISNUMBER(Settings!$D$6),ISNUMBER(Settings!$E$6),IF(Settings!$D$6&lt;=Settings!$E$6,AND(AA284&gt;=Settings!$D$6,AA284&lt;Settings!$E$6),OR(AA284&gt;=Settings!$D$6,AA284&lt;Settings!$E$6))),Settings!$A$6,IF(AND(ISNUMBER(Settings!$D$7),ISNUMBER(Settings!$E$7),IF(Settings!$D$7&lt;=Settings!$E$7,AND(AA284&gt;=Settings!$D$7,AA284&lt;Settings!$E$7),OR(AA284&gt;=Settings!$D$7,AA284&lt;Settings!$E$7))),Settings!$A$7,IF(AND(ISNUMBER(Settings!$D$8),ISNUMBER(Settings!$E$8),IF(Settings!$D$8&lt;=Settings!$E$8,AND(AA284&gt;=Settings!$D$8,AA284&lt;Settings!$E$8),OR(AA284&gt;=Settings!$D$8,AA284&lt;Settings!$E$8))),Settings!$A$8,IF(AND(ISNUMBER(Settings!$D$9),ISNUMBER(Settings!$E$9),IF(Settings!$D$9&lt;=Settings!$E$9,AND(AA284&gt;=Settings!$D$9,AA284&lt;Settings!$E$9),OR(AA284&gt;=Settings!$D$9,AA284&lt;Settings!$E$9))),Settings!$A$9,IF(AND(ISNUMBER(Settings!$D$10),ISNUMBER(Settings!$E$10),IF(Settings!$D$10&lt;=Settings!$E$10,AND(AA284&gt;=Settings!$D$10,AA284&lt;Settings!$E$10),OR(AA284&gt;=Settings!$D$10,AA284&lt;Settings!$E$10))),Settings!$A$10,"")))))))</f>
        <v>0</v>
      </c>
      <c r="AA284">
        <f>IF(AND(A284,ISNUMBER(Journal!$B284)),MOD(ROUND(MOD(Journal!$B284,1)*1440,0)-ROUND(Journal!$D$8*60,0),1440),"")</f>
        <v>0</v>
      </c>
      <c r="AB284">
        <f>IF(G284=1,"LONG",IF(G284=-1,"SHORT",""))</f>
        <v>0</v>
      </c>
      <c r="AC284">
        <f>AC283+IF(K284,1,0)</f>
        <v>0</v>
      </c>
      <c r="AD284">
        <f>IF(K284,AC284,"")</f>
        <v>0</v>
      </c>
      <c r="AE284">
        <f>J284="OPEN"</f>
        <v>0</v>
      </c>
      <c r="AF284">
        <f>AND(J284&lt;&gt;"",J284&lt;&gt;"OK",J284&lt;&gt;"OPEN")</f>
        <v>0</v>
      </c>
      <c r="AH284">
        <v>273</v>
      </c>
      <c r="AI284">
        <f>IF(AH284&gt;$AZ$11,"",IF(AH284=0,Journal!$D$3,INDEX($Q$11:$Q$1010,MATCH(AH284,$AD$11:$AD$1010,0))))</f>
        <v>0</v>
      </c>
      <c r="AJ284">
        <v>274</v>
      </c>
      <c r="AK284">
        <f>IF(AJ284&gt;$AZ$11,"",INDEX($P$11:$P$1010,MATCH(AJ284,$AD$11:$AD$1010,0)))</f>
        <v>0</v>
      </c>
    </row>
    <row r="285" spans="1:37">
      <c r="A285">
        <f>COUNTA(Journal!A285:M285)&gt;0</f>
        <v>0</v>
      </c>
      <c r="B285">
        <f>IF(Journal!$C285="",0,IFERROR(MATCH(Journal!$C285,Markets!$A$5:$A$154,0),0))</f>
        <v>0</v>
      </c>
      <c r="C285">
        <f>IF(B285&gt;0,INDEX(Markets!$C$5:$C$154,B285),"")</f>
        <v>0</v>
      </c>
      <c r="D285">
        <f>IF(B285&gt;0,INDEX(Markets!$F$5:$F$154,B285),"")</f>
        <v>0</v>
      </c>
      <c r="E285">
        <f>IF(B285&gt;0,IF(INDEX(Markets!$G$5:$G$154,B285)="",Journal!$D$4,INDEX(Markets!$G$5:$G$154,B285)),"")</f>
        <v>0</v>
      </c>
      <c r="F285">
        <f>IF(B285&gt;0,N(INDEX(Markets!$H$5:$H$154,B285)),0)</f>
        <v>0</v>
      </c>
      <c r="G285">
        <f>IF(Journal!$D285="LONG",1,IF(Journal!$D285="SHORT",-1,0))</f>
        <v>0</v>
      </c>
      <c r="H285">
        <f>IF(AND(ISNUMBER(Journal!$E285),ISNUMBER(Journal!$F285)),ABS(Journal!$E285-Journal!$F285),"")</f>
        <v>0</v>
      </c>
      <c r="I285">
        <f>IF(NOT(A285),"",IF(Journal!$C285="","INSTRUMENT MISSING",IF(B285=0,"UNKNOWN INSTRUMENT",IF(OR(NOT(ISNUMBER(C285)),NOT(ISNUMBER(D285))),"INSTRUMENT SPECS MISSING",IF(OR(C285&lt;=0,D285&lt;=0),"INSTRUMENT SPECS MISSING",IF(NOT(ISNUMBER(Journal!$E285)),"ENTRY MISSING",IF(NOT(ISNUMBER(Journal!$F285)),"SL MISSING",IF(Journal!$F285=Journal!$E285,"SL = ENTRY",IF(G285=0,"DIRECTION MISSING",IF(G285*(Journal!$E285-Journal!$F285)&lt;=0,"SL WRONG SIDE",IF(NOT(AND(ISNUMBER(Journal!$L285),Journal!$L285&gt;0)),IF(TRUE,"LOTS MISSING","RISK MISSING"),"")))))))))))</f>
        <v>0</v>
      </c>
      <c r="J285">
        <f>IF(NOT(A285),"",IF(I285&lt;&gt;"",I285,IF(AND(ISNUMBER(Journal!$G285),G285*(Journal!$G285-Journal!$E285)&lt;=0),"TP1 WRONG SIDE",IF(AND(ISNUMBER(Journal!$H285),G285*(Journal!$H285-Journal!$E285)&lt;=0),"TP2 WRONG SIDE",IF(AND(ISNUMBER(Journal!$I285),G285*(Journal!$I285-Journal!$E285)&lt;=0),"TP3 WRONG SIDE",IF(Journal!$K285="","OPEN",IF(AND(Journal!$M285&lt;&gt;"",OR(NOT(ISNUMBER(Journal!$M285)),Journal!$M285&lt;=0,Journal!$M285&gt;=1)),"TP1 % INVALID",IF(Journal!$K285="SL","OK",IF(Journal!$K285="TP",IF(ISNUMBER(Journal!$G285),"OK","TP1 MISSING"),IF(Journal!$K285="Manual exit",IF(ISNUMBER(Journal!$J285),"OK","MANUAL MISSING"),IF(Journal!$K285="TP1 + Breakeven",IF(ISNUMBER(Journal!$G285),"OK","TP1 MISSING"),IF(Journal!$K285="TP1 + Manual",IF(ISNUMBER(Journal!$G285),IF(ISNUMBER(Journal!$J285),"OK","MANUAL MISSING"),IF(ISNUMBER(Journal!$J285),"TP1 MISSING","TP1 &amp; MANUAL MISSING")),IF(Journal!$K285="Multiple TP",IF(ISNUMBER(Journal!$G285),IF(ISNUMBER(Journal!$H285),"OK","TP2 MISSING"),IF(ISNUMBER(Journal!$H285),"TP1 MISSING","TP1 &amp; TP2 MISSING")),"UNKNOWN OUTCOME")))))))))))))</f>
        <v>0</v>
      </c>
      <c r="K285">
        <f>J285="OK"</f>
        <v>0</v>
      </c>
      <c r="L285">
        <f>IF(ISNUMBER(Journal!$M285),Journal!$M285,0.5)</f>
        <v>0</v>
      </c>
      <c r="M285">
        <f>IF(NOT(K285),"",G285*IF(Journal!$K285="SL",Journal!$F285-Journal!$E285,IF(Journal!$K285="TP",Journal!$G285-Journal!$E285,IF(Journal!$K285="Manual exit",Journal!$J285-Journal!$E285,IF(Journal!$K285="TP1 + Breakeven",L285*(Journal!$G285-Journal!$E285),IF(Journal!$K285="TP1 + Manual",L285*(Journal!$G285-Journal!$E285)+(1-L285)*(Journal!$J285-Journal!$E285),(Journal!$G285+Journal!$H285+IF(ISNUMBER(Journal!$I285),Journal!$I285,0))/IF(ISNUMBER(Journal!$I285),3,2)-Journal!$E285))))))</f>
        <v>0</v>
      </c>
      <c r="N285">
        <f>IF(K285,Journal!$E285+G285*M285,"")</f>
        <v>0</v>
      </c>
      <c r="O285">
        <f>Q284</f>
        <v>0</v>
      </c>
      <c r="P285">
        <f>IF(OR(NOT(A285),I285&lt;&gt;""),"",Journal!$L285)</f>
        <v>0</v>
      </c>
      <c r="Q285">
        <f>O285+IF(K285,V285,0)</f>
        <v>0</v>
      </c>
      <c r="R285">
        <f>IF(P285="","",H285*P285*C285*D285)</f>
        <v>0</v>
      </c>
      <c r="S285">
        <f>IF(K285,M285*P285*C285*D285,"")</f>
        <v>0</v>
      </c>
      <c r="T285">
        <f>IF(K285,-IF(F285&gt;0,F285*Journal!$E285*P285*C285*D285,P285*E285),"")</f>
        <v>0</v>
      </c>
      <c r="U285">
        <f>IF(K285,IF(S285&gt;0,"W",IF(S285&lt;0,"L","B")),"")</f>
        <v>0</v>
      </c>
      <c r="V285">
        <f>IF(K285,S285+T285,"")</f>
        <v>0</v>
      </c>
      <c r="W285">
        <f>IF(K285,V285/O285,"")</f>
        <v>0</v>
      </c>
      <c r="X285">
        <f>IF(K285,M285/H285,"")</f>
        <v>0</v>
      </c>
      <c r="Y285">
        <f>IF(AND(OR(J285="OK",J285="OPEN"),ISNUMBER(Journal!$G285)),G285*(Journal!$G285-Journal!$E285)/H285,"")</f>
        <v>0</v>
      </c>
      <c r="Z285">
        <f>IF(AA285="","",IF(AND(ISNUMBER(Settings!$D$5),ISNUMBER(Settings!$E$5),IF(Settings!$D$5&lt;=Settings!$E$5,AND(AA285&gt;=Settings!$D$5,AA285&lt;Settings!$E$5),OR(AA285&gt;=Settings!$D$5,AA285&lt;Settings!$E$5))),Settings!$A$5,IF(AND(ISNUMBER(Settings!$D$6),ISNUMBER(Settings!$E$6),IF(Settings!$D$6&lt;=Settings!$E$6,AND(AA285&gt;=Settings!$D$6,AA285&lt;Settings!$E$6),OR(AA285&gt;=Settings!$D$6,AA285&lt;Settings!$E$6))),Settings!$A$6,IF(AND(ISNUMBER(Settings!$D$7),ISNUMBER(Settings!$E$7),IF(Settings!$D$7&lt;=Settings!$E$7,AND(AA285&gt;=Settings!$D$7,AA285&lt;Settings!$E$7),OR(AA285&gt;=Settings!$D$7,AA285&lt;Settings!$E$7))),Settings!$A$7,IF(AND(ISNUMBER(Settings!$D$8),ISNUMBER(Settings!$E$8),IF(Settings!$D$8&lt;=Settings!$E$8,AND(AA285&gt;=Settings!$D$8,AA285&lt;Settings!$E$8),OR(AA285&gt;=Settings!$D$8,AA285&lt;Settings!$E$8))),Settings!$A$8,IF(AND(ISNUMBER(Settings!$D$9),ISNUMBER(Settings!$E$9),IF(Settings!$D$9&lt;=Settings!$E$9,AND(AA285&gt;=Settings!$D$9,AA285&lt;Settings!$E$9),OR(AA285&gt;=Settings!$D$9,AA285&lt;Settings!$E$9))),Settings!$A$9,IF(AND(ISNUMBER(Settings!$D$10),ISNUMBER(Settings!$E$10),IF(Settings!$D$10&lt;=Settings!$E$10,AND(AA285&gt;=Settings!$D$10,AA285&lt;Settings!$E$10),OR(AA285&gt;=Settings!$D$10,AA285&lt;Settings!$E$10))),Settings!$A$10,"")))))))</f>
        <v>0</v>
      </c>
      <c r="AA285">
        <f>IF(AND(A285,ISNUMBER(Journal!$B285)),MOD(ROUND(MOD(Journal!$B285,1)*1440,0)-ROUND(Journal!$D$8*60,0),1440),"")</f>
        <v>0</v>
      </c>
      <c r="AB285">
        <f>IF(G285=1,"LONG",IF(G285=-1,"SHORT",""))</f>
        <v>0</v>
      </c>
      <c r="AC285">
        <f>AC284+IF(K285,1,0)</f>
        <v>0</v>
      </c>
      <c r="AD285">
        <f>IF(K285,AC285,"")</f>
        <v>0</v>
      </c>
      <c r="AE285">
        <f>J285="OPEN"</f>
        <v>0</v>
      </c>
      <c r="AF285">
        <f>AND(J285&lt;&gt;"",J285&lt;&gt;"OK",J285&lt;&gt;"OPEN")</f>
        <v>0</v>
      </c>
      <c r="AH285">
        <v>274</v>
      </c>
      <c r="AI285">
        <f>IF(AH285&gt;$AZ$11,"",IF(AH285=0,Journal!$D$3,INDEX($Q$11:$Q$1010,MATCH(AH285,$AD$11:$AD$1010,0))))</f>
        <v>0</v>
      </c>
      <c r="AJ285">
        <v>275</v>
      </c>
      <c r="AK285">
        <f>IF(AJ285&gt;$AZ$11,"",INDEX($P$11:$P$1010,MATCH(AJ285,$AD$11:$AD$1010,0)))</f>
        <v>0</v>
      </c>
    </row>
    <row r="286" spans="1:37">
      <c r="A286">
        <f>COUNTA(Journal!A286:M286)&gt;0</f>
        <v>0</v>
      </c>
      <c r="B286">
        <f>IF(Journal!$C286="",0,IFERROR(MATCH(Journal!$C286,Markets!$A$5:$A$154,0),0))</f>
        <v>0</v>
      </c>
      <c r="C286">
        <f>IF(B286&gt;0,INDEX(Markets!$C$5:$C$154,B286),"")</f>
        <v>0</v>
      </c>
      <c r="D286">
        <f>IF(B286&gt;0,INDEX(Markets!$F$5:$F$154,B286),"")</f>
        <v>0</v>
      </c>
      <c r="E286">
        <f>IF(B286&gt;0,IF(INDEX(Markets!$G$5:$G$154,B286)="",Journal!$D$4,INDEX(Markets!$G$5:$G$154,B286)),"")</f>
        <v>0</v>
      </c>
      <c r="F286">
        <f>IF(B286&gt;0,N(INDEX(Markets!$H$5:$H$154,B286)),0)</f>
        <v>0</v>
      </c>
      <c r="G286">
        <f>IF(Journal!$D286="LONG",1,IF(Journal!$D286="SHORT",-1,0))</f>
        <v>0</v>
      </c>
      <c r="H286">
        <f>IF(AND(ISNUMBER(Journal!$E286),ISNUMBER(Journal!$F286)),ABS(Journal!$E286-Journal!$F286),"")</f>
        <v>0</v>
      </c>
      <c r="I286">
        <f>IF(NOT(A286),"",IF(Journal!$C286="","INSTRUMENT MISSING",IF(B286=0,"UNKNOWN INSTRUMENT",IF(OR(NOT(ISNUMBER(C286)),NOT(ISNUMBER(D286))),"INSTRUMENT SPECS MISSING",IF(OR(C286&lt;=0,D286&lt;=0),"INSTRUMENT SPECS MISSING",IF(NOT(ISNUMBER(Journal!$E286)),"ENTRY MISSING",IF(NOT(ISNUMBER(Journal!$F286)),"SL MISSING",IF(Journal!$F286=Journal!$E286,"SL = ENTRY",IF(G286=0,"DIRECTION MISSING",IF(G286*(Journal!$E286-Journal!$F286)&lt;=0,"SL WRONG SIDE",IF(NOT(AND(ISNUMBER(Journal!$L286),Journal!$L286&gt;0)),IF(TRUE,"LOTS MISSING","RISK MISSING"),"")))))))))))</f>
        <v>0</v>
      </c>
      <c r="J286">
        <f>IF(NOT(A286),"",IF(I286&lt;&gt;"",I286,IF(AND(ISNUMBER(Journal!$G286),G286*(Journal!$G286-Journal!$E286)&lt;=0),"TP1 WRONG SIDE",IF(AND(ISNUMBER(Journal!$H286),G286*(Journal!$H286-Journal!$E286)&lt;=0),"TP2 WRONG SIDE",IF(AND(ISNUMBER(Journal!$I286),G286*(Journal!$I286-Journal!$E286)&lt;=0),"TP3 WRONG SIDE",IF(Journal!$K286="","OPEN",IF(AND(Journal!$M286&lt;&gt;"",OR(NOT(ISNUMBER(Journal!$M286)),Journal!$M286&lt;=0,Journal!$M286&gt;=1)),"TP1 % INVALID",IF(Journal!$K286="SL","OK",IF(Journal!$K286="TP",IF(ISNUMBER(Journal!$G286),"OK","TP1 MISSING"),IF(Journal!$K286="Manual exit",IF(ISNUMBER(Journal!$J286),"OK","MANUAL MISSING"),IF(Journal!$K286="TP1 + Breakeven",IF(ISNUMBER(Journal!$G286),"OK","TP1 MISSING"),IF(Journal!$K286="TP1 + Manual",IF(ISNUMBER(Journal!$G286),IF(ISNUMBER(Journal!$J286),"OK","MANUAL MISSING"),IF(ISNUMBER(Journal!$J286),"TP1 MISSING","TP1 &amp; MANUAL MISSING")),IF(Journal!$K286="Multiple TP",IF(ISNUMBER(Journal!$G286),IF(ISNUMBER(Journal!$H286),"OK","TP2 MISSING"),IF(ISNUMBER(Journal!$H286),"TP1 MISSING","TP1 &amp; TP2 MISSING")),"UNKNOWN OUTCOME")))))))))))))</f>
        <v>0</v>
      </c>
      <c r="K286">
        <f>J286="OK"</f>
        <v>0</v>
      </c>
      <c r="L286">
        <f>IF(ISNUMBER(Journal!$M286),Journal!$M286,0.5)</f>
        <v>0</v>
      </c>
      <c r="M286">
        <f>IF(NOT(K286),"",G286*IF(Journal!$K286="SL",Journal!$F286-Journal!$E286,IF(Journal!$K286="TP",Journal!$G286-Journal!$E286,IF(Journal!$K286="Manual exit",Journal!$J286-Journal!$E286,IF(Journal!$K286="TP1 + Breakeven",L286*(Journal!$G286-Journal!$E286),IF(Journal!$K286="TP1 + Manual",L286*(Journal!$G286-Journal!$E286)+(1-L286)*(Journal!$J286-Journal!$E286),(Journal!$G286+Journal!$H286+IF(ISNUMBER(Journal!$I286),Journal!$I286,0))/IF(ISNUMBER(Journal!$I286),3,2)-Journal!$E286))))))</f>
        <v>0</v>
      </c>
      <c r="N286">
        <f>IF(K286,Journal!$E286+G286*M286,"")</f>
        <v>0</v>
      </c>
      <c r="O286">
        <f>Q285</f>
        <v>0</v>
      </c>
      <c r="P286">
        <f>IF(OR(NOT(A286),I286&lt;&gt;""),"",Journal!$L286)</f>
        <v>0</v>
      </c>
      <c r="Q286">
        <f>O286+IF(K286,V286,0)</f>
        <v>0</v>
      </c>
      <c r="R286">
        <f>IF(P286="","",H286*P286*C286*D286)</f>
        <v>0</v>
      </c>
      <c r="S286">
        <f>IF(K286,M286*P286*C286*D286,"")</f>
        <v>0</v>
      </c>
      <c r="T286">
        <f>IF(K286,-IF(F286&gt;0,F286*Journal!$E286*P286*C286*D286,P286*E286),"")</f>
        <v>0</v>
      </c>
      <c r="U286">
        <f>IF(K286,IF(S286&gt;0,"W",IF(S286&lt;0,"L","B")),"")</f>
        <v>0</v>
      </c>
      <c r="V286">
        <f>IF(K286,S286+T286,"")</f>
        <v>0</v>
      </c>
      <c r="W286">
        <f>IF(K286,V286/O286,"")</f>
        <v>0</v>
      </c>
      <c r="X286">
        <f>IF(K286,M286/H286,"")</f>
        <v>0</v>
      </c>
      <c r="Y286">
        <f>IF(AND(OR(J286="OK",J286="OPEN"),ISNUMBER(Journal!$G286)),G286*(Journal!$G286-Journal!$E286)/H286,"")</f>
        <v>0</v>
      </c>
      <c r="Z286">
        <f>IF(AA286="","",IF(AND(ISNUMBER(Settings!$D$5),ISNUMBER(Settings!$E$5),IF(Settings!$D$5&lt;=Settings!$E$5,AND(AA286&gt;=Settings!$D$5,AA286&lt;Settings!$E$5),OR(AA286&gt;=Settings!$D$5,AA286&lt;Settings!$E$5))),Settings!$A$5,IF(AND(ISNUMBER(Settings!$D$6),ISNUMBER(Settings!$E$6),IF(Settings!$D$6&lt;=Settings!$E$6,AND(AA286&gt;=Settings!$D$6,AA286&lt;Settings!$E$6),OR(AA286&gt;=Settings!$D$6,AA286&lt;Settings!$E$6))),Settings!$A$6,IF(AND(ISNUMBER(Settings!$D$7),ISNUMBER(Settings!$E$7),IF(Settings!$D$7&lt;=Settings!$E$7,AND(AA286&gt;=Settings!$D$7,AA286&lt;Settings!$E$7),OR(AA286&gt;=Settings!$D$7,AA286&lt;Settings!$E$7))),Settings!$A$7,IF(AND(ISNUMBER(Settings!$D$8),ISNUMBER(Settings!$E$8),IF(Settings!$D$8&lt;=Settings!$E$8,AND(AA286&gt;=Settings!$D$8,AA286&lt;Settings!$E$8),OR(AA286&gt;=Settings!$D$8,AA286&lt;Settings!$E$8))),Settings!$A$8,IF(AND(ISNUMBER(Settings!$D$9),ISNUMBER(Settings!$E$9),IF(Settings!$D$9&lt;=Settings!$E$9,AND(AA286&gt;=Settings!$D$9,AA286&lt;Settings!$E$9),OR(AA286&gt;=Settings!$D$9,AA286&lt;Settings!$E$9))),Settings!$A$9,IF(AND(ISNUMBER(Settings!$D$10),ISNUMBER(Settings!$E$10),IF(Settings!$D$10&lt;=Settings!$E$10,AND(AA286&gt;=Settings!$D$10,AA286&lt;Settings!$E$10),OR(AA286&gt;=Settings!$D$10,AA286&lt;Settings!$E$10))),Settings!$A$10,"")))))))</f>
        <v>0</v>
      </c>
      <c r="AA286">
        <f>IF(AND(A286,ISNUMBER(Journal!$B286)),MOD(ROUND(MOD(Journal!$B286,1)*1440,0)-ROUND(Journal!$D$8*60,0),1440),"")</f>
        <v>0</v>
      </c>
      <c r="AB286">
        <f>IF(G286=1,"LONG",IF(G286=-1,"SHORT",""))</f>
        <v>0</v>
      </c>
      <c r="AC286">
        <f>AC285+IF(K286,1,0)</f>
        <v>0</v>
      </c>
      <c r="AD286">
        <f>IF(K286,AC286,"")</f>
        <v>0</v>
      </c>
      <c r="AE286">
        <f>J286="OPEN"</f>
        <v>0</v>
      </c>
      <c r="AF286">
        <f>AND(J286&lt;&gt;"",J286&lt;&gt;"OK",J286&lt;&gt;"OPEN")</f>
        <v>0</v>
      </c>
      <c r="AH286">
        <v>275</v>
      </c>
      <c r="AI286">
        <f>IF(AH286&gt;$AZ$11,"",IF(AH286=0,Journal!$D$3,INDEX($Q$11:$Q$1010,MATCH(AH286,$AD$11:$AD$1010,0))))</f>
        <v>0</v>
      </c>
      <c r="AJ286">
        <v>276</v>
      </c>
      <c r="AK286">
        <f>IF(AJ286&gt;$AZ$11,"",INDEX($P$11:$P$1010,MATCH(AJ286,$AD$11:$AD$1010,0)))</f>
        <v>0</v>
      </c>
    </row>
    <row r="287" spans="1:37">
      <c r="A287">
        <f>COUNTA(Journal!A287:M287)&gt;0</f>
        <v>0</v>
      </c>
      <c r="B287">
        <f>IF(Journal!$C287="",0,IFERROR(MATCH(Journal!$C287,Markets!$A$5:$A$154,0),0))</f>
        <v>0</v>
      </c>
      <c r="C287">
        <f>IF(B287&gt;0,INDEX(Markets!$C$5:$C$154,B287),"")</f>
        <v>0</v>
      </c>
      <c r="D287">
        <f>IF(B287&gt;0,INDEX(Markets!$F$5:$F$154,B287),"")</f>
        <v>0</v>
      </c>
      <c r="E287">
        <f>IF(B287&gt;0,IF(INDEX(Markets!$G$5:$G$154,B287)="",Journal!$D$4,INDEX(Markets!$G$5:$G$154,B287)),"")</f>
        <v>0</v>
      </c>
      <c r="F287">
        <f>IF(B287&gt;0,N(INDEX(Markets!$H$5:$H$154,B287)),0)</f>
        <v>0</v>
      </c>
      <c r="G287">
        <f>IF(Journal!$D287="LONG",1,IF(Journal!$D287="SHORT",-1,0))</f>
        <v>0</v>
      </c>
      <c r="H287">
        <f>IF(AND(ISNUMBER(Journal!$E287),ISNUMBER(Journal!$F287)),ABS(Journal!$E287-Journal!$F287),"")</f>
        <v>0</v>
      </c>
      <c r="I287">
        <f>IF(NOT(A287),"",IF(Journal!$C287="","INSTRUMENT MISSING",IF(B287=0,"UNKNOWN INSTRUMENT",IF(OR(NOT(ISNUMBER(C287)),NOT(ISNUMBER(D287))),"INSTRUMENT SPECS MISSING",IF(OR(C287&lt;=0,D287&lt;=0),"INSTRUMENT SPECS MISSING",IF(NOT(ISNUMBER(Journal!$E287)),"ENTRY MISSING",IF(NOT(ISNUMBER(Journal!$F287)),"SL MISSING",IF(Journal!$F287=Journal!$E287,"SL = ENTRY",IF(G287=0,"DIRECTION MISSING",IF(G287*(Journal!$E287-Journal!$F287)&lt;=0,"SL WRONG SIDE",IF(NOT(AND(ISNUMBER(Journal!$L287),Journal!$L287&gt;0)),IF(TRUE,"LOTS MISSING","RISK MISSING"),"")))))))))))</f>
        <v>0</v>
      </c>
      <c r="J287">
        <f>IF(NOT(A287),"",IF(I287&lt;&gt;"",I287,IF(AND(ISNUMBER(Journal!$G287),G287*(Journal!$G287-Journal!$E287)&lt;=0),"TP1 WRONG SIDE",IF(AND(ISNUMBER(Journal!$H287),G287*(Journal!$H287-Journal!$E287)&lt;=0),"TP2 WRONG SIDE",IF(AND(ISNUMBER(Journal!$I287),G287*(Journal!$I287-Journal!$E287)&lt;=0),"TP3 WRONG SIDE",IF(Journal!$K287="","OPEN",IF(AND(Journal!$M287&lt;&gt;"",OR(NOT(ISNUMBER(Journal!$M287)),Journal!$M287&lt;=0,Journal!$M287&gt;=1)),"TP1 % INVALID",IF(Journal!$K287="SL","OK",IF(Journal!$K287="TP",IF(ISNUMBER(Journal!$G287),"OK","TP1 MISSING"),IF(Journal!$K287="Manual exit",IF(ISNUMBER(Journal!$J287),"OK","MANUAL MISSING"),IF(Journal!$K287="TP1 + Breakeven",IF(ISNUMBER(Journal!$G287),"OK","TP1 MISSING"),IF(Journal!$K287="TP1 + Manual",IF(ISNUMBER(Journal!$G287),IF(ISNUMBER(Journal!$J287),"OK","MANUAL MISSING"),IF(ISNUMBER(Journal!$J287),"TP1 MISSING","TP1 &amp; MANUAL MISSING")),IF(Journal!$K287="Multiple TP",IF(ISNUMBER(Journal!$G287),IF(ISNUMBER(Journal!$H287),"OK","TP2 MISSING"),IF(ISNUMBER(Journal!$H287),"TP1 MISSING","TP1 &amp; TP2 MISSING")),"UNKNOWN OUTCOME")))))))))))))</f>
        <v>0</v>
      </c>
      <c r="K287">
        <f>J287="OK"</f>
        <v>0</v>
      </c>
      <c r="L287">
        <f>IF(ISNUMBER(Journal!$M287),Journal!$M287,0.5)</f>
        <v>0</v>
      </c>
      <c r="M287">
        <f>IF(NOT(K287),"",G287*IF(Journal!$K287="SL",Journal!$F287-Journal!$E287,IF(Journal!$K287="TP",Journal!$G287-Journal!$E287,IF(Journal!$K287="Manual exit",Journal!$J287-Journal!$E287,IF(Journal!$K287="TP1 + Breakeven",L287*(Journal!$G287-Journal!$E287),IF(Journal!$K287="TP1 + Manual",L287*(Journal!$G287-Journal!$E287)+(1-L287)*(Journal!$J287-Journal!$E287),(Journal!$G287+Journal!$H287+IF(ISNUMBER(Journal!$I287),Journal!$I287,0))/IF(ISNUMBER(Journal!$I287),3,2)-Journal!$E287))))))</f>
        <v>0</v>
      </c>
      <c r="N287">
        <f>IF(K287,Journal!$E287+G287*M287,"")</f>
        <v>0</v>
      </c>
      <c r="O287">
        <f>Q286</f>
        <v>0</v>
      </c>
      <c r="P287">
        <f>IF(OR(NOT(A287),I287&lt;&gt;""),"",Journal!$L287)</f>
        <v>0</v>
      </c>
      <c r="Q287">
        <f>O287+IF(K287,V287,0)</f>
        <v>0</v>
      </c>
      <c r="R287">
        <f>IF(P287="","",H287*P287*C287*D287)</f>
        <v>0</v>
      </c>
      <c r="S287">
        <f>IF(K287,M287*P287*C287*D287,"")</f>
        <v>0</v>
      </c>
      <c r="T287">
        <f>IF(K287,-IF(F287&gt;0,F287*Journal!$E287*P287*C287*D287,P287*E287),"")</f>
        <v>0</v>
      </c>
      <c r="U287">
        <f>IF(K287,IF(S287&gt;0,"W",IF(S287&lt;0,"L","B")),"")</f>
        <v>0</v>
      </c>
      <c r="V287">
        <f>IF(K287,S287+T287,"")</f>
        <v>0</v>
      </c>
      <c r="W287">
        <f>IF(K287,V287/O287,"")</f>
        <v>0</v>
      </c>
      <c r="X287">
        <f>IF(K287,M287/H287,"")</f>
        <v>0</v>
      </c>
      <c r="Y287">
        <f>IF(AND(OR(J287="OK",J287="OPEN"),ISNUMBER(Journal!$G287)),G287*(Journal!$G287-Journal!$E287)/H287,"")</f>
        <v>0</v>
      </c>
      <c r="Z287">
        <f>IF(AA287="","",IF(AND(ISNUMBER(Settings!$D$5),ISNUMBER(Settings!$E$5),IF(Settings!$D$5&lt;=Settings!$E$5,AND(AA287&gt;=Settings!$D$5,AA287&lt;Settings!$E$5),OR(AA287&gt;=Settings!$D$5,AA287&lt;Settings!$E$5))),Settings!$A$5,IF(AND(ISNUMBER(Settings!$D$6),ISNUMBER(Settings!$E$6),IF(Settings!$D$6&lt;=Settings!$E$6,AND(AA287&gt;=Settings!$D$6,AA287&lt;Settings!$E$6),OR(AA287&gt;=Settings!$D$6,AA287&lt;Settings!$E$6))),Settings!$A$6,IF(AND(ISNUMBER(Settings!$D$7),ISNUMBER(Settings!$E$7),IF(Settings!$D$7&lt;=Settings!$E$7,AND(AA287&gt;=Settings!$D$7,AA287&lt;Settings!$E$7),OR(AA287&gt;=Settings!$D$7,AA287&lt;Settings!$E$7))),Settings!$A$7,IF(AND(ISNUMBER(Settings!$D$8),ISNUMBER(Settings!$E$8),IF(Settings!$D$8&lt;=Settings!$E$8,AND(AA287&gt;=Settings!$D$8,AA287&lt;Settings!$E$8),OR(AA287&gt;=Settings!$D$8,AA287&lt;Settings!$E$8))),Settings!$A$8,IF(AND(ISNUMBER(Settings!$D$9),ISNUMBER(Settings!$E$9),IF(Settings!$D$9&lt;=Settings!$E$9,AND(AA287&gt;=Settings!$D$9,AA287&lt;Settings!$E$9),OR(AA287&gt;=Settings!$D$9,AA287&lt;Settings!$E$9))),Settings!$A$9,IF(AND(ISNUMBER(Settings!$D$10),ISNUMBER(Settings!$E$10),IF(Settings!$D$10&lt;=Settings!$E$10,AND(AA287&gt;=Settings!$D$10,AA287&lt;Settings!$E$10),OR(AA287&gt;=Settings!$D$10,AA287&lt;Settings!$E$10))),Settings!$A$10,"")))))))</f>
        <v>0</v>
      </c>
      <c r="AA287">
        <f>IF(AND(A287,ISNUMBER(Journal!$B287)),MOD(ROUND(MOD(Journal!$B287,1)*1440,0)-ROUND(Journal!$D$8*60,0),1440),"")</f>
        <v>0</v>
      </c>
      <c r="AB287">
        <f>IF(G287=1,"LONG",IF(G287=-1,"SHORT",""))</f>
        <v>0</v>
      </c>
      <c r="AC287">
        <f>AC286+IF(K287,1,0)</f>
        <v>0</v>
      </c>
      <c r="AD287">
        <f>IF(K287,AC287,"")</f>
        <v>0</v>
      </c>
      <c r="AE287">
        <f>J287="OPEN"</f>
        <v>0</v>
      </c>
      <c r="AF287">
        <f>AND(J287&lt;&gt;"",J287&lt;&gt;"OK",J287&lt;&gt;"OPEN")</f>
        <v>0</v>
      </c>
      <c r="AH287">
        <v>276</v>
      </c>
      <c r="AI287">
        <f>IF(AH287&gt;$AZ$11,"",IF(AH287=0,Journal!$D$3,INDEX($Q$11:$Q$1010,MATCH(AH287,$AD$11:$AD$1010,0))))</f>
        <v>0</v>
      </c>
      <c r="AJ287">
        <v>277</v>
      </c>
      <c r="AK287">
        <f>IF(AJ287&gt;$AZ$11,"",INDEX($P$11:$P$1010,MATCH(AJ287,$AD$11:$AD$1010,0)))</f>
        <v>0</v>
      </c>
    </row>
    <row r="288" spans="1:37">
      <c r="A288">
        <f>COUNTA(Journal!A288:M288)&gt;0</f>
        <v>0</v>
      </c>
      <c r="B288">
        <f>IF(Journal!$C288="",0,IFERROR(MATCH(Journal!$C288,Markets!$A$5:$A$154,0),0))</f>
        <v>0</v>
      </c>
      <c r="C288">
        <f>IF(B288&gt;0,INDEX(Markets!$C$5:$C$154,B288),"")</f>
        <v>0</v>
      </c>
      <c r="D288">
        <f>IF(B288&gt;0,INDEX(Markets!$F$5:$F$154,B288),"")</f>
        <v>0</v>
      </c>
      <c r="E288">
        <f>IF(B288&gt;0,IF(INDEX(Markets!$G$5:$G$154,B288)="",Journal!$D$4,INDEX(Markets!$G$5:$G$154,B288)),"")</f>
        <v>0</v>
      </c>
      <c r="F288">
        <f>IF(B288&gt;0,N(INDEX(Markets!$H$5:$H$154,B288)),0)</f>
        <v>0</v>
      </c>
      <c r="G288">
        <f>IF(Journal!$D288="LONG",1,IF(Journal!$D288="SHORT",-1,0))</f>
        <v>0</v>
      </c>
      <c r="H288">
        <f>IF(AND(ISNUMBER(Journal!$E288),ISNUMBER(Journal!$F288)),ABS(Journal!$E288-Journal!$F288),"")</f>
        <v>0</v>
      </c>
      <c r="I288">
        <f>IF(NOT(A288),"",IF(Journal!$C288="","INSTRUMENT MISSING",IF(B288=0,"UNKNOWN INSTRUMENT",IF(OR(NOT(ISNUMBER(C288)),NOT(ISNUMBER(D288))),"INSTRUMENT SPECS MISSING",IF(OR(C288&lt;=0,D288&lt;=0),"INSTRUMENT SPECS MISSING",IF(NOT(ISNUMBER(Journal!$E288)),"ENTRY MISSING",IF(NOT(ISNUMBER(Journal!$F288)),"SL MISSING",IF(Journal!$F288=Journal!$E288,"SL = ENTRY",IF(G288=0,"DIRECTION MISSING",IF(G288*(Journal!$E288-Journal!$F288)&lt;=0,"SL WRONG SIDE",IF(NOT(AND(ISNUMBER(Journal!$L288),Journal!$L288&gt;0)),IF(TRUE,"LOTS MISSING","RISK MISSING"),"")))))))))))</f>
        <v>0</v>
      </c>
      <c r="J288">
        <f>IF(NOT(A288),"",IF(I288&lt;&gt;"",I288,IF(AND(ISNUMBER(Journal!$G288),G288*(Journal!$G288-Journal!$E288)&lt;=0),"TP1 WRONG SIDE",IF(AND(ISNUMBER(Journal!$H288),G288*(Journal!$H288-Journal!$E288)&lt;=0),"TP2 WRONG SIDE",IF(AND(ISNUMBER(Journal!$I288),G288*(Journal!$I288-Journal!$E288)&lt;=0),"TP3 WRONG SIDE",IF(Journal!$K288="","OPEN",IF(AND(Journal!$M288&lt;&gt;"",OR(NOT(ISNUMBER(Journal!$M288)),Journal!$M288&lt;=0,Journal!$M288&gt;=1)),"TP1 % INVALID",IF(Journal!$K288="SL","OK",IF(Journal!$K288="TP",IF(ISNUMBER(Journal!$G288),"OK","TP1 MISSING"),IF(Journal!$K288="Manual exit",IF(ISNUMBER(Journal!$J288),"OK","MANUAL MISSING"),IF(Journal!$K288="TP1 + Breakeven",IF(ISNUMBER(Journal!$G288),"OK","TP1 MISSING"),IF(Journal!$K288="TP1 + Manual",IF(ISNUMBER(Journal!$G288),IF(ISNUMBER(Journal!$J288),"OK","MANUAL MISSING"),IF(ISNUMBER(Journal!$J288),"TP1 MISSING","TP1 &amp; MANUAL MISSING")),IF(Journal!$K288="Multiple TP",IF(ISNUMBER(Journal!$G288),IF(ISNUMBER(Journal!$H288),"OK","TP2 MISSING"),IF(ISNUMBER(Journal!$H288),"TP1 MISSING","TP1 &amp; TP2 MISSING")),"UNKNOWN OUTCOME")))))))))))))</f>
        <v>0</v>
      </c>
      <c r="K288">
        <f>J288="OK"</f>
        <v>0</v>
      </c>
      <c r="L288">
        <f>IF(ISNUMBER(Journal!$M288),Journal!$M288,0.5)</f>
        <v>0</v>
      </c>
      <c r="M288">
        <f>IF(NOT(K288),"",G288*IF(Journal!$K288="SL",Journal!$F288-Journal!$E288,IF(Journal!$K288="TP",Journal!$G288-Journal!$E288,IF(Journal!$K288="Manual exit",Journal!$J288-Journal!$E288,IF(Journal!$K288="TP1 + Breakeven",L288*(Journal!$G288-Journal!$E288),IF(Journal!$K288="TP1 + Manual",L288*(Journal!$G288-Journal!$E288)+(1-L288)*(Journal!$J288-Journal!$E288),(Journal!$G288+Journal!$H288+IF(ISNUMBER(Journal!$I288),Journal!$I288,0))/IF(ISNUMBER(Journal!$I288),3,2)-Journal!$E288))))))</f>
        <v>0</v>
      </c>
      <c r="N288">
        <f>IF(K288,Journal!$E288+G288*M288,"")</f>
        <v>0</v>
      </c>
      <c r="O288">
        <f>Q287</f>
        <v>0</v>
      </c>
      <c r="P288">
        <f>IF(OR(NOT(A288),I288&lt;&gt;""),"",Journal!$L288)</f>
        <v>0</v>
      </c>
      <c r="Q288">
        <f>O288+IF(K288,V288,0)</f>
        <v>0</v>
      </c>
      <c r="R288">
        <f>IF(P288="","",H288*P288*C288*D288)</f>
        <v>0</v>
      </c>
      <c r="S288">
        <f>IF(K288,M288*P288*C288*D288,"")</f>
        <v>0</v>
      </c>
      <c r="T288">
        <f>IF(K288,-IF(F288&gt;0,F288*Journal!$E288*P288*C288*D288,P288*E288),"")</f>
        <v>0</v>
      </c>
      <c r="U288">
        <f>IF(K288,IF(S288&gt;0,"W",IF(S288&lt;0,"L","B")),"")</f>
        <v>0</v>
      </c>
      <c r="V288">
        <f>IF(K288,S288+T288,"")</f>
        <v>0</v>
      </c>
      <c r="W288">
        <f>IF(K288,V288/O288,"")</f>
        <v>0</v>
      </c>
      <c r="X288">
        <f>IF(K288,M288/H288,"")</f>
        <v>0</v>
      </c>
      <c r="Y288">
        <f>IF(AND(OR(J288="OK",J288="OPEN"),ISNUMBER(Journal!$G288)),G288*(Journal!$G288-Journal!$E288)/H288,"")</f>
        <v>0</v>
      </c>
      <c r="Z288">
        <f>IF(AA288="","",IF(AND(ISNUMBER(Settings!$D$5),ISNUMBER(Settings!$E$5),IF(Settings!$D$5&lt;=Settings!$E$5,AND(AA288&gt;=Settings!$D$5,AA288&lt;Settings!$E$5),OR(AA288&gt;=Settings!$D$5,AA288&lt;Settings!$E$5))),Settings!$A$5,IF(AND(ISNUMBER(Settings!$D$6),ISNUMBER(Settings!$E$6),IF(Settings!$D$6&lt;=Settings!$E$6,AND(AA288&gt;=Settings!$D$6,AA288&lt;Settings!$E$6),OR(AA288&gt;=Settings!$D$6,AA288&lt;Settings!$E$6))),Settings!$A$6,IF(AND(ISNUMBER(Settings!$D$7),ISNUMBER(Settings!$E$7),IF(Settings!$D$7&lt;=Settings!$E$7,AND(AA288&gt;=Settings!$D$7,AA288&lt;Settings!$E$7),OR(AA288&gt;=Settings!$D$7,AA288&lt;Settings!$E$7))),Settings!$A$7,IF(AND(ISNUMBER(Settings!$D$8),ISNUMBER(Settings!$E$8),IF(Settings!$D$8&lt;=Settings!$E$8,AND(AA288&gt;=Settings!$D$8,AA288&lt;Settings!$E$8),OR(AA288&gt;=Settings!$D$8,AA288&lt;Settings!$E$8))),Settings!$A$8,IF(AND(ISNUMBER(Settings!$D$9),ISNUMBER(Settings!$E$9),IF(Settings!$D$9&lt;=Settings!$E$9,AND(AA288&gt;=Settings!$D$9,AA288&lt;Settings!$E$9),OR(AA288&gt;=Settings!$D$9,AA288&lt;Settings!$E$9))),Settings!$A$9,IF(AND(ISNUMBER(Settings!$D$10),ISNUMBER(Settings!$E$10),IF(Settings!$D$10&lt;=Settings!$E$10,AND(AA288&gt;=Settings!$D$10,AA288&lt;Settings!$E$10),OR(AA288&gt;=Settings!$D$10,AA288&lt;Settings!$E$10))),Settings!$A$10,"")))))))</f>
        <v>0</v>
      </c>
      <c r="AA288">
        <f>IF(AND(A288,ISNUMBER(Journal!$B288)),MOD(ROUND(MOD(Journal!$B288,1)*1440,0)-ROUND(Journal!$D$8*60,0),1440),"")</f>
        <v>0</v>
      </c>
      <c r="AB288">
        <f>IF(G288=1,"LONG",IF(G288=-1,"SHORT",""))</f>
        <v>0</v>
      </c>
      <c r="AC288">
        <f>AC287+IF(K288,1,0)</f>
        <v>0</v>
      </c>
      <c r="AD288">
        <f>IF(K288,AC288,"")</f>
        <v>0</v>
      </c>
      <c r="AE288">
        <f>J288="OPEN"</f>
        <v>0</v>
      </c>
      <c r="AF288">
        <f>AND(J288&lt;&gt;"",J288&lt;&gt;"OK",J288&lt;&gt;"OPEN")</f>
        <v>0</v>
      </c>
      <c r="AH288">
        <v>277</v>
      </c>
      <c r="AI288">
        <f>IF(AH288&gt;$AZ$11,"",IF(AH288=0,Journal!$D$3,INDEX($Q$11:$Q$1010,MATCH(AH288,$AD$11:$AD$1010,0))))</f>
        <v>0</v>
      </c>
      <c r="AJ288">
        <v>278</v>
      </c>
      <c r="AK288">
        <f>IF(AJ288&gt;$AZ$11,"",INDEX($P$11:$P$1010,MATCH(AJ288,$AD$11:$AD$1010,0)))</f>
        <v>0</v>
      </c>
    </row>
    <row r="289" spans="1:37">
      <c r="A289">
        <f>COUNTA(Journal!A289:M289)&gt;0</f>
        <v>0</v>
      </c>
      <c r="B289">
        <f>IF(Journal!$C289="",0,IFERROR(MATCH(Journal!$C289,Markets!$A$5:$A$154,0),0))</f>
        <v>0</v>
      </c>
      <c r="C289">
        <f>IF(B289&gt;0,INDEX(Markets!$C$5:$C$154,B289),"")</f>
        <v>0</v>
      </c>
      <c r="D289">
        <f>IF(B289&gt;0,INDEX(Markets!$F$5:$F$154,B289),"")</f>
        <v>0</v>
      </c>
      <c r="E289">
        <f>IF(B289&gt;0,IF(INDEX(Markets!$G$5:$G$154,B289)="",Journal!$D$4,INDEX(Markets!$G$5:$G$154,B289)),"")</f>
        <v>0</v>
      </c>
      <c r="F289">
        <f>IF(B289&gt;0,N(INDEX(Markets!$H$5:$H$154,B289)),0)</f>
        <v>0</v>
      </c>
      <c r="G289">
        <f>IF(Journal!$D289="LONG",1,IF(Journal!$D289="SHORT",-1,0))</f>
        <v>0</v>
      </c>
      <c r="H289">
        <f>IF(AND(ISNUMBER(Journal!$E289),ISNUMBER(Journal!$F289)),ABS(Journal!$E289-Journal!$F289),"")</f>
        <v>0</v>
      </c>
      <c r="I289">
        <f>IF(NOT(A289),"",IF(Journal!$C289="","INSTRUMENT MISSING",IF(B289=0,"UNKNOWN INSTRUMENT",IF(OR(NOT(ISNUMBER(C289)),NOT(ISNUMBER(D289))),"INSTRUMENT SPECS MISSING",IF(OR(C289&lt;=0,D289&lt;=0),"INSTRUMENT SPECS MISSING",IF(NOT(ISNUMBER(Journal!$E289)),"ENTRY MISSING",IF(NOT(ISNUMBER(Journal!$F289)),"SL MISSING",IF(Journal!$F289=Journal!$E289,"SL = ENTRY",IF(G289=0,"DIRECTION MISSING",IF(G289*(Journal!$E289-Journal!$F289)&lt;=0,"SL WRONG SIDE",IF(NOT(AND(ISNUMBER(Journal!$L289),Journal!$L289&gt;0)),IF(TRUE,"LOTS MISSING","RISK MISSING"),"")))))))))))</f>
        <v>0</v>
      </c>
      <c r="J289">
        <f>IF(NOT(A289),"",IF(I289&lt;&gt;"",I289,IF(AND(ISNUMBER(Journal!$G289),G289*(Journal!$G289-Journal!$E289)&lt;=0),"TP1 WRONG SIDE",IF(AND(ISNUMBER(Journal!$H289),G289*(Journal!$H289-Journal!$E289)&lt;=0),"TP2 WRONG SIDE",IF(AND(ISNUMBER(Journal!$I289),G289*(Journal!$I289-Journal!$E289)&lt;=0),"TP3 WRONG SIDE",IF(Journal!$K289="","OPEN",IF(AND(Journal!$M289&lt;&gt;"",OR(NOT(ISNUMBER(Journal!$M289)),Journal!$M289&lt;=0,Journal!$M289&gt;=1)),"TP1 % INVALID",IF(Journal!$K289="SL","OK",IF(Journal!$K289="TP",IF(ISNUMBER(Journal!$G289),"OK","TP1 MISSING"),IF(Journal!$K289="Manual exit",IF(ISNUMBER(Journal!$J289),"OK","MANUAL MISSING"),IF(Journal!$K289="TP1 + Breakeven",IF(ISNUMBER(Journal!$G289),"OK","TP1 MISSING"),IF(Journal!$K289="TP1 + Manual",IF(ISNUMBER(Journal!$G289),IF(ISNUMBER(Journal!$J289),"OK","MANUAL MISSING"),IF(ISNUMBER(Journal!$J289),"TP1 MISSING","TP1 &amp; MANUAL MISSING")),IF(Journal!$K289="Multiple TP",IF(ISNUMBER(Journal!$G289),IF(ISNUMBER(Journal!$H289),"OK","TP2 MISSING"),IF(ISNUMBER(Journal!$H289),"TP1 MISSING","TP1 &amp; TP2 MISSING")),"UNKNOWN OUTCOME")))))))))))))</f>
        <v>0</v>
      </c>
      <c r="K289">
        <f>J289="OK"</f>
        <v>0</v>
      </c>
      <c r="L289">
        <f>IF(ISNUMBER(Journal!$M289),Journal!$M289,0.5)</f>
        <v>0</v>
      </c>
      <c r="M289">
        <f>IF(NOT(K289),"",G289*IF(Journal!$K289="SL",Journal!$F289-Journal!$E289,IF(Journal!$K289="TP",Journal!$G289-Journal!$E289,IF(Journal!$K289="Manual exit",Journal!$J289-Journal!$E289,IF(Journal!$K289="TP1 + Breakeven",L289*(Journal!$G289-Journal!$E289),IF(Journal!$K289="TP1 + Manual",L289*(Journal!$G289-Journal!$E289)+(1-L289)*(Journal!$J289-Journal!$E289),(Journal!$G289+Journal!$H289+IF(ISNUMBER(Journal!$I289),Journal!$I289,0))/IF(ISNUMBER(Journal!$I289),3,2)-Journal!$E289))))))</f>
        <v>0</v>
      </c>
      <c r="N289">
        <f>IF(K289,Journal!$E289+G289*M289,"")</f>
        <v>0</v>
      </c>
      <c r="O289">
        <f>Q288</f>
        <v>0</v>
      </c>
      <c r="P289">
        <f>IF(OR(NOT(A289),I289&lt;&gt;""),"",Journal!$L289)</f>
        <v>0</v>
      </c>
      <c r="Q289">
        <f>O289+IF(K289,V289,0)</f>
        <v>0</v>
      </c>
      <c r="R289">
        <f>IF(P289="","",H289*P289*C289*D289)</f>
        <v>0</v>
      </c>
      <c r="S289">
        <f>IF(K289,M289*P289*C289*D289,"")</f>
        <v>0</v>
      </c>
      <c r="T289">
        <f>IF(K289,-IF(F289&gt;0,F289*Journal!$E289*P289*C289*D289,P289*E289),"")</f>
        <v>0</v>
      </c>
      <c r="U289">
        <f>IF(K289,IF(S289&gt;0,"W",IF(S289&lt;0,"L","B")),"")</f>
        <v>0</v>
      </c>
      <c r="V289">
        <f>IF(K289,S289+T289,"")</f>
        <v>0</v>
      </c>
      <c r="W289">
        <f>IF(K289,V289/O289,"")</f>
        <v>0</v>
      </c>
      <c r="X289">
        <f>IF(K289,M289/H289,"")</f>
        <v>0</v>
      </c>
      <c r="Y289">
        <f>IF(AND(OR(J289="OK",J289="OPEN"),ISNUMBER(Journal!$G289)),G289*(Journal!$G289-Journal!$E289)/H289,"")</f>
        <v>0</v>
      </c>
      <c r="Z289">
        <f>IF(AA289="","",IF(AND(ISNUMBER(Settings!$D$5),ISNUMBER(Settings!$E$5),IF(Settings!$D$5&lt;=Settings!$E$5,AND(AA289&gt;=Settings!$D$5,AA289&lt;Settings!$E$5),OR(AA289&gt;=Settings!$D$5,AA289&lt;Settings!$E$5))),Settings!$A$5,IF(AND(ISNUMBER(Settings!$D$6),ISNUMBER(Settings!$E$6),IF(Settings!$D$6&lt;=Settings!$E$6,AND(AA289&gt;=Settings!$D$6,AA289&lt;Settings!$E$6),OR(AA289&gt;=Settings!$D$6,AA289&lt;Settings!$E$6))),Settings!$A$6,IF(AND(ISNUMBER(Settings!$D$7),ISNUMBER(Settings!$E$7),IF(Settings!$D$7&lt;=Settings!$E$7,AND(AA289&gt;=Settings!$D$7,AA289&lt;Settings!$E$7),OR(AA289&gt;=Settings!$D$7,AA289&lt;Settings!$E$7))),Settings!$A$7,IF(AND(ISNUMBER(Settings!$D$8),ISNUMBER(Settings!$E$8),IF(Settings!$D$8&lt;=Settings!$E$8,AND(AA289&gt;=Settings!$D$8,AA289&lt;Settings!$E$8),OR(AA289&gt;=Settings!$D$8,AA289&lt;Settings!$E$8))),Settings!$A$8,IF(AND(ISNUMBER(Settings!$D$9),ISNUMBER(Settings!$E$9),IF(Settings!$D$9&lt;=Settings!$E$9,AND(AA289&gt;=Settings!$D$9,AA289&lt;Settings!$E$9),OR(AA289&gt;=Settings!$D$9,AA289&lt;Settings!$E$9))),Settings!$A$9,IF(AND(ISNUMBER(Settings!$D$10),ISNUMBER(Settings!$E$10),IF(Settings!$D$10&lt;=Settings!$E$10,AND(AA289&gt;=Settings!$D$10,AA289&lt;Settings!$E$10),OR(AA289&gt;=Settings!$D$10,AA289&lt;Settings!$E$10))),Settings!$A$10,"")))))))</f>
        <v>0</v>
      </c>
      <c r="AA289">
        <f>IF(AND(A289,ISNUMBER(Journal!$B289)),MOD(ROUND(MOD(Journal!$B289,1)*1440,0)-ROUND(Journal!$D$8*60,0),1440),"")</f>
        <v>0</v>
      </c>
      <c r="AB289">
        <f>IF(G289=1,"LONG",IF(G289=-1,"SHORT",""))</f>
        <v>0</v>
      </c>
      <c r="AC289">
        <f>AC288+IF(K289,1,0)</f>
        <v>0</v>
      </c>
      <c r="AD289">
        <f>IF(K289,AC289,"")</f>
        <v>0</v>
      </c>
      <c r="AE289">
        <f>J289="OPEN"</f>
        <v>0</v>
      </c>
      <c r="AF289">
        <f>AND(J289&lt;&gt;"",J289&lt;&gt;"OK",J289&lt;&gt;"OPEN")</f>
        <v>0</v>
      </c>
      <c r="AH289">
        <v>278</v>
      </c>
      <c r="AI289">
        <f>IF(AH289&gt;$AZ$11,"",IF(AH289=0,Journal!$D$3,INDEX($Q$11:$Q$1010,MATCH(AH289,$AD$11:$AD$1010,0))))</f>
        <v>0</v>
      </c>
      <c r="AJ289">
        <v>279</v>
      </c>
      <c r="AK289">
        <f>IF(AJ289&gt;$AZ$11,"",INDEX($P$11:$P$1010,MATCH(AJ289,$AD$11:$AD$1010,0)))</f>
        <v>0</v>
      </c>
    </row>
    <row r="290" spans="1:37">
      <c r="A290">
        <f>COUNTA(Journal!A290:M290)&gt;0</f>
        <v>0</v>
      </c>
      <c r="B290">
        <f>IF(Journal!$C290="",0,IFERROR(MATCH(Journal!$C290,Markets!$A$5:$A$154,0),0))</f>
        <v>0</v>
      </c>
      <c r="C290">
        <f>IF(B290&gt;0,INDEX(Markets!$C$5:$C$154,B290),"")</f>
        <v>0</v>
      </c>
      <c r="D290">
        <f>IF(B290&gt;0,INDEX(Markets!$F$5:$F$154,B290),"")</f>
        <v>0</v>
      </c>
      <c r="E290">
        <f>IF(B290&gt;0,IF(INDEX(Markets!$G$5:$G$154,B290)="",Journal!$D$4,INDEX(Markets!$G$5:$G$154,B290)),"")</f>
        <v>0</v>
      </c>
      <c r="F290">
        <f>IF(B290&gt;0,N(INDEX(Markets!$H$5:$H$154,B290)),0)</f>
        <v>0</v>
      </c>
      <c r="G290">
        <f>IF(Journal!$D290="LONG",1,IF(Journal!$D290="SHORT",-1,0))</f>
        <v>0</v>
      </c>
      <c r="H290">
        <f>IF(AND(ISNUMBER(Journal!$E290),ISNUMBER(Journal!$F290)),ABS(Journal!$E290-Journal!$F290),"")</f>
        <v>0</v>
      </c>
      <c r="I290">
        <f>IF(NOT(A290),"",IF(Journal!$C290="","INSTRUMENT MISSING",IF(B290=0,"UNKNOWN INSTRUMENT",IF(OR(NOT(ISNUMBER(C290)),NOT(ISNUMBER(D290))),"INSTRUMENT SPECS MISSING",IF(OR(C290&lt;=0,D290&lt;=0),"INSTRUMENT SPECS MISSING",IF(NOT(ISNUMBER(Journal!$E290)),"ENTRY MISSING",IF(NOT(ISNUMBER(Journal!$F290)),"SL MISSING",IF(Journal!$F290=Journal!$E290,"SL = ENTRY",IF(G290=0,"DIRECTION MISSING",IF(G290*(Journal!$E290-Journal!$F290)&lt;=0,"SL WRONG SIDE",IF(NOT(AND(ISNUMBER(Journal!$L290),Journal!$L290&gt;0)),IF(TRUE,"LOTS MISSING","RISK MISSING"),"")))))))))))</f>
        <v>0</v>
      </c>
      <c r="J290">
        <f>IF(NOT(A290),"",IF(I290&lt;&gt;"",I290,IF(AND(ISNUMBER(Journal!$G290),G290*(Journal!$G290-Journal!$E290)&lt;=0),"TP1 WRONG SIDE",IF(AND(ISNUMBER(Journal!$H290),G290*(Journal!$H290-Journal!$E290)&lt;=0),"TP2 WRONG SIDE",IF(AND(ISNUMBER(Journal!$I290),G290*(Journal!$I290-Journal!$E290)&lt;=0),"TP3 WRONG SIDE",IF(Journal!$K290="","OPEN",IF(AND(Journal!$M290&lt;&gt;"",OR(NOT(ISNUMBER(Journal!$M290)),Journal!$M290&lt;=0,Journal!$M290&gt;=1)),"TP1 % INVALID",IF(Journal!$K290="SL","OK",IF(Journal!$K290="TP",IF(ISNUMBER(Journal!$G290),"OK","TP1 MISSING"),IF(Journal!$K290="Manual exit",IF(ISNUMBER(Journal!$J290),"OK","MANUAL MISSING"),IF(Journal!$K290="TP1 + Breakeven",IF(ISNUMBER(Journal!$G290),"OK","TP1 MISSING"),IF(Journal!$K290="TP1 + Manual",IF(ISNUMBER(Journal!$G290),IF(ISNUMBER(Journal!$J290),"OK","MANUAL MISSING"),IF(ISNUMBER(Journal!$J290),"TP1 MISSING","TP1 &amp; MANUAL MISSING")),IF(Journal!$K290="Multiple TP",IF(ISNUMBER(Journal!$G290),IF(ISNUMBER(Journal!$H290),"OK","TP2 MISSING"),IF(ISNUMBER(Journal!$H290),"TP1 MISSING","TP1 &amp; TP2 MISSING")),"UNKNOWN OUTCOME")))))))))))))</f>
        <v>0</v>
      </c>
      <c r="K290">
        <f>J290="OK"</f>
        <v>0</v>
      </c>
      <c r="L290">
        <f>IF(ISNUMBER(Journal!$M290),Journal!$M290,0.5)</f>
        <v>0</v>
      </c>
      <c r="M290">
        <f>IF(NOT(K290),"",G290*IF(Journal!$K290="SL",Journal!$F290-Journal!$E290,IF(Journal!$K290="TP",Journal!$G290-Journal!$E290,IF(Journal!$K290="Manual exit",Journal!$J290-Journal!$E290,IF(Journal!$K290="TP1 + Breakeven",L290*(Journal!$G290-Journal!$E290),IF(Journal!$K290="TP1 + Manual",L290*(Journal!$G290-Journal!$E290)+(1-L290)*(Journal!$J290-Journal!$E290),(Journal!$G290+Journal!$H290+IF(ISNUMBER(Journal!$I290),Journal!$I290,0))/IF(ISNUMBER(Journal!$I290),3,2)-Journal!$E290))))))</f>
        <v>0</v>
      </c>
      <c r="N290">
        <f>IF(K290,Journal!$E290+G290*M290,"")</f>
        <v>0</v>
      </c>
      <c r="O290">
        <f>Q289</f>
        <v>0</v>
      </c>
      <c r="P290">
        <f>IF(OR(NOT(A290),I290&lt;&gt;""),"",Journal!$L290)</f>
        <v>0</v>
      </c>
      <c r="Q290">
        <f>O290+IF(K290,V290,0)</f>
        <v>0</v>
      </c>
      <c r="R290">
        <f>IF(P290="","",H290*P290*C290*D290)</f>
        <v>0</v>
      </c>
      <c r="S290">
        <f>IF(K290,M290*P290*C290*D290,"")</f>
        <v>0</v>
      </c>
      <c r="T290">
        <f>IF(K290,-IF(F290&gt;0,F290*Journal!$E290*P290*C290*D290,P290*E290),"")</f>
        <v>0</v>
      </c>
      <c r="U290">
        <f>IF(K290,IF(S290&gt;0,"W",IF(S290&lt;0,"L","B")),"")</f>
        <v>0</v>
      </c>
      <c r="V290">
        <f>IF(K290,S290+T290,"")</f>
        <v>0</v>
      </c>
      <c r="W290">
        <f>IF(K290,V290/O290,"")</f>
        <v>0</v>
      </c>
      <c r="X290">
        <f>IF(K290,M290/H290,"")</f>
        <v>0</v>
      </c>
      <c r="Y290">
        <f>IF(AND(OR(J290="OK",J290="OPEN"),ISNUMBER(Journal!$G290)),G290*(Journal!$G290-Journal!$E290)/H290,"")</f>
        <v>0</v>
      </c>
      <c r="Z290">
        <f>IF(AA290="","",IF(AND(ISNUMBER(Settings!$D$5),ISNUMBER(Settings!$E$5),IF(Settings!$D$5&lt;=Settings!$E$5,AND(AA290&gt;=Settings!$D$5,AA290&lt;Settings!$E$5),OR(AA290&gt;=Settings!$D$5,AA290&lt;Settings!$E$5))),Settings!$A$5,IF(AND(ISNUMBER(Settings!$D$6),ISNUMBER(Settings!$E$6),IF(Settings!$D$6&lt;=Settings!$E$6,AND(AA290&gt;=Settings!$D$6,AA290&lt;Settings!$E$6),OR(AA290&gt;=Settings!$D$6,AA290&lt;Settings!$E$6))),Settings!$A$6,IF(AND(ISNUMBER(Settings!$D$7),ISNUMBER(Settings!$E$7),IF(Settings!$D$7&lt;=Settings!$E$7,AND(AA290&gt;=Settings!$D$7,AA290&lt;Settings!$E$7),OR(AA290&gt;=Settings!$D$7,AA290&lt;Settings!$E$7))),Settings!$A$7,IF(AND(ISNUMBER(Settings!$D$8),ISNUMBER(Settings!$E$8),IF(Settings!$D$8&lt;=Settings!$E$8,AND(AA290&gt;=Settings!$D$8,AA290&lt;Settings!$E$8),OR(AA290&gt;=Settings!$D$8,AA290&lt;Settings!$E$8))),Settings!$A$8,IF(AND(ISNUMBER(Settings!$D$9),ISNUMBER(Settings!$E$9),IF(Settings!$D$9&lt;=Settings!$E$9,AND(AA290&gt;=Settings!$D$9,AA290&lt;Settings!$E$9),OR(AA290&gt;=Settings!$D$9,AA290&lt;Settings!$E$9))),Settings!$A$9,IF(AND(ISNUMBER(Settings!$D$10),ISNUMBER(Settings!$E$10),IF(Settings!$D$10&lt;=Settings!$E$10,AND(AA290&gt;=Settings!$D$10,AA290&lt;Settings!$E$10),OR(AA290&gt;=Settings!$D$10,AA290&lt;Settings!$E$10))),Settings!$A$10,"")))))))</f>
        <v>0</v>
      </c>
      <c r="AA290">
        <f>IF(AND(A290,ISNUMBER(Journal!$B290)),MOD(ROUND(MOD(Journal!$B290,1)*1440,0)-ROUND(Journal!$D$8*60,0),1440),"")</f>
        <v>0</v>
      </c>
      <c r="AB290">
        <f>IF(G290=1,"LONG",IF(G290=-1,"SHORT",""))</f>
        <v>0</v>
      </c>
      <c r="AC290">
        <f>AC289+IF(K290,1,0)</f>
        <v>0</v>
      </c>
      <c r="AD290">
        <f>IF(K290,AC290,"")</f>
        <v>0</v>
      </c>
      <c r="AE290">
        <f>J290="OPEN"</f>
        <v>0</v>
      </c>
      <c r="AF290">
        <f>AND(J290&lt;&gt;"",J290&lt;&gt;"OK",J290&lt;&gt;"OPEN")</f>
        <v>0</v>
      </c>
      <c r="AH290">
        <v>279</v>
      </c>
      <c r="AI290">
        <f>IF(AH290&gt;$AZ$11,"",IF(AH290=0,Journal!$D$3,INDEX($Q$11:$Q$1010,MATCH(AH290,$AD$11:$AD$1010,0))))</f>
        <v>0</v>
      </c>
      <c r="AJ290">
        <v>280</v>
      </c>
      <c r="AK290">
        <f>IF(AJ290&gt;$AZ$11,"",INDEX($P$11:$P$1010,MATCH(AJ290,$AD$11:$AD$1010,0)))</f>
        <v>0</v>
      </c>
    </row>
    <row r="291" spans="1:37">
      <c r="A291">
        <f>COUNTA(Journal!A291:M291)&gt;0</f>
        <v>0</v>
      </c>
      <c r="B291">
        <f>IF(Journal!$C291="",0,IFERROR(MATCH(Journal!$C291,Markets!$A$5:$A$154,0),0))</f>
        <v>0</v>
      </c>
      <c r="C291">
        <f>IF(B291&gt;0,INDEX(Markets!$C$5:$C$154,B291),"")</f>
        <v>0</v>
      </c>
      <c r="D291">
        <f>IF(B291&gt;0,INDEX(Markets!$F$5:$F$154,B291),"")</f>
        <v>0</v>
      </c>
      <c r="E291">
        <f>IF(B291&gt;0,IF(INDEX(Markets!$G$5:$G$154,B291)="",Journal!$D$4,INDEX(Markets!$G$5:$G$154,B291)),"")</f>
        <v>0</v>
      </c>
      <c r="F291">
        <f>IF(B291&gt;0,N(INDEX(Markets!$H$5:$H$154,B291)),0)</f>
        <v>0</v>
      </c>
      <c r="G291">
        <f>IF(Journal!$D291="LONG",1,IF(Journal!$D291="SHORT",-1,0))</f>
        <v>0</v>
      </c>
      <c r="H291">
        <f>IF(AND(ISNUMBER(Journal!$E291),ISNUMBER(Journal!$F291)),ABS(Journal!$E291-Journal!$F291),"")</f>
        <v>0</v>
      </c>
      <c r="I291">
        <f>IF(NOT(A291),"",IF(Journal!$C291="","INSTRUMENT MISSING",IF(B291=0,"UNKNOWN INSTRUMENT",IF(OR(NOT(ISNUMBER(C291)),NOT(ISNUMBER(D291))),"INSTRUMENT SPECS MISSING",IF(OR(C291&lt;=0,D291&lt;=0),"INSTRUMENT SPECS MISSING",IF(NOT(ISNUMBER(Journal!$E291)),"ENTRY MISSING",IF(NOT(ISNUMBER(Journal!$F291)),"SL MISSING",IF(Journal!$F291=Journal!$E291,"SL = ENTRY",IF(G291=0,"DIRECTION MISSING",IF(G291*(Journal!$E291-Journal!$F291)&lt;=0,"SL WRONG SIDE",IF(NOT(AND(ISNUMBER(Journal!$L291),Journal!$L291&gt;0)),IF(TRUE,"LOTS MISSING","RISK MISSING"),"")))))))))))</f>
        <v>0</v>
      </c>
      <c r="J291">
        <f>IF(NOT(A291),"",IF(I291&lt;&gt;"",I291,IF(AND(ISNUMBER(Journal!$G291),G291*(Journal!$G291-Journal!$E291)&lt;=0),"TP1 WRONG SIDE",IF(AND(ISNUMBER(Journal!$H291),G291*(Journal!$H291-Journal!$E291)&lt;=0),"TP2 WRONG SIDE",IF(AND(ISNUMBER(Journal!$I291),G291*(Journal!$I291-Journal!$E291)&lt;=0),"TP3 WRONG SIDE",IF(Journal!$K291="","OPEN",IF(AND(Journal!$M291&lt;&gt;"",OR(NOT(ISNUMBER(Journal!$M291)),Journal!$M291&lt;=0,Journal!$M291&gt;=1)),"TP1 % INVALID",IF(Journal!$K291="SL","OK",IF(Journal!$K291="TP",IF(ISNUMBER(Journal!$G291),"OK","TP1 MISSING"),IF(Journal!$K291="Manual exit",IF(ISNUMBER(Journal!$J291),"OK","MANUAL MISSING"),IF(Journal!$K291="TP1 + Breakeven",IF(ISNUMBER(Journal!$G291),"OK","TP1 MISSING"),IF(Journal!$K291="TP1 + Manual",IF(ISNUMBER(Journal!$G291),IF(ISNUMBER(Journal!$J291),"OK","MANUAL MISSING"),IF(ISNUMBER(Journal!$J291),"TP1 MISSING","TP1 &amp; MANUAL MISSING")),IF(Journal!$K291="Multiple TP",IF(ISNUMBER(Journal!$G291),IF(ISNUMBER(Journal!$H291),"OK","TP2 MISSING"),IF(ISNUMBER(Journal!$H291),"TP1 MISSING","TP1 &amp; TP2 MISSING")),"UNKNOWN OUTCOME")))))))))))))</f>
        <v>0</v>
      </c>
      <c r="K291">
        <f>J291="OK"</f>
        <v>0</v>
      </c>
      <c r="L291">
        <f>IF(ISNUMBER(Journal!$M291),Journal!$M291,0.5)</f>
        <v>0</v>
      </c>
      <c r="M291">
        <f>IF(NOT(K291),"",G291*IF(Journal!$K291="SL",Journal!$F291-Journal!$E291,IF(Journal!$K291="TP",Journal!$G291-Journal!$E291,IF(Journal!$K291="Manual exit",Journal!$J291-Journal!$E291,IF(Journal!$K291="TP1 + Breakeven",L291*(Journal!$G291-Journal!$E291),IF(Journal!$K291="TP1 + Manual",L291*(Journal!$G291-Journal!$E291)+(1-L291)*(Journal!$J291-Journal!$E291),(Journal!$G291+Journal!$H291+IF(ISNUMBER(Journal!$I291),Journal!$I291,0))/IF(ISNUMBER(Journal!$I291),3,2)-Journal!$E291))))))</f>
        <v>0</v>
      </c>
      <c r="N291">
        <f>IF(K291,Journal!$E291+G291*M291,"")</f>
        <v>0</v>
      </c>
      <c r="O291">
        <f>Q290</f>
        <v>0</v>
      </c>
      <c r="P291">
        <f>IF(OR(NOT(A291),I291&lt;&gt;""),"",Journal!$L291)</f>
        <v>0</v>
      </c>
      <c r="Q291">
        <f>O291+IF(K291,V291,0)</f>
        <v>0</v>
      </c>
      <c r="R291">
        <f>IF(P291="","",H291*P291*C291*D291)</f>
        <v>0</v>
      </c>
      <c r="S291">
        <f>IF(K291,M291*P291*C291*D291,"")</f>
        <v>0</v>
      </c>
      <c r="T291">
        <f>IF(K291,-IF(F291&gt;0,F291*Journal!$E291*P291*C291*D291,P291*E291),"")</f>
        <v>0</v>
      </c>
      <c r="U291">
        <f>IF(K291,IF(S291&gt;0,"W",IF(S291&lt;0,"L","B")),"")</f>
        <v>0</v>
      </c>
      <c r="V291">
        <f>IF(K291,S291+T291,"")</f>
        <v>0</v>
      </c>
      <c r="W291">
        <f>IF(K291,V291/O291,"")</f>
        <v>0</v>
      </c>
      <c r="X291">
        <f>IF(K291,M291/H291,"")</f>
        <v>0</v>
      </c>
      <c r="Y291">
        <f>IF(AND(OR(J291="OK",J291="OPEN"),ISNUMBER(Journal!$G291)),G291*(Journal!$G291-Journal!$E291)/H291,"")</f>
        <v>0</v>
      </c>
      <c r="Z291">
        <f>IF(AA291="","",IF(AND(ISNUMBER(Settings!$D$5),ISNUMBER(Settings!$E$5),IF(Settings!$D$5&lt;=Settings!$E$5,AND(AA291&gt;=Settings!$D$5,AA291&lt;Settings!$E$5),OR(AA291&gt;=Settings!$D$5,AA291&lt;Settings!$E$5))),Settings!$A$5,IF(AND(ISNUMBER(Settings!$D$6),ISNUMBER(Settings!$E$6),IF(Settings!$D$6&lt;=Settings!$E$6,AND(AA291&gt;=Settings!$D$6,AA291&lt;Settings!$E$6),OR(AA291&gt;=Settings!$D$6,AA291&lt;Settings!$E$6))),Settings!$A$6,IF(AND(ISNUMBER(Settings!$D$7),ISNUMBER(Settings!$E$7),IF(Settings!$D$7&lt;=Settings!$E$7,AND(AA291&gt;=Settings!$D$7,AA291&lt;Settings!$E$7),OR(AA291&gt;=Settings!$D$7,AA291&lt;Settings!$E$7))),Settings!$A$7,IF(AND(ISNUMBER(Settings!$D$8),ISNUMBER(Settings!$E$8),IF(Settings!$D$8&lt;=Settings!$E$8,AND(AA291&gt;=Settings!$D$8,AA291&lt;Settings!$E$8),OR(AA291&gt;=Settings!$D$8,AA291&lt;Settings!$E$8))),Settings!$A$8,IF(AND(ISNUMBER(Settings!$D$9),ISNUMBER(Settings!$E$9),IF(Settings!$D$9&lt;=Settings!$E$9,AND(AA291&gt;=Settings!$D$9,AA291&lt;Settings!$E$9),OR(AA291&gt;=Settings!$D$9,AA291&lt;Settings!$E$9))),Settings!$A$9,IF(AND(ISNUMBER(Settings!$D$10),ISNUMBER(Settings!$E$10),IF(Settings!$D$10&lt;=Settings!$E$10,AND(AA291&gt;=Settings!$D$10,AA291&lt;Settings!$E$10),OR(AA291&gt;=Settings!$D$10,AA291&lt;Settings!$E$10))),Settings!$A$10,"")))))))</f>
        <v>0</v>
      </c>
      <c r="AA291">
        <f>IF(AND(A291,ISNUMBER(Journal!$B291)),MOD(ROUND(MOD(Journal!$B291,1)*1440,0)-ROUND(Journal!$D$8*60,0),1440),"")</f>
        <v>0</v>
      </c>
      <c r="AB291">
        <f>IF(G291=1,"LONG",IF(G291=-1,"SHORT",""))</f>
        <v>0</v>
      </c>
      <c r="AC291">
        <f>AC290+IF(K291,1,0)</f>
        <v>0</v>
      </c>
      <c r="AD291">
        <f>IF(K291,AC291,"")</f>
        <v>0</v>
      </c>
      <c r="AE291">
        <f>J291="OPEN"</f>
        <v>0</v>
      </c>
      <c r="AF291">
        <f>AND(J291&lt;&gt;"",J291&lt;&gt;"OK",J291&lt;&gt;"OPEN")</f>
        <v>0</v>
      </c>
      <c r="AH291">
        <v>280</v>
      </c>
      <c r="AI291">
        <f>IF(AH291&gt;$AZ$11,"",IF(AH291=0,Journal!$D$3,INDEX($Q$11:$Q$1010,MATCH(AH291,$AD$11:$AD$1010,0))))</f>
        <v>0</v>
      </c>
      <c r="AJ291">
        <v>281</v>
      </c>
      <c r="AK291">
        <f>IF(AJ291&gt;$AZ$11,"",INDEX($P$11:$P$1010,MATCH(AJ291,$AD$11:$AD$1010,0)))</f>
        <v>0</v>
      </c>
    </row>
    <row r="292" spans="1:37">
      <c r="A292">
        <f>COUNTA(Journal!A292:M292)&gt;0</f>
        <v>0</v>
      </c>
      <c r="B292">
        <f>IF(Journal!$C292="",0,IFERROR(MATCH(Journal!$C292,Markets!$A$5:$A$154,0),0))</f>
        <v>0</v>
      </c>
      <c r="C292">
        <f>IF(B292&gt;0,INDEX(Markets!$C$5:$C$154,B292),"")</f>
        <v>0</v>
      </c>
      <c r="D292">
        <f>IF(B292&gt;0,INDEX(Markets!$F$5:$F$154,B292),"")</f>
        <v>0</v>
      </c>
      <c r="E292">
        <f>IF(B292&gt;0,IF(INDEX(Markets!$G$5:$G$154,B292)="",Journal!$D$4,INDEX(Markets!$G$5:$G$154,B292)),"")</f>
        <v>0</v>
      </c>
      <c r="F292">
        <f>IF(B292&gt;0,N(INDEX(Markets!$H$5:$H$154,B292)),0)</f>
        <v>0</v>
      </c>
      <c r="G292">
        <f>IF(Journal!$D292="LONG",1,IF(Journal!$D292="SHORT",-1,0))</f>
        <v>0</v>
      </c>
      <c r="H292">
        <f>IF(AND(ISNUMBER(Journal!$E292),ISNUMBER(Journal!$F292)),ABS(Journal!$E292-Journal!$F292),"")</f>
        <v>0</v>
      </c>
      <c r="I292">
        <f>IF(NOT(A292),"",IF(Journal!$C292="","INSTRUMENT MISSING",IF(B292=0,"UNKNOWN INSTRUMENT",IF(OR(NOT(ISNUMBER(C292)),NOT(ISNUMBER(D292))),"INSTRUMENT SPECS MISSING",IF(OR(C292&lt;=0,D292&lt;=0),"INSTRUMENT SPECS MISSING",IF(NOT(ISNUMBER(Journal!$E292)),"ENTRY MISSING",IF(NOT(ISNUMBER(Journal!$F292)),"SL MISSING",IF(Journal!$F292=Journal!$E292,"SL = ENTRY",IF(G292=0,"DIRECTION MISSING",IF(G292*(Journal!$E292-Journal!$F292)&lt;=0,"SL WRONG SIDE",IF(NOT(AND(ISNUMBER(Journal!$L292),Journal!$L292&gt;0)),IF(TRUE,"LOTS MISSING","RISK MISSING"),"")))))))))))</f>
        <v>0</v>
      </c>
      <c r="J292">
        <f>IF(NOT(A292),"",IF(I292&lt;&gt;"",I292,IF(AND(ISNUMBER(Journal!$G292),G292*(Journal!$G292-Journal!$E292)&lt;=0),"TP1 WRONG SIDE",IF(AND(ISNUMBER(Journal!$H292),G292*(Journal!$H292-Journal!$E292)&lt;=0),"TP2 WRONG SIDE",IF(AND(ISNUMBER(Journal!$I292),G292*(Journal!$I292-Journal!$E292)&lt;=0),"TP3 WRONG SIDE",IF(Journal!$K292="","OPEN",IF(AND(Journal!$M292&lt;&gt;"",OR(NOT(ISNUMBER(Journal!$M292)),Journal!$M292&lt;=0,Journal!$M292&gt;=1)),"TP1 % INVALID",IF(Journal!$K292="SL","OK",IF(Journal!$K292="TP",IF(ISNUMBER(Journal!$G292),"OK","TP1 MISSING"),IF(Journal!$K292="Manual exit",IF(ISNUMBER(Journal!$J292),"OK","MANUAL MISSING"),IF(Journal!$K292="TP1 + Breakeven",IF(ISNUMBER(Journal!$G292),"OK","TP1 MISSING"),IF(Journal!$K292="TP1 + Manual",IF(ISNUMBER(Journal!$G292),IF(ISNUMBER(Journal!$J292),"OK","MANUAL MISSING"),IF(ISNUMBER(Journal!$J292),"TP1 MISSING","TP1 &amp; MANUAL MISSING")),IF(Journal!$K292="Multiple TP",IF(ISNUMBER(Journal!$G292),IF(ISNUMBER(Journal!$H292),"OK","TP2 MISSING"),IF(ISNUMBER(Journal!$H292),"TP1 MISSING","TP1 &amp; TP2 MISSING")),"UNKNOWN OUTCOME")))))))))))))</f>
        <v>0</v>
      </c>
      <c r="K292">
        <f>J292="OK"</f>
        <v>0</v>
      </c>
      <c r="L292">
        <f>IF(ISNUMBER(Journal!$M292),Journal!$M292,0.5)</f>
        <v>0</v>
      </c>
      <c r="M292">
        <f>IF(NOT(K292),"",G292*IF(Journal!$K292="SL",Journal!$F292-Journal!$E292,IF(Journal!$K292="TP",Journal!$G292-Journal!$E292,IF(Journal!$K292="Manual exit",Journal!$J292-Journal!$E292,IF(Journal!$K292="TP1 + Breakeven",L292*(Journal!$G292-Journal!$E292),IF(Journal!$K292="TP1 + Manual",L292*(Journal!$G292-Journal!$E292)+(1-L292)*(Journal!$J292-Journal!$E292),(Journal!$G292+Journal!$H292+IF(ISNUMBER(Journal!$I292),Journal!$I292,0))/IF(ISNUMBER(Journal!$I292),3,2)-Journal!$E292))))))</f>
        <v>0</v>
      </c>
      <c r="N292">
        <f>IF(K292,Journal!$E292+G292*M292,"")</f>
        <v>0</v>
      </c>
      <c r="O292">
        <f>Q291</f>
        <v>0</v>
      </c>
      <c r="P292">
        <f>IF(OR(NOT(A292),I292&lt;&gt;""),"",Journal!$L292)</f>
        <v>0</v>
      </c>
      <c r="Q292">
        <f>O292+IF(K292,V292,0)</f>
        <v>0</v>
      </c>
      <c r="R292">
        <f>IF(P292="","",H292*P292*C292*D292)</f>
        <v>0</v>
      </c>
      <c r="S292">
        <f>IF(K292,M292*P292*C292*D292,"")</f>
        <v>0</v>
      </c>
      <c r="T292">
        <f>IF(K292,-IF(F292&gt;0,F292*Journal!$E292*P292*C292*D292,P292*E292),"")</f>
        <v>0</v>
      </c>
      <c r="U292">
        <f>IF(K292,IF(S292&gt;0,"W",IF(S292&lt;0,"L","B")),"")</f>
        <v>0</v>
      </c>
      <c r="V292">
        <f>IF(K292,S292+T292,"")</f>
        <v>0</v>
      </c>
      <c r="W292">
        <f>IF(K292,V292/O292,"")</f>
        <v>0</v>
      </c>
      <c r="X292">
        <f>IF(K292,M292/H292,"")</f>
        <v>0</v>
      </c>
      <c r="Y292">
        <f>IF(AND(OR(J292="OK",J292="OPEN"),ISNUMBER(Journal!$G292)),G292*(Journal!$G292-Journal!$E292)/H292,"")</f>
        <v>0</v>
      </c>
      <c r="Z292">
        <f>IF(AA292="","",IF(AND(ISNUMBER(Settings!$D$5),ISNUMBER(Settings!$E$5),IF(Settings!$D$5&lt;=Settings!$E$5,AND(AA292&gt;=Settings!$D$5,AA292&lt;Settings!$E$5),OR(AA292&gt;=Settings!$D$5,AA292&lt;Settings!$E$5))),Settings!$A$5,IF(AND(ISNUMBER(Settings!$D$6),ISNUMBER(Settings!$E$6),IF(Settings!$D$6&lt;=Settings!$E$6,AND(AA292&gt;=Settings!$D$6,AA292&lt;Settings!$E$6),OR(AA292&gt;=Settings!$D$6,AA292&lt;Settings!$E$6))),Settings!$A$6,IF(AND(ISNUMBER(Settings!$D$7),ISNUMBER(Settings!$E$7),IF(Settings!$D$7&lt;=Settings!$E$7,AND(AA292&gt;=Settings!$D$7,AA292&lt;Settings!$E$7),OR(AA292&gt;=Settings!$D$7,AA292&lt;Settings!$E$7))),Settings!$A$7,IF(AND(ISNUMBER(Settings!$D$8),ISNUMBER(Settings!$E$8),IF(Settings!$D$8&lt;=Settings!$E$8,AND(AA292&gt;=Settings!$D$8,AA292&lt;Settings!$E$8),OR(AA292&gt;=Settings!$D$8,AA292&lt;Settings!$E$8))),Settings!$A$8,IF(AND(ISNUMBER(Settings!$D$9),ISNUMBER(Settings!$E$9),IF(Settings!$D$9&lt;=Settings!$E$9,AND(AA292&gt;=Settings!$D$9,AA292&lt;Settings!$E$9),OR(AA292&gt;=Settings!$D$9,AA292&lt;Settings!$E$9))),Settings!$A$9,IF(AND(ISNUMBER(Settings!$D$10),ISNUMBER(Settings!$E$10),IF(Settings!$D$10&lt;=Settings!$E$10,AND(AA292&gt;=Settings!$D$10,AA292&lt;Settings!$E$10),OR(AA292&gt;=Settings!$D$10,AA292&lt;Settings!$E$10))),Settings!$A$10,"")))))))</f>
        <v>0</v>
      </c>
      <c r="AA292">
        <f>IF(AND(A292,ISNUMBER(Journal!$B292)),MOD(ROUND(MOD(Journal!$B292,1)*1440,0)-ROUND(Journal!$D$8*60,0),1440),"")</f>
        <v>0</v>
      </c>
      <c r="AB292">
        <f>IF(G292=1,"LONG",IF(G292=-1,"SHORT",""))</f>
        <v>0</v>
      </c>
      <c r="AC292">
        <f>AC291+IF(K292,1,0)</f>
        <v>0</v>
      </c>
      <c r="AD292">
        <f>IF(K292,AC292,"")</f>
        <v>0</v>
      </c>
      <c r="AE292">
        <f>J292="OPEN"</f>
        <v>0</v>
      </c>
      <c r="AF292">
        <f>AND(J292&lt;&gt;"",J292&lt;&gt;"OK",J292&lt;&gt;"OPEN")</f>
        <v>0</v>
      </c>
      <c r="AH292">
        <v>281</v>
      </c>
      <c r="AI292">
        <f>IF(AH292&gt;$AZ$11,"",IF(AH292=0,Journal!$D$3,INDEX($Q$11:$Q$1010,MATCH(AH292,$AD$11:$AD$1010,0))))</f>
        <v>0</v>
      </c>
      <c r="AJ292">
        <v>282</v>
      </c>
      <c r="AK292">
        <f>IF(AJ292&gt;$AZ$11,"",INDEX($P$11:$P$1010,MATCH(AJ292,$AD$11:$AD$1010,0)))</f>
        <v>0</v>
      </c>
    </row>
    <row r="293" spans="1:37">
      <c r="A293">
        <f>COUNTA(Journal!A293:M293)&gt;0</f>
        <v>0</v>
      </c>
      <c r="B293">
        <f>IF(Journal!$C293="",0,IFERROR(MATCH(Journal!$C293,Markets!$A$5:$A$154,0),0))</f>
        <v>0</v>
      </c>
      <c r="C293">
        <f>IF(B293&gt;0,INDEX(Markets!$C$5:$C$154,B293),"")</f>
        <v>0</v>
      </c>
      <c r="D293">
        <f>IF(B293&gt;0,INDEX(Markets!$F$5:$F$154,B293),"")</f>
        <v>0</v>
      </c>
      <c r="E293">
        <f>IF(B293&gt;0,IF(INDEX(Markets!$G$5:$G$154,B293)="",Journal!$D$4,INDEX(Markets!$G$5:$G$154,B293)),"")</f>
        <v>0</v>
      </c>
      <c r="F293">
        <f>IF(B293&gt;0,N(INDEX(Markets!$H$5:$H$154,B293)),0)</f>
        <v>0</v>
      </c>
      <c r="G293">
        <f>IF(Journal!$D293="LONG",1,IF(Journal!$D293="SHORT",-1,0))</f>
        <v>0</v>
      </c>
      <c r="H293">
        <f>IF(AND(ISNUMBER(Journal!$E293),ISNUMBER(Journal!$F293)),ABS(Journal!$E293-Journal!$F293),"")</f>
        <v>0</v>
      </c>
      <c r="I293">
        <f>IF(NOT(A293),"",IF(Journal!$C293="","INSTRUMENT MISSING",IF(B293=0,"UNKNOWN INSTRUMENT",IF(OR(NOT(ISNUMBER(C293)),NOT(ISNUMBER(D293))),"INSTRUMENT SPECS MISSING",IF(OR(C293&lt;=0,D293&lt;=0),"INSTRUMENT SPECS MISSING",IF(NOT(ISNUMBER(Journal!$E293)),"ENTRY MISSING",IF(NOT(ISNUMBER(Journal!$F293)),"SL MISSING",IF(Journal!$F293=Journal!$E293,"SL = ENTRY",IF(G293=0,"DIRECTION MISSING",IF(G293*(Journal!$E293-Journal!$F293)&lt;=0,"SL WRONG SIDE",IF(NOT(AND(ISNUMBER(Journal!$L293),Journal!$L293&gt;0)),IF(TRUE,"LOTS MISSING","RISK MISSING"),"")))))))))))</f>
        <v>0</v>
      </c>
      <c r="J293">
        <f>IF(NOT(A293),"",IF(I293&lt;&gt;"",I293,IF(AND(ISNUMBER(Journal!$G293),G293*(Journal!$G293-Journal!$E293)&lt;=0),"TP1 WRONG SIDE",IF(AND(ISNUMBER(Journal!$H293),G293*(Journal!$H293-Journal!$E293)&lt;=0),"TP2 WRONG SIDE",IF(AND(ISNUMBER(Journal!$I293),G293*(Journal!$I293-Journal!$E293)&lt;=0),"TP3 WRONG SIDE",IF(Journal!$K293="","OPEN",IF(AND(Journal!$M293&lt;&gt;"",OR(NOT(ISNUMBER(Journal!$M293)),Journal!$M293&lt;=0,Journal!$M293&gt;=1)),"TP1 % INVALID",IF(Journal!$K293="SL","OK",IF(Journal!$K293="TP",IF(ISNUMBER(Journal!$G293),"OK","TP1 MISSING"),IF(Journal!$K293="Manual exit",IF(ISNUMBER(Journal!$J293),"OK","MANUAL MISSING"),IF(Journal!$K293="TP1 + Breakeven",IF(ISNUMBER(Journal!$G293),"OK","TP1 MISSING"),IF(Journal!$K293="TP1 + Manual",IF(ISNUMBER(Journal!$G293),IF(ISNUMBER(Journal!$J293),"OK","MANUAL MISSING"),IF(ISNUMBER(Journal!$J293),"TP1 MISSING","TP1 &amp; MANUAL MISSING")),IF(Journal!$K293="Multiple TP",IF(ISNUMBER(Journal!$G293),IF(ISNUMBER(Journal!$H293),"OK","TP2 MISSING"),IF(ISNUMBER(Journal!$H293),"TP1 MISSING","TP1 &amp; TP2 MISSING")),"UNKNOWN OUTCOME")))))))))))))</f>
        <v>0</v>
      </c>
      <c r="K293">
        <f>J293="OK"</f>
        <v>0</v>
      </c>
      <c r="L293">
        <f>IF(ISNUMBER(Journal!$M293),Journal!$M293,0.5)</f>
        <v>0</v>
      </c>
      <c r="M293">
        <f>IF(NOT(K293),"",G293*IF(Journal!$K293="SL",Journal!$F293-Journal!$E293,IF(Journal!$K293="TP",Journal!$G293-Journal!$E293,IF(Journal!$K293="Manual exit",Journal!$J293-Journal!$E293,IF(Journal!$K293="TP1 + Breakeven",L293*(Journal!$G293-Journal!$E293),IF(Journal!$K293="TP1 + Manual",L293*(Journal!$G293-Journal!$E293)+(1-L293)*(Journal!$J293-Journal!$E293),(Journal!$G293+Journal!$H293+IF(ISNUMBER(Journal!$I293),Journal!$I293,0))/IF(ISNUMBER(Journal!$I293),3,2)-Journal!$E293))))))</f>
        <v>0</v>
      </c>
      <c r="N293">
        <f>IF(K293,Journal!$E293+G293*M293,"")</f>
        <v>0</v>
      </c>
      <c r="O293">
        <f>Q292</f>
        <v>0</v>
      </c>
      <c r="P293">
        <f>IF(OR(NOT(A293),I293&lt;&gt;""),"",Journal!$L293)</f>
        <v>0</v>
      </c>
      <c r="Q293">
        <f>O293+IF(K293,V293,0)</f>
        <v>0</v>
      </c>
      <c r="R293">
        <f>IF(P293="","",H293*P293*C293*D293)</f>
        <v>0</v>
      </c>
      <c r="S293">
        <f>IF(K293,M293*P293*C293*D293,"")</f>
        <v>0</v>
      </c>
      <c r="T293">
        <f>IF(K293,-IF(F293&gt;0,F293*Journal!$E293*P293*C293*D293,P293*E293),"")</f>
        <v>0</v>
      </c>
      <c r="U293">
        <f>IF(K293,IF(S293&gt;0,"W",IF(S293&lt;0,"L","B")),"")</f>
        <v>0</v>
      </c>
      <c r="V293">
        <f>IF(K293,S293+T293,"")</f>
        <v>0</v>
      </c>
      <c r="W293">
        <f>IF(K293,V293/O293,"")</f>
        <v>0</v>
      </c>
      <c r="X293">
        <f>IF(K293,M293/H293,"")</f>
        <v>0</v>
      </c>
      <c r="Y293">
        <f>IF(AND(OR(J293="OK",J293="OPEN"),ISNUMBER(Journal!$G293)),G293*(Journal!$G293-Journal!$E293)/H293,"")</f>
        <v>0</v>
      </c>
      <c r="Z293">
        <f>IF(AA293="","",IF(AND(ISNUMBER(Settings!$D$5),ISNUMBER(Settings!$E$5),IF(Settings!$D$5&lt;=Settings!$E$5,AND(AA293&gt;=Settings!$D$5,AA293&lt;Settings!$E$5),OR(AA293&gt;=Settings!$D$5,AA293&lt;Settings!$E$5))),Settings!$A$5,IF(AND(ISNUMBER(Settings!$D$6),ISNUMBER(Settings!$E$6),IF(Settings!$D$6&lt;=Settings!$E$6,AND(AA293&gt;=Settings!$D$6,AA293&lt;Settings!$E$6),OR(AA293&gt;=Settings!$D$6,AA293&lt;Settings!$E$6))),Settings!$A$6,IF(AND(ISNUMBER(Settings!$D$7),ISNUMBER(Settings!$E$7),IF(Settings!$D$7&lt;=Settings!$E$7,AND(AA293&gt;=Settings!$D$7,AA293&lt;Settings!$E$7),OR(AA293&gt;=Settings!$D$7,AA293&lt;Settings!$E$7))),Settings!$A$7,IF(AND(ISNUMBER(Settings!$D$8),ISNUMBER(Settings!$E$8),IF(Settings!$D$8&lt;=Settings!$E$8,AND(AA293&gt;=Settings!$D$8,AA293&lt;Settings!$E$8),OR(AA293&gt;=Settings!$D$8,AA293&lt;Settings!$E$8))),Settings!$A$8,IF(AND(ISNUMBER(Settings!$D$9),ISNUMBER(Settings!$E$9),IF(Settings!$D$9&lt;=Settings!$E$9,AND(AA293&gt;=Settings!$D$9,AA293&lt;Settings!$E$9),OR(AA293&gt;=Settings!$D$9,AA293&lt;Settings!$E$9))),Settings!$A$9,IF(AND(ISNUMBER(Settings!$D$10),ISNUMBER(Settings!$E$10),IF(Settings!$D$10&lt;=Settings!$E$10,AND(AA293&gt;=Settings!$D$10,AA293&lt;Settings!$E$10),OR(AA293&gt;=Settings!$D$10,AA293&lt;Settings!$E$10))),Settings!$A$10,"")))))))</f>
        <v>0</v>
      </c>
      <c r="AA293">
        <f>IF(AND(A293,ISNUMBER(Journal!$B293)),MOD(ROUND(MOD(Journal!$B293,1)*1440,0)-ROUND(Journal!$D$8*60,0),1440),"")</f>
        <v>0</v>
      </c>
      <c r="AB293">
        <f>IF(G293=1,"LONG",IF(G293=-1,"SHORT",""))</f>
        <v>0</v>
      </c>
      <c r="AC293">
        <f>AC292+IF(K293,1,0)</f>
        <v>0</v>
      </c>
      <c r="AD293">
        <f>IF(K293,AC293,"")</f>
        <v>0</v>
      </c>
      <c r="AE293">
        <f>J293="OPEN"</f>
        <v>0</v>
      </c>
      <c r="AF293">
        <f>AND(J293&lt;&gt;"",J293&lt;&gt;"OK",J293&lt;&gt;"OPEN")</f>
        <v>0</v>
      </c>
      <c r="AH293">
        <v>282</v>
      </c>
      <c r="AI293">
        <f>IF(AH293&gt;$AZ$11,"",IF(AH293=0,Journal!$D$3,INDEX($Q$11:$Q$1010,MATCH(AH293,$AD$11:$AD$1010,0))))</f>
        <v>0</v>
      </c>
      <c r="AJ293">
        <v>283</v>
      </c>
      <c r="AK293">
        <f>IF(AJ293&gt;$AZ$11,"",INDEX($P$11:$P$1010,MATCH(AJ293,$AD$11:$AD$1010,0)))</f>
        <v>0</v>
      </c>
    </row>
    <row r="294" spans="1:37">
      <c r="A294">
        <f>COUNTA(Journal!A294:M294)&gt;0</f>
        <v>0</v>
      </c>
      <c r="B294">
        <f>IF(Journal!$C294="",0,IFERROR(MATCH(Journal!$C294,Markets!$A$5:$A$154,0),0))</f>
        <v>0</v>
      </c>
      <c r="C294">
        <f>IF(B294&gt;0,INDEX(Markets!$C$5:$C$154,B294),"")</f>
        <v>0</v>
      </c>
      <c r="D294">
        <f>IF(B294&gt;0,INDEX(Markets!$F$5:$F$154,B294),"")</f>
        <v>0</v>
      </c>
      <c r="E294">
        <f>IF(B294&gt;0,IF(INDEX(Markets!$G$5:$G$154,B294)="",Journal!$D$4,INDEX(Markets!$G$5:$G$154,B294)),"")</f>
        <v>0</v>
      </c>
      <c r="F294">
        <f>IF(B294&gt;0,N(INDEX(Markets!$H$5:$H$154,B294)),0)</f>
        <v>0</v>
      </c>
      <c r="G294">
        <f>IF(Journal!$D294="LONG",1,IF(Journal!$D294="SHORT",-1,0))</f>
        <v>0</v>
      </c>
      <c r="H294">
        <f>IF(AND(ISNUMBER(Journal!$E294),ISNUMBER(Journal!$F294)),ABS(Journal!$E294-Journal!$F294),"")</f>
        <v>0</v>
      </c>
      <c r="I294">
        <f>IF(NOT(A294),"",IF(Journal!$C294="","INSTRUMENT MISSING",IF(B294=0,"UNKNOWN INSTRUMENT",IF(OR(NOT(ISNUMBER(C294)),NOT(ISNUMBER(D294))),"INSTRUMENT SPECS MISSING",IF(OR(C294&lt;=0,D294&lt;=0),"INSTRUMENT SPECS MISSING",IF(NOT(ISNUMBER(Journal!$E294)),"ENTRY MISSING",IF(NOT(ISNUMBER(Journal!$F294)),"SL MISSING",IF(Journal!$F294=Journal!$E294,"SL = ENTRY",IF(G294=0,"DIRECTION MISSING",IF(G294*(Journal!$E294-Journal!$F294)&lt;=0,"SL WRONG SIDE",IF(NOT(AND(ISNUMBER(Journal!$L294),Journal!$L294&gt;0)),IF(TRUE,"LOTS MISSING","RISK MISSING"),"")))))))))))</f>
        <v>0</v>
      </c>
      <c r="J294">
        <f>IF(NOT(A294),"",IF(I294&lt;&gt;"",I294,IF(AND(ISNUMBER(Journal!$G294),G294*(Journal!$G294-Journal!$E294)&lt;=0),"TP1 WRONG SIDE",IF(AND(ISNUMBER(Journal!$H294),G294*(Journal!$H294-Journal!$E294)&lt;=0),"TP2 WRONG SIDE",IF(AND(ISNUMBER(Journal!$I294),G294*(Journal!$I294-Journal!$E294)&lt;=0),"TP3 WRONG SIDE",IF(Journal!$K294="","OPEN",IF(AND(Journal!$M294&lt;&gt;"",OR(NOT(ISNUMBER(Journal!$M294)),Journal!$M294&lt;=0,Journal!$M294&gt;=1)),"TP1 % INVALID",IF(Journal!$K294="SL","OK",IF(Journal!$K294="TP",IF(ISNUMBER(Journal!$G294),"OK","TP1 MISSING"),IF(Journal!$K294="Manual exit",IF(ISNUMBER(Journal!$J294),"OK","MANUAL MISSING"),IF(Journal!$K294="TP1 + Breakeven",IF(ISNUMBER(Journal!$G294),"OK","TP1 MISSING"),IF(Journal!$K294="TP1 + Manual",IF(ISNUMBER(Journal!$G294),IF(ISNUMBER(Journal!$J294),"OK","MANUAL MISSING"),IF(ISNUMBER(Journal!$J294),"TP1 MISSING","TP1 &amp; MANUAL MISSING")),IF(Journal!$K294="Multiple TP",IF(ISNUMBER(Journal!$G294),IF(ISNUMBER(Journal!$H294),"OK","TP2 MISSING"),IF(ISNUMBER(Journal!$H294),"TP1 MISSING","TP1 &amp; TP2 MISSING")),"UNKNOWN OUTCOME")))))))))))))</f>
        <v>0</v>
      </c>
      <c r="K294">
        <f>J294="OK"</f>
        <v>0</v>
      </c>
      <c r="L294">
        <f>IF(ISNUMBER(Journal!$M294),Journal!$M294,0.5)</f>
        <v>0</v>
      </c>
      <c r="M294">
        <f>IF(NOT(K294),"",G294*IF(Journal!$K294="SL",Journal!$F294-Journal!$E294,IF(Journal!$K294="TP",Journal!$G294-Journal!$E294,IF(Journal!$K294="Manual exit",Journal!$J294-Journal!$E294,IF(Journal!$K294="TP1 + Breakeven",L294*(Journal!$G294-Journal!$E294),IF(Journal!$K294="TP1 + Manual",L294*(Journal!$G294-Journal!$E294)+(1-L294)*(Journal!$J294-Journal!$E294),(Journal!$G294+Journal!$H294+IF(ISNUMBER(Journal!$I294),Journal!$I294,0))/IF(ISNUMBER(Journal!$I294),3,2)-Journal!$E294))))))</f>
        <v>0</v>
      </c>
      <c r="N294">
        <f>IF(K294,Journal!$E294+G294*M294,"")</f>
        <v>0</v>
      </c>
      <c r="O294">
        <f>Q293</f>
        <v>0</v>
      </c>
      <c r="P294">
        <f>IF(OR(NOT(A294),I294&lt;&gt;""),"",Journal!$L294)</f>
        <v>0</v>
      </c>
      <c r="Q294">
        <f>O294+IF(K294,V294,0)</f>
        <v>0</v>
      </c>
      <c r="R294">
        <f>IF(P294="","",H294*P294*C294*D294)</f>
        <v>0</v>
      </c>
      <c r="S294">
        <f>IF(K294,M294*P294*C294*D294,"")</f>
        <v>0</v>
      </c>
      <c r="T294">
        <f>IF(K294,-IF(F294&gt;0,F294*Journal!$E294*P294*C294*D294,P294*E294),"")</f>
        <v>0</v>
      </c>
      <c r="U294">
        <f>IF(K294,IF(S294&gt;0,"W",IF(S294&lt;0,"L","B")),"")</f>
        <v>0</v>
      </c>
      <c r="V294">
        <f>IF(K294,S294+T294,"")</f>
        <v>0</v>
      </c>
      <c r="W294">
        <f>IF(K294,V294/O294,"")</f>
        <v>0</v>
      </c>
      <c r="X294">
        <f>IF(K294,M294/H294,"")</f>
        <v>0</v>
      </c>
      <c r="Y294">
        <f>IF(AND(OR(J294="OK",J294="OPEN"),ISNUMBER(Journal!$G294)),G294*(Journal!$G294-Journal!$E294)/H294,"")</f>
        <v>0</v>
      </c>
      <c r="Z294">
        <f>IF(AA294="","",IF(AND(ISNUMBER(Settings!$D$5),ISNUMBER(Settings!$E$5),IF(Settings!$D$5&lt;=Settings!$E$5,AND(AA294&gt;=Settings!$D$5,AA294&lt;Settings!$E$5),OR(AA294&gt;=Settings!$D$5,AA294&lt;Settings!$E$5))),Settings!$A$5,IF(AND(ISNUMBER(Settings!$D$6),ISNUMBER(Settings!$E$6),IF(Settings!$D$6&lt;=Settings!$E$6,AND(AA294&gt;=Settings!$D$6,AA294&lt;Settings!$E$6),OR(AA294&gt;=Settings!$D$6,AA294&lt;Settings!$E$6))),Settings!$A$6,IF(AND(ISNUMBER(Settings!$D$7),ISNUMBER(Settings!$E$7),IF(Settings!$D$7&lt;=Settings!$E$7,AND(AA294&gt;=Settings!$D$7,AA294&lt;Settings!$E$7),OR(AA294&gt;=Settings!$D$7,AA294&lt;Settings!$E$7))),Settings!$A$7,IF(AND(ISNUMBER(Settings!$D$8),ISNUMBER(Settings!$E$8),IF(Settings!$D$8&lt;=Settings!$E$8,AND(AA294&gt;=Settings!$D$8,AA294&lt;Settings!$E$8),OR(AA294&gt;=Settings!$D$8,AA294&lt;Settings!$E$8))),Settings!$A$8,IF(AND(ISNUMBER(Settings!$D$9),ISNUMBER(Settings!$E$9),IF(Settings!$D$9&lt;=Settings!$E$9,AND(AA294&gt;=Settings!$D$9,AA294&lt;Settings!$E$9),OR(AA294&gt;=Settings!$D$9,AA294&lt;Settings!$E$9))),Settings!$A$9,IF(AND(ISNUMBER(Settings!$D$10),ISNUMBER(Settings!$E$10),IF(Settings!$D$10&lt;=Settings!$E$10,AND(AA294&gt;=Settings!$D$10,AA294&lt;Settings!$E$10),OR(AA294&gt;=Settings!$D$10,AA294&lt;Settings!$E$10))),Settings!$A$10,"")))))))</f>
        <v>0</v>
      </c>
      <c r="AA294">
        <f>IF(AND(A294,ISNUMBER(Journal!$B294)),MOD(ROUND(MOD(Journal!$B294,1)*1440,0)-ROUND(Journal!$D$8*60,0),1440),"")</f>
        <v>0</v>
      </c>
      <c r="AB294">
        <f>IF(G294=1,"LONG",IF(G294=-1,"SHORT",""))</f>
        <v>0</v>
      </c>
      <c r="AC294">
        <f>AC293+IF(K294,1,0)</f>
        <v>0</v>
      </c>
      <c r="AD294">
        <f>IF(K294,AC294,"")</f>
        <v>0</v>
      </c>
      <c r="AE294">
        <f>J294="OPEN"</f>
        <v>0</v>
      </c>
      <c r="AF294">
        <f>AND(J294&lt;&gt;"",J294&lt;&gt;"OK",J294&lt;&gt;"OPEN")</f>
        <v>0</v>
      </c>
      <c r="AH294">
        <v>283</v>
      </c>
      <c r="AI294">
        <f>IF(AH294&gt;$AZ$11,"",IF(AH294=0,Journal!$D$3,INDEX($Q$11:$Q$1010,MATCH(AH294,$AD$11:$AD$1010,0))))</f>
        <v>0</v>
      </c>
      <c r="AJ294">
        <v>284</v>
      </c>
      <c r="AK294">
        <f>IF(AJ294&gt;$AZ$11,"",INDEX($P$11:$P$1010,MATCH(AJ294,$AD$11:$AD$1010,0)))</f>
        <v>0</v>
      </c>
    </row>
    <row r="295" spans="1:37">
      <c r="A295">
        <f>COUNTA(Journal!A295:M295)&gt;0</f>
        <v>0</v>
      </c>
      <c r="B295">
        <f>IF(Journal!$C295="",0,IFERROR(MATCH(Journal!$C295,Markets!$A$5:$A$154,0),0))</f>
        <v>0</v>
      </c>
      <c r="C295">
        <f>IF(B295&gt;0,INDEX(Markets!$C$5:$C$154,B295),"")</f>
        <v>0</v>
      </c>
      <c r="D295">
        <f>IF(B295&gt;0,INDEX(Markets!$F$5:$F$154,B295),"")</f>
        <v>0</v>
      </c>
      <c r="E295">
        <f>IF(B295&gt;0,IF(INDEX(Markets!$G$5:$G$154,B295)="",Journal!$D$4,INDEX(Markets!$G$5:$G$154,B295)),"")</f>
        <v>0</v>
      </c>
      <c r="F295">
        <f>IF(B295&gt;0,N(INDEX(Markets!$H$5:$H$154,B295)),0)</f>
        <v>0</v>
      </c>
      <c r="G295">
        <f>IF(Journal!$D295="LONG",1,IF(Journal!$D295="SHORT",-1,0))</f>
        <v>0</v>
      </c>
      <c r="H295">
        <f>IF(AND(ISNUMBER(Journal!$E295),ISNUMBER(Journal!$F295)),ABS(Journal!$E295-Journal!$F295),"")</f>
        <v>0</v>
      </c>
      <c r="I295">
        <f>IF(NOT(A295),"",IF(Journal!$C295="","INSTRUMENT MISSING",IF(B295=0,"UNKNOWN INSTRUMENT",IF(OR(NOT(ISNUMBER(C295)),NOT(ISNUMBER(D295))),"INSTRUMENT SPECS MISSING",IF(OR(C295&lt;=0,D295&lt;=0),"INSTRUMENT SPECS MISSING",IF(NOT(ISNUMBER(Journal!$E295)),"ENTRY MISSING",IF(NOT(ISNUMBER(Journal!$F295)),"SL MISSING",IF(Journal!$F295=Journal!$E295,"SL = ENTRY",IF(G295=0,"DIRECTION MISSING",IF(G295*(Journal!$E295-Journal!$F295)&lt;=0,"SL WRONG SIDE",IF(NOT(AND(ISNUMBER(Journal!$L295),Journal!$L295&gt;0)),IF(TRUE,"LOTS MISSING","RISK MISSING"),"")))))))))))</f>
        <v>0</v>
      </c>
      <c r="J295">
        <f>IF(NOT(A295),"",IF(I295&lt;&gt;"",I295,IF(AND(ISNUMBER(Journal!$G295),G295*(Journal!$G295-Journal!$E295)&lt;=0),"TP1 WRONG SIDE",IF(AND(ISNUMBER(Journal!$H295),G295*(Journal!$H295-Journal!$E295)&lt;=0),"TP2 WRONG SIDE",IF(AND(ISNUMBER(Journal!$I295),G295*(Journal!$I295-Journal!$E295)&lt;=0),"TP3 WRONG SIDE",IF(Journal!$K295="","OPEN",IF(AND(Journal!$M295&lt;&gt;"",OR(NOT(ISNUMBER(Journal!$M295)),Journal!$M295&lt;=0,Journal!$M295&gt;=1)),"TP1 % INVALID",IF(Journal!$K295="SL","OK",IF(Journal!$K295="TP",IF(ISNUMBER(Journal!$G295),"OK","TP1 MISSING"),IF(Journal!$K295="Manual exit",IF(ISNUMBER(Journal!$J295),"OK","MANUAL MISSING"),IF(Journal!$K295="TP1 + Breakeven",IF(ISNUMBER(Journal!$G295),"OK","TP1 MISSING"),IF(Journal!$K295="TP1 + Manual",IF(ISNUMBER(Journal!$G295),IF(ISNUMBER(Journal!$J295),"OK","MANUAL MISSING"),IF(ISNUMBER(Journal!$J295),"TP1 MISSING","TP1 &amp; MANUAL MISSING")),IF(Journal!$K295="Multiple TP",IF(ISNUMBER(Journal!$G295),IF(ISNUMBER(Journal!$H295),"OK","TP2 MISSING"),IF(ISNUMBER(Journal!$H295),"TP1 MISSING","TP1 &amp; TP2 MISSING")),"UNKNOWN OUTCOME")))))))))))))</f>
        <v>0</v>
      </c>
      <c r="K295">
        <f>J295="OK"</f>
        <v>0</v>
      </c>
      <c r="L295">
        <f>IF(ISNUMBER(Journal!$M295),Journal!$M295,0.5)</f>
        <v>0</v>
      </c>
      <c r="M295">
        <f>IF(NOT(K295),"",G295*IF(Journal!$K295="SL",Journal!$F295-Journal!$E295,IF(Journal!$K295="TP",Journal!$G295-Journal!$E295,IF(Journal!$K295="Manual exit",Journal!$J295-Journal!$E295,IF(Journal!$K295="TP1 + Breakeven",L295*(Journal!$G295-Journal!$E295),IF(Journal!$K295="TP1 + Manual",L295*(Journal!$G295-Journal!$E295)+(1-L295)*(Journal!$J295-Journal!$E295),(Journal!$G295+Journal!$H295+IF(ISNUMBER(Journal!$I295),Journal!$I295,0))/IF(ISNUMBER(Journal!$I295),3,2)-Journal!$E295))))))</f>
        <v>0</v>
      </c>
      <c r="N295">
        <f>IF(K295,Journal!$E295+G295*M295,"")</f>
        <v>0</v>
      </c>
      <c r="O295">
        <f>Q294</f>
        <v>0</v>
      </c>
      <c r="P295">
        <f>IF(OR(NOT(A295),I295&lt;&gt;""),"",Journal!$L295)</f>
        <v>0</v>
      </c>
      <c r="Q295">
        <f>O295+IF(K295,V295,0)</f>
        <v>0</v>
      </c>
      <c r="R295">
        <f>IF(P295="","",H295*P295*C295*D295)</f>
        <v>0</v>
      </c>
      <c r="S295">
        <f>IF(K295,M295*P295*C295*D295,"")</f>
        <v>0</v>
      </c>
      <c r="T295">
        <f>IF(K295,-IF(F295&gt;0,F295*Journal!$E295*P295*C295*D295,P295*E295),"")</f>
        <v>0</v>
      </c>
      <c r="U295">
        <f>IF(K295,IF(S295&gt;0,"W",IF(S295&lt;0,"L","B")),"")</f>
        <v>0</v>
      </c>
      <c r="V295">
        <f>IF(K295,S295+T295,"")</f>
        <v>0</v>
      </c>
      <c r="W295">
        <f>IF(K295,V295/O295,"")</f>
        <v>0</v>
      </c>
      <c r="X295">
        <f>IF(K295,M295/H295,"")</f>
        <v>0</v>
      </c>
      <c r="Y295">
        <f>IF(AND(OR(J295="OK",J295="OPEN"),ISNUMBER(Journal!$G295)),G295*(Journal!$G295-Journal!$E295)/H295,"")</f>
        <v>0</v>
      </c>
      <c r="Z295">
        <f>IF(AA295="","",IF(AND(ISNUMBER(Settings!$D$5),ISNUMBER(Settings!$E$5),IF(Settings!$D$5&lt;=Settings!$E$5,AND(AA295&gt;=Settings!$D$5,AA295&lt;Settings!$E$5),OR(AA295&gt;=Settings!$D$5,AA295&lt;Settings!$E$5))),Settings!$A$5,IF(AND(ISNUMBER(Settings!$D$6),ISNUMBER(Settings!$E$6),IF(Settings!$D$6&lt;=Settings!$E$6,AND(AA295&gt;=Settings!$D$6,AA295&lt;Settings!$E$6),OR(AA295&gt;=Settings!$D$6,AA295&lt;Settings!$E$6))),Settings!$A$6,IF(AND(ISNUMBER(Settings!$D$7),ISNUMBER(Settings!$E$7),IF(Settings!$D$7&lt;=Settings!$E$7,AND(AA295&gt;=Settings!$D$7,AA295&lt;Settings!$E$7),OR(AA295&gt;=Settings!$D$7,AA295&lt;Settings!$E$7))),Settings!$A$7,IF(AND(ISNUMBER(Settings!$D$8),ISNUMBER(Settings!$E$8),IF(Settings!$D$8&lt;=Settings!$E$8,AND(AA295&gt;=Settings!$D$8,AA295&lt;Settings!$E$8),OR(AA295&gt;=Settings!$D$8,AA295&lt;Settings!$E$8))),Settings!$A$8,IF(AND(ISNUMBER(Settings!$D$9),ISNUMBER(Settings!$E$9),IF(Settings!$D$9&lt;=Settings!$E$9,AND(AA295&gt;=Settings!$D$9,AA295&lt;Settings!$E$9),OR(AA295&gt;=Settings!$D$9,AA295&lt;Settings!$E$9))),Settings!$A$9,IF(AND(ISNUMBER(Settings!$D$10),ISNUMBER(Settings!$E$10),IF(Settings!$D$10&lt;=Settings!$E$10,AND(AA295&gt;=Settings!$D$10,AA295&lt;Settings!$E$10),OR(AA295&gt;=Settings!$D$10,AA295&lt;Settings!$E$10))),Settings!$A$10,"")))))))</f>
        <v>0</v>
      </c>
      <c r="AA295">
        <f>IF(AND(A295,ISNUMBER(Journal!$B295)),MOD(ROUND(MOD(Journal!$B295,1)*1440,0)-ROUND(Journal!$D$8*60,0),1440),"")</f>
        <v>0</v>
      </c>
      <c r="AB295">
        <f>IF(G295=1,"LONG",IF(G295=-1,"SHORT",""))</f>
        <v>0</v>
      </c>
      <c r="AC295">
        <f>AC294+IF(K295,1,0)</f>
        <v>0</v>
      </c>
      <c r="AD295">
        <f>IF(K295,AC295,"")</f>
        <v>0</v>
      </c>
      <c r="AE295">
        <f>J295="OPEN"</f>
        <v>0</v>
      </c>
      <c r="AF295">
        <f>AND(J295&lt;&gt;"",J295&lt;&gt;"OK",J295&lt;&gt;"OPEN")</f>
        <v>0</v>
      </c>
      <c r="AH295">
        <v>284</v>
      </c>
      <c r="AI295">
        <f>IF(AH295&gt;$AZ$11,"",IF(AH295=0,Journal!$D$3,INDEX($Q$11:$Q$1010,MATCH(AH295,$AD$11:$AD$1010,0))))</f>
        <v>0</v>
      </c>
      <c r="AJ295">
        <v>285</v>
      </c>
      <c r="AK295">
        <f>IF(AJ295&gt;$AZ$11,"",INDEX($P$11:$P$1010,MATCH(AJ295,$AD$11:$AD$1010,0)))</f>
        <v>0</v>
      </c>
    </row>
    <row r="296" spans="1:37">
      <c r="A296">
        <f>COUNTA(Journal!A296:M296)&gt;0</f>
        <v>0</v>
      </c>
      <c r="B296">
        <f>IF(Journal!$C296="",0,IFERROR(MATCH(Journal!$C296,Markets!$A$5:$A$154,0),0))</f>
        <v>0</v>
      </c>
      <c r="C296">
        <f>IF(B296&gt;0,INDEX(Markets!$C$5:$C$154,B296),"")</f>
        <v>0</v>
      </c>
      <c r="D296">
        <f>IF(B296&gt;0,INDEX(Markets!$F$5:$F$154,B296),"")</f>
        <v>0</v>
      </c>
      <c r="E296">
        <f>IF(B296&gt;0,IF(INDEX(Markets!$G$5:$G$154,B296)="",Journal!$D$4,INDEX(Markets!$G$5:$G$154,B296)),"")</f>
        <v>0</v>
      </c>
      <c r="F296">
        <f>IF(B296&gt;0,N(INDEX(Markets!$H$5:$H$154,B296)),0)</f>
        <v>0</v>
      </c>
      <c r="G296">
        <f>IF(Journal!$D296="LONG",1,IF(Journal!$D296="SHORT",-1,0))</f>
        <v>0</v>
      </c>
      <c r="H296">
        <f>IF(AND(ISNUMBER(Journal!$E296),ISNUMBER(Journal!$F296)),ABS(Journal!$E296-Journal!$F296),"")</f>
        <v>0</v>
      </c>
      <c r="I296">
        <f>IF(NOT(A296),"",IF(Journal!$C296="","INSTRUMENT MISSING",IF(B296=0,"UNKNOWN INSTRUMENT",IF(OR(NOT(ISNUMBER(C296)),NOT(ISNUMBER(D296))),"INSTRUMENT SPECS MISSING",IF(OR(C296&lt;=0,D296&lt;=0),"INSTRUMENT SPECS MISSING",IF(NOT(ISNUMBER(Journal!$E296)),"ENTRY MISSING",IF(NOT(ISNUMBER(Journal!$F296)),"SL MISSING",IF(Journal!$F296=Journal!$E296,"SL = ENTRY",IF(G296=0,"DIRECTION MISSING",IF(G296*(Journal!$E296-Journal!$F296)&lt;=0,"SL WRONG SIDE",IF(NOT(AND(ISNUMBER(Journal!$L296),Journal!$L296&gt;0)),IF(TRUE,"LOTS MISSING","RISK MISSING"),"")))))))))))</f>
        <v>0</v>
      </c>
      <c r="J296">
        <f>IF(NOT(A296),"",IF(I296&lt;&gt;"",I296,IF(AND(ISNUMBER(Journal!$G296),G296*(Journal!$G296-Journal!$E296)&lt;=0),"TP1 WRONG SIDE",IF(AND(ISNUMBER(Journal!$H296),G296*(Journal!$H296-Journal!$E296)&lt;=0),"TP2 WRONG SIDE",IF(AND(ISNUMBER(Journal!$I296),G296*(Journal!$I296-Journal!$E296)&lt;=0),"TP3 WRONG SIDE",IF(Journal!$K296="","OPEN",IF(AND(Journal!$M296&lt;&gt;"",OR(NOT(ISNUMBER(Journal!$M296)),Journal!$M296&lt;=0,Journal!$M296&gt;=1)),"TP1 % INVALID",IF(Journal!$K296="SL","OK",IF(Journal!$K296="TP",IF(ISNUMBER(Journal!$G296),"OK","TP1 MISSING"),IF(Journal!$K296="Manual exit",IF(ISNUMBER(Journal!$J296),"OK","MANUAL MISSING"),IF(Journal!$K296="TP1 + Breakeven",IF(ISNUMBER(Journal!$G296),"OK","TP1 MISSING"),IF(Journal!$K296="TP1 + Manual",IF(ISNUMBER(Journal!$G296),IF(ISNUMBER(Journal!$J296),"OK","MANUAL MISSING"),IF(ISNUMBER(Journal!$J296),"TP1 MISSING","TP1 &amp; MANUAL MISSING")),IF(Journal!$K296="Multiple TP",IF(ISNUMBER(Journal!$G296),IF(ISNUMBER(Journal!$H296),"OK","TP2 MISSING"),IF(ISNUMBER(Journal!$H296),"TP1 MISSING","TP1 &amp; TP2 MISSING")),"UNKNOWN OUTCOME")))))))))))))</f>
        <v>0</v>
      </c>
      <c r="K296">
        <f>J296="OK"</f>
        <v>0</v>
      </c>
      <c r="L296">
        <f>IF(ISNUMBER(Journal!$M296),Journal!$M296,0.5)</f>
        <v>0</v>
      </c>
      <c r="M296">
        <f>IF(NOT(K296),"",G296*IF(Journal!$K296="SL",Journal!$F296-Journal!$E296,IF(Journal!$K296="TP",Journal!$G296-Journal!$E296,IF(Journal!$K296="Manual exit",Journal!$J296-Journal!$E296,IF(Journal!$K296="TP1 + Breakeven",L296*(Journal!$G296-Journal!$E296),IF(Journal!$K296="TP1 + Manual",L296*(Journal!$G296-Journal!$E296)+(1-L296)*(Journal!$J296-Journal!$E296),(Journal!$G296+Journal!$H296+IF(ISNUMBER(Journal!$I296),Journal!$I296,0))/IF(ISNUMBER(Journal!$I296),3,2)-Journal!$E296))))))</f>
        <v>0</v>
      </c>
      <c r="N296">
        <f>IF(K296,Journal!$E296+G296*M296,"")</f>
        <v>0</v>
      </c>
      <c r="O296">
        <f>Q295</f>
        <v>0</v>
      </c>
      <c r="P296">
        <f>IF(OR(NOT(A296),I296&lt;&gt;""),"",Journal!$L296)</f>
        <v>0</v>
      </c>
      <c r="Q296">
        <f>O296+IF(K296,V296,0)</f>
        <v>0</v>
      </c>
      <c r="R296">
        <f>IF(P296="","",H296*P296*C296*D296)</f>
        <v>0</v>
      </c>
      <c r="S296">
        <f>IF(K296,M296*P296*C296*D296,"")</f>
        <v>0</v>
      </c>
      <c r="T296">
        <f>IF(K296,-IF(F296&gt;0,F296*Journal!$E296*P296*C296*D296,P296*E296),"")</f>
        <v>0</v>
      </c>
      <c r="U296">
        <f>IF(K296,IF(S296&gt;0,"W",IF(S296&lt;0,"L","B")),"")</f>
        <v>0</v>
      </c>
      <c r="V296">
        <f>IF(K296,S296+T296,"")</f>
        <v>0</v>
      </c>
      <c r="W296">
        <f>IF(K296,V296/O296,"")</f>
        <v>0</v>
      </c>
      <c r="X296">
        <f>IF(K296,M296/H296,"")</f>
        <v>0</v>
      </c>
      <c r="Y296">
        <f>IF(AND(OR(J296="OK",J296="OPEN"),ISNUMBER(Journal!$G296)),G296*(Journal!$G296-Journal!$E296)/H296,"")</f>
        <v>0</v>
      </c>
      <c r="Z296">
        <f>IF(AA296="","",IF(AND(ISNUMBER(Settings!$D$5),ISNUMBER(Settings!$E$5),IF(Settings!$D$5&lt;=Settings!$E$5,AND(AA296&gt;=Settings!$D$5,AA296&lt;Settings!$E$5),OR(AA296&gt;=Settings!$D$5,AA296&lt;Settings!$E$5))),Settings!$A$5,IF(AND(ISNUMBER(Settings!$D$6),ISNUMBER(Settings!$E$6),IF(Settings!$D$6&lt;=Settings!$E$6,AND(AA296&gt;=Settings!$D$6,AA296&lt;Settings!$E$6),OR(AA296&gt;=Settings!$D$6,AA296&lt;Settings!$E$6))),Settings!$A$6,IF(AND(ISNUMBER(Settings!$D$7),ISNUMBER(Settings!$E$7),IF(Settings!$D$7&lt;=Settings!$E$7,AND(AA296&gt;=Settings!$D$7,AA296&lt;Settings!$E$7),OR(AA296&gt;=Settings!$D$7,AA296&lt;Settings!$E$7))),Settings!$A$7,IF(AND(ISNUMBER(Settings!$D$8),ISNUMBER(Settings!$E$8),IF(Settings!$D$8&lt;=Settings!$E$8,AND(AA296&gt;=Settings!$D$8,AA296&lt;Settings!$E$8),OR(AA296&gt;=Settings!$D$8,AA296&lt;Settings!$E$8))),Settings!$A$8,IF(AND(ISNUMBER(Settings!$D$9),ISNUMBER(Settings!$E$9),IF(Settings!$D$9&lt;=Settings!$E$9,AND(AA296&gt;=Settings!$D$9,AA296&lt;Settings!$E$9),OR(AA296&gt;=Settings!$D$9,AA296&lt;Settings!$E$9))),Settings!$A$9,IF(AND(ISNUMBER(Settings!$D$10),ISNUMBER(Settings!$E$10),IF(Settings!$D$10&lt;=Settings!$E$10,AND(AA296&gt;=Settings!$D$10,AA296&lt;Settings!$E$10),OR(AA296&gt;=Settings!$D$10,AA296&lt;Settings!$E$10))),Settings!$A$10,"")))))))</f>
        <v>0</v>
      </c>
      <c r="AA296">
        <f>IF(AND(A296,ISNUMBER(Journal!$B296)),MOD(ROUND(MOD(Journal!$B296,1)*1440,0)-ROUND(Journal!$D$8*60,0),1440),"")</f>
        <v>0</v>
      </c>
      <c r="AB296">
        <f>IF(G296=1,"LONG",IF(G296=-1,"SHORT",""))</f>
        <v>0</v>
      </c>
      <c r="AC296">
        <f>AC295+IF(K296,1,0)</f>
        <v>0</v>
      </c>
      <c r="AD296">
        <f>IF(K296,AC296,"")</f>
        <v>0</v>
      </c>
      <c r="AE296">
        <f>J296="OPEN"</f>
        <v>0</v>
      </c>
      <c r="AF296">
        <f>AND(J296&lt;&gt;"",J296&lt;&gt;"OK",J296&lt;&gt;"OPEN")</f>
        <v>0</v>
      </c>
      <c r="AH296">
        <v>285</v>
      </c>
      <c r="AI296">
        <f>IF(AH296&gt;$AZ$11,"",IF(AH296=0,Journal!$D$3,INDEX($Q$11:$Q$1010,MATCH(AH296,$AD$11:$AD$1010,0))))</f>
        <v>0</v>
      </c>
      <c r="AJ296">
        <v>286</v>
      </c>
      <c r="AK296">
        <f>IF(AJ296&gt;$AZ$11,"",INDEX($P$11:$P$1010,MATCH(AJ296,$AD$11:$AD$1010,0)))</f>
        <v>0</v>
      </c>
    </row>
    <row r="297" spans="1:37">
      <c r="A297">
        <f>COUNTA(Journal!A297:M297)&gt;0</f>
        <v>0</v>
      </c>
      <c r="B297">
        <f>IF(Journal!$C297="",0,IFERROR(MATCH(Journal!$C297,Markets!$A$5:$A$154,0),0))</f>
        <v>0</v>
      </c>
      <c r="C297">
        <f>IF(B297&gt;0,INDEX(Markets!$C$5:$C$154,B297),"")</f>
        <v>0</v>
      </c>
      <c r="D297">
        <f>IF(B297&gt;0,INDEX(Markets!$F$5:$F$154,B297),"")</f>
        <v>0</v>
      </c>
      <c r="E297">
        <f>IF(B297&gt;0,IF(INDEX(Markets!$G$5:$G$154,B297)="",Journal!$D$4,INDEX(Markets!$G$5:$G$154,B297)),"")</f>
        <v>0</v>
      </c>
      <c r="F297">
        <f>IF(B297&gt;0,N(INDEX(Markets!$H$5:$H$154,B297)),0)</f>
        <v>0</v>
      </c>
      <c r="G297">
        <f>IF(Journal!$D297="LONG",1,IF(Journal!$D297="SHORT",-1,0))</f>
        <v>0</v>
      </c>
      <c r="H297">
        <f>IF(AND(ISNUMBER(Journal!$E297),ISNUMBER(Journal!$F297)),ABS(Journal!$E297-Journal!$F297),"")</f>
        <v>0</v>
      </c>
      <c r="I297">
        <f>IF(NOT(A297),"",IF(Journal!$C297="","INSTRUMENT MISSING",IF(B297=0,"UNKNOWN INSTRUMENT",IF(OR(NOT(ISNUMBER(C297)),NOT(ISNUMBER(D297))),"INSTRUMENT SPECS MISSING",IF(OR(C297&lt;=0,D297&lt;=0),"INSTRUMENT SPECS MISSING",IF(NOT(ISNUMBER(Journal!$E297)),"ENTRY MISSING",IF(NOT(ISNUMBER(Journal!$F297)),"SL MISSING",IF(Journal!$F297=Journal!$E297,"SL = ENTRY",IF(G297=0,"DIRECTION MISSING",IF(G297*(Journal!$E297-Journal!$F297)&lt;=0,"SL WRONG SIDE",IF(NOT(AND(ISNUMBER(Journal!$L297),Journal!$L297&gt;0)),IF(TRUE,"LOTS MISSING","RISK MISSING"),"")))))))))))</f>
        <v>0</v>
      </c>
      <c r="J297">
        <f>IF(NOT(A297),"",IF(I297&lt;&gt;"",I297,IF(AND(ISNUMBER(Journal!$G297),G297*(Journal!$G297-Journal!$E297)&lt;=0),"TP1 WRONG SIDE",IF(AND(ISNUMBER(Journal!$H297),G297*(Journal!$H297-Journal!$E297)&lt;=0),"TP2 WRONG SIDE",IF(AND(ISNUMBER(Journal!$I297),G297*(Journal!$I297-Journal!$E297)&lt;=0),"TP3 WRONG SIDE",IF(Journal!$K297="","OPEN",IF(AND(Journal!$M297&lt;&gt;"",OR(NOT(ISNUMBER(Journal!$M297)),Journal!$M297&lt;=0,Journal!$M297&gt;=1)),"TP1 % INVALID",IF(Journal!$K297="SL","OK",IF(Journal!$K297="TP",IF(ISNUMBER(Journal!$G297),"OK","TP1 MISSING"),IF(Journal!$K297="Manual exit",IF(ISNUMBER(Journal!$J297),"OK","MANUAL MISSING"),IF(Journal!$K297="TP1 + Breakeven",IF(ISNUMBER(Journal!$G297),"OK","TP1 MISSING"),IF(Journal!$K297="TP1 + Manual",IF(ISNUMBER(Journal!$G297),IF(ISNUMBER(Journal!$J297),"OK","MANUAL MISSING"),IF(ISNUMBER(Journal!$J297),"TP1 MISSING","TP1 &amp; MANUAL MISSING")),IF(Journal!$K297="Multiple TP",IF(ISNUMBER(Journal!$G297),IF(ISNUMBER(Journal!$H297),"OK","TP2 MISSING"),IF(ISNUMBER(Journal!$H297),"TP1 MISSING","TP1 &amp; TP2 MISSING")),"UNKNOWN OUTCOME")))))))))))))</f>
        <v>0</v>
      </c>
      <c r="K297">
        <f>J297="OK"</f>
        <v>0</v>
      </c>
      <c r="L297">
        <f>IF(ISNUMBER(Journal!$M297),Journal!$M297,0.5)</f>
        <v>0</v>
      </c>
      <c r="M297">
        <f>IF(NOT(K297),"",G297*IF(Journal!$K297="SL",Journal!$F297-Journal!$E297,IF(Journal!$K297="TP",Journal!$G297-Journal!$E297,IF(Journal!$K297="Manual exit",Journal!$J297-Journal!$E297,IF(Journal!$K297="TP1 + Breakeven",L297*(Journal!$G297-Journal!$E297),IF(Journal!$K297="TP1 + Manual",L297*(Journal!$G297-Journal!$E297)+(1-L297)*(Journal!$J297-Journal!$E297),(Journal!$G297+Journal!$H297+IF(ISNUMBER(Journal!$I297),Journal!$I297,0))/IF(ISNUMBER(Journal!$I297),3,2)-Journal!$E297))))))</f>
        <v>0</v>
      </c>
      <c r="N297">
        <f>IF(K297,Journal!$E297+G297*M297,"")</f>
        <v>0</v>
      </c>
      <c r="O297">
        <f>Q296</f>
        <v>0</v>
      </c>
      <c r="P297">
        <f>IF(OR(NOT(A297),I297&lt;&gt;""),"",Journal!$L297)</f>
        <v>0</v>
      </c>
      <c r="Q297">
        <f>O297+IF(K297,V297,0)</f>
        <v>0</v>
      </c>
      <c r="R297">
        <f>IF(P297="","",H297*P297*C297*D297)</f>
        <v>0</v>
      </c>
      <c r="S297">
        <f>IF(K297,M297*P297*C297*D297,"")</f>
        <v>0</v>
      </c>
      <c r="T297">
        <f>IF(K297,-IF(F297&gt;0,F297*Journal!$E297*P297*C297*D297,P297*E297),"")</f>
        <v>0</v>
      </c>
      <c r="U297">
        <f>IF(K297,IF(S297&gt;0,"W",IF(S297&lt;0,"L","B")),"")</f>
        <v>0</v>
      </c>
      <c r="V297">
        <f>IF(K297,S297+T297,"")</f>
        <v>0</v>
      </c>
      <c r="W297">
        <f>IF(K297,V297/O297,"")</f>
        <v>0</v>
      </c>
      <c r="X297">
        <f>IF(K297,M297/H297,"")</f>
        <v>0</v>
      </c>
      <c r="Y297">
        <f>IF(AND(OR(J297="OK",J297="OPEN"),ISNUMBER(Journal!$G297)),G297*(Journal!$G297-Journal!$E297)/H297,"")</f>
        <v>0</v>
      </c>
      <c r="Z297">
        <f>IF(AA297="","",IF(AND(ISNUMBER(Settings!$D$5),ISNUMBER(Settings!$E$5),IF(Settings!$D$5&lt;=Settings!$E$5,AND(AA297&gt;=Settings!$D$5,AA297&lt;Settings!$E$5),OR(AA297&gt;=Settings!$D$5,AA297&lt;Settings!$E$5))),Settings!$A$5,IF(AND(ISNUMBER(Settings!$D$6),ISNUMBER(Settings!$E$6),IF(Settings!$D$6&lt;=Settings!$E$6,AND(AA297&gt;=Settings!$D$6,AA297&lt;Settings!$E$6),OR(AA297&gt;=Settings!$D$6,AA297&lt;Settings!$E$6))),Settings!$A$6,IF(AND(ISNUMBER(Settings!$D$7),ISNUMBER(Settings!$E$7),IF(Settings!$D$7&lt;=Settings!$E$7,AND(AA297&gt;=Settings!$D$7,AA297&lt;Settings!$E$7),OR(AA297&gt;=Settings!$D$7,AA297&lt;Settings!$E$7))),Settings!$A$7,IF(AND(ISNUMBER(Settings!$D$8),ISNUMBER(Settings!$E$8),IF(Settings!$D$8&lt;=Settings!$E$8,AND(AA297&gt;=Settings!$D$8,AA297&lt;Settings!$E$8),OR(AA297&gt;=Settings!$D$8,AA297&lt;Settings!$E$8))),Settings!$A$8,IF(AND(ISNUMBER(Settings!$D$9),ISNUMBER(Settings!$E$9),IF(Settings!$D$9&lt;=Settings!$E$9,AND(AA297&gt;=Settings!$D$9,AA297&lt;Settings!$E$9),OR(AA297&gt;=Settings!$D$9,AA297&lt;Settings!$E$9))),Settings!$A$9,IF(AND(ISNUMBER(Settings!$D$10),ISNUMBER(Settings!$E$10),IF(Settings!$D$10&lt;=Settings!$E$10,AND(AA297&gt;=Settings!$D$10,AA297&lt;Settings!$E$10),OR(AA297&gt;=Settings!$D$10,AA297&lt;Settings!$E$10))),Settings!$A$10,"")))))))</f>
        <v>0</v>
      </c>
      <c r="AA297">
        <f>IF(AND(A297,ISNUMBER(Journal!$B297)),MOD(ROUND(MOD(Journal!$B297,1)*1440,0)-ROUND(Journal!$D$8*60,0),1440),"")</f>
        <v>0</v>
      </c>
      <c r="AB297">
        <f>IF(G297=1,"LONG",IF(G297=-1,"SHORT",""))</f>
        <v>0</v>
      </c>
      <c r="AC297">
        <f>AC296+IF(K297,1,0)</f>
        <v>0</v>
      </c>
      <c r="AD297">
        <f>IF(K297,AC297,"")</f>
        <v>0</v>
      </c>
      <c r="AE297">
        <f>J297="OPEN"</f>
        <v>0</v>
      </c>
      <c r="AF297">
        <f>AND(J297&lt;&gt;"",J297&lt;&gt;"OK",J297&lt;&gt;"OPEN")</f>
        <v>0</v>
      </c>
      <c r="AH297">
        <v>286</v>
      </c>
      <c r="AI297">
        <f>IF(AH297&gt;$AZ$11,"",IF(AH297=0,Journal!$D$3,INDEX($Q$11:$Q$1010,MATCH(AH297,$AD$11:$AD$1010,0))))</f>
        <v>0</v>
      </c>
      <c r="AJ297">
        <v>287</v>
      </c>
      <c r="AK297">
        <f>IF(AJ297&gt;$AZ$11,"",INDEX($P$11:$P$1010,MATCH(AJ297,$AD$11:$AD$1010,0)))</f>
        <v>0</v>
      </c>
    </row>
    <row r="298" spans="1:37">
      <c r="A298">
        <f>COUNTA(Journal!A298:M298)&gt;0</f>
        <v>0</v>
      </c>
      <c r="B298">
        <f>IF(Journal!$C298="",0,IFERROR(MATCH(Journal!$C298,Markets!$A$5:$A$154,0),0))</f>
        <v>0</v>
      </c>
      <c r="C298">
        <f>IF(B298&gt;0,INDEX(Markets!$C$5:$C$154,B298),"")</f>
        <v>0</v>
      </c>
      <c r="D298">
        <f>IF(B298&gt;0,INDEX(Markets!$F$5:$F$154,B298),"")</f>
        <v>0</v>
      </c>
      <c r="E298">
        <f>IF(B298&gt;0,IF(INDEX(Markets!$G$5:$G$154,B298)="",Journal!$D$4,INDEX(Markets!$G$5:$G$154,B298)),"")</f>
        <v>0</v>
      </c>
      <c r="F298">
        <f>IF(B298&gt;0,N(INDEX(Markets!$H$5:$H$154,B298)),0)</f>
        <v>0</v>
      </c>
      <c r="G298">
        <f>IF(Journal!$D298="LONG",1,IF(Journal!$D298="SHORT",-1,0))</f>
        <v>0</v>
      </c>
      <c r="H298">
        <f>IF(AND(ISNUMBER(Journal!$E298),ISNUMBER(Journal!$F298)),ABS(Journal!$E298-Journal!$F298),"")</f>
        <v>0</v>
      </c>
      <c r="I298">
        <f>IF(NOT(A298),"",IF(Journal!$C298="","INSTRUMENT MISSING",IF(B298=0,"UNKNOWN INSTRUMENT",IF(OR(NOT(ISNUMBER(C298)),NOT(ISNUMBER(D298))),"INSTRUMENT SPECS MISSING",IF(OR(C298&lt;=0,D298&lt;=0),"INSTRUMENT SPECS MISSING",IF(NOT(ISNUMBER(Journal!$E298)),"ENTRY MISSING",IF(NOT(ISNUMBER(Journal!$F298)),"SL MISSING",IF(Journal!$F298=Journal!$E298,"SL = ENTRY",IF(G298=0,"DIRECTION MISSING",IF(G298*(Journal!$E298-Journal!$F298)&lt;=0,"SL WRONG SIDE",IF(NOT(AND(ISNUMBER(Journal!$L298),Journal!$L298&gt;0)),IF(TRUE,"LOTS MISSING","RISK MISSING"),"")))))))))))</f>
        <v>0</v>
      </c>
      <c r="J298">
        <f>IF(NOT(A298),"",IF(I298&lt;&gt;"",I298,IF(AND(ISNUMBER(Journal!$G298),G298*(Journal!$G298-Journal!$E298)&lt;=0),"TP1 WRONG SIDE",IF(AND(ISNUMBER(Journal!$H298),G298*(Journal!$H298-Journal!$E298)&lt;=0),"TP2 WRONG SIDE",IF(AND(ISNUMBER(Journal!$I298),G298*(Journal!$I298-Journal!$E298)&lt;=0),"TP3 WRONG SIDE",IF(Journal!$K298="","OPEN",IF(AND(Journal!$M298&lt;&gt;"",OR(NOT(ISNUMBER(Journal!$M298)),Journal!$M298&lt;=0,Journal!$M298&gt;=1)),"TP1 % INVALID",IF(Journal!$K298="SL","OK",IF(Journal!$K298="TP",IF(ISNUMBER(Journal!$G298),"OK","TP1 MISSING"),IF(Journal!$K298="Manual exit",IF(ISNUMBER(Journal!$J298),"OK","MANUAL MISSING"),IF(Journal!$K298="TP1 + Breakeven",IF(ISNUMBER(Journal!$G298),"OK","TP1 MISSING"),IF(Journal!$K298="TP1 + Manual",IF(ISNUMBER(Journal!$G298),IF(ISNUMBER(Journal!$J298),"OK","MANUAL MISSING"),IF(ISNUMBER(Journal!$J298),"TP1 MISSING","TP1 &amp; MANUAL MISSING")),IF(Journal!$K298="Multiple TP",IF(ISNUMBER(Journal!$G298),IF(ISNUMBER(Journal!$H298),"OK","TP2 MISSING"),IF(ISNUMBER(Journal!$H298),"TP1 MISSING","TP1 &amp; TP2 MISSING")),"UNKNOWN OUTCOME")))))))))))))</f>
        <v>0</v>
      </c>
      <c r="K298">
        <f>J298="OK"</f>
        <v>0</v>
      </c>
      <c r="L298">
        <f>IF(ISNUMBER(Journal!$M298),Journal!$M298,0.5)</f>
        <v>0</v>
      </c>
      <c r="M298">
        <f>IF(NOT(K298),"",G298*IF(Journal!$K298="SL",Journal!$F298-Journal!$E298,IF(Journal!$K298="TP",Journal!$G298-Journal!$E298,IF(Journal!$K298="Manual exit",Journal!$J298-Journal!$E298,IF(Journal!$K298="TP1 + Breakeven",L298*(Journal!$G298-Journal!$E298),IF(Journal!$K298="TP1 + Manual",L298*(Journal!$G298-Journal!$E298)+(1-L298)*(Journal!$J298-Journal!$E298),(Journal!$G298+Journal!$H298+IF(ISNUMBER(Journal!$I298),Journal!$I298,0))/IF(ISNUMBER(Journal!$I298),3,2)-Journal!$E298))))))</f>
        <v>0</v>
      </c>
      <c r="N298">
        <f>IF(K298,Journal!$E298+G298*M298,"")</f>
        <v>0</v>
      </c>
      <c r="O298">
        <f>Q297</f>
        <v>0</v>
      </c>
      <c r="P298">
        <f>IF(OR(NOT(A298),I298&lt;&gt;""),"",Journal!$L298)</f>
        <v>0</v>
      </c>
      <c r="Q298">
        <f>O298+IF(K298,V298,0)</f>
        <v>0</v>
      </c>
      <c r="R298">
        <f>IF(P298="","",H298*P298*C298*D298)</f>
        <v>0</v>
      </c>
      <c r="S298">
        <f>IF(K298,M298*P298*C298*D298,"")</f>
        <v>0</v>
      </c>
      <c r="T298">
        <f>IF(K298,-IF(F298&gt;0,F298*Journal!$E298*P298*C298*D298,P298*E298),"")</f>
        <v>0</v>
      </c>
      <c r="U298">
        <f>IF(K298,IF(S298&gt;0,"W",IF(S298&lt;0,"L","B")),"")</f>
        <v>0</v>
      </c>
      <c r="V298">
        <f>IF(K298,S298+T298,"")</f>
        <v>0</v>
      </c>
      <c r="W298">
        <f>IF(K298,V298/O298,"")</f>
        <v>0</v>
      </c>
      <c r="X298">
        <f>IF(K298,M298/H298,"")</f>
        <v>0</v>
      </c>
      <c r="Y298">
        <f>IF(AND(OR(J298="OK",J298="OPEN"),ISNUMBER(Journal!$G298)),G298*(Journal!$G298-Journal!$E298)/H298,"")</f>
        <v>0</v>
      </c>
      <c r="Z298">
        <f>IF(AA298="","",IF(AND(ISNUMBER(Settings!$D$5),ISNUMBER(Settings!$E$5),IF(Settings!$D$5&lt;=Settings!$E$5,AND(AA298&gt;=Settings!$D$5,AA298&lt;Settings!$E$5),OR(AA298&gt;=Settings!$D$5,AA298&lt;Settings!$E$5))),Settings!$A$5,IF(AND(ISNUMBER(Settings!$D$6),ISNUMBER(Settings!$E$6),IF(Settings!$D$6&lt;=Settings!$E$6,AND(AA298&gt;=Settings!$D$6,AA298&lt;Settings!$E$6),OR(AA298&gt;=Settings!$D$6,AA298&lt;Settings!$E$6))),Settings!$A$6,IF(AND(ISNUMBER(Settings!$D$7),ISNUMBER(Settings!$E$7),IF(Settings!$D$7&lt;=Settings!$E$7,AND(AA298&gt;=Settings!$D$7,AA298&lt;Settings!$E$7),OR(AA298&gt;=Settings!$D$7,AA298&lt;Settings!$E$7))),Settings!$A$7,IF(AND(ISNUMBER(Settings!$D$8),ISNUMBER(Settings!$E$8),IF(Settings!$D$8&lt;=Settings!$E$8,AND(AA298&gt;=Settings!$D$8,AA298&lt;Settings!$E$8),OR(AA298&gt;=Settings!$D$8,AA298&lt;Settings!$E$8))),Settings!$A$8,IF(AND(ISNUMBER(Settings!$D$9),ISNUMBER(Settings!$E$9),IF(Settings!$D$9&lt;=Settings!$E$9,AND(AA298&gt;=Settings!$D$9,AA298&lt;Settings!$E$9),OR(AA298&gt;=Settings!$D$9,AA298&lt;Settings!$E$9))),Settings!$A$9,IF(AND(ISNUMBER(Settings!$D$10),ISNUMBER(Settings!$E$10),IF(Settings!$D$10&lt;=Settings!$E$10,AND(AA298&gt;=Settings!$D$10,AA298&lt;Settings!$E$10),OR(AA298&gt;=Settings!$D$10,AA298&lt;Settings!$E$10))),Settings!$A$10,"")))))))</f>
        <v>0</v>
      </c>
      <c r="AA298">
        <f>IF(AND(A298,ISNUMBER(Journal!$B298)),MOD(ROUND(MOD(Journal!$B298,1)*1440,0)-ROUND(Journal!$D$8*60,0),1440),"")</f>
        <v>0</v>
      </c>
      <c r="AB298">
        <f>IF(G298=1,"LONG",IF(G298=-1,"SHORT",""))</f>
        <v>0</v>
      </c>
      <c r="AC298">
        <f>AC297+IF(K298,1,0)</f>
        <v>0</v>
      </c>
      <c r="AD298">
        <f>IF(K298,AC298,"")</f>
        <v>0</v>
      </c>
      <c r="AE298">
        <f>J298="OPEN"</f>
        <v>0</v>
      </c>
      <c r="AF298">
        <f>AND(J298&lt;&gt;"",J298&lt;&gt;"OK",J298&lt;&gt;"OPEN")</f>
        <v>0</v>
      </c>
      <c r="AH298">
        <v>287</v>
      </c>
      <c r="AI298">
        <f>IF(AH298&gt;$AZ$11,"",IF(AH298=0,Journal!$D$3,INDEX($Q$11:$Q$1010,MATCH(AH298,$AD$11:$AD$1010,0))))</f>
        <v>0</v>
      </c>
      <c r="AJ298">
        <v>288</v>
      </c>
      <c r="AK298">
        <f>IF(AJ298&gt;$AZ$11,"",INDEX($P$11:$P$1010,MATCH(AJ298,$AD$11:$AD$1010,0)))</f>
        <v>0</v>
      </c>
    </row>
    <row r="299" spans="1:37">
      <c r="A299">
        <f>COUNTA(Journal!A299:M299)&gt;0</f>
        <v>0</v>
      </c>
      <c r="B299">
        <f>IF(Journal!$C299="",0,IFERROR(MATCH(Journal!$C299,Markets!$A$5:$A$154,0),0))</f>
        <v>0</v>
      </c>
      <c r="C299">
        <f>IF(B299&gt;0,INDEX(Markets!$C$5:$C$154,B299),"")</f>
        <v>0</v>
      </c>
      <c r="D299">
        <f>IF(B299&gt;0,INDEX(Markets!$F$5:$F$154,B299),"")</f>
        <v>0</v>
      </c>
      <c r="E299">
        <f>IF(B299&gt;0,IF(INDEX(Markets!$G$5:$G$154,B299)="",Journal!$D$4,INDEX(Markets!$G$5:$G$154,B299)),"")</f>
        <v>0</v>
      </c>
      <c r="F299">
        <f>IF(B299&gt;0,N(INDEX(Markets!$H$5:$H$154,B299)),0)</f>
        <v>0</v>
      </c>
      <c r="G299">
        <f>IF(Journal!$D299="LONG",1,IF(Journal!$D299="SHORT",-1,0))</f>
        <v>0</v>
      </c>
      <c r="H299">
        <f>IF(AND(ISNUMBER(Journal!$E299),ISNUMBER(Journal!$F299)),ABS(Journal!$E299-Journal!$F299),"")</f>
        <v>0</v>
      </c>
      <c r="I299">
        <f>IF(NOT(A299),"",IF(Journal!$C299="","INSTRUMENT MISSING",IF(B299=0,"UNKNOWN INSTRUMENT",IF(OR(NOT(ISNUMBER(C299)),NOT(ISNUMBER(D299))),"INSTRUMENT SPECS MISSING",IF(OR(C299&lt;=0,D299&lt;=0),"INSTRUMENT SPECS MISSING",IF(NOT(ISNUMBER(Journal!$E299)),"ENTRY MISSING",IF(NOT(ISNUMBER(Journal!$F299)),"SL MISSING",IF(Journal!$F299=Journal!$E299,"SL = ENTRY",IF(G299=0,"DIRECTION MISSING",IF(G299*(Journal!$E299-Journal!$F299)&lt;=0,"SL WRONG SIDE",IF(NOT(AND(ISNUMBER(Journal!$L299),Journal!$L299&gt;0)),IF(TRUE,"LOTS MISSING","RISK MISSING"),"")))))))))))</f>
        <v>0</v>
      </c>
      <c r="J299">
        <f>IF(NOT(A299),"",IF(I299&lt;&gt;"",I299,IF(AND(ISNUMBER(Journal!$G299),G299*(Journal!$G299-Journal!$E299)&lt;=0),"TP1 WRONG SIDE",IF(AND(ISNUMBER(Journal!$H299),G299*(Journal!$H299-Journal!$E299)&lt;=0),"TP2 WRONG SIDE",IF(AND(ISNUMBER(Journal!$I299),G299*(Journal!$I299-Journal!$E299)&lt;=0),"TP3 WRONG SIDE",IF(Journal!$K299="","OPEN",IF(AND(Journal!$M299&lt;&gt;"",OR(NOT(ISNUMBER(Journal!$M299)),Journal!$M299&lt;=0,Journal!$M299&gt;=1)),"TP1 % INVALID",IF(Journal!$K299="SL","OK",IF(Journal!$K299="TP",IF(ISNUMBER(Journal!$G299),"OK","TP1 MISSING"),IF(Journal!$K299="Manual exit",IF(ISNUMBER(Journal!$J299),"OK","MANUAL MISSING"),IF(Journal!$K299="TP1 + Breakeven",IF(ISNUMBER(Journal!$G299),"OK","TP1 MISSING"),IF(Journal!$K299="TP1 + Manual",IF(ISNUMBER(Journal!$G299),IF(ISNUMBER(Journal!$J299),"OK","MANUAL MISSING"),IF(ISNUMBER(Journal!$J299),"TP1 MISSING","TP1 &amp; MANUAL MISSING")),IF(Journal!$K299="Multiple TP",IF(ISNUMBER(Journal!$G299),IF(ISNUMBER(Journal!$H299),"OK","TP2 MISSING"),IF(ISNUMBER(Journal!$H299),"TP1 MISSING","TP1 &amp; TP2 MISSING")),"UNKNOWN OUTCOME")))))))))))))</f>
        <v>0</v>
      </c>
      <c r="K299">
        <f>J299="OK"</f>
        <v>0</v>
      </c>
      <c r="L299">
        <f>IF(ISNUMBER(Journal!$M299),Journal!$M299,0.5)</f>
        <v>0</v>
      </c>
      <c r="M299">
        <f>IF(NOT(K299),"",G299*IF(Journal!$K299="SL",Journal!$F299-Journal!$E299,IF(Journal!$K299="TP",Journal!$G299-Journal!$E299,IF(Journal!$K299="Manual exit",Journal!$J299-Journal!$E299,IF(Journal!$K299="TP1 + Breakeven",L299*(Journal!$G299-Journal!$E299),IF(Journal!$K299="TP1 + Manual",L299*(Journal!$G299-Journal!$E299)+(1-L299)*(Journal!$J299-Journal!$E299),(Journal!$G299+Journal!$H299+IF(ISNUMBER(Journal!$I299),Journal!$I299,0))/IF(ISNUMBER(Journal!$I299),3,2)-Journal!$E299))))))</f>
        <v>0</v>
      </c>
      <c r="N299">
        <f>IF(K299,Journal!$E299+G299*M299,"")</f>
        <v>0</v>
      </c>
      <c r="O299">
        <f>Q298</f>
        <v>0</v>
      </c>
      <c r="P299">
        <f>IF(OR(NOT(A299),I299&lt;&gt;""),"",Journal!$L299)</f>
        <v>0</v>
      </c>
      <c r="Q299">
        <f>O299+IF(K299,V299,0)</f>
        <v>0</v>
      </c>
      <c r="R299">
        <f>IF(P299="","",H299*P299*C299*D299)</f>
        <v>0</v>
      </c>
      <c r="S299">
        <f>IF(K299,M299*P299*C299*D299,"")</f>
        <v>0</v>
      </c>
      <c r="T299">
        <f>IF(K299,-IF(F299&gt;0,F299*Journal!$E299*P299*C299*D299,P299*E299),"")</f>
        <v>0</v>
      </c>
      <c r="U299">
        <f>IF(K299,IF(S299&gt;0,"W",IF(S299&lt;0,"L","B")),"")</f>
        <v>0</v>
      </c>
      <c r="V299">
        <f>IF(K299,S299+T299,"")</f>
        <v>0</v>
      </c>
      <c r="W299">
        <f>IF(K299,V299/O299,"")</f>
        <v>0</v>
      </c>
      <c r="X299">
        <f>IF(K299,M299/H299,"")</f>
        <v>0</v>
      </c>
      <c r="Y299">
        <f>IF(AND(OR(J299="OK",J299="OPEN"),ISNUMBER(Journal!$G299)),G299*(Journal!$G299-Journal!$E299)/H299,"")</f>
        <v>0</v>
      </c>
      <c r="Z299">
        <f>IF(AA299="","",IF(AND(ISNUMBER(Settings!$D$5),ISNUMBER(Settings!$E$5),IF(Settings!$D$5&lt;=Settings!$E$5,AND(AA299&gt;=Settings!$D$5,AA299&lt;Settings!$E$5),OR(AA299&gt;=Settings!$D$5,AA299&lt;Settings!$E$5))),Settings!$A$5,IF(AND(ISNUMBER(Settings!$D$6),ISNUMBER(Settings!$E$6),IF(Settings!$D$6&lt;=Settings!$E$6,AND(AA299&gt;=Settings!$D$6,AA299&lt;Settings!$E$6),OR(AA299&gt;=Settings!$D$6,AA299&lt;Settings!$E$6))),Settings!$A$6,IF(AND(ISNUMBER(Settings!$D$7),ISNUMBER(Settings!$E$7),IF(Settings!$D$7&lt;=Settings!$E$7,AND(AA299&gt;=Settings!$D$7,AA299&lt;Settings!$E$7),OR(AA299&gt;=Settings!$D$7,AA299&lt;Settings!$E$7))),Settings!$A$7,IF(AND(ISNUMBER(Settings!$D$8),ISNUMBER(Settings!$E$8),IF(Settings!$D$8&lt;=Settings!$E$8,AND(AA299&gt;=Settings!$D$8,AA299&lt;Settings!$E$8),OR(AA299&gt;=Settings!$D$8,AA299&lt;Settings!$E$8))),Settings!$A$8,IF(AND(ISNUMBER(Settings!$D$9),ISNUMBER(Settings!$E$9),IF(Settings!$D$9&lt;=Settings!$E$9,AND(AA299&gt;=Settings!$D$9,AA299&lt;Settings!$E$9),OR(AA299&gt;=Settings!$D$9,AA299&lt;Settings!$E$9))),Settings!$A$9,IF(AND(ISNUMBER(Settings!$D$10),ISNUMBER(Settings!$E$10),IF(Settings!$D$10&lt;=Settings!$E$10,AND(AA299&gt;=Settings!$D$10,AA299&lt;Settings!$E$10),OR(AA299&gt;=Settings!$D$10,AA299&lt;Settings!$E$10))),Settings!$A$10,"")))))))</f>
        <v>0</v>
      </c>
      <c r="AA299">
        <f>IF(AND(A299,ISNUMBER(Journal!$B299)),MOD(ROUND(MOD(Journal!$B299,1)*1440,0)-ROUND(Journal!$D$8*60,0),1440),"")</f>
        <v>0</v>
      </c>
      <c r="AB299">
        <f>IF(G299=1,"LONG",IF(G299=-1,"SHORT",""))</f>
        <v>0</v>
      </c>
      <c r="AC299">
        <f>AC298+IF(K299,1,0)</f>
        <v>0</v>
      </c>
      <c r="AD299">
        <f>IF(K299,AC299,"")</f>
        <v>0</v>
      </c>
      <c r="AE299">
        <f>J299="OPEN"</f>
        <v>0</v>
      </c>
      <c r="AF299">
        <f>AND(J299&lt;&gt;"",J299&lt;&gt;"OK",J299&lt;&gt;"OPEN")</f>
        <v>0</v>
      </c>
      <c r="AH299">
        <v>288</v>
      </c>
      <c r="AI299">
        <f>IF(AH299&gt;$AZ$11,"",IF(AH299=0,Journal!$D$3,INDEX($Q$11:$Q$1010,MATCH(AH299,$AD$11:$AD$1010,0))))</f>
        <v>0</v>
      </c>
      <c r="AJ299">
        <v>289</v>
      </c>
      <c r="AK299">
        <f>IF(AJ299&gt;$AZ$11,"",INDEX($P$11:$P$1010,MATCH(AJ299,$AD$11:$AD$1010,0)))</f>
        <v>0</v>
      </c>
    </row>
    <row r="300" spans="1:37">
      <c r="A300">
        <f>COUNTA(Journal!A300:M300)&gt;0</f>
        <v>0</v>
      </c>
      <c r="B300">
        <f>IF(Journal!$C300="",0,IFERROR(MATCH(Journal!$C300,Markets!$A$5:$A$154,0),0))</f>
        <v>0</v>
      </c>
      <c r="C300">
        <f>IF(B300&gt;0,INDEX(Markets!$C$5:$C$154,B300),"")</f>
        <v>0</v>
      </c>
      <c r="D300">
        <f>IF(B300&gt;0,INDEX(Markets!$F$5:$F$154,B300),"")</f>
        <v>0</v>
      </c>
      <c r="E300">
        <f>IF(B300&gt;0,IF(INDEX(Markets!$G$5:$G$154,B300)="",Journal!$D$4,INDEX(Markets!$G$5:$G$154,B300)),"")</f>
        <v>0</v>
      </c>
      <c r="F300">
        <f>IF(B300&gt;0,N(INDEX(Markets!$H$5:$H$154,B300)),0)</f>
        <v>0</v>
      </c>
      <c r="G300">
        <f>IF(Journal!$D300="LONG",1,IF(Journal!$D300="SHORT",-1,0))</f>
        <v>0</v>
      </c>
      <c r="H300">
        <f>IF(AND(ISNUMBER(Journal!$E300),ISNUMBER(Journal!$F300)),ABS(Journal!$E300-Journal!$F300),"")</f>
        <v>0</v>
      </c>
      <c r="I300">
        <f>IF(NOT(A300),"",IF(Journal!$C300="","INSTRUMENT MISSING",IF(B300=0,"UNKNOWN INSTRUMENT",IF(OR(NOT(ISNUMBER(C300)),NOT(ISNUMBER(D300))),"INSTRUMENT SPECS MISSING",IF(OR(C300&lt;=0,D300&lt;=0),"INSTRUMENT SPECS MISSING",IF(NOT(ISNUMBER(Journal!$E300)),"ENTRY MISSING",IF(NOT(ISNUMBER(Journal!$F300)),"SL MISSING",IF(Journal!$F300=Journal!$E300,"SL = ENTRY",IF(G300=0,"DIRECTION MISSING",IF(G300*(Journal!$E300-Journal!$F300)&lt;=0,"SL WRONG SIDE",IF(NOT(AND(ISNUMBER(Journal!$L300),Journal!$L300&gt;0)),IF(TRUE,"LOTS MISSING","RISK MISSING"),"")))))))))))</f>
        <v>0</v>
      </c>
      <c r="J300">
        <f>IF(NOT(A300),"",IF(I300&lt;&gt;"",I300,IF(AND(ISNUMBER(Journal!$G300),G300*(Journal!$G300-Journal!$E300)&lt;=0),"TP1 WRONG SIDE",IF(AND(ISNUMBER(Journal!$H300),G300*(Journal!$H300-Journal!$E300)&lt;=0),"TP2 WRONG SIDE",IF(AND(ISNUMBER(Journal!$I300),G300*(Journal!$I300-Journal!$E300)&lt;=0),"TP3 WRONG SIDE",IF(Journal!$K300="","OPEN",IF(AND(Journal!$M300&lt;&gt;"",OR(NOT(ISNUMBER(Journal!$M300)),Journal!$M300&lt;=0,Journal!$M300&gt;=1)),"TP1 % INVALID",IF(Journal!$K300="SL","OK",IF(Journal!$K300="TP",IF(ISNUMBER(Journal!$G300),"OK","TP1 MISSING"),IF(Journal!$K300="Manual exit",IF(ISNUMBER(Journal!$J300),"OK","MANUAL MISSING"),IF(Journal!$K300="TP1 + Breakeven",IF(ISNUMBER(Journal!$G300),"OK","TP1 MISSING"),IF(Journal!$K300="TP1 + Manual",IF(ISNUMBER(Journal!$G300),IF(ISNUMBER(Journal!$J300),"OK","MANUAL MISSING"),IF(ISNUMBER(Journal!$J300),"TP1 MISSING","TP1 &amp; MANUAL MISSING")),IF(Journal!$K300="Multiple TP",IF(ISNUMBER(Journal!$G300),IF(ISNUMBER(Journal!$H300),"OK","TP2 MISSING"),IF(ISNUMBER(Journal!$H300),"TP1 MISSING","TP1 &amp; TP2 MISSING")),"UNKNOWN OUTCOME")))))))))))))</f>
        <v>0</v>
      </c>
      <c r="K300">
        <f>J300="OK"</f>
        <v>0</v>
      </c>
      <c r="L300">
        <f>IF(ISNUMBER(Journal!$M300),Journal!$M300,0.5)</f>
        <v>0</v>
      </c>
      <c r="M300">
        <f>IF(NOT(K300),"",G300*IF(Journal!$K300="SL",Journal!$F300-Journal!$E300,IF(Journal!$K300="TP",Journal!$G300-Journal!$E300,IF(Journal!$K300="Manual exit",Journal!$J300-Journal!$E300,IF(Journal!$K300="TP1 + Breakeven",L300*(Journal!$G300-Journal!$E300),IF(Journal!$K300="TP1 + Manual",L300*(Journal!$G300-Journal!$E300)+(1-L300)*(Journal!$J300-Journal!$E300),(Journal!$G300+Journal!$H300+IF(ISNUMBER(Journal!$I300),Journal!$I300,0))/IF(ISNUMBER(Journal!$I300),3,2)-Journal!$E300))))))</f>
        <v>0</v>
      </c>
      <c r="N300">
        <f>IF(K300,Journal!$E300+G300*M300,"")</f>
        <v>0</v>
      </c>
      <c r="O300">
        <f>Q299</f>
        <v>0</v>
      </c>
      <c r="P300">
        <f>IF(OR(NOT(A300),I300&lt;&gt;""),"",Journal!$L300)</f>
        <v>0</v>
      </c>
      <c r="Q300">
        <f>O300+IF(K300,V300,0)</f>
        <v>0</v>
      </c>
      <c r="R300">
        <f>IF(P300="","",H300*P300*C300*D300)</f>
        <v>0</v>
      </c>
      <c r="S300">
        <f>IF(K300,M300*P300*C300*D300,"")</f>
        <v>0</v>
      </c>
      <c r="T300">
        <f>IF(K300,-IF(F300&gt;0,F300*Journal!$E300*P300*C300*D300,P300*E300),"")</f>
        <v>0</v>
      </c>
      <c r="U300">
        <f>IF(K300,IF(S300&gt;0,"W",IF(S300&lt;0,"L","B")),"")</f>
        <v>0</v>
      </c>
      <c r="V300">
        <f>IF(K300,S300+T300,"")</f>
        <v>0</v>
      </c>
      <c r="W300">
        <f>IF(K300,V300/O300,"")</f>
        <v>0</v>
      </c>
      <c r="X300">
        <f>IF(K300,M300/H300,"")</f>
        <v>0</v>
      </c>
      <c r="Y300">
        <f>IF(AND(OR(J300="OK",J300="OPEN"),ISNUMBER(Journal!$G300)),G300*(Journal!$G300-Journal!$E300)/H300,"")</f>
        <v>0</v>
      </c>
      <c r="Z300">
        <f>IF(AA300="","",IF(AND(ISNUMBER(Settings!$D$5),ISNUMBER(Settings!$E$5),IF(Settings!$D$5&lt;=Settings!$E$5,AND(AA300&gt;=Settings!$D$5,AA300&lt;Settings!$E$5),OR(AA300&gt;=Settings!$D$5,AA300&lt;Settings!$E$5))),Settings!$A$5,IF(AND(ISNUMBER(Settings!$D$6),ISNUMBER(Settings!$E$6),IF(Settings!$D$6&lt;=Settings!$E$6,AND(AA300&gt;=Settings!$D$6,AA300&lt;Settings!$E$6),OR(AA300&gt;=Settings!$D$6,AA300&lt;Settings!$E$6))),Settings!$A$6,IF(AND(ISNUMBER(Settings!$D$7),ISNUMBER(Settings!$E$7),IF(Settings!$D$7&lt;=Settings!$E$7,AND(AA300&gt;=Settings!$D$7,AA300&lt;Settings!$E$7),OR(AA300&gt;=Settings!$D$7,AA300&lt;Settings!$E$7))),Settings!$A$7,IF(AND(ISNUMBER(Settings!$D$8),ISNUMBER(Settings!$E$8),IF(Settings!$D$8&lt;=Settings!$E$8,AND(AA300&gt;=Settings!$D$8,AA300&lt;Settings!$E$8),OR(AA300&gt;=Settings!$D$8,AA300&lt;Settings!$E$8))),Settings!$A$8,IF(AND(ISNUMBER(Settings!$D$9),ISNUMBER(Settings!$E$9),IF(Settings!$D$9&lt;=Settings!$E$9,AND(AA300&gt;=Settings!$D$9,AA300&lt;Settings!$E$9),OR(AA300&gt;=Settings!$D$9,AA300&lt;Settings!$E$9))),Settings!$A$9,IF(AND(ISNUMBER(Settings!$D$10),ISNUMBER(Settings!$E$10),IF(Settings!$D$10&lt;=Settings!$E$10,AND(AA300&gt;=Settings!$D$10,AA300&lt;Settings!$E$10),OR(AA300&gt;=Settings!$D$10,AA300&lt;Settings!$E$10))),Settings!$A$10,"")))))))</f>
        <v>0</v>
      </c>
      <c r="AA300">
        <f>IF(AND(A300,ISNUMBER(Journal!$B300)),MOD(ROUND(MOD(Journal!$B300,1)*1440,0)-ROUND(Journal!$D$8*60,0),1440),"")</f>
        <v>0</v>
      </c>
      <c r="AB300">
        <f>IF(G300=1,"LONG",IF(G300=-1,"SHORT",""))</f>
        <v>0</v>
      </c>
      <c r="AC300">
        <f>AC299+IF(K300,1,0)</f>
        <v>0</v>
      </c>
      <c r="AD300">
        <f>IF(K300,AC300,"")</f>
        <v>0</v>
      </c>
      <c r="AE300">
        <f>J300="OPEN"</f>
        <v>0</v>
      </c>
      <c r="AF300">
        <f>AND(J300&lt;&gt;"",J300&lt;&gt;"OK",J300&lt;&gt;"OPEN")</f>
        <v>0</v>
      </c>
      <c r="AH300">
        <v>289</v>
      </c>
      <c r="AI300">
        <f>IF(AH300&gt;$AZ$11,"",IF(AH300=0,Journal!$D$3,INDEX($Q$11:$Q$1010,MATCH(AH300,$AD$11:$AD$1010,0))))</f>
        <v>0</v>
      </c>
      <c r="AJ300">
        <v>290</v>
      </c>
      <c r="AK300">
        <f>IF(AJ300&gt;$AZ$11,"",INDEX($P$11:$P$1010,MATCH(AJ300,$AD$11:$AD$1010,0)))</f>
        <v>0</v>
      </c>
    </row>
    <row r="301" spans="1:37">
      <c r="A301">
        <f>COUNTA(Journal!A301:M301)&gt;0</f>
        <v>0</v>
      </c>
      <c r="B301">
        <f>IF(Journal!$C301="",0,IFERROR(MATCH(Journal!$C301,Markets!$A$5:$A$154,0),0))</f>
        <v>0</v>
      </c>
      <c r="C301">
        <f>IF(B301&gt;0,INDEX(Markets!$C$5:$C$154,B301),"")</f>
        <v>0</v>
      </c>
      <c r="D301">
        <f>IF(B301&gt;0,INDEX(Markets!$F$5:$F$154,B301),"")</f>
        <v>0</v>
      </c>
      <c r="E301">
        <f>IF(B301&gt;0,IF(INDEX(Markets!$G$5:$G$154,B301)="",Journal!$D$4,INDEX(Markets!$G$5:$G$154,B301)),"")</f>
        <v>0</v>
      </c>
      <c r="F301">
        <f>IF(B301&gt;0,N(INDEX(Markets!$H$5:$H$154,B301)),0)</f>
        <v>0</v>
      </c>
      <c r="G301">
        <f>IF(Journal!$D301="LONG",1,IF(Journal!$D301="SHORT",-1,0))</f>
        <v>0</v>
      </c>
      <c r="H301">
        <f>IF(AND(ISNUMBER(Journal!$E301),ISNUMBER(Journal!$F301)),ABS(Journal!$E301-Journal!$F301),"")</f>
        <v>0</v>
      </c>
      <c r="I301">
        <f>IF(NOT(A301),"",IF(Journal!$C301="","INSTRUMENT MISSING",IF(B301=0,"UNKNOWN INSTRUMENT",IF(OR(NOT(ISNUMBER(C301)),NOT(ISNUMBER(D301))),"INSTRUMENT SPECS MISSING",IF(OR(C301&lt;=0,D301&lt;=0),"INSTRUMENT SPECS MISSING",IF(NOT(ISNUMBER(Journal!$E301)),"ENTRY MISSING",IF(NOT(ISNUMBER(Journal!$F301)),"SL MISSING",IF(Journal!$F301=Journal!$E301,"SL = ENTRY",IF(G301=0,"DIRECTION MISSING",IF(G301*(Journal!$E301-Journal!$F301)&lt;=0,"SL WRONG SIDE",IF(NOT(AND(ISNUMBER(Journal!$L301),Journal!$L301&gt;0)),IF(TRUE,"LOTS MISSING","RISK MISSING"),"")))))))))))</f>
        <v>0</v>
      </c>
      <c r="J301">
        <f>IF(NOT(A301),"",IF(I301&lt;&gt;"",I301,IF(AND(ISNUMBER(Journal!$G301),G301*(Journal!$G301-Journal!$E301)&lt;=0),"TP1 WRONG SIDE",IF(AND(ISNUMBER(Journal!$H301),G301*(Journal!$H301-Journal!$E301)&lt;=0),"TP2 WRONG SIDE",IF(AND(ISNUMBER(Journal!$I301),G301*(Journal!$I301-Journal!$E301)&lt;=0),"TP3 WRONG SIDE",IF(Journal!$K301="","OPEN",IF(AND(Journal!$M301&lt;&gt;"",OR(NOT(ISNUMBER(Journal!$M301)),Journal!$M301&lt;=0,Journal!$M301&gt;=1)),"TP1 % INVALID",IF(Journal!$K301="SL","OK",IF(Journal!$K301="TP",IF(ISNUMBER(Journal!$G301),"OK","TP1 MISSING"),IF(Journal!$K301="Manual exit",IF(ISNUMBER(Journal!$J301),"OK","MANUAL MISSING"),IF(Journal!$K301="TP1 + Breakeven",IF(ISNUMBER(Journal!$G301),"OK","TP1 MISSING"),IF(Journal!$K301="TP1 + Manual",IF(ISNUMBER(Journal!$G301),IF(ISNUMBER(Journal!$J301),"OK","MANUAL MISSING"),IF(ISNUMBER(Journal!$J301),"TP1 MISSING","TP1 &amp; MANUAL MISSING")),IF(Journal!$K301="Multiple TP",IF(ISNUMBER(Journal!$G301),IF(ISNUMBER(Journal!$H301),"OK","TP2 MISSING"),IF(ISNUMBER(Journal!$H301),"TP1 MISSING","TP1 &amp; TP2 MISSING")),"UNKNOWN OUTCOME")))))))))))))</f>
        <v>0</v>
      </c>
      <c r="K301">
        <f>J301="OK"</f>
        <v>0</v>
      </c>
      <c r="L301">
        <f>IF(ISNUMBER(Journal!$M301),Journal!$M301,0.5)</f>
        <v>0</v>
      </c>
      <c r="M301">
        <f>IF(NOT(K301),"",G301*IF(Journal!$K301="SL",Journal!$F301-Journal!$E301,IF(Journal!$K301="TP",Journal!$G301-Journal!$E301,IF(Journal!$K301="Manual exit",Journal!$J301-Journal!$E301,IF(Journal!$K301="TP1 + Breakeven",L301*(Journal!$G301-Journal!$E301),IF(Journal!$K301="TP1 + Manual",L301*(Journal!$G301-Journal!$E301)+(1-L301)*(Journal!$J301-Journal!$E301),(Journal!$G301+Journal!$H301+IF(ISNUMBER(Journal!$I301),Journal!$I301,0))/IF(ISNUMBER(Journal!$I301),3,2)-Journal!$E301))))))</f>
        <v>0</v>
      </c>
      <c r="N301">
        <f>IF(K301,Journal!$E301+G301*M301,"")</f>
        <v>0</v>
      </c>
      <c r="O301">
        <f>Q300</f>
        <v>0</v>
      </c>
      <c r="P301">
        <f>IF(OR(NOT(A301),I301&lt;&gt;""),"",Journal!$L301)</f>
        <v>0</v>
      </c>
      <c r="Q301">
        <f>O301+IF(K301,V301,0)</f>
        <v>0</v>
      </c>
      <c r="R301">
        <f>IF(P301="","",H301*P301*C301*D301)</f>
        <v>0</v>
      </c>
      <c r="S301">
        <f>IF(K301,M301*P301*C301*D301,"")</f>
        <v>0</v>
      </c>
      <c r="T301">
        <f>IF(K301,-IF(F301&gt;0,F301*Journal!$E301*P301*C301*D301,P301*E301),"")</f>
        <v>0</v>
      </c>
      <c r="U301">
        <f>IF(K301,IF(S301&gt;0,"W",IF(S301&lt;0,"L","B")),"")</f>
        <v>0</v>
      </c>
      <c r="V301">
        <f>IF(K301,S301+T301,"")</f>
        <v>0</v>
      </c>
      <c r="W301">
        <f>IF(K301,V301/O301,"")</f>
        <v>0</v>
      </c>
      <c r="X301">
        <f>IF(K301,M301/H301,"")</f>
        <v>0</v>
      </c>
      <c r="Y301">
        <f>IF(AND(OR(J301="OK",J301="OPEN"),ISNUMBER(Journal!$G301)),G301*(Journal!$G301-Journal!$E301)/H301,"")</f>
        <v>0</v>
      </c>
      <c r="Z301">
        <f>IF(AA301="","",IF(AND(ISNUMBER(Settings!$D$5),ISNUMBER(Settings!$E$5),IF(Settings!$D$5&lt;=Settings!$E$5,AND(AA301&gt;=Settings!$D$5,AA301&lt;Settings!$E$5),OR(AA301&gt;=Settings!$D$5,AA301&lt;Settings!$E$5))),Settings!$A$5,IF(AND(ISNUMBER(Settings!$D$6),ISNUMBER(Settings!$E$6),IF(Settings!$D$6&lt;=Settings!$E$6,AND(AA301&gt;=Settings!$D$6,AA301&lt;Settings!$E$6),OR(AA301&gt;=Settings!$D$6,AA301&lt;Settings!$E$6))),Settings!$A$6,IF(AND(ISNUMBER(Settings!$D$7),ISNUMBER(Settings!$E$7),IF(Settings!$D$7&lt;=Settings!$E$7,AND(AA301&gt;=Settings!$D$7,AA301&lt;Settings!$E$7),OR(AA301&gt;=Settings!$D$7,AA301&lt;Settings!$E$7))),Settings!$A$7,IF(AND(ISNUMBER(Settings!$D$8),ISNUMBER(Settings!$E$8),IF(Settings!$D$8&lt;=Settings!$E$8,AND(AA301&gt;=Settings!$D$8,AA301&lt;Settings!$E$8),OR(AA301&gt;=Settings!$D$8,AA301&lt;Settings!$E$8))),Settings!$A$8,IF(AND(ISNUMBER(Settings!$D$9),ISNUMBER(Settings!$E$9),IF(Settings!$D$9&lt;=Settings!$E$9,AND(AA301&gt;=Settings!$D$9,AA301&lt;Settings!$E$9),OR(AA301&gt;=Settings!$D$9,AA301&lt;Settings!$E$9))),Settings!$A$9,IF(AND(ISNUMBER(Settings!$D$10),ISNUMBER(Settings!$E$10),IF(Settings!$D$10&lt;=Settings!$E$10,AND(AA301&gt;=Settings!$D$10,AA301&lt;Settings!$E$10),OR(AA301&gt;=Settings!$D$10,AA301&lt;Settings!$E$10))),Settings!$A$10,"")))))))</f>
        <v>0</v>
      </c>
      <c r="AA301">
        <f>IF(AND(A301,ISNUMBER(Journal!$B301)),MOD(ROUND(MOD(Journal!$B301,1)*1440,0)-ROUND(Journal!$D$8*60,0),1440),"")</f>
        <v>0</v>
      </c>
      <c r="AB301">
        <f>IF(G301=1,"LONG",IF(G301=-1,"SHORT",""))</f>
        <v>0</v>
      </c>
      <c r="AC301">
        <f>AC300+IF(K301,1,0)</f>
        <v>0</v>
      </c>
      <c r="AD301">
        <f>IF(K301,AC301,"")</f>
        <v>0</v>
      </c>
      <c r="AE301">
        <f>J301="OPEN"</f>
        <v>0</v>
      </c>
      <c r="AF301">
        <f>AND(J301&lt;&gt;"",J301&lt;&gt;"OK",J301&lt;&gt;"OPEN")</f>
        <v>0</v>
      </c>
      <c r="AH301">
        <v>290</v>
      </c>
      <c r="AI301">
        <f>IF(AH301&gt;$AZ$11,"",IF(AH301=0,Journal!$D$3,INDEX($Q$11:$Q$1010,MATCH(AH301,$AD$11:$AD$1010,0))))</f>
        <v>0</v>
      </c>
      <c r="AJ301">
        <v>291</v>
      </c>
      <c r="AK301">
        <f>IF(AJ301&gt;$AZ$11,"",INDEX($P$11:$P$1010,MATCH(AJ301,$AD$11:$AD$1010,0)))</f>
        <v>0</v>
      </c>
    </row>
    <row r="302" spans="1:37">
      <c r="A302">
        <f>COUNTA(Journal!A302:M302)&gt;0</f>
        <v>0</v>
      </c>
      <c r="B302">
        <f>IF(Journal!$C302="",0,IFERROR(MATCH(Journal!$C302,Markets!$A$5:$A$154,0),0))</f>
        <v>0</v>
      </c>
      <c r="C302">
        <f>IF(B302&gt;0,INDEX(Markets!$C$5:$C$154,B302),"")</f>
        <v>0</v>
      </c>
      <c r="D302">
        <f>IF(B302&gt;0,INDEX(Markets!$F$5:$F$154,B302),"")</f>
        <v>0</v>
      </c>
      <c r="E302">
        <f>IF(B302&gt;0,IF(INDEX(Markets!$G$5:$G$154,B302)="",Journal!$D$4,INDEX(Markets!$G$5:$G$154,B302)),"")</f>
        <v>0</v>
      </c>
      <c r="F302">
        <f>IF(B302&gt;0,N(INDEX(Markets!$H$5:$H$154,B302)),0)</f>
        <v>0</v>
      </c>
      <c r="G302">
        <f>IF(Journal!$D302="LONG",1,IF(Journal!$D302="SHORT",-1,0))</f>
        <v>0</v>
      </c>
      <c r="H302">
        <f>IF(AND(ISNUMBER(Journal!$E302),ISNUMBER(Journal!$F302)),ABS(Journal!$E302-Journal!$F302),"")</f>
        <v>0</v>
      </c>
      <c r="I302">
        <f>IF(NOT(A302),"",IF(Journal!$C302="","INSTRUMENT MISSING",IF(B302=0,"UNKNOWN INSTRUMENT",IF(OR(NOT(ISNUMBER(C302)),NOT(ISNUMBER(D302))),"INSTRUMENT SPECS MISSING",IF(OR(C302&lt;=0,D302&lt;=0),"INSTRUMENT SPECS MISSING",IF(NOT(ISNUMBER(Journal!$E302)),"ENTRY MISSING",IF(NOT(ISNUMBER(Journal!$F302)),"SL MISSING",IF(Journal!$F302=Journal!$E302,"SL = ENTRY",IF(G302=0,"DIRECTION MISSING",IF(G302*(Journal!$E302-Journal!$F302)&lt;=0,"SL WRONG SIDE",IF(NOT(AND(ISNUMBER(Journal!$L302),Journal!$L302&gt;0)),IF(TRUE,"LOTS MISSING","RISK MISSING"),"")))))))))))</f>
        <v>0</v>
      </c>
      <c r="J302">
        <f>IF(NOT(A302),"",IF(I302&lt;&gt;"",I302,IF(AND(ISNUMBER(Journal!$G302),G302*(Journal!$G302-Journal!$E302)&lt;=0),"TP1 WRONG SIDE",IF(AND(ISNUMBER(Journal!$H302),G302*(Journal!$H302-Journal!$E302)&lt;=0),"TP2 WRONG SIDE",IF(AND(ISNUMBER(Journal!$I302),G302*(Journal!$I302-Journal!$E302)&lt;=0),"TP3 WRONG SIDE",IF(Journal!$K302="","OPEN",IF(AND(Journal!$M302&lt;&gt;"",OR(NOT(ISNUMBER(Journal!$M302)),Journal!$M302&lt;=0,Journal!$M302&gt;=1)),"TP1 % INVALID",IF(Journal!$K302="SL","OK",IF(Journal!$K302="TP",IF(ISNUMBER(Journal!$G302),"OK","TP1 MISSING"),IF(Journal!$K302="Manual exit",IF(ISNUMBER(Journal!$J302),"OK","MANUAL MISSING"),IF(Journal!$K302="TP1 + Breakeven",IF(ISNUMBER(Journal!$G302),"OK","TP1 MISSING"),IF(Journal!$K302="TP1 + Manual",IF(ISNUMBER(Journal!$G302),IF(ISNUMBER(Journal!$J302),"OK","MANUAL MISSING"),IF(ISNUMBER(Journal!$J302),"TP1 MISSING","TP1 &amp; MANUAL MISSING")),IF(Journal!$K302="Multiple TP",IF(ISNUMBER(Journal!$G302),IF(ISNUMBER(Journal!$H302),"OK","TP2 MISSING"),IF(ISNUMBER(Journal!$H302),"TP1 MISSING","TP1 &amp; TP2 MISSING")),"UNKNOWN OUTCOME")))))))))))))</f>
        <v>0</v>
      </c>
      <c r="K302">
        <f>J302="OK"</f>
        <v>0</v>
      </c>
      <c r="L302">
        <f>IF(ISNUMBER(Journal!$M302),Journal!$M302,0.5)</f>
        <v>0</v>
      </c>
      <c r="M302">
        <f>IF(NOT(K302),"",G302*IF(Journal!$K302="SL",Journal!$F302-Journal!$E302,IF(Journal!$K302="TP",Journal!$G302-Journal!$E302,IF(Journal!$K302="Manual exit",Journal!$J302-Journal!$E302,IF(Journal!$K302="TP1 + Breakeven",L302*(Journal!$G302-Journal!$E302),IF(Journal!$K302="TP1 + Manual",L302*(Journal!$G302-Journal!$E302)+(1-L302)*(Journal!$J302-Journal!$E302),(Journal!$G302+Journal!$H302+IF(ISNUMBER(Journal!$I302),Journal!$I302,0))/IF(ISNUMBER(Journal!$I302),3,2)-Journal!$E302))))))</f>
        <v>0</v>
      </c>
      <c r="N302">
        <f>IF(K302,Journal!$E302+G302*M302,"")</f>
        <v>0</v>
      </c>
      <c r="O302">
        <f>Q301</f>
        <v>0</v>
      </c>
      <c r="P302">
        <f>IF(OR(NOT(A302),I302&lt;&gt;""),"",Journal!$L302)</f>
        <v>0</v>
      </c>
      <c r="Q302">
        <f>O302+IF(K302,V302,0)</f>
        <v>0</v>
      </c>
      <c r="R302">
        <f>IF(P302="","",H302*P302*C302*D302)</f>
        <v>0</v>
      </c>
      <c r="S302">
        <f>IF(K302,M302*P302*C302*D302,"")</f>
        <v>0</v>
      </c>
      <c r="T302">
        <f>IF(K302,-IF(F302&gt;0,F302*Journal!$E302*P302*C302*D302,P302*E302),"")</f>
        <v>0</v>
      </c>
      <c r="U302">
        <f>IF(K302,IF(S302&gt;0,"W",IF(S302&lt;0,"L","B")),"")</f>
        <v>0</v>
      </c>
      <c r="V302">
        <f>IF(K302,S302+T302,"")</f>
        <v>0</v>
      </c>
      <c r="W302">
        <f>IF(K302,V302/O302,"")</f>
        <v>0</v>
      </c>
      <c r="X302">
        <f>IF(K302,M302/H302,"")</f>
        <v>0</v>
      </c>
      <c r="Y302">
        <f>IF(AND(OR(J302="OK",J302="OPEN"),ISNUMBER(Journal!$G302)),G302*(Journal!$G302-Journal!$E302)/H302,"")</f>
        <v>0</v>
      </c>
      <c r="Z302">
        <f>IF(AA302="","",IF(AND(ISNUMBER(Settings!$D$5),ISNUMBER(Settings!$E$5),IF(Settings!$D$5&lt;=Settings!$E$5,AND(AA302&gt;=Settings!$D$5,AA302&lt;Settings!$E$5),OR(AA302&gt;=Settings!$D$5,AA302&lt;Settings!$E$5))),Settings!$A$5,IF(AND(ISNUMBER(Settings!$D$6),ISNUMBER(Settings!$E$6),IF(Settings!$D$6&lt;=Settings!$E$6,AND(AA302&gt;=Settings!$D$6,AA302&lt;Settings!$E$6),OR(AA302&gt;=Settings!$D$6,AA302&lt;Settings!$E$6))),Settings!$A$6,IF(AND(ISNUMBER(Settings!$D$7),ISNUMBER(Settings!$E$7),IF(Settings!$D$7&lt;=Settings!$E$7,AND(AA302&gt;=Settings!$D$7,AA302&lt;Settings!$E$7),OR(AA302&gt;=Settings!$D$7,AA302&lt;Settings!$E$7))),Settings!$A$7,IF(AND(ISNUMBER(Settings!$D$8),ISNUMBER(Settings!$E$8),IF(Settings!$D$8&lt;=Settings!$E$8,AND(AA302&gt;=Settings!$D$8,AA302&lt;Settings!$E$8),OR(AA302&gt;=Settings!$D$8,AA302&lt;Settings!$E$8))),Settings!$A$8,IF(AND(ISNUMBER(Settings!$D$9),ISNUMBER(Settings!$E$9),IF(Settings!$D$9&lt;=Settings!$E$9,AND(AA302&gt;=Settings!$D$9,AA302&lt;Settings!$E$9),OR(AA302&gt;=Settings!$D$9,AA302&lt;Settings!$E$9))),Settings!$A$9,IF(AND(ISNUMBER(Settings!$D$10),ISNUMBER(Settings!$E$10),IF(Settings!$D$10&lt;=Settings!$E$10,AND(AA302&gt;=Settings!$D$10,AA302&lt;Settings!$E$10),OR(AA302&gt;=Settings!$D$10,AA302&lt;Settings!$E$10))),Settings!$A$10,"")))))))</f>
        <v>0</v>
      </c>
      <c r="AA302">
        <f>IF(AND(A302,ISNUMBER(Journal!$B302)),MOD(ROUND(MOD(Journal!$B302,1)*1440,0)-ROUND(Journal!$D$8*60,0),1440),"")</f>
        <v>0</v>
      </c>
      <c r="AB302">
        <f>IF(G302=1,"LONG",IF(G302=-1,"SHORT",""))</f>
        <v>0</v>
      </c>
      <c r="AC302">
        <f>AC301+IF(K302,1,0)</f>
        <v>0</v>
      </c>
      <c r="AD302">
        <f>IF(K302,AC302,"")</f>
        <v>0</v>
      </c>
      <c r="AE302">
        <f>J302="OPEN"</f>
        <v>0</v>
      </c>
      <c r="AF302">
        <f>AND(J302&lt;&gt;"",J302&lt;&gt;"OK",J302&lt;&gt;"OPEN")</f>
        <v>0</v>
      </c>
      <c r="AH302">
        <v>291</v>
      </c>
      <c r="AI302">
        <f>IF(AH302&gt;$AZ$11,"",IF(AH302=0,Journal!$D$3,INDEX($Q$11:$Q$1010,MATCH(AH302,$AD$11:$AD$1010,0))))</f>
        <v>0</v>
      </c>
      <c r="AJ302">
        <v>292</v>
      </c>
      <c r="AK302">
        <f>IF(AJ302&gt;$AZ$11,"",INDEX($P$11:$P$1010,MATCH(AJ302,$AD$11:$AD$1010,0)))</f>
        <v>0</v>
      </c>
    </row>
    <row r="303" spans="1:37">
      <c r="A303">
        <f>COUNTA(Journal!A303:M303)&gt;0</f>
        <v>0</v>
      </c>
      <c r="B303">
        <f>IF(Journal!$C303="",0,IFERROR(MATCH(Journal!$C303,Markets!$A$5:$A$154,0),0))</f>
        <v>0</v>
      </c>
      <c r="C303">
        <f>IF(B303&gt;0,INDEX(Markets!$C$5:$C$154,B303),"")</f>
        <v>0</v>
      </c>
      <c r="D303">
        <f>IF(B303&gt;0,INDEX(Markets!$F$5:$F$154,B303),"")</f>
        <v>0</v>
      </c>
      <c r="E303">
        <f>IF(B303&gt;0,IF(INDEX(Markets!$G$5:$G$154,B303)="",Journal!$D$4,INDEX(Markets!$G$5:$G$154,B303)),"")</f>
        <v>0</v>
      </c>
      <c r="F303">
        <f>IF(B303&gt;0,N(INDEX(Markets!$H$5:$H$154,B303)),0)</f>
        <v>0</v>
      </c>
      <c r="G303">
        <f>IF(Journal!$D303="LONG",1,IF(Journal!$D303="SHORT",-1,0))</f>
        <v>0</v>
      </c>
      <c r="H303">
        <f>IF(AND(ISNUMBER(Journal!$E303),ISNUMBER(Journal!$F303)),ABS(Journal!$E303-Journal!$F303),"")</f>
        <v>0</v>
      </c>
      <c r="I303">
        <f>IF(NOT(A303),"",IF(Journal!$C303="","INSTRUMENT MISSING",IF(B303=0,"UNKNOWN INSTRUMENT",IF(OR(NOT(ISNUMBER(C303)),NOT(ISNUMBER(D303))),"INSTRUMENT SPECS MISSING",IF(OR(C303&lt;=0,D303&lt;=0),"INSTRUMENT SPECS MISSING",IF(NOT(ISNUMBER(Journal!$E303)),"ENTRY MISSING",IF(NOT(ISNUMBER(Journal!$F303)),"SL MISSING",IF(Journal!$F303=Journal!$E303,"SL = ENTRY",IF(G303=0,"DIRECTION MISSING",IF(G303*(Journal!$E303-Journal!$F303)&lt;=0,"SL WRONG SIDE",IF(NOT(AND(ISNUMBER(Journal!$L303),Journal!$L303&gt;0)),IF(TRUE,"LOTS MISSING","RISK MISSING"),"")))))))))))</f>
        <v>0</v>
      </c>
      <c r="J303">
        <f>IF(NOT(A303),"",IF(I303&lt;&gt;"",I303,IF(AND(ISNUMBER(Journal!$G303),G303*(Journal!$G303-Journal!$E303)&lt;=0),"TP1 WRONG SIDE",IF(AND(ISNUMBER(Journal!$H303),G303*(Journal!$H303-Journal!$E303)&lt;=0),"TP2 WRONG SIDE",IF(AND(ISNUMBER(Journal!$I303),G303*(Journal!$I303-Journal!$E303)&lt;=0),"TP3 WRONG SIDE",IF(Journal!$K303="","OPEN",IF(AND(Journal!$M303&lt;&gt;"",OR(NOT(ISNUMBER(Journal!$M303)),Journal!$M303&lt;=0,Journal!$M303&gt;=1)),"TP1 % INVALID",IF(Journal!$K303="SL","OK",IF(Journal!$K303="TP",IF(ISNUMBER(Journal!$G303),"OK","TP1 MISSING"),IF(Journal!$K303="Manual exit",IF(ISNUMBER(Journal!$J303),"OK","MANUAL MISSING"),IF(Journal!$K303="TP1 + Breakeven",IF(ISNUMBER(Journal!$G303),"OK","TP1 MISSING"),IF(Journal!$K303="TP1 + Manual",IF(ISNUMBER(Journal!$G303),IF(ISNUMBER(Journal!$J303),"OK","MANUAL MISSING"),IF(ISNUMBER(Journal!$J303),"TP1 MISSING","TP1 &amp; MANUAL MISSING")),IF(Journal!$K303="Multiple TP",IF(ISNUMBER(Journal!$G303),IF(ISNUMBER(Journal!$H303),"OK","TP2 MISSING"),IF(ISNUMBER(Journal!$H303),"TP1 MISSING","TP1 &amp; TP2 MISSING")),"UNKNOWN OUTCOME")))))))))))))</f>
        <v>0</v>
      </c>
      <c r="K303">
        <f>J303="OK"</f>
        <v>0</v>
      </c>
      <c r="L303">
        <f>IF(ISNUMBER(Journal!$M303),Journal!$M303,0.5)</f>
        <v>0</v>
      </c>
      <c r="M303">
        <f>IF(NOT(K303),"",G303*IF(Journal!$K303="SL",Journal!$F303-Journal!$E303,IF(Journal!$K303="TP",Journal!$G303-Journal!$E303,IF(Journal!$K303="Manual exit",Journal!$J303-Journal!$E303,IF(Journal!$K303="TP1 + Breakeven",L303*(Journal!$G303-Journal!$E303),IF(Journal!$K303="TP1 + Manual",L303*(Journal!$G303-Journal!$E303)+(1-L303)*(Journal!$J303-Journal!$E303),(Journal!$G303+Journal!$H303+IF(ISNUMBER(Journal!$I303),Journal!$I303,0))/IF(ISNUMBER(Journal!$I303),3,2)-Journal!$E303))))))</f>
        <v>0</v>
      </c>
      <c r="N303">
        <f>IF(K303,Journal!$E303+G303*M303,"")</f>
        <v>0</v>
      </c>
      <c r="O303">
        <f>Q302</f>
        <v>0</v>
      </c>
      <c r="P303">
        <f>IF(OR(NOT(A303),I303&lt;&gt;""),"",Journal!$L303)</f>
        <v>0</v>
      </c>
      <c r="Q303">
        <f>O303+IF(K303,V303,0)</f>
        <v>0</v>
      </c>
      <c r="R303">
        <f>IF(P303="","",H303*P303*C303*D303)</f>
        <v>0</v>
      </c>
      <c r="S303">
        <f>IF(K303,M303*P303*C303*D303,"")</f>
        <v>0</v>
      </c>
      <c r="T303">
        <f>IF(K303,-IF(F303&gt;0,F303*Journal!$E303*P303*C303*D303,P303*E303),"")</f>
        <v>0</v>
      </c>
      <c r="U303">
        <f>IF(K303,IF(S303&gt;0,"W",IF(S303&lt;0,"L","B")),"")</f>
        <v>0</v>
      </c>
      <c r="V303">
        <f>IF(K303,S303+T303,"")</f>
        <v>0</v>
      </c>
      <c r="W303">
        <f>IF(K303,V303/O303,"")</f>
        <v>0</v>
      </c>
      <c r="X303">
        <f>IF(K303,M303/H303,"")</f>
        <v>0</v>
      </c>
      <c r="Y303">
        <f>IF(AND(OR(J303="OK",J303="OPEN"),ISNUMBER(Journal!$G303)),G303*(Journal!$G303-Journal!$E303)/H303,"")</f>
        <v>0</v>
      </c>
      <c r="Z303">
        <f>IF(AA303="","",IF(AND(ISNUMBER(Settings!$D$5),ISNUMBER(Settings!$E$5),IF(Settings!$D$5&lt;=Settings!$E$5,AND(AA303&gt;=Settings!$D$5,AA303&lt;Settings!$E$5),OR(AA303&gt;=Settings!$D$5,AA303&lt;Settings!$E$5))),Settings!$A$5,IF(AND(ISNUMBER(Settings!$D$6),ISNUMBER(Settings!$E$6),IF(Settings!$D$6&lt;=Settings!$E$6,AND(AA303&gt;=Settings!$D$6,AA303&lt;Settings!$E$6),OR(AA303&gt;=Settings!$D$6,AA303&lt;Settings!$E$6))),Settings!$A$6,IF(AND(ISNUMBER(Settings!$D$7),ISNUMBER(Settings!$E$7),IF(Settings!$D$7&lt;=Settings!$E$7,AND(AA303&gt;=Settings!$D$7,AA303&lt;Settings!$E$7),OR(AA303&gt;=Settings!$D$7,AA303&lt;Settings!$E$7))),Settings!$A$7,IF(AND(ISNUMBER(Settings!$D$8),ISNUMBER(Settings!$E$8),IF(Settings!$D$8&lt;=Settings!$E$8,AND(AA303&gt;=Settings!$D$8,AA303&lt;Settings!$E$8),OR(AA303&gt;=Settings!$D$8,AA303&lt;Settings!$E$8))),Settings!$A$8,IF(AND(ISNUMBER(Settings!$D$9),ISNUMBER(Settings!$E$9),IF(Settings!$D$9&lt;=Settings!$E$9,AND(AA303&gt;=Settings!$D$9,AA303&lt;Settings!$E$9),OR(AA303&gt;=Settings!$D$9,AA303&lt;Settings!$E$9))),Settings!$A$9,IF(AND(ISNUMBER(Settings!$D$10),ISNUMBER(Settings!$E$10),IF(Settings!$D$10&lt;=Settings!$E$10,AND(AA303&gt;=Settings!$D$10,AA303&lt;Settings!$E$10),OR(AA303&gt;=Settings!$D$10,AA303&lt;Settings!$E$10))),Settings!$A$10,"")))))))</f>
        <v>0</v>
      </c>
      <c r="AA303">
        <f>IF(AND(A303,ISNUMBER(Journal!$B303)),MOD(ROUND(MOD(Journal!$B303,1)*1440,0)-ROUND(Journal!$D$8*60,0),1440),"")</f>
        <v>0</v>
      </c>
      <c r="AB303">
        <f>IF(G303=1,"LONG",IF(G303=-1,"SHORT",""))</f>
        <v>0</v>
      </c>
      <c r="AC303">
        <f>AC302+IF(K303,1,0)</f>
        <v>0</v>
      </c>
      <c r="AD303">
        <f>IF(K303,AC303,"")</f>
        <v>0</v>
      </c>
      <c r="AE303">
        <f>J303="OPEN"</f>
        <v>0</v>
      </c>
      <c r="AF303">
        <f>AND(J303&lt;&gt;"",J303&lt;&gt;"OK",J303&lt;&gt;"OPEN")</f>
        <v>0</v>
      </c>
      <c r="AH303">
        <v>292</v>
      </c>
      <c r="AI303">
        <f>IF(AH303&gt;$AZ$11,"",IF(AH303=0,Journal!$D$3,INDEX($Q$11:$Q$1010,MATCH(AH303,$AD$11:$AD$1010,0))))</f>
        <v>0</v>
      </c>
      <c r="AJ303">
        <v>293</v>
      </c>
      <c r="AK303">
        <f>IF(AJ303&gt;$AZ$11,"",INDEX($P$11:$P$1010,MATCH(AJ303,$AD$11:$AD$1010,0)))</f>
        <v>0</v>
      </c>
    </row>
    <row r="304" spans="1:37">
      <c r="A304">
        <f>COUNTA(Journal!A304:M304)&gt;0</f>
        <v>0</v>
      </c>
      <c r="B304">
        <f>IF(Journal!$C304="",0,IFERROR(MATCH(Journal!$C304,Markets!$A$5:$A$154,0),0))</f>
        <v>0</v>
      </c>
      <c r="C304">
        <f>IF(B304&gt;0,INDEX(Markets!$C$5:$C$154,B304),"")</f>
        <v>0</v>
      </c>
      <c r="D304">
        <f>IF(B304&gt;0,INDEX(Markets!$F$5:$F$154,B304),"")</f>
        <v>0</v>
      </c>
      <c r="E304">
        <f>IF(B304&gt;0,IF(INDEX(Markets!$G$5:$G$154,B304)="",Journal!$D$4,INDEX(Markets!$G$5:$G$154,B304)),"")</f>
        <v>0</v>
      </c>
      <c r="F304">
        <f>IF(B304&gt;0,N(INDEX(Markets!$H$5:$H$154,B304)),0)</f>
        <v>0</v>
      </c>
      <c r="G304">
        <f>IF(Journal!$D304="LONG",1,IF(Journal!$D304="SHORT",-1,0))</f>
        <v>0</v>
      </c>
      <c r="H304">
        <f>IF(AND(ISNUMBER(Journal!$E304),ISNUMBER(Journal!$F304)),ABS(Journal!$E304-Journal!$F304),"")</f>
        <v>0</v>
      </c>
      <c r="I304">
        <f>IF(NOT(A304),"",IF(Journal!$C304="","INSTRUMENT MISSING",IF(B304=0,"UNKNOWN INSTRUMENT",IF(OR(NOT(ISNUMBER(C304)),NOT(ISNUMBER(D304))),"INSTRUMENT SPECS MISSING",IF(OR(C304&lt;=0,D304&lt;=0),"INSTRUMENT SPECS MISSING",IF(NOT(ISNUMBER(Journal!$E304)),"ENTRY MISSING",IF(NOT(ISNUMBER(Journal!$F304)),"SL MISSING",IF(Journal!$F304=Journal!$E304,"SL = ENTRY",IF(G304=0,"DIRECTION MISSING",IF(G304*(Journal!$E304-Journal!$F304)&lt;=0,"SL WRONG SIDE",IF(NOT(AND(ISNUMBER(Journal!$L304),Journal!$L304&gt;0)),IF(TRUE,"LOTS MISSING","RISK MISSING"),"")))))))))))</f>
        <v>0</v>
      </c>
      <c r="J304">
        <f>IF(NOT(A304),"",IF(I304&lt;&gt;"",I304,IF(AND(ISNUMBER(Journal!$G304),G304*(Journal!$G304-Journal!$E304)&lt;=0),"TP1 WRONG SIDE",IF(AND(ISNUMBER(Journal!$H304),G304*(Journal!$H304-Journal!$E304)&lt;=0),"TP2 WRONG SIDE",IF(AND(ISNUMBER(Journal!$I304),G304*(Journal!$I304-Journal!$E304)&lt;=0),"TP3 WRONG SIDE",IF(Journal!$K304="","OPEN",IF(AND(Journal!$M304&lt;&gt;"",OR(NOT(ISNUMBER(Journal!$M304)),Journal!$M304&lt;=0,Journal!$M304&gt;=1)),"TP1 % INVALID",IF(Journal!$K304="SL","OK",IF(Journal!$K304="TP",IF(ISNUMBER(Journal!$G304),"OK","TP1 MISSING"),IF(Journal!$K304="Manual exit",IF(ISNUMBER(Journal!$J304),"OK","MANUAL MISSING"),IF(Journal!$K304="TP1 + Breakeven",IF(ISNUMBER(Journal!$G304),"OK","TP1 MISSING"),IF(Journal!$K304="TP1 + Manual",IF(ISNUMBER(Journal!$G304),IF(ISNUMBER(Journal!$J304),"OK","MANUAL MISSING"),IF(ISNUMBER(Journal!$J304),"TP1 MISSING","TP1 &amp; MANUAL MISSING")),IF(Journal!$K304="Multiple TP",IF(ISNUMBER(Journal!$G304),IF(ISNUMBER(Journal!$H304),"OK","TP2 MISSING"),IF(ISNUMBER(Journal!$H304),"TP1 MISSING","TP1 &amp; TP2 MISSING")),"UNKNOWN OUTCOME")))))))))))))</f>
        <v>0</v>
      </c>
      <c r="K304">
        <f>J304="OK"</f>
        <v>0</v>
      </c>
      <c r="L304">
        <f>IF(ISNUMBER(Journal!$M304),Journal!$M304,0.5)</f>
        <v>0</v>
      </c>
      <c r="M304">
        <f>IF(NOT(K304),"",G304*IF(Journal!$K304="SL",Journal!$F304-Journal!$E304,IF(Journal!$K304="TP",Journal!$G304-Journal!$E304,IF(Journal!$K304="Manual exit",Journal!$J304-Journal!$E304,IF(Journal!$K304="TP1 + Breakeven",L304*(Journal!$G304-Journal!$E304),IF(Journal!$K304="TP1 + Manual",L304*(Journal!$G304-Journal!$E304)+(1-L304)*(Journal!$J304-Journal!$E304),(Journal!$G304+Journal!$H304+IF(ISNUMBER(Journal!$I304),Journal!$I304,0))/IF(ISNUMBER(Journal!$I304),3,2)-Journal!$E304))))))</f>
        <v>0</v>
      </c>
      <c r="N304">
        <f>IF(K304,Journal!$E304+G304*M304,"")</f>
        <v>0</v>
      </c>
      <c r="O304">
        <f>Q303</f>
        <v>0</v>
      </c>
      <c r="P304">
        <f>IF(OR(NOT(A304),I304&lt;&gt;""),"",Journal!$L304)</f>
        <v>0</v>
      </c>
      <c r="Q304">
        <f>O304+IF(K304,V304,0)</f>
        <v>0</v>
      </c>
      <c r="R304">
        <f>IF(P304="","",H304*P304*C304*D304)</f>
        <v>0</v>
      </c>
      <c r="S304">
        <f>IF(K304,M304*P304*C304*D304,"")</f>
        <v>0</v>
      </c>
      <c r="T304">
        <f>IF(K304,-IF(F304&gt;0,F304*Journal!$E304*P304*C304*D304,P304*E304),"")</f>
        <v>0</v>
      </c>
      <c r="U304">
        <f>IF(K304,IF(S304&gt;0,"W",IF(S304&lt;0,"L","B")),"")</f>
        <v>0</v>
      </c>
      <c r="V304">
        <f>IF(K304,S304+T304,"")</f>
        <v>0</v>
      </c>
      <c r="W304">
        <f>IF(K304,V304/O304,"")</f>
        <v>0</v>
      </c>
      <c r="X304">
        <f>IF(K304,M304/H304,"")</f>
        <v>0</v>
      </c>
      <c r="Y304">
        <f>IF(AND(OR(J304="OK",J304="OPEN"),ISNUMBER(Journal!$G304)),G304*(Journal!$G304-Journal!$E304)/H304,"")</f>
        <v>0</v>
      </c>
      <c r="Z304">
        <f>IF(AA304="","",IF(AND(ISNUMBER(Settings!$D$5),ISNUMBER(Settings!$E$5),IF(Settings!$D$5&lt;=Settings!$E$5,AND(AA304&gt;=Settings!$D$5,AA304&lt;Settings!$E$5),OR(AA304&gt;=Settings!$D$5,AA304&lt;Settings!$E$5))),Settings!$A$5,IF(AND(ISNUMBER(Settings!$D$6),ISNUMBER(Settings!$E$6),IF(Settings!$D$6&lt;=Settings!$E$6,AND(AA304&gt;=Settings!$D$6,AA304&lt;Settings!$E$6),OR(AA304&gt;=Settings!$D$6,AA304&lt;Settings!$E$6))),Settings!$A$6,IF(AND(ISNUMBER(Settings!$D$7),ISNUMBER(Settings!$E$7),IF(Settings!$D$7&lt;=Settings!$E$7,AND(AA304&gt;=Settings!$D$7,AA304&lt;Settings!$E$7),OR(AA304&gt;=Settings!$D$7,AA304&lt;Settings!$E$7))),Settings!$A$7,IF(AND(ISNUMBER(Settings!$D$8),ISNUMBER(Settings!$E$8),IF(Settings!$D$8&lt;=Settings!$E$8,AND(AA304&gt;=Settings!$D$8,AA304&lt;Settings!$E$8),OR(AA304&gt;=Settings!$D$8,AA304&lt;Settings!$E$8))),Settings!$A$8,IF(AND(ISNUMBER(Settings!$D$9),ISNUMBER(Settings!$E$9),IF(Settings!$D$9&lt;=Settings!$E$9,AND(AA304&gt;=Settings!$D$9,AA304&lt;Settings!$E$9),OR(AA304&gt;=Settings!$D$9,AA304&lt;Settings!$E$9))),Settings!$A$9,IF(AND(ISNUMBER(Settings!$D$10),ISNUMBER(Settings!$E$10),IF(Settings!$D$10&lt;=Settings!$E$10,AND(AA304&gt;=Settings!$D$10,AA304&lt;Settings!$E$10),OR(AA304&gt;=Settings!$D$10,AA304&lt;Settings!$E$10))),Settings!$A$10,"")))))))</f>
        <v>0</v>
      </c>
      <c r="AA304">
        <f>IF(AND(A304,ISNUMBER(Journal!$B304)),MOD(ROUND(MOD(Journal!$B304,1)*1440,0)-ROUND(Journal!$D$8*60,0),1440),"")</f>
        <v>0</v>
      </c>
      <c r="AB304">
        <f>IF(G304=1,"LONG",IF(G304=-1,"SHORT",""))</f>
        <v>0</v>
      </c>
      <c r="AC304">
        <f>AC303+IF(K304,1,0)</f>
        <v>0</v>
      </c>
      <c r="AD304">
        <f>IF(K304,AC304,"")</f>
        <v>0</v>
      </c>
      <c r="AE304">
        <f>J304="OPEN"</f>
        <v>0</v>
      </c>
      <c r="AF304">
        <f>AND(J304&lt;&gt;"",J304&lt;&gt;"OK",J304&lt;&gt;"OPEN")</f>
        <v>0</v>
      </c>
      <c r="AH304">
        <v>293</v>
      </c>
      <c r="AI304">
        <f>IF(AH304&gt;$AZ$11,"",IF(AH304=0,Journal!$D$3,INDEX($Q$11:$Q$1010,MATCH(AH304,$AD$11:$AD$1010,0))))</f>
        <v>0</v>
      </c>
      <c r="AJ304">
        <v>294</v>
      </c>
      <c r="AK304">
        <f>IF(AJ304&gt;$AZ$11,"",INDEX($P$11:$P$1010,MATCH(AJ304,$AD$11:$AD$1010,0)))</f>
        <v>0</v>
      </c>
    </row>
    <row r="305" spans="1:37">
      <c r="A305">
        <f>COUNTA(Journal!A305:M305)&gt;0</f>
        <v>0</v>
      </c>
      <c r="B305">
        <f>IF(Journal!$C305="",0,IFERROR(MATCH(Journal!$C305,Markets!$A$5:$A$154,0),0))</f>
        <v>0</v>
      </c>
      <c r="C305">
        <f>IF(B305&gt;0,INDEX(Markets!$C$5:$C$154,B305),"")</f>
        <v>0</v>
      </c>
      <c r="D305">
        <f>IF(B305&gt;0,INDEX(Markets!$F$5:$F$154,B305),"")</f>
        <v>0</v>
      </c>
      <c r="E305">
        <f>IF(B305&gt;0,IF(INDEX(Markets!$G$5:$G$154,B305)="",Journal!$D$4,INDEX(Markets!$G$5:$G$154,B305)),"")</f>
        <v>0</v>
      </c>
      <c r="F305">
        <f>IF(B305&gt;0,N(INDEX(Markets!$H$5:$H$154,B305)),0)</f>
        <v>0</v>
      </c>
      <c r="G305">
        <f>IF(Journal!$D305="LONG",1,IF(Journal!$D305="SHORT",-1,0))</f>
        <v>0</v>
      </c>
      <c r="H305">
        <f>IF(AND(ISNUMBER(Journal!$E305),ISNUMBER(Journal!$F305)),ABS(Journal!$E305-Journal!$F305),"")</f>
        <v>0</v>
      </c>
      <c r="I305">
        <f>IF(NOT(A305),"",IF(Journal!$C305="","INSTRUMENT MISSING",IF(B305=0,"UNKNOWN INSTRUMENT",IF(OR(NOT(ISNUMBER(C305)),NOT(ISNUMBER(D305))),"INSTRUMENT SPECS MISSING",IF(OR(C305&lt;=0,D305&lt;=0),"INSTRUMENT SPECS MISSING",IF(NOT(ISNUMBER(Journal!$E305)),"ENTRY MISSING",IF(NOT(ISNUMBER(Journal!$F305)),"SL MISSING",IF(Journal!$F305=Journal!$E305,"SL = ENTRY",IF(G305=0,"DIRECTION MISSING",IF(G305*(Journal!$E305-Journal!$F305)&lt;=0,"SL WRONG SIDE",IF(NOT(AND(ISNUMBER(Journal!$L305),Journal!$L305&gt;0)),IF(TRUE,"LOTS MISSING","RISK MISSING"),"")))))))))))</f>
        <v>0</v>
      </c>
      <c r="J305">
        <f>IF(NOT(A305),"",IF(I305&lt;&gt;"",I305,IF(AND(ISNUMBER(Journal!$G305),G305*(Journal!$G305-Journal!$E305)&lt;=0),"TP1 WRONG SIDE",IF(AND(ISNUMBER(Journal!$H305),G305*(Journal!$H305-Journal!$E305)&lt;=0),"TP2 WRONG SIDE",IF(AND(ISNUMBER(Journal!$I305),G305*(Journal!$I305-Journal!$E305)&lt;=0),"TP3 WRONG SIDE",IF(Journal!$K305="","OPEN",IF(AND(Journal!$M305&lt;&gt;"",OR(NOT(ISNUMBER(Journal!$M305)),Journal!$M305&lt;=0,Journal!$M305&gt;=1)),"TP1 % INVALID",IF(Journal!$K305="SL","OK",IF(Journal!$K305="TP",IF(ISNUMBER(Journal!$G305),"OK","TP1 MISSING"),IF(Journal!$K305="Manual exit",IF(ISNUMBER(Journal!$J305),"OK","MANUAL MISSING"),IF(Journal!$K305="TP1 + Breakeven",IF(ISNUMBER(Journal!$G305),"OK","TP1 MISSING"),IF(Journal!$K305="TP1 + Manual",IF(ISNUMBER(Journal!$G305),IF(ISNUMBER(Journal!$J305),"OK","MANUAL MISSING"),IF(ISNUMBER(Journal!$J305),"TP1 MISSING","TP1 &amp; MANUAL MISSING")),IF(Journal!$K305="Multiple TP",IF(ISNUMBER(Journal!$G305),IF(ISNUMBER(Journal!$H305),"OK","TP2 MISSING"),IF(ISNUMBER(Journal!$H305),"TP1 MISSING","TP1 &amp; TP2 MISSING")),"UNKNOWN OUTCOME")))))))))))))</f>
        <v>0</v>
      </c>
      <c r="K305">
        <f>J305="OK"</f>
        <v>0</v>
      </c>
      <c r="L305">
        <f>IF(ISNUMBER(Journal!$M305),Journal!$M305,0.5)</f>
        <v>0</v>
      </c>
      <c r="M305">
        <f>IF(NOT(K305),"",G305*IF(Journal!$K305="SL",Journal!$F305-Journal!$E305,IF(Journal!$K305="TP",Journal!$G305-Journal!$E305,IF(Journal!$K305="Manual exit",Journal!$J305-Journal!$E305,IF(Journal!$K305="TP1 + Breakeven",L305*(Journal!$G305-Journal!$E305),IF(Journal!$K305="TP1 + Manual",L305*(Journal!$G305-Journal!$E305)+(1-L305)*(Journal!$J305-Journal!$E305),(Journal!$G305+Journal!$H305+IF(ISNUMBER(Journal!$I305),Journal!$I305,0))/IF(ISNUMBER(Journal!$I305),3,2)-Journal!$E305))))))</f>
        <v>0</v>
      </c>
      <c r="N305">
        <f>IF(K305,Journal!$E305+G305*M305,"")</f>
        <v>0</v>
      </c>
      <c r="O305">
        <f>Q304</f>
        <v>0</v>
      </c>
      <c r="P305">
        <f>IF(OR(NOT(A305),I305&lt;&gt;""),"",Journal!$L305)</f>
        <v>0</v>
      </c>
      <c r="Q305">
        <f>O305+IF(K305,V305,0)</f>
        <v>0</v>
      </c>
      <c r="R305">
        <f>IF(P305="","",H305*P305*C305*D305)</f>
        <v>0</v>
      </c>
      <c r="S305">
        <f>IF(K305,M305*P305*C305*D305,"")</f>
        <v>0</v>
      </c>
      <c r="T305">
        <f>IF(K305,-IF(F305&gt;0,F305*Journal!$E305*P305*C305*D305,P305*E305),"")</f>
        <v>0</v>
      </c>
      <c r="U305">
        <f>IF(K305,IF(S305&gt;0,"W",IF(S305&lt;0,"L","B")),"")</f>
        <v>0</v>
      </c>
      <c r="V305">
        <f>IF(K305,S305+T305,"")</f>
        <v>0</v>
      </c>
      <c r="W305">
        <f>IF(K305,V305/O305,"")</f>
        <v>0</v>
      </c>
      <c r="X305">
        <f>IF(K305,M305/H305,"")</f>
        <v>0</v>
      </c>
      <c r="Y305">
        <f>IF(AND(OR(J305="OK",J305="OPEN"),ISNUMBER(Journal!$G305)),G305*(Journal!$G305-Journal!$E305)/H305,"")</f>
        <v>0</v>
      </c>
      <c r="Z305">
        <f>IF(AA305="","",IF(AND(ISNUMBER(Settings!$D$5),ISNUMBER(Settings!$E$5),IF(Settings!$D$5&lt;=Settings!$E$5,AND(AA305&gt;=Settings!$D$5,AA305&lt;Settings!$E$5),OR(AA305&gt;=Settings!$D$5,AA305&lt;Settings!$E$5))),Settings!$A$5,IF(AND(ISNUMBER(Settings!$D$6),ISNUMBER(Settings!$E$6),IF(Settings!$D$6&lt;=Settings!$E$6,AND(AA305&gt;=Settings!$D$6,AA305&lt;Settings!$E$6),OR(AA305&gt;=Settings!$D$6,AA305&lt;Settings!$E$6))),Settings!$A$6,IF(AND(ISNUMBER(Settings!$D$7),ISNUMBER(Settings!$E$7),IF(Settings!$D$7&lt;=Settings!$E$7,AND(AA305&gt;=Settings!$D$7,AA305&lt;Settings!$E$7),OR(AA305&gt;=Settings!$D$7,AA305&lt;Settings!$E$7))),Settings!$A$7,IF(AND(ISNUMBER(Settings!$D$8),ISNUMBER(Settings!$E$8),IF(Settings!$D$8&lt;=Settings!$E$8,AND(AA305&gt;=Settings!$D$8,AA305&lt;Settings!$E$8),OR(AA305&gt;=Settings!$D$8,AA305&lt;Settings!$E$8))),Settings!$A$8,IF(AND(ISNUMBER(Settings!$D$9),ISNUMBER(Settings!$E$9),IF(Settings!$D$9&lt;=Settings!$E$9,AND(AA305&gt;=Settings!$D$9,AA305&lt;Settings!$E$9),OR(AA305&gt;=Settings!$D$9,AA305&lt;Settings!$E$9))),Settings!$A$9,IF(AND(ISNUMBER(Settings!$D$10),ISNUMBER(Settings!$E$10),IF(Settings!$D$10&lt;=Settings!$E$10,AND(AA305&gt;=Settings!$D$10,AA305&lt;Settings!$E$10),OR(AA305&gt;=Settings!$D$10,AA305&lt;Settings!$E$10))),Settings!$A$10,"")))))))</f>
        <v>0</v>
      </c>
      <c r="AA305">
        <f>IF(AND(A305,ISNUMBER(Journal!$B305)),MOD(ROUND(MOD(Journal!$B305,1)*1440,0)-ROUND(Journal!$D$8*60,0),1440),"")</f>
        <v>0</v>
      </c>
      <c r="AB305">
        <f>IF(G305=1,"LONG",IF(G305=-1,"SHORT",""))</f>
        <v>0</v>
      </c>
      <c r="AC305">
        <f>AC304+IF(K305,1,0)</f>
        <v>0</v>
      </c>
      <c r="AD305">
        <f>IF(K305,AC305,"")</f>
        <v>0</v>
      </c>
      <c r="AE305">
        <f>J305="OPEN"</f>
        <v>0</v>
      </c>
      <c r="AF305">
        <f>AND(J305&lt;&gt;"",J305&lt;&gt;"OK",J305&lt;&gt;"OPEN")</f>
        <v>0</v>
      </c>
      <c r="AH305">
        <v>294</v>
      </c>
      <c r="AI305">
        <f>IF(AH305&gt;$AZ$11,"",IF(AH305=0,Journal!$D$3,INDEX($Q$11:$Q$1010,MATCH(AH305,$AD$11:$AD$1010,0))))</f>
        <v>0</v>
      </c>
      <c r="AJ305">
        <v>295</v>
      </c>
      <c r="AK305">
        <f>IF(AJ305&gt;$AZ$11,"",INDEX($P$11:$P$1010,MATCH(AJ305,$AD$11:$AD$1010,0)))</f>
        <v>0</v>
      </c>
    </row>
    <row r="306" spans="1:37">
      <c r="A306">
        <f>COUNTA(Journal!A306:M306)&gt;0</f>
        <v>0</v>
      </c>
      <c r="B306">
        <f>IF(Journal!$C306="",0,IFERROR(MATCH(Journal!$C306,Markets!$A$5:$A$154,0),0))</f>
        <v>0</v>
      </c>
      <c r="C306">
        <f>IF(B306&gt;0,INDEX(Markets!$C$5:$C$154,B306),"")</f>
        <v>0</v>
      </c>
      <c r="D306">
        <f>IF(B306&gt;0,INDEX(Markets!$F$5:$F$154,B306),"")</f>
        <v>0</v>
      </c>
      <c r="E306">
        <f>IF(B306&gt;0,IF(INDEX(Markets!$G$5:$G$154,B306)="",Journal!$D$4,INDEX(Markets!$G$5:$G$154,B306)),"")</f>
        <v>0</v>
      </c>
      <c r="F306">
        <f>IF(B306&gt;0,N(INDEX(Markets!$H$5:$H$154,B306)),0)</f>
        <v>0</v>
      </c>
      <c r="G306">
        <f>IF(Journal!$D306="LONG",1,IF(Journal!$D306="SHORT",-1,0))</f>
        <v>0</v>
      </c>
      <c r="H306">
        <f>IF(AND(ISNUMBER(Journal!$E306),ISNUMBER(Journal!$F306)),ABS(Journal!$E306-Journal!$F306),"")</f>
        <v>0</v>
      </c>
      <c r="I306">
        <f>IF(NOT(A306),"",IF(Journal!$C306="","INSTRUMENT MISSING",IF(B306=0,"UNKNOWN INSTRUMENT",IF(OR(NOT(ISNUMBER(C306)),NOT(ISNUMBER(D306))),"INSTRUMENT SPECS MISSING",IF(OR(C306&lt;=0,D306&lt;=0),"INSTRUMENT SPECS MISSING",IF(NOT(ISNUMBER(Journal!$E306)),"ENTRY MISSING",IF(NOT(ISNUMBER(Journal!$F306)),"SL MISSING",IF(Journal!$F306=Journal!$E306,"SL = ENTRY",IF(G306=0,"DIRECTION MISSING",IF(G306*(Journal!$E306-Journal!$F306)&lt;=0,"SL WRONG SIDE",IF(NOT(AND(ISNUMBER(Journal!$L306),Journal!$L306&gt;0)),IF(TRUE,"LOTS MISSING","RISK MISSING"),"")))))))))))</f>
        <v>0</v>
      </c>
      <c r="J306">
        <f>IF(NOT(A306),"",IF(I306&lt;&gt;"",I306,IF(AND(ISNUMBER(Journal!$G306),G306*(Journal!$G306-Journal!$E306)&lt;=0),"TP1 WRONG SIDE",IF(AND(ISNUMBER(Journal!$H306),G306*(Journal!$H306-Journal!$E306)&lt;=0),"TP2 WRONG SIDE",IF(AND(ISNUMBER(Journal!$I306),G306*(Journal!$I306-Journal!$E306)&lt;=0),"TP3 WRONG SIDE",IF(Journal!$K306="","OPEN",IF(AND(Journal!$M306&lt;&gt;"",OR(NOT(ISNUMBER(Journal!$M306)),Journal!$M306&lt;=0,Journal!$M306&gt;=1)),"TP1 % INVALID",IF(Journal!$K306="SL","OK",IF(Journal!$K306="TP",IF(ISNUMBER(Journal!$G306),"OK","TP1 MISSING"),IF(Journal!$K306="Manual exit",IF(ISNUMBER(Journal!$J306),"OK","MANUAL MISSING"),IF(Journal!$K306="TP1 + Breakeven",IF(ISNUMBER(Journal!$G306),"OK","TP1 MISSING"),IF(Journal!$K306="TP1 + Manual",IF(ISNUMBER(Journal!$G306),IF(ISNUMBER(Journal!$J306),"OK","MANUAL MISSING"),IF(ISNUMBER(Journal!$J306),"TP1 MISSING","TP1 &amp; MANUAL MISSING")),IF(Journal!$K306="Multiple TP",IF(ISNUMBER(Journal!$G306),IF(ISNUMBER(Journal!$H306),"OK","TP2 MISSING"),IF(ISNUMBER(Journal!$H306),"TP1 MISSING","TP1 &amp; TP2 MISSING")),"UNKNOWN OUTCOME")))))))))))))</f>
        <v>0</v>
      </c>
      <c r="K306">
        <f>J306="OK"</f>
        <v>0</v>
      </c>
      <c r="L306">
        <f>IF(ISNUMBER(Journal!$M306),Journal!$M306,0.5)</f>
        <v>0</v>
      </c>
      <c r="M306">
        <f>IF(NOT(K306),"",G306*IF(Journal!$K306="SL",Journal!$F306-Journal!$E306,IF(Journal!$K306="TP",Journal!$G306-Journal!$E306,IF(Journal!$K306="Manual exit",Journal!$J306-Journal!$E306,IF(Journal!$K306="TP1 + Breakeven",L306*(Journal!$G306-Journal!$E306),IF(Journal!$K306="TP1 + Manual",L306*(Journal!$G306-Journal!$E306)+(1-L306)*(Journal!$J306-Journal!$E306),(Journal!$G306+Journal!$H306+IF(ISNUMBER(Journal!$I306),Journal!$I306,0))/IF(ISNUMBER(Journal!$I306),3,2)-Journal!$E306))))))</f>
        <v>0</v>
      </c>
      <c r="N306">
        <f>IF(K306,Journal!$E306+G306*M306,"")</f>
        <v>0</v>
      </c>
      <c r="O306">
        <f>Q305</f>
        <v>0</v>
      </c>
      <c r="P306">
        <f>IF(OR(NOT(A306),I306&lt;&gt;""),"",Journal!$L306)</f>
        <v>0</v>
      </c>
      <c r="Q306">
        <f>O306+IF(K306,V306,0)</f>
        <v>0</v>
      </c>
      <c r="R306">
        <f>IF(P306="","",H306*P306*C306*D306)</f>
        <v>0</v>
      </c>
      <c r="S306">
        <f>IF(K306,M306*P306*C306*D306,"")</f>
        <v>0</v>
      </c>
      <c r="T306">
        <f>IF(K306,-IF(F306&gt;0,F306*Journal!$E306*P306*C306*D306,P306*E306),"")</f>
        <v>0</v>
      </c>
      <c r="U306">
        <f>IF(K306,IF(S306&gt;0,"W",IF(S306&lt;0,"L","B")),"")</f>
        <v>0</v>
      </c>
      <c r="V306">
        <f>IF(K306,S306+T306,"")</f>
        <v>0</v>
      </c>
      <c r="W306">
        <f>IF(K306,V306/O306,"")</f>
        <v>0</v>
      </c>
      <c r="X306">
        <f>IF(K306,M306/H306,"")</f>
        <v>0</v>
      </c>
      <c r="Y306">
        <f>IF(AND(OR(J306="OK",J306="OPEN"),ISNUMBER(Journal!$G306)),G306*(Journal!$G306-Journal!$E306)/H306,"")</f>
        <v>0</v>
      </c>
      <c r="Z306">
        <f>IF(AA306="","",IF(AND(ISNUMBER(Settings!$D$5),ISNUMBER(Settings!$E$5),IF(Settings!$D$5&lt;=Settings!$E$5,AND(AA306&gt;=Settings!$D$5,AA306&lt;Settings!$E$5),OR(AA306&gt;=Settings!$D$5,AA306&lt;Settings!$E$5))),Settings!$A$5,IF(AND(ISNUMBER(Settings!$D$6),ISNUMBER(Settings!$E$6),IF(Settings!$D$6&lt;=Settings!$E$6,AND(AA306&gt;=Settings!$D$6,AA306&lt;Settings!$E$6),OR(AA306&gt;=Settings!$D$6,AA306&lt;Settings!$E$6))),Settings!$A$6,IF(AND(ISNUMBER(Settings!$D$7),ISNUMBER(Settings!$E$7),IF(Settings!$D$7&lt;=Settings!$E$7,AND(AA306&gt;=Settings!$D$7,AA306&lt;Settings!$E$7),OR(AA306&gt;=Settings!$D$7,AA306&lt;Settings!$E$7))),Settings!$A$7,IF(AND(ISNUMBER(Settings!$D$8),ISNUMBER(Settings!$E$8),IF(Settings!$D$8&lt;=Settings!$E$8,AND(AA306&gt;=Settings!$D$8,AA306&lt;Settings!$E$8),OR(AA306&gt;=Settings!$D$8,AA306&lt;Settings!$E$8))),Settings!$A$8,IF(AND(ISNUMBER(Settings!$D$9),ISNUMBER(Settings!$E$9),IF(Settings!$D$9&lt;=Settings!$E$9,AND(AA306&gt;=Settings!$D$9,AA306&lt;Settings!$E$9),OR(AA306&gt;=Settings!$D$9,AA306&lt;Settings!$E$9))),Settings!$A$9,IF(AND(ISNUMBER(Settings!$D$10),ISNUMBER(Settings!$E$10),IF(Settings!$D$10&lt;=Settings!$E$10,AND(AA306&gt;=Settings!$D$10,AA306&lt;Settings!$E$10),OR(AA306&gt;=Settings!$D$10,AA306&lt;Settings!$E$10))),Settings!$A$10,"")))))))</f>
        <v>0</v>
      </c>
      <c r="AA306">
        <f>IF(AND(A306,ISNUMBER(Journal!$B306)),MOD(ROUND(MOD(Journal!$B306,1)*1440,0)-ROUND(Journal!$D$8*60,0),1440),"")</f>
        <v>0</v>
      </c>
      <c r="AB306">
        <f>IF(G306=1,"LONG",IF(G306=-1,"SHORT",""))</f>
        <v>0</v>
      </c>
      <c r="AC306">
        <f>AC305+IF(K306,1,0)</f>
        <v>0</v>
      </c>
      <c r="AD306">
        <f>IF(K306,AC306,"")</f>
        <v>0</v>
      </c>
      <c r="AE306">
        <f>J306="OPEN"</f>
        <v>0</v>
      </c>
      <c r="AF306">
        <f>AND(J306&lt;&gt;"",J306&lt;&gt;"OK",J306&lt;&gt;"OPEN")</f>
        <v>0</v>
      </c>
      <c r="AH306">
        <v>295</v>
      </c>
      <c r="AI306">
        <f>IF(AH306&gt;$AZ$11,"",IF(AH306=0,Journal!$D$3,INDEX($Q$11:$Q$1010,MATCH(AH306,$AD$11:$AD$1010,0))))</f>
        <v>0</v>
      </c>
      <c r="AJ306">
        <v>296</v>
      </c>
      <c r="AK306">
        <f>IF(AJ306&gt;$AZ$11,"",INDEX($P$11:$P$1010,MATCH(AJ306,$AD$11:$AD$1010,0)))</f>
        <v>0</v>
      </c>
    </row>
    <row r="307" spans="1:37">
      <c r="A307">
        <f>COUNTA(Journal!A307:M307)&gt;0</f>
        <v>0</v>
      </c>
      <c r="B307">
        <f>IF(Journal!$C307="",0,IFERROR(MATCH(Journal!$C307,Markets!$A$5:$A$154,0),0))</f>
        <v>0</v>
      </c>
      <c r="C307">
        <f>IF(B307&gt;0,INDEX(Markets!$C$5:$C$154,B307),"")</f>
        <v>0</v>
      </c>
      <c r="D307">
        <f>IF(B307&gt;0,INDEX(Markets!$F$5:$F$154,B307),"")</f>
        <v>0</v>
      </c>
      <c r="E307">
        <f>IF(B307&gt;0,IF(INDEX(Markets!$G$5:$G$154,B307)="",Journal!$D$4,INDEX(Markets!$G$5:$G$154,B307)),"")</f>
        <v>0</v>
      </c>
      <c r="F307">
        <f>IF(B307&gt;0,N(INDEX(Markets!$H$5:$H$154,B307)),0)</f>
        <v>0</v>
      </c>
      <c r="G307">
        <f>IF(Journal!$D307="LONG",1,IF(Journal!$D307="SHORT",-1,0))</f>
        <v>0</v>
      </c>
      <c r="H307">
        <f>IF(AND(ISNUMBER(Journal!$E307),ISNUMBER(Journal!$F307)),ABS(Journal!$E307-Journal!$F307),"")</f>
        <v>0</v>
      </c>
      <c r="I307">
        <f>IF(NOT(A307),"",IF(Journal!$C307="","INSTRUMENT MISSING",IF(B307=0,"UNKNOWN INSTRUMENT",IF(OR(NOT(ISNUMBER(C307)),NOT(ISNUMBER(D307))),"INSTRUMENT SPECS MISSING",IF(OR(C307&lt;=0,D307&lt;=0),"INSTRUMENT SPECS MISSING",IF(NOT(ISNUMBER(Journal!$E307)),"ENTRY MISSING",IF(NOT(ISNUMBER(Journal!$F307)),"SL MISSING",IF(Journal!$F307=Journal!$E307,"SL = ENTRY",IF(G307=0,"DIRECTION MISSING",IF(G307*(Journal!$E307-Journal!$F307)&lt;=0,"SL WRONG SIDE",IF(NOT(AND(ISNUMBER(Journal!$L307),Journal!$L307&gt;0)),IF(TRUE,"LOTS MISSING","RISK MISSING"),"")))))))))))</f>
        <v>0</v>
      </c>
      <c r="J307">
        <f>IF(NOT(A307),"",IF(I307&lt;&gt;"",I307,IF(AND(ISNUMBER(Journal!$G307),G307*(Journal!$G307-Journal!$E307)&lt;=0),"TP1 WRONG SIDE",IF(AND(ISNUMBER(Journal!$H307),G307*(Journal!$H307-Journal!$E307)&lt;=0),"TP2 WRONG SIDE",IF(AND(ISNUMBER(Journal!$I307),G307*(Journal!$I307-Journal!$E307)&lt;=0),"TP3 WRONG SIDE",IF(Journal!$K307="","OPEN",IF(AND(Journal!$M307&lt;&gt;"",OR(NOT(ISNUMBER(Journal!$M307)),Journal!$M307&lt;=0,Journal!$M307&gt;=1)),"TP1 % INVALID",IF(Journal!$K307="SL","OK",IF(Journal!$K307="TP",IF(ISNUMBER(Journal!$G307),"OK","TP1 MISSING"),IF(Journal!$K307="Manual exit",IF(ISNUMBER(Journal!$J307),"OK","MANUAL MISSING"),IF(Journal!$K307="TP1 + Breakeven",IF(ISNUMBER(Journal!$G307),"OK","TP1 MISSING"),IF(Journal!$K307="TP1 + Manual",IF(ISNUMBER(Journal!$G307),IF(ISNUMBER(Journal!$J307),"OK","MANUAL MISSING"),IF(ISNUMBER(Journal!$J307),"TP1 MISSING","TP1 &amp; MANUAL MISSING")),IF(Journal!$K307="Multiple TP",IF(ISNUMBER(Journal!$G307),IF(ISNUMBER(Journal!$H307),"OK","TP2 MISSING"),IF(ISNUMBER(Journal!$H307),"TP1 MISSING","TP1 &amp; TP2 MISSING")),"UNKNOWN OUTCOME")))))))))))))</f>
        <v>0</v>
      </c>
      <c r="K307">
        <f>J307="OK"</f>
        <v>0</v>
      </c>
      <c r="L307">
        <f>IF(ISNUMBER(Journal!$M307),Journal!$M307,0.5)</f>
        <v>0</v>
      </c>
      <c r="M307">
        <f>IF(NOT(K307),"",G307*IF(Journal!$K307="SL",Journal!$F307-Journal!$E307,IF(Journal!$K307="TP",Journal!$G307-Journal!$E307,IF(Journal!$K307="Manual exit",Journal!$J307-Journal!$E307,IF(Journal!$K307="TP1 + Breakeven",L307*(Journal!$G307-Journal!$E307),IF(Journal!$K307="TP1 + Manual",L307*(Journal!$G307-Journal!$E307)+(1-L307)*(Journal!$J307-Journal!$E307),(Journal!$G307+Journal!$H307+IF(ISNUMBER(Journal!$I307),Journal!$I307,0))/IF(ISNUMBER(Journal!$I307),3,2)-Journal!$E307))))))</f>
        <v>0</v>
      </c>
      <c r="N307">
        <f>IF(K307,Journal!$E307+G307*M307,"")</f>
        <v>0</v>
      </c>
      <c r="O307">
        <f>Q306</f>
        <v>0</v>
      </c>
      <c r="P307">
        <f>IF(OR(NOT(A307),I307&lt;&gt;""),"",Journal!$L307)</f>
        <v>0</v>
      </c>
      <c r="Q307">
        <f>O307+IF(K307,V307,0)</f>
        <v>0</v>
      </c>
      <c r="R307">
        <f>IF(P307="","",H307*P307*C307*D307)</f>
        <v>0</v>
      </c>
      <c r="S307">
        <f>IF(K307,M307*P307*C307*D307,"")</f>
        <v>0</v>
      </c>
      <c r="T307">
        <f>IF(K307,-IF(F307&gt;0,F307*Journal!$E307*P307*C307*D307,P307*E307),"")</f>
        <v>0</v>
      </c>
      <c r="U307">
        <f>IF(K307,IF(S307&gt;0,"W",IF(S307&lt;0,"L","B")),"")</f>
        <v>0</v>
      </c>
      <c r="V307">
        <f>IF(K307,S307+T307,"")</f>
        <v>0</v>
      </c>
      <c r="W307">
        <f>IF(K307,V307/O307,"")</f>
        <v>0</v>
      </c>
      <c r="X307">
        <f>IF(K307,M307/H307,"")</f>
        <v>0</v>
      </c>
      <c r="Y307">
        <f>IF(AND(OR(J307="OK",J307="OPEN"),ISNUMBER(Journal!$G307)),G307*(Journal!$G307-Journal!$E307)/H307,"")</f>
        <v>0</v>
      </c>
      <c r="Z307">
        <f>IF(AA307="","",IF(AND(ISNUMBER(Settings!$D$5),ISNUMBER(Settings!$E$5),IF(Settings!$D$5&lt;=Settings!$E$5,AND(AA307&gt;=Settings!$D$5,AA307&lt;Settings!$E$5),OR(AA307&gt;=Settings!$D$5,AA307&lt;Settings!$E$5))),Settings!$A$5,IF(AND(ISNUMBER(Settings!$D$6),ISNUMBER(Settings!$E$6),IF(Settings!$D$6&lt;=Settings!$E$6,AND(AA307&gt;=Settings!$D$6,AA307&lt;Settings!$E$6),OR(AA307&gt;=Settings!$D$6,AA307&lt;Settings!$E$6))),Settings!$A$6,IF(AND(ISNUMBER(Settings!$D$7),ISNUMBER(Settings!$E$7),IF(Settings!$D$7&lt;=Settings!$E$7,AND(AA307&gt;=Settings!$D$7,AA307&lt;Settings!$E$7),OR(AA307&gt;=Settings!$D$7,AA307&lt;Settings!$E$7))),Settings!$A$7,IF(AND(ISNUMBER(Settings!$D$8),ISNUMBER(Settings!$E$8),IF(Settings!$D$8&lt;=Settings!$E$8,AND(AA307&gt;=Settings!$D$8,AA307&lt;Settings!$E$8),OR(AA307&gt;=Settings!$D$8,AA307&lt;Settings!$E$8))),Settings!$A$8,IF(AND(ISNUMBER(Settings!$D$9),ISNUMBER(Settings!$E$9),IF(Settings!$D$9&lt;=Settings!$E$9,AND(AA307&gt;=Settings!$D$9,AA307&lt;Settings!$E$9),OR(AA307&gt;=Settings!$D$9,AA307&lt;Settings!$E$9))),Settings!$A$9,IF(AND(ISNUMBER(Settings!$D$10),ISNUMBER(Settings!$E$10),IF(Settings!$D$10&lt;=Settings!$E$10,AND(AA307&gt;=Settings!$D$10,AA307&lt;Settings!$E$10),OR(AA307&gt;=Settings!$D$10,AA307&lt;Settings!$E$10))),Settings!$A$10,"")))))))</f>
        <v>0</v>
      </c>
      <c r="AA307">
        <f>IF(AND(A307,ISNUMBER(Journal!$B307)),MOD(ROUND(MOD(Journal!$B307,1)*1440,0)-ROUND(Journal!$D$8*60,0),1440),"")</f>
        <v>0</v>
      </c>
      <c r="AB307">
        <f>IF(G307=1,"LONG",IF(G307=-1,"SHORT",""))</f>
        <v>0</v>
      </c>
      <c r="AC307">
        <f>AC306+IF(K307,1,0)</f>
        <v>0</v>
      </c>
      <c r="AD307">
        <f>IF(K307,AC307,"")</f>
        <v>0</v>
      </c>
      <c r="AE307">
        <f>J307="OPEN"</f>
        <v>0</v>
      </c>
      <c r="AF307">
        <f>AND(J307&lt;&gt;"",J307&lt;&gt;"OK",J307&lt;&gt;"OPEN")</f>
        <v>0</v>
      </c>
      <c r="AH307">
        <v>296</v>
      </c>
      <c r="AI307">
        <f>IF(AH307&gt;$AZ$11,"",IF(AH307=0,Journal!$D$3,INDEX($Q$11:$Q$1010,MATCH(AH307,$AD$11:$AD$1010,0))))</f>
        <v>0</v>
      </c>
      <c r="AJ307">
        <v>297</v>
      </c>
      <c r="AK307">
        <f>IF(AJ307&gt;$AZ$11,"",INDEX($P$11:$P$1010,MATCH(AJ307,$AD$11:$AD$1010,0)))</f>
        <v>0</v>
      </c>
    </row>
    <row r="308" spans="1:37">
      <c r="A308">
        <f>COUNTA(Journal!A308:M308)&gt;0</f>
        <v>0</v>
      </c>
      <c r="B308">
        <f>IF(Journal!$C308="",0,IFERROR(MATCH(Journal!$C308,Markets!$A$5:$A$154,0),0))</f>
        <v>0</v>
      </c>
      <c r="C308">
        <f>IF(B308&gt;0,INDEX(Markets!$C$5:$C$154,B308),"")</f>
        <v>0</v>
      </c>
      <c r="D308">
        <f>IF(B308&gt;0,INDEX(Markets!$F$5:$F$154,B308),"")</f>
        <v>0</v>
      </c>
      <c r="E308">
        <f>IF(B308&gt;0,IF(INDEX(Markets!$G$5:$G$154,B308)="",Journal!$D$4,INDEX(Markets!$G$5:$G$154,B308)),"")</f>
        <v>0</v>
      </c>
      <c r="F308">
        <f>IF(B308&gt;0,N(INDEX(Markets!$H$5:$H$154,B308)),0)</f>
        <v>0</v>
      </c>
      <c r="G308">
        <f>IF(Journal!$D308="LONG",1,IF(Journal!$D308="SHORT",-1,0))</f>
        <v>0</v>
      </c>
      <c r="H308">
        <f>IF(AND(ISNUMBER(Journal!$E308),ISNUMBER(Journal!$F308)),ABS(Journal!$E308-Journal!$F308),"")</f>
        <v>0</v>
      </c>
      <c r="I308">
        <f>IF(NOT(A308),"",IF(Journal!$C308="","INSTRUMENT MISSING",IF(B308=0,"UNKNOWN INSTRUMENT",IF(OR(NOT(ISNUMBER(C308)),NOT(ISNUMBER(D308))),"INSTRUMENT SPECS MISSING",IF(OR(C308&lt;=0,D308&lt;=0),"INSTRUMENT SPECS MISSING",IF(NOT(ISNUMBER(Journal!$E308)),"ENTRY MISSING",IF(NOT(ISNUMBER(Journal!$F308)),"SL MISSING",IF(Journal!$F308=Journal!$E308,"SL = ENTRY",IF(G308=0,"DIRECTION MISSING",IF(G308*(Journal!$E308-Journal!$F308)&lt;=0,"SL WRONG SIDE",IF(NOT(AND(ISNUMBER(Journal!$L308),Journal!$L308&gt;0)),IF(TRUE,"LOTS MISSING","RISK MISSING"),"")))))))))))</f>
        <v>0</v>
      </c>
      <c r="J308">
        <f>IF(NOT(A308),"",IF(I308&lt;&gt;"",I308,IF(AND(ISNUMBER(Journal!$G308),G308*(Journal!$G308-Journal!$E308)&lt;=0),"TP1 WRONG SIDE",IF(AND(ISNUMBER(Journal!$H308),G308*(Journal!$H308-Journal!$E308)&lt;=0),"TP2 WRONG SIDE",IF(AND(ISNUMBER(Journal!$I308),G308*(Journal!$I308-Journal!$E308)&lt;=0),"TP3 WRONG SIDE",IF(Journal!$K308="","OPEN",IF(AND(Journal!$M308&lt;&gt;"",OR(NOT(ISNUMBER(Journal!$M308)),Journal!$M308&lt;=0,Journal!$M308&gt;=1)),"TP1 % INVALID",IF(Journal!$K308="SL","OK",IF(Journal!$K308="TP",IF(ISNUMBER(Journal!$G308),"OK","TP1 MISSING"),IF(Journal!$K308="Manual exit",IF(ISNUMBER(Journal!$J308),"OK","MANUAL MISSING"),IF(Journal!$K308="TP1 + Breakeven",IF(ISNUMBER(Journal!$G308),"OK","TP1 MISSING"),IF(Journal!$K308="TP1 + Manual",IF(ISNUMBER(Journal!$G308),IF(ISNUMBER(Journal!$J308),"OK","MANUAL MISSING"),IF(ISNUMBER(Journal!$J308),"TP1 MISSING","TP1 &amp; MANUAL MISSING")),IF(Journal!$K308="Multiple TP",IF(ISNUMBER(Journal!$G308),IF(ISNUMBER(Journal!$H308),"OK","TP2 MISSING"),IF(ISNUMBER(Journal!$H308),"TP1 MISSING","TP1 &amp; TP2 MISSING")),"UNKNOWN OUTCOME")))))))))))))</f>
        <v>0</v>
      </c>
      <c r="K308">
        <f>J308="OK"</f>
        <v>0</v>
      </c>
      <c r="L308">
        <f>IF(ISNUMBER(Journal!$M308),Journal!$M308,0.5)</f>
        <v>0</v>
      </c>
      <c r="M308">
        <f>IF(NOT(K308),"",G308*IF(Journal!$K308="SL",Journal!$F308-Journal!$E308,IF(Journal!$K308="TP",Journal!$G308-Journal!$E308,IF(Journal!$K308="Manual exit",Journal!$J308-Journal!$E308,IF(Journal!$K308="TP1 + Breakeven",L308*(Journal!$G308-Journal!$E308),IF(Journal!$K308="TP1 + Manual",L308*(Journal!$G308-Journal!$E308)+(1-L308)*(Journal!$J308-Journal!$E308),(Journal!$G308+Journal!$H308+IF(ISNUMBER(Journal!$I308),Journal!$I308,0))/IF(ISNUMBER(Journal!$I308),3,2)-Journal!$E308))))))</f>
        <v>0</v>
      </c>
      <c r="N308">
        <f>IF(K308,Journal!$E308+G308*M308,"")</f>
        <v>0</v>
      </c>
      <c r="O308">
        <f>Q307</f>
        <v>0</v>
      </c>
      <c r="P308">
        <f>IF(OR(NOT(A308),I308&lt;&gt;""),"",Journal!$L308)</f>
        <v>0</v>
      </c>
      <c r="Q308">
        <f>O308+IF(K308,V308,0)</f>
        <v>0</v>
      </c>
      <c r="R308">
        <f>IF(P308="","",H308*P308*C308*D308)</f>
        <v>0</v>
      </c>
      <c r="S308">
        <f>IF(K308,M308*P308*C308*D308,"")</f>
        <v>0</v>
      </c>
      <c r="T308">
        <f>IF(K308,-IF(F308&gt;0,F308*Journal!$E308*P308*C308*D308,P308*E308),"")</f>
        <v>0</v>
      </c>
      <c r="U308">
        <f>IF(K308,IF(S308&gt;0,"W",IF(S308&lt;0,"L","B")),"")</f>
        <v>0</v>
      </c>
      <c r="V308">
        <f>IF(K308,S308+T308,"")</f>
        <v>0</v>
      </c>
      <c r="W308">
        <f>IF(K308,V308/O308,"")</f>
        <v>0</v>
      </c>
      <c r="X308">
        <f>IF(K308,M308/H308,"")</f>
        <v>0</v>
      </c>
      <c r="Y308">
        <f>IF(AND(OR(J308="OK",J308="OPEN"),ISNUMBER(Journal!$G308)),G308*(Journal!$G308-Journal!$E308)/H308,"")</f>
        <v>0</v>
      </c>
      <c r="Z308">
        <f>IF(AA308="","",IF(AND(ISNUMBER(Settings!$D$5),ISNUMBER(Settings!$E$5),IF(Settings!$D$5&lt;=Settings!$E$5,AND(AA308&gt;=Settings!$D$5,AA308&lt;Settings!$E$5),OR(AA308&gt;=Settings!$D$5,AA308&lt;Settings!$E$5))),Settings!$A$5,IF(AND(ISNUMBER(Settings!$D$6),ISNUMBER(Settings!$E$6),IF(Settings!$D$6&lt;=Settings!$E$6,AND(AA308&gt;=Settings!$D$6,AA308&lt;Settings!$E$6),OR(AA308&gt;=Settings!$D$6,AA308&lt;Settings!$E$6))),Settings!$A$6,IF(AND(ISNUMBER(Settings!$D$7),ISNUMBER(Settings!$E$7),IF(Settings!$D$7&lt;=Settings!$E$7,AND(AA308&gt;=Settings!$D$7,AA308&lt;Settings!$E$7),OR(AA308&gt;=Settings!$D$7,AA308&lt;Settings!$E$7))),Settings!$A$7,IF(AND(ISNUMBER(Settings!$D$8),ISNUMBER(Settings!$E$8),IF(Settings!$D$8&lt;=Settings!$E$8,AND(AA308&gt;=Settings!$D$8,AA308&lt;Settings!$E$8),OR(AA308&gt;=Settings!$D$8,AA308&lt;Settings!$E$8))),Settings!$A$8,IF(AND(ISNUMBER(Settings!$D$9),ISNUMBER(Settings!$E$9),IF(Settings!$D$9&lt;=Settings!$E$9,AND(AA308&gt;=Settings!$D$9,AA308&lt;Settings!$E$9),OR(AA308&gt;=Settings!$D$9,AA308&lt;Settings!$E$9))),Settings!$A$9,IF(AND(ISNUMBER(Settings!$D$10),ISNUMBER(Settings!$E$10),IF(Settings!$D$10&lt;=Settings!$E$10,AND(AA308&gt;=Settings!$D$10,AA308&lt;Settings!$E$10),OR(AA308&gt;=Settings!$D$10,AA308&lt;Settings!$E$10))),Settings!$A$10,"")))))))</f>
        <v>0</v>
      </c>
      <c r="AA308">
        <f>IF(AND(A308,ISNUMBER(Journal!$B308)),MOD(ROUND(MOD(Journal!$B308,1)*1440,0)-ROUND(Journal!$D$8*60,0),1440),"")</f>
        <v>0</v>
      </c>
      <c r="AB308">
        <f>IF(G308=1,"LONG",IF(G308=-1,"SHORT",""))</f>
        <v>0</v>
      </c>
      <c r="AC308">
        <f>AC307+IF(K308,1,0)</f>
        <v>0</v>
      </c>
      <c r="AD308">
        <f>IF(K308,AC308,"")</f>
        <v>0</v>
      </c>
      <c r="AE308">
        <f>J308="OPEN"</f>
        <v>0</v>
      </c>
      <c r="AF308">
        <f>AND(J308&lt;&gt;"",J308&lt;&gt;"OK",J308&lt;&gt;"OPEN")</f>
        <v>0</v>
      </c>
      <c r="AH308">
        <v>297</v>
      </c>
      <c r="AI308">
        <f>IF(AH308&gt;$AZ$11,"",IF(AH308=0,Journal!$D$3,INDEX($Q$11:$Q$1010,MATCH(AH308,$AD$11:$AD$1010,0))))</f>
        <v>0</v>
      </c>
      <c r="AJ308">
        <v>298</v>
      </c>
      <c r="AK308">
        <f>IF(AJ308&gt;$AZ$11,"",INDEX($P$11:$P$1010,MATCH(AJ308,$AD$11:$AD$1010,0)))</f>
        <v>0</v>
      </c>
    </row>
    <row r="309" spans="1:37">
      <c r="A309">
        <f>COUNTA(Journal!A309:M309)&gt;0</f>
        <v>0</v>
      </c>
      <c r="B309">
        <f>IF(Journal!$C309="",0,IFERROR(MATCH(Journal!$C309,Markets!$A$5:$A$154,0),0))</f>
        <v>0</v>
      </c>
      <c r="C309">
        <f>IF(B309&gt;0,INDEX(Markets!$C$5:$C$154,B309),"")</f>
        <v>0</v>
      </c>
      <c r="D309">
        <f>IF(B309&gt;0,INDEX(Markets!$F$5:$F$154,B309),"")</f>
        <v>0</v>
      </c>
      <c r="E309">
        <f>IF(B309&gt;0,IF(INDEX(Markets!$G$5:$G$154,B309)="",Journal!$D$4,INDEX(Markets!$G$5:$G$154,B309)),"")</f>
        <v>0</v>
      </c>
      <c r="F309">
        <f>IF(B309&gt;0,N(INDEX(Markets!$H$5:$H$154,B309)),0)</f>
        <v>0</v>
      </c>
      <c r="G309">
        <f>IF(Journal!$D309="LONG",1,IF(Journal!$D309="SHORT",-1,0))</f>
        <v>0</v>
      </c>
      <c r="H309">
        <f>IF(AND(ISNUMBER(Journal!$E309),ISNUMBER(Journal!$F309)),ABS(Journal!$E309-Journal!$F309),"")</f>
        <v>0</v>
      </c>
      <c r="I309">
        <f>IF(NOT(A309),"",IF(Journal!$C309="","INSTRUMENT MISSING",IF(B309=0,"UNKNOWN INSTRUMENT",IF(OR(NOT(ISNUMBER(C309)),NOT(ISNUMBER(D309))),"INSTRUMENT SPECS MISSING",IF(OR(C309&lt;=0,D309&lt;=0),"INSTRUMENT SPECS MISSING",IF(NOT(ISNUMBER(Journal!$E309)),"ENTRY MISSING",IF(NOT(ISNUMBER(Journal!$F309)),"SL MISSING",IF(Journal!$F309=Journal!$E309,"SL = ENTRY",IF(G309=0,"DIRECTION MISSING",IF(G309*(Journal!$E309-Journal!$F309)&lt;=0,"SL WRONG SIDE",IF(NOT(AND(ISNUMBER(Journal!$L309),Journal!$L309&gt;0)),IF(TRUE,"LOTS MISSING","RISK MISSING"),"")))))))))))</f>
        <v>0</v>
      </c>
      <c r="J309">
        <f>IF(NOT(A309),"",IF(I309&lt;&gt;"",I309,IF(AND(ISNUMBER(Journal!$G309),G309*(Journal!$G309-Journal!$E309)&lt;=0),"TP1 WRONG SIDE",IF(AND(ISNUMBER(Journal!$H309),G309*(Journal!$H309-Journal!$E309)&lt;=0),"TP2 WRONG SIDE",IF(AND(ISNUMBER(Journal!$I309),G309*(Journal!$I309-Journal!$E309)&lt;=0),"TP3 WRONG SIDE",IF(Journal!$K309="","OPEN",IF(AND(Journal!$M309&lt;&gt;"",OR(NOT(ISNUMBER(Journal!$M309)),Journal!$M309&lt;=0,Journal!$M309&gt;=1)),"TP1 % INVALID",IF(Journal!$K309="SL","OK",IF(Journal!$K309="TP",IF(ISNUMBER(Journal!$G309),"OK","TP1 MISSING"),IF(Journal!$K309="Manual exit",IF(ISNUMBER(Journal!$J309),"OK","MANUAL MISSING"),IF(Journal!$K309="TP1 + Breakeven",IF(ISNUMBER(Journal!$G309),"OK","TP1 MISSING"),IF(Journal!$K309="TP1 + Manual",IF(ISNUMBER(Journal!$G309),IF(ISNUMBER(Journal!$J309),"OK","MANUAL MISSING"),IF(ISNUMBER(Journal!$J309),"TP1 MISSING","TP1 &amp; MANUAL MISSING")),IF(Journal!$K309="Multiple TP",IF(ISNUMBER(Journal!$G309),IF(ISNUMBER(Journal!$H309),"OK","TP2 MISSING"),IF(ISNUMBER(Journal!$H309),"TP1 MISSING","TP1 &amp; TP2 MISSING")),"UNKNOWN OUTCOME")))))))))))))</f>
        <v>0</v>
      </c>
      <c r="K309">
        <f>J309="OK"</f>
        <v>0</v>
      </c>
      <c r="L309">
        <f>IF(ISNUMBER(Journal!$M309),Journal!$M309,0.5)</f>
        <v>0</v>
      </c>
      <c r="M309">
        <f>IF(NOT(K309),"",G309*IF(Journal!$K309="SL",Journal!$F309-Journal!$E309,IF(Journal!$K309="TP",Journal!$G309-Journal!$E309,IF(Journal!$K309="Manual exit",Journal!$J309-Journal!$E309,IF(Journal!$K309="TP1 + Breakeven",L309*(Journal!$G309-Journal!$E309),IF(Journal!$K309="TP1 + Manual",L309*(Journal!$G309-Journal!$E309)+(1-L309)*(Journal!$J309-Journal!$E309),(Journal!$G309+Journal!$H309+IF(ISNUMBER(Journal!$I309),Journal!$I309,0))/IF(ISNUMBER(Journal!$I309),3,2)-Journal!$E309))))))</f>
        <v>0</v>
      </c>
      <c r="N309">
        <f>IF(K309,Journal!$E309+G309*M309,"")</f>
        <v>0</v>
      </c>
      <c r="O309">
        <f>Q308</f>
        <v>0</v>
      </c>
      <c r="P309">
        <f>IF(OR(NOT(A309),I309&lt;&gt;""),"",Journal!$L309)</f>
        <v>0</v>
      </c>
      <c r="Q309">
        <f>O309+IF(K309,V309,0)</f>
        <v>0</v>
      </c>
      <c r="R309">
        <f>IF(P309="","",H309*P309*C309*D309)</f>
        <v>0</v>
      </c>
      <c r="S309">
        <f>IF(K309,M309*P309*C309*D309,"")</f>
        <v>0</v>
      </c>
      <c r="T309">
        <f>IF(K309,-IF(F309&gt;0,F309*Journal!$E309*P309*C309*D309,P309*E309),"")</f>
        <v>0</v>
      </c>
      <c r="U309">
        <f>IF(K309,IF(S309&gt;0,"W",IF(S309&lt;0,"L","B")),"")</f>
        <v>0</v>
      </c>
      <c r="V309">
        <f>IF(K309,S309+T309,"")</f>
        <v>0</v>
      </c>
      <c r="W309">
        <f>IF(K309,V309/O309,"")</f>
        <v>0</v>
      </c>
      <c r="X309">
        <f>IF(K309,M309/H309,"")</f>
        <v>0</v>
      </c>
      <c r="Y309">
        <f>IF(AND(OR(J309="OK",J309="OPEN"),ISNUMBER(Journal!$G309)),G309*(Journal!$G309-Journal!$E309)/H309,"")</f>
        <v>0</v>
      </c>
      <c r="Z309">
        <f>IF(AA309="","",IF(AND(ISNUMBER(Settings!$D$5),ISNUMBER(Settings!$E$5),IF(Settings!$D$5&lt;=Settings!$E$5,AND(AA309&gt;=Settings!$D$5,AA309&lt;Settings!$E$5),OR(AA309&gt;=Settings!$D$5,AA309&lt;Settings!$E$5))),Settings!$A$5,IF(AND(ISNUMBER(Settings!$D$6),ISNUMBER(Settings!$E$6),IF(Settings!$D$6&lt;=Settings!$E$6,AND(AA309&gt;=Settings!$D$6,AA309&lt;Settings!$E$6),OR(AA309&gt;=Settings!$D$6,AA309&lt;Settings!$E$6))),Settings!$A$6,IF(AND(ISNUMBER(Settings!$D$7),ISNUMBER(Settings!$E$7),IF(Settings!$D$7&lt;=Settings!$E$7,AND(AA309&gt;=Settings!$D$7,AA309&lt;Settings!$E$7),OR(AA309&gt;=Settings!$D$7,AA309&lt;Settings!$E$7))),Settings!$A$7,IF(AND(ISNUMBER(Settings!$D$8),ISNUMBER(Settings!$E$8),IF(Settings!$D$8&lt;=Settings!$E$8,AND(AA309&gt;=Settings!$D$8,AA309&lt;Settings!$E$8),OR(AA309&gt;=Settings!$D$8,AA309&lt;Settings!$E$8))),Settings!$A$8,IF(AND(ISNUMBER(Settings!$D$9),ISNUMBER(Settings!$E$9),IF(Settings!$D$9&lt;=Settings!$E$9,AND(AA309&gt;=Settings!$D$9,AA309&lt;Settings!$E$9),OR(AA309&gt;=Settings!$D$9,AA309&lt;Settings!$E$9))),Settings!$A$9,IF(AND(ISNUMBER(Settings!$D$10),ISNUMBER(Settings!$E$10),IF(Settings!$D$10&lt;=Settings!$E$10,AND(AA309&gt;=Settings!$D$10,AA309&lt;Settings!$E$10),OR(AA309&gt;=Settings!$D$10,AA309&lt;Settings!$E$10))),Settings!$A$10,"")))))))</f>
        <v>0</v>
      </c>
      <c r="AA309">
        <f>IF(AND(A309,ISNUMBER(Journal!$B309)),MOD(ROUND(MOD(Journal!$B309,1)*1440,0)-ROUND(Journal!$D$8*60,0),1440),"")</f>
        <v>0</v>
      </c>
      <c r="AB309">
        <f>IF(G309=1,"LONG",IF(G309=-1,"SHORT",""))</f>
        <v>0</v>
      </c>
      <c r="AC309">
        <f>AC308+IF(K309,1,0)</f>
        <v>0</v>
      </c>
      <c r="AD309">
        <f>IF(K309,AC309,"")</f>
        <v>0</v>
      </c>
      <c r="AE309">
        <f>J309="OPEN"</f>
        <v>0</v>
      </c>
      <c r="AF309">
        <f>AND(J309&lt;&gt;"",J309&lt;&gt;"OK",J309&lt;&gt;"OPEN")</f>
        <v>0</v>
      </c>
      <c r="AH309">
        <v>298</v>
      </c>
      <c r="AI309">
        <f>IF(AH309&gt;$AZ$11,"",IF(AH309=0,Journal!$D$3,INDEX($Q$11:$Q$1010,MATCH(AH309,$AD$11:$AD$1010,0))))</f>
        <v>0</v>
      </c>
      <c r="AJ309">
        <v>299</v>
      </c>
      <c r="AK309">
        <f>IF(AJ309&gt;$AZ$11,"",INDEX($P$11:$P$1010,MATCH(AJ309,$AD$11:$AD$1010,0)))</f>
        <v>0</v>
      </c>
    </row>
    <row r="310" spans="1:37">
      <c r="A310">
        <f>COUNTA(Journal!A310:M310)&gt;0</f>
        <v>0</v>
      </c>
      <c r="B310">
        <f>IF(Journal!$C310="",0,IFERROR(MATCH(Journal!$C310,Markets!$A$5:$A$154,0),0))</f>
        <v>0</v>
      </c>
      <c r="C310">
        <f>IF(B310&gt;0,INDEX(Markets!$C$5:$C$154,B310),"")</f>
        <v>0</v>
      </c>
      <c r="D310">
        <f>IF(B310&gt;0,INDEX(Markets!$F$5:$F$154,B310),"")</f>
        <v>0</v>
      </c>
      <c r="E310">
        <f>IF(B310&gt;0,IF(INDEX(Markets!$G$5:$G$154,B310)="",Journal!$D$4,INDEX(Markets!$G$5:$G$154,B310)),"")</f>
        <v>0</v>
      </c>
      <c r="F310">
        <f>IF(B310&gt;0,N(INDEX(Markets!$H$5:$H$154,B310)),0)</f>
        <v>0</v>
      </c>
      <c r="G310">
        <f>IF(Journal!$D310="LONG",1,IF(Journal!$D310="SHORT",-1,0))</f>
        <v>0</v>
      </c>
      <c r="H310">
        <f>IF(AND(ISNUMBER(Journal!$E310),ISNUMBER(Journal!$F310)),ABS(Journal!$E310-Journal!$F310),"")</f>
        <v>0</v>
      </c>
      <c r="I310">
        <f>IF(NOT(A310),"",IF(Journal!$C310="","INSTRUMENT MISSING",IF(B310=0,"UNKNOWN INSTRUMENT",IF(OR(NOT(ISNUMBER(C310)),NOT(ISNUMBER(D310))),"INSTRUMENT SPECS MISSING",IF(OR(C310&lt;=0,D310&lt;=0),"INSTRUMENT SPECS MISSING",IF(NOT(ISNUMBER(Journal!$E310)),"ENTRY MISSING",IF(NOT(ISNUMBER(Journal!$F310)),"SL MISSING",IF(Journal!$F310=Journal!$E310,"SL = ENTRY",IF(G310=0,"DIRECTION MISSING",IF(G310*(Journal!$E310-Journal!$F310)&lt;=0,"SL WRONG SIDE",IF(NOT(AND(ISNUMBER(Journal!$L310),Journal!$L310&gt;0)),IF(TRUE,"LOTS MISSING","RISK MISSING"),"")))))))))))</f>
        <v>0</v>
      </c>
      <c r="J310">
        <f>IF(NOT(A310),"",IF(I310&lt;&gt;"",I310,IF(AND(ISNUMBER(Journal!$G310),G310*(Journal!$G310-Journal!$E310)&lt;=0),"TP1 WRONG SIDE",IF(AND(ISNUMBER(Journal!$H310),G310*(Journal!$H310-Journal!$E310)&lt;=0),"TP2 WRONG SIDE",IF(AND(ISNUMBER(Journal!$I310),G310*(Journal!$I310-Journal!$E310)&lt;=0),"TP3 WRONG SIDE",IF(Journal!$K310="","OPEN",IF(AND(Journal!$M310&lt;&gt;"",OR(NOT(ISNUMBER(Journal!$M310)),Journal!$M310&lt;=0,Journal!$M310&gt;=1)),"TP1 % INVALID",IF(Journal!$K310="SL","OK",IF(Journal!$K310="TP",IF(ISNUMBER(Journal!$G310),"OK","TP1 MISSING"),IF(Journal!$K310="Manual exit",IF(ISNUMBER(Journal!$J310),"OK","MANUAL MISSING"),IF(Journal!$K310="TP1 + Breakeven",IF(ISNUMBER(Journal!$G310),"OK","TP1 MISSING"),IF(Journal!$K310="TP1 + Manual",IF(ISNUMBER(Journal!$G310),IF(ISNUMBER(Journal!$J310),"OK","MANUAL MISSING"),IF(ISNUMBER(Journal!$J310),"TP1 MISSING","TP1 &amp; MANUAL MISSING")),IF(Journal!$K310="Multiple TP",IF(ISNUMBER(Journal!$G310),IF(ISNUMBER(Journal!$H310),"OK","TP2 MISSING"),IF(ISNUMBER(Journal!$H310),"TP1 MISSING","TP1 &amp; TP2 MISSING")),"UNKNOWN OUTCOME")))))))))))))</f>
        <v>0</v>
      </c>
      <c r="K310">
        <f>J310="OK"</f>
        <v>0</v>
      </c>
      <c r="L310">
        <f>IF(ISNUMBER(Journal!$M310),Journal!$M310,0.5)</f>
        <v>0</v>
      </c>
      <c r="M310">
        <f>IF(NOT(K310),"",G310*IF(Journal!$K310="SL",Journal!$F310-Journal!$E310,IF(Journal!$K310="TP",Journal!$G310-Journal!$E310,IF(Journal!$K310="Manual exit",Journal!$J310-Journal!$E310,IF(Journal!$K310="TP1 + Breakeven",L310*(Journal!$G310-Journal!$E310),IF(Journal!$K310="TP1 + Manual",L310*(Journal!$G310-Journal!$E310)+(1-L310)*(Journal!$J310-Journal!$E310),(Journal!$G310+Journal!$H310+IF(ISNUMBER(Journal!$I310),Journal!$I310,0))/IF(ISNUMBER(Journal!$I310),3,2)-Journal!$E310))))))</f>
        <v>0</v>
      </c>
      <c r="N310">
        <f>IF(K310,Journal!$E310+G310*M310,"")</f>
        <v>0</v>
      </c>
      <c r="O310">
        <f>Q309</f>
        <v>0</v>
      </c>
      <c r="P310">
        <f>IF(OR(NOT(A310),I310&lt;&gt;""),"",Journal!$L310)</f>
        <v>0</v>
      </c>
      <c r="Q310">
        <f>O310+IF(K310,V310,0)</f>
        <v>0</v>
      </c>
      <c r="R310">
        <f>IF(P310="","",H310*P310*C310*D310)</f>
        <v>0</v>
      </c>
      <c r="S310">
        <f>IF(K310,M310*P310*C310*D310,"")</f>
        <v>0</v>
      </c>
      <c r="T310">
        <f>IF(K310,-IF(F310&gt;0,F310*Journal!$E310*P310*C310*D310,P310*E310),"")</f>
        <v>0</v>
      </c>
      <c r="U310">
        <f>IF(K310,IF(S310&gt;0,"W",IF(S310&lt;0,"L","B")),"")</f>
        <v>0</v>
      </c>
      <c r="V310">
        <f>IF(K310,S310+T310,"")</f>
        <v>0</v>
      </c>
      <c r="W310">
        <f>IF(K310,V310/O310,"")</f>
        <v>0</v>
      </c>
      <c r="X310">
        <f>IF(K310,M310/H310,"")</f>
        <v>0</v>
      </c>
      <c r="Y310">
        <f>IF(AND(OR(J310="OK",J310="OPEN"),ISNUMBER(Journal!$G310)),G310*(Journal!$G310-Journal!$E310)/H310,"")</f>
        <v>0</v>
      </c>
      <c r="Z310">
        <f>IF(AA310="","",IF(AND(ISNUMBER(Settings!$D$5),ISNUMBER(Settings!$E$5),IF(Settings!$D$5&lt;=Settings!$E$5,AND(AA310&gt;=Settings!$D$5,AA310&lt;Settings!$E$5),OR(AA310&gt;=Settings!$D$5,AA310&lt;Settings!$E$5))),Settings!$A$5,IF(AND(ISNUMBER(Settings!$D$6),ISNUMBER(Settings!$E$6),IF(Settings!$D$6&lt;=Settings!$E$6,AND(AA310&gt;=Settings!$D$6,AA310&lt;Settings!$E$6),OR(AA310&gt;=Settings!$D$6,AA310&lt;Settings!$E$6))),Settings!$A$6,IF(AND(ISNUMBER(Settings!$D$7),ISNUMBER(Settings!$E$7),IF(Settings!$D$7&lt;=Settings!$E$7,AND(AA310&gt;=Settings!$D$7,AA310&lt;Settings!$E$7),OR(AA310&gt;=Settings!$D$7,AA310&lt;Settings!$E$7))),Settings!$A$7,IF(AND(ISNUMBER(Settings!$D$8),ISNUMBER(Settings!$E$8),IF(Settings!$D$8&lt;=Settings!$E$8,AND(AA310&gt;=Settings!$D$8,AA310&lt;Settings!$E$8),OR(AA310&gt;=Settings!$D$8,AA310&lt;Settings!$E$8))),Settings!$A$8,IF(AND(ISNUMBER(Settings!$D$9),ISNUMBER(Settings!$E$9),IF(Settings!$D$9&lt;=Settings!$E$9,AND(AA310&gt;=Settings!$D$9,AA310&lt;Settings!$E$9),OR(AA310&gt;=Settings!$D$9,AA310&lt;Settings!$E$9))),Settings!$A$9,IF(AND(ISNUMBER(Settings!$D$10),ISNUMBER(Settings!$E$10),IF(Settings!$D$10&lt;=Settings!$E$10,AND(AA310&gt;=Settings!$D$10,AA310&lt;Settings!$E$10),OR(AA310&gt;=Settings!$D$10,AA310&lt;Settings!$E$10))),Settings!$A$10,"")))))))</f>
        <v>0</v>
      </c>
      <c r="AA310">
        <f>IF(AND(A310,ISNUMBER(Journal!$B310)),MOD(ROUND(MOD(Journal!$B310,1)*1440,0)-ROUND(Journal!$D$8*60,0),1440),"")</f>
        <v>0</v>
      </c>
      <c r="AB310">
        <f>IF(G310=1,"LONG",IF(G310=-1,"SHORT",""))</f>
        <v>0</v>
      </c>
      <c r="AC310">
        <f>AC309+IF(K310,1,0)</f>
        <v>0</v>
      </c>
      <c r="AD310">
        <f>IF(K310,AC310,"")</f>
        <v>0</v>
      </c>
      <c r="AE310">
        <f>J310="OPEN"</f>
        <v>0</v>
      </c>
      <c r="AF310">
        <f>AND(J310&lt;&gt;"",J310&lt;&gt;"OK",J310&lt;&gt;"OPEN")</f>
        <v>0</v>
      </c>
      <c r="AH310">
        <v>299</v>
      </c>
      <c r="AI310">
        <f>IF(AH310&gt;$AZ$11,"",IF(AH310=0,Journal!$D$3,INDEX($Q$11:$Q$1010,MATCH(AH310,$AD$11:$AD$1010,0))))</f>
        <v>0</v>
      </c>
      <c r="AJ310">
        <v>300</v>
      </c>
      <c r="AK310">
        <f>IF(AJ310&gt;$AZ$11,"",INDEX($P$11:$P$1010,MATCH(AJ310,$AD$11:$AD$1010,0)))</f>
        <v>0</v>
      </c>
    </row>
    <row r="311" spans="1:37">
      <c r="A311">
        <f>COUNTA(Journal!A311:M311)&gt;0</f>
        <v>0</v>
      </c>
      <c r="B311">
        <f>IF(Journal!$C311="",0,IFERROR(MATCH(Journal!$C311,Markets!$A$5:$A$154,0),0))</f>
        <v>0</v>
      </c>
      <c r="C311">
        <f>IF(B311&gt;0,INDEX(Markets!$C$5:$C$154,B311),"")</f>
        <v>0</v>
      </c>
      <c r="D311">
        <f>IF(B311&gt;0,INDEX(Markets!$F$5:$F$154,B311),"")</f>
        <v>0</v>
      </c>
      <c r="E311">
        <f>IF(B311&gt;0,IF(INDEX(Markets!$G$5:$G$154,B311)="",Journal!$D$4,INDEX(Markets!$G$5:$G$154,B311)),"")</f>
        <v>0</v>
      </c>
      <c r="F311">
        <f>IF(B311&gt;0,N(INDEX(Markets!$H$5:$H$154,B311)),0)</f>
        <v>0</v>
      </c>
      <c r="G311">
        <f>IF(Journal!$D311="LONG",1,IF(Journal!$D311="SHORT",-1,0))</f>
        <v>0</v>
      </c>
      <c r="H311">
        <f>IF(AND(ISNUMBER(Journal!$E311),ISNUMBER(Journal!$F311)),ABS(Journal!$E311-Journal!$F311),"")</f>
        <v>0</v>
      </c>
      <c r="I311">
        <f>IF(NOT(A311),"",IF(Journal!$C311="","INSTRUMENT MISSING",IF(B311=0,"UNKNOWN INSTRUMENT",IF(OR(NOT(ISNUMBER(C311)),NOT(ISNUMBER(D311))),"INSTRUMENT SPECS MISSING",IF(OR(C311&lt;=0,D311&lt;=0),"INSTRUMENT SPECS MISSING",IF(NOT(ISNUMBER(Journal!$E311)),"ENTRY MISSING",IF(NOT(ISNUMBER(Journal!$F311)),"SL MISSING",IF(Journal!$F311=Journal!$E311,"SL = ENTRY",IF(G311=0,"DIRECTION MISSING",IF(G311*(Journal!$E311-Journal!$F311)&lt;=0,"SL WRONG SIDE",IF(NOT(AND(ISNUMBER(Journal!$L311),Journal!$L311&gt;0)),IF(TRUE,"LOTS MISSING","RISK MISSING"),"")))))))))))</f>
        <v>0</v>
      </c>
      <c r="J311">
        <f>IF(NOT(A311),"",IF(I311&lt;&gt;"",I311,IF(AND(ISNUMBER(Journal!$G311),G311*(Journal!$G311-Journal!$E311)&lt;=0),"TP1 WRONG SIDE",IF(AND(ISNUMBER(Journal!$H311),G311*(Journal!$H311-Journal!$E311)&lt;=0),"TP2 WRONG SIDE",IF(AND(ISNUMBER(Journal!$I311),G311*(Journal!$I311-Journal!$E311)&lt;=0),"TP3 WRONG SIDE",IF(Journal!$K311="","OPEN",IF(AND(Journal!$M311&lt;&gt;"",OR(NOT(ISNUMBER(Journal!$M311)),Journal!$M311&lt;=0,Journal!$M311&gt;=1)),"TP1 % INVALID",IF(Journal!$K311="SL","OK",IF(Journal!$K311="TP",IF(ISNUMBER(Journal!$G311),"OK","TP1 MISSING"),IF(Journal!$K311="Manual exit",IF(ISNUMBER(Journal!$J311),"OK","MANUAL MISSING"),IF(Journal!$K311="TP1 + Breakeven",IF(ISNUMBER(Journal!$G311),"OK","TP1 MISSING"),IF(Journal!$K311="TP1 + Manual",IF(ISNUMBER(Journal!$G311),IF(ISNUMBER(Journal!$J311),"OK","MANUAL MISSING"),IF(ISNUMBER(Journal!$J311),"TP1 MISSING","TP1 &amp; MANUAL MISSING")),IF(Journal!$K311="Multiple TP",IF(ISNUMBER(Journal!$G311),IF(ISNUMBER(Journal!$H311),"OK","TP2 MISSING"),IF(ISNUMBER(Journal!$H311),"TP1 MISSING","TP1 &amp; TP2 MISSING")),"UNKNOWN OUTCOME")))))))))))))</f>
        <v>0</v>
      </c>
      <c r="K311">
        <f>J311="OK"</f>
        <v>0</v>
      </c>
      <c r="L311">
        <f>IF(ISNUMBER(Journal!$M311),Journal!$M311,0.5)</f>
        <v>0</v>
      </c>
      <c r="M311">
        <f>IF(NOT(K311),"",G311*IF(Journal!$K311="SL",Journal!$F311-Journal!$E311,IF(Journal!$K311="TP",Journal!$G311-Journal!$E311,IF(Journal!$K311="Manual exit",Journal!$J311-Journal!$E311,IF(Journal!$K311="TP1 + Breakeven",L311*(Journal!$G311-Journal!$E311),IF(Journal!$K311="TP1 + Manual",L311*(Journal!$G311-Journal!$E311)+(1-L311)*(Journal!$J311-Journal!$E311),(Journal!$G311+Journal!$H311+IF(ISNUMBER(Journal!$I311),Journal!$I311,0))/IF(ISNUMBER(Journal!$I311),3,2)-Journal!$E311))))))</f>
        <v>0</v>
      </c>
      <c r="N311">
        <f>IF(K311,Journal!$E311+G311*M311,"")</f>
        <v>0</v>
      </c>
      <c r="O311">
        <f>Q310</f>
        <v>0</v>
      </c>
      <c r="P311">
        <f>IF(OR(NOT(A311),I311&lt;&gt;""),"",Journal!$L311)</f>
        <v>0</v>
      </c>
      <c r="Q311">
        <f>O311+IF(K311,V311,0)</f>
        <v>0</v>
      </c>
      <c r="R311">
        <f>IF(P311="","",H311*P311*C311*D311)</f>
        <v>0</v>
      </c>
      <c r="S311">
        <f>IF(K311,M311*P311*C311*D311,"")</f>
        <v>0</v>
      </c>
      <c r="T311">
        <f>IF(K311,-IF(F311&gt;0,F311*Journal!$E311*P311*C311*D311,P311*E311),"")</f>
        <v>0</v>
      </c>
      <c r="U311">
        <f>IF(K311,IF(S311&gt;0,"W",IF(S311&lt;0,"L","B")),"")</f>
        <v>0</v>
      </c>
      <c r="V311">
        <f>IF(K311,S311+T311,"")</f>
        <v>0</v>
      </c>
      <c r="W311">
        <f>IF(K311,V311/O311,"")</f>
        <v>0</v>
      </c>
      <c r="X311">
        <f>IF(K311,M311/H311,"")</f>
        <v>0</v>
      </c>
      <c r="Y311">
        <f>IF(AND(OR(J311="OK",J311="OPEN"),ISNUMBER(Journal!$G311)),G311*(Journal!$G311-Journal!$E311)/H311,"")</f>
        <v>0</v>
      </c>
      <c r="Z311">
        <f>IF(AA311="","",IF(AND(ISNUMBER(Settings!$D$5),ISNUMBER(Settings!$E$5),IF(Settings!$D$5&lt;=Settings!$E$5,AND(AA311&gt;=Settings!$D$5,AA311&lt;Settings!$E$5),OR(AA311&gt;=Settings!$D$5,AA311&lt;Settings!$E$5))),Settings!$A$5,IF(AND(ISNUMBER(Settings!$D$6),ISNUMBER(Settings!$E$6),IF(Settings!$D$6&lt;=Settings!$E$6,AND(AA311&gt;=Settings!$D$6,AA311&lt;Settings!$E$6),OR(AA311&gt;=Settings!$D$6,AA311&lt;Settings!$E$6))),Settings!$A$6,IF(AND(ISNUMBER(Settings!$D$7),ISNUMBER(Settings!$E$7),IF(Settings!$D$7&lt;=Settings!$E$7,AND(AA311&gt;=Settings!$D$7,AA311&lt;Settings!$E$7),OR(AA311&gt;=Settings!$D$7,AA311&lt;Settings!$E$7))),Settings!$A$7,IF(AND(ISNUMBER(Settings!$D$8),ISNUMBER(Settings!$E$8),IF(Settings!$D$8&lt;=Settings!$E$8,AND(AA311&gt;=Settings!$D$8,AA311&lt;Settings!$E$8),OR(AA311&gt;=Settings!$D$8,AA311&lt;Settings!$E$8))),Settings!$A$8,IF(AND(ISNUMBER(Settings!$D$9),ISNUMBER(Settings!$E$9),IF(Settings!$D$9&lt;=Settings!$E$9,AND(AA311&gt;=Settings!$D$9,AA311&lt;Settings!$E$9),OR(AA311&gt;=Settings!$D$9,AA311&lt;Settings!$E$9))),Settings!$A$9,IF(AND(ISNUMBER(Settings!$D$10),ISNUMBER(Settings!$E$10),IF(Settings!$D$10&lt;=Settings!$E$10,AND(AA311&gt;=Settings!$D$10,AA311&lt;Settings!$E$10),OR(AA311&gt;=Settings!$D$10,AA311&lt;Settings!$E$10))),Settings!$A$10,"")))))))</f>
        <v>0</v>
      </c>
      <c r="AA311">
        <f>IF(AND(A311,ISNUMBER(Journal!$B311)),MOD(ROUND(MOD(Journal!$B311,1)*1440,0)-ROUND(Journal!$D$8*60,0),1440),"")</f>
        <v>0</v>
      </c>
      <c r="AB311">
        <f>IF(G311=1,"LONG",IF(G311=-1,"SHORT",""))</f>
        <v>0</v>
      </c>
      <c r="AC311">
        <f>AC310+IF(K311,1,0)</f>
        <v>0</v>
      </c>
      <c r="AD311">
        <f>IF(K311,AC311,"")</f>
        <v>0</v>
      </c>
      <c r="AE311">
        <f>J311="OPEN"</f>
        <v>0</v>
      </c>
      <c r="AF311">
        <f>AND(J311&lt;&gt;"",J311&lt;&gt;"OK",J311&lt;&gt;"OPEN")</f>
        <v>0</v>
      </c>
      <c r="AH311">
        <v>300</v>
      </c>
      <c r="AI311">
        <f>IF(AH311&gt;$AZ$11,"",IF(AH311=0,Journal!$D$3,INDEX($Q$11:$Q$1010,MATCH(AH311,$AD$11:$AD$1010,0))))</f>
        <v>0</v>
      </c>
      <c r="AJ311">
        <v>301</v>
      </c>
      <c r="AK311">
        <f>IF(AJ311&gt;$AZ$11,"",INDEX($P$11:$P$1010,MATCH(AJ311,$AD$11:$AD$1010,0)))</f>
        <v>0</v>
      </c>
    </row>
    <row r="312" spans="1:37">
      <c r="A312">
        <f>COUNTA(Journal!A312:M312)&gt;0</f>
        <v>0</v>
      </c>
      <c r="B312">
        <f>IF(Journal!$C312="",0,IFERROR(MATCH(Journal!$C312,Markets!$A$5:$A$154,0),0))</f>
        <v>0</v>
      </c>
      <c r="C312">
        <f>IF(B312&gt;0,INDEX(Markets!$C$5:$C$154,B312),"")</f>
        <v>0</v>
      </c>
      <c r="D312">
        <f>IF(B312&gt;0,INDEX(Markets!$F$5:$F$154,B312),"")</f>
        <v>0</v>
      </c>
      <c r="E312">
        <f>IF(B312&gt;0,IF(INDEX(Markets!$G$5:$G$154,B312)="",Journal!$D$4,INDEX(Markets!$G$5:$G$154,B312)),"")</f>
        <v>0</v>
      </c>
      <c r="F312">
        <f>IF(B312&gt;0,N(INDEX(Markets!$H$5:$H$154,B312)),0)</f>
        <v>0</v>
      </c>
      <c r="G312">
        <f>IF(Journal!$D312="LONG",1,IF(Journal!$D312="SHORT",-1,0))</f>
        <v>0</v>
      </c>
      <c r="H312">
        <f>IF(AND(ISNUMBER(Journal!$E312),ISNUMBER(Journal!$F312)),ABS(Journal!$E312-Journal!$F312),"")</f>
        <v>0</v>
      </c>
      <c r="I312">
        <f>IF(NOT(A312),"",IF(Journal!$C312="","INSTRUMENT MISSING",IF(B312=0,"UNKNOWN INSTRUMENT",IF(OR(NOT(ISNUMBER(C312)),NOT(ISNUMBER(D312))),"INSTRUMENT SPECS MISSING",IF(OR(C312&lt;=0,D312&lt;=0),"INSTRUMENT SPECS MISSING",IF(NOT(ISNUMBER(Journal!$E312)),"ENTRY MISSING",IF(NOT(ISNUMBER(Journal!$F312)),"SL MISSING",IF(Journal!$F312=Journal!$E312,"SL = ENTRY",IF(G312=0,"DIRECTION MISSING",IF(G312*(Journal!$E312-Journal!$F312)&lt;=0,"SL WRONG SIDE",IF(NOT(AND(ISNUMBER(Journal!$L312),Journal!$L312&gt;0)),IF(TRUE,"LOTS MISSING","RISK MISSING"),"")))))))))))</f>
        <v>0</v>
      </c>
      <c r="J312">
        <f>IF(NOT(A312),"",IF(I312&lt;&gt;"",I312,IF(AND(ISNUMBER(Journal!$G312),G312*(Journal!$G312-Journal!$E312)&lt;=0),"TP1 WRONG SIDE",IF(AND(ISNUMBER(Journal!$H312),G312*(Journal!$H312-Journal!$E312)&lt;=0),"TP2 WRONG SIDE",IF(AND(ISNUMBER(Journal!$I312),G312*(Journal!$I312-Journal!$E312)&lt;=0),"TP3 WRONG SIDE",IF(Journal!$K312="","OPEN",IF(AND(Journal!$M312&lt;&gt;"",OR(NOT(ISNUMBER(Journal!$M312)),Journal!$M312&lt;=0,Journal!$M312&gt;=1)),"TP1 % INVALID",IF(Journal!$K312="SL","OK",IF(Journal!$K312="TP",IF(ISNUMBER(Journal!$G312),"OK","TP1 MISSING"),IF(Journal!$K312="Manual exit",IF(ISNUMBER(Journal!$J312),"OK","MANUAL MISSING"),IF(Journal!$K312="TP1 + Breakeven",IF(ISNUMBER(Journal!$G312),"OK","TP1 MISSING"),IF(Journal!$K312="TP1 + Manual",IF(ISNUMBER(Journal!$G312),IF(ISNUMBER(Journal!$J312),"OK","MANUAL MISSING"),IF(ISNUMBER(Journal!$J312),"TP1 MISSING","TP1 &amp; MANUAL MISSING")),IF(Journal!$K312="Multiple TP",IF(ISNUMBER(Journal!$G312),IF(ISNUMBER(Journal!$H312),"OK","TP2 MISSING"),IF(ISNUMBER(Journal!$H312),"TP1 MISSING","TP1 &amp; TP2 MISSING")),"UNKNOWN OUTCOME")))))))))))))</f>
        <v>0</v>
      </c>
      <c r="K312">
        <f>J312="OK"</f>
        <v>0</v>
      </c>
      <c r="L312">
        <f>IF(ISNUMBER(Journal!$M312),Journal!$M312,0.5)</f>
        <v>0</v>
      </c>
      <c r="M312">
        <f>IF(NOT(K312),"",G312*IF(Journal!$K312="SL",Journal!$F312-Journal!$E312,IF(Journal!$K312="TP",Journal!$G312-Journal!$E312,IF(Journal!$K312="Manual exit",Journal!$J312-Journal!$E312,IF(Journal!$K312="TP1 + Breakeven",L312*(Journal!$G312-Journal!$E312),IF(Journal!$K312="TP1 + Manual",L312*(Journal!$G312-Journal!$E312)+(1-L312)*(Journal!$J312-Journal!$E312),(Journal!$G312+Journal!$H312+IF(ISNUMBER(Journal!$I312),Journal!$I312,0))/IF(ISNUMBER(Journal!$I312),3,2)-Journal!$E312))))))</f>
        <v>0</v>
      </c>
      <c r="N312">
        <f>IF(K312,Journal!$E312+G312*M312,"")</f>
        <v>0</v>
      </c>
      <c r="O312">
        <f>Q311</f>
        <v>0</v>
      </c>
      <c r="P312">
        <f>IF(OR(NOT(A312),I312&lt;&gt;""),"",Journal!$L312)</f>
        <v>0</v>
      </c>
      <c r="Q312">
        <f>O312+IF(K312,V312,0)</f>
        <v>0</v>
      </c>
      <c r="R312">
        <f>IF(P312="","",H312*P312*C312*D312)</f>
        <v>0</v>
      </c>
      <c r="S312">
        <f>IF(K312,M312*P312*C312*D312,"")</f>
        <v>0</v>
      </c>
      <c r="T312">
        <f>IF(K312,-IF(F312&gt;0,F312*Journal!$E312*P312*C312*D312,P312*E312),"")</f>
        <v>0</v>
      </c>
      <c r="U312">
        <f>IF(K312,IF(S312&gt;0,"W",IF(S312&lt;0,"L","B")),"")</f>
        <v>0</v>
      </c>
      <c r="V312">
        <f>IF(K312,S312+T312,"")</f>
        <v>0</v>
      </c>
      <c r="W312">
        <f>IF(K312,V312/O312,"")</f>
        <v>0</v>
      </c>
      <c r="X312">
        <f>IF(K312,M312/H312,"")</f>
        <v>0</v>
      </c>
      <c r="Y312">
        <f>IF(AND(OR(J312="OK",J312="OPEN"),ISNUMBER(Journal!$G312)),G312*(Journal!$G312-Journal!$E312)/H312,"")</f>
        <v>0</v>
      </c>
      <c r="Z312">
        <f>IF(AA312="","",IF(AND(ISNUMBER(Settings!$D$5),ISNUMBER(Settings!$E$5),IF(Settings!$D$5&lt;=Settings!$E$5,AND(AA312&gt;=Settings!$D$5,AA312&lt;Settings!$E$5),OR(AA312&gt;=Settings!$D$5,AA312&lt;Settings!$E$5))),Settings!$A$5,IF(AND(ISNUMBER(Settings!$D$6),ISNUMBER(Settings!$E$6),IF(Settings!$D$6&lt;=Settings!$E$6,AND(AA312&gt;=Settings!$D$6,AA312&lt;Settings!$E$6),OR(AA312&gt;=Settings!$D$6,AA312&lt;Settings!$E$6))),Settings!$A$6,IF(AND(ISNUMBER(Settings!$D$7),ISNUMBER(Settings!$E$7),IF(Settings!$D$7&lt;=Settings!$E$7,AND(AA312&gt;=Settings!$D$7,AA312&lt;Settings!$E$7),OR(AA312&gt;=Settings!$D$7,AA312&lt;Settings!$E$7))),Settings!$A$7,IF(AND(ISNUMBER(Settings!$D$8),ISNUMBER(Settings!$E$8),IF(Settings!$D$8&lt;=Settings!$E$8,AND(AA312&gt;=Settings!$D$8,AA312&lt;Settings!$E$8),OR(AA312&gt;=Settings!$D$8,AA312&lt;Settings!$E$8))),Settings!$A$8,IF(AND(ISNUMBER(Settings!$D$9),ISNUMBER(Settings!$E$9),IF(Settings!$D$9&lt;=Settings!$E$9,AND(AA312&gt;=Settings!$D$9,AA312&lt;Settings!$E$9),OR(AA312&gt;=Settings!$D$9,AA312&lt;Settings!$E$9))),Settings!$A$9,IF(AND(ISNUMBER(Settings!$D$10),ISNUMBER(Settings!$E$10),IF(Settings!$D$10&lt;=Settings!$E$10,AND(AA312&gt;=Settings!$D$10,AA312&lt;Settings!$E$10),OR(AA312&gt;=Settings!$D$10,AA312&lt;Settings!$E$10))),Settings!$A$10,"")))))))</f>
        <v>0</v>
      </c>
      <c r="AA312">
        <f>IF(AND(A312,ISNUMBER(Journal!$B312)),MOD(ROUND(MOD(Journal!$B312,1)*1440,0)-ROUND(Journal!$D$8*60,0),1440),"")</f>
        <v>0</v>
      </c>
      <c r="AB312">
        <f>IF(G312=1,"LONG",IF(G312=-1,"SHORT",""))</f>
        <v>0</v>
      </c>
      <c r="AC312">
        <f>AC311+IF(K312,1,0)</f>
        <v>0</v>
      </c>
      <c r="AD312">
        <f>IF(K312,AC312,"")</f>
        <v>0</v>
      </c>
      <c r="AE312">
        <f>J312="OPEN"</f>
        <v>0</v>
      </c>
      <c r="AF312">
        <f>AND(J312&lt;&gt;"",J312&lt;&gt;"OK",J312&lt;&gt;"OPEN")</f>
        <v>0</v>
      </c>
      <c r="AH312">
        <v>301</v>
      </c>
      <c r="AI312">
        <f>IF(AH312&gt;$AZ$11,"",IF(AH312=0,Journal!$D$3,INDEX($Q$11:$Q$1010,MATCH(AH312,$AD$11:$AD$1010,0))))</f>
        <v>0</v>
      </c>
      <c r="AJ312">
        <v>302</v>
      </c>
      <c r="AK312">
        <f>IF(AJ312&gt;$AZ$11,"",INDEX($P$11:$P$1010,MATCH(AJ312,$AD$11:$AD$1010,0)))</f>
        <v>0</v>
      </c>
    </row>
    <row r="313" spans="1:37">
      <c r="A313">
        <f>COUNTA(Journal!A313:M313)&gt;0</f>
        <v>0</v>
      </c>
      <c r="B313">
        <f>IF(Journal!$C313="",0,IFERROR(MATCH(Journal!$C313,Markets!$A$5:$A$154,0),0))</f>
        <v>0</v>
      </c>
      <c r="C313">
        <f>IF(B313&gt;0,INDEX(Markets!$C$5:$C$154,B313),"")</f>
        <v>0</v>
      </c>
      <c r="D313">
        <f>IF(B313&gt;0,INDEX(Markets!$F$5:$F$154,B313),"")</f>
        <v>0</v>
      </c>
      <c r="E313">
        <f>IF(B313&gt;0,IF(INDEX(Markets!$G$5:$G$154,B313)="",Journal!$D$4,INDEX(Markets!$G$5:$G$154,B313)),"")</f>
        <v>0</v>
      </c>
      <c r="F313">
        <f>IF(B313&gt;0,N(INDEX(Markets!$H$5:$H$154,B313)),0)</f>
        <v>0</v>
      </c>
      <c r="G313">
        <f>IF(Journal!$D313="LONG",1,IF(Journal!$D313="SHORT",-1,0))</f>
        <v>0</v>
      </c>
      <c r="H313">
        <f>IF(AND(ISNUMBER(Journal!$E313),ISNUMBER(Journal!$F313)),ABS(Journal!$E313-Journal!$F313),"")</f>
        <v>0</v>
      </c>
      <c r="I313">
        <f>IF(NOT(A313),"",IF(Journal!$C313="","INSTRUMENT MISSING",IF(B313=0,"UNKNOWN INSTRUMENT",IF(OR(NOT(ISNUMBER(C313)),NOT(ISNUMBER(D313))),"INSTRUMENT SPECS MISSING",IF(OR(C313&lt;=0,D313&lt;=0),"INSTRUMENT SPECS MISSING",IF(NOT(ISNUMBER(Journal!$E313)),"ENTRY MISSING",IF(NOT(ISNUMBER(Journal!$F313)),"SL MISSING",IF(Journal!$F313=Journal!$E313,"SL = ENTRY",IF(G313=0,"DIRECTION MISSING",IF(G313*(Journal!$E313-Journal!$F313)&lt;=0,"SL WRONG SIDE",IF(NOT(AND(ISNUMBER(Journal!$L313),Journal!$L313&gt;0)),IF(TRUE,"LOTS MISSING","RISK MISSING"),"")))))))))))</f>
        <v>0</v>
      </c>
      <c r="J313">
        <f>IF(NOT(A313),"",IF(I313&lt;&gt;"",I313,IF(AND(ISNUMBER(Journal!$G313),G313*(Journal!$G313-Journal!$E313)&lt;=0),"TP1 WRONG SIDE",IF(AND(ISNUMBER(Journal!$H313),G313*(Journal!$H313-Journal!$E313)&lt;=0),"TP2 WRONG SIDE",IF(AND(ISNUMBER(Journal!$I313),G313*(Journal!$I313-Journal!$E313)&lt;=0),"TP3 WRONG SIDE",IF(Journal!$K313="","OPEN",IF(AND(Journal!$M313&lt;&gt;"",OR(NOT(ISNUMBER(Journal!$M313)),Journal!$M313&lt;=0,Journal!$M313&gt;=1)),"TP1 % INVALID",IF(Journal!$K313="SL","OK",IF(Journal!$K313="TP",IF(ISNUMBER(Journal!$G313),"OK","TP1 MISSING"),IF(Journal!$K313="Manual exit",IF(ISNUMBER(Journal!$J313),"OK","MANUAL MISSING"),IF(Journal!$K313="TP1 + Breakeven",IF(ISNUMBER(Journal!$G313),"OK","TP1 MISSING"),IF(Journal!$K313="TP1 + Manual",IF(ISNUMBER(Journal!$G313),IF(ISNUMBER(Journal!$J313),"OK","MANUAL MISSING"),IF(ISNUMBER(Journal!$J313),"TP1 MISSING","TP1 &amp; MANUAL MISSING")),IF(Journal!$K313="Multiple TP",IF(ISNUMBER(Journal!$G313),IF(ISNUMBER(Journal!$H313),"OK","TP2 MISSING"),IF(ISNUMBER(Journal!$H313),"TP1 MISSING","TP1 &amp; TP2 MISSING")),"UNKNOWN OUTCOME")))))))))))))</f>
        <v>0</v>
      </c>
      <c r="K313">
        <f>J313="OK"</f>
        <v>0</v>
      </c>
      <c r="L313">
        <f>IF(ISNUMBER(Journal!$M313),Journal!$M313,0.5)</f>
        <v>0</v>
      </c>
      <c r="M313">
        <f>IF(NOT(K313),"",G313*IF(Journal!$K313="SL",Journal!$F313-Journal!$E313,IF(Journal!$K313="TP",Journal!$G313-Journal!$E313,IF(Journal!$K313="Manual exit",Journal!$J313-Journal!$E313,IF(Journal!$K313="TP1 + Breakeven",L313*(Journal!$G313-Journal!$E313),IF(Journal!$K313="TP1 + Manual",L313*(Journal!$G313-Journal!$E313)+(1-L313)*(Journal!$J313-Journal!$E313),(Journal!$G313+Journal!$H313+IF(ISNUMBER(Journal!$I313),Journal!$I313,0))/IF(ISNUMBER(Journal!$I313),3,2)-Journal!$E313))))))</f>
        <v>0</v>
      </c>
      <c r="N313">
        <f>IF(K313,Journal!$E313+G313*M313,"")</f>
        <v>0</v>
      </c>
      <c r="O313">
        <f>Q312</f>
        <v>0</v>
      </c>
      <c r="P313">
        <f>IF(OR(NOT(A313),I313&lt;&gt;""),"",Journal!$L313)</f>
        <v>0</v>
      </c>
      <c r="Q313">
        <f>O313+IF(K313,V313,0)</f>
        <v>0</v>
      </c>
      <c r="R313">
        <f>IF(P313="","",H313*P313*C313*D313)</f>
        <v>0</v>
      </c>
      <c r="S313">
        <f>IF(K313,M313*P313*C313*D313,"")</f>
        <v>0</v>
      </c>
      <c r="T313">
        <f>IF(K313,-IF(F313&gt;0,F313*Journal!$E313*P313*C313*D313,P313*E313),"")</f>
        <v>0</v>
      </c>
      <c r="U313">
        <f>IF(K313,IF(S313&gt;0,"W",IF(S313&lt;0,"L","B")),"")</f>
        <v>0</v>
      </c>
      <c r="V313">
        <f>IF(K313,S313+T313,"")</f>
        <v>0</v>
      </c>
      <c r="W313">
        <f>IF(K313,V313/O313,"")</f>
        <v>0</v>
      </c>
      <c r="X313">
        <f>IF(K313,M313/H313,"")</f>
        <v>0</v>
      </c>
      <c r="Y313">
        <f>IF(AND(OR(J313="OK",J313="OPEN"),ISNUMBER(Journal!$G313)),G313*(Journal!$G313-Journal!$E313)/H313,"")</f>
        <v>0</v>
      </c>
      <c r="Z313">
        <f>IF(AA313="","",IF(AND(ISNUMBER(Settings!$D$5),ISNUMBER(Settings!$E$5),IF(Settings!$D$5&lt;=Settings!$E$5,AND(AA313&gt;=Settings!$D$5,AA313&lt;Settings!$E$5),OR(AA313&gt;=Settings!$D$5,AA313&lt;Settings!$E$5))),Settings!$A$5,IF(AND(ISNUMBER(Settings!$D$6),ISNUMBER(Settings!$E$6),IF(Settings!$D$6&lt;=Settings!$E$6,AND(AA313&gt;=Settings!$D$6,AA313&lt;Settings!$E$6),OR(AA313&gt;=Settings!$D$6,AA313&lt;Settings!$E$6))),Settings!$A$6,IF(AND(ISNUMBER(Settings!$D$7),ISNUMBER(Settings!$E$7),IF(Settings!$D$7&lt;=Settings!$E$7,AND(AA313&gt;=Settings!$D$7,AA313&lt;Settings!$E$7),OR(AA313&gt;=Settings!$D$7,AA313&lt;Settings!$E$7))),Settings!$A$7,IF(AND(ISNUMBER(Settings!$D$8),ISNUMBER(Settings!$E$8),IF(Settings!$D$8&lt;=Settings!$E$8,AND(AA313&gt;=Settings!$D$8,AA313&lt;Settings!$E$8),OR(AA313&gt;=Settings!$D$8,AA313&lt;Settings!$E$8))),Settings!$A$8,IF(AND(ISNUMBER(Settings!$D$9),ISNUMBER(Settings!$E$9),IF(Settings!$D$9&lt;=Settings!$E$9,AND(AA313&gt;=Settings!$D$9,AA313&lt;Settings!$E$9),OR(AA313&gt;=Settings!$D$9,AA313&lt;Settings!$E$9))),Settings!$A$9,IF(AND(ISNUMBER(Settings!$D$10),ISNUMBER(Settings!$E$10),IF(Settings!$D$10&lt;=Settings!$E$10,AND(AA313&gt;=Settings!$D$10,AA313&lt;Settings!$E$10),OR(AA313&gt;=Settings!$D$10,AA313&lt;Settings!$E$10))),Settings!$A$10,"")))))))</f>
        <v>0</v>
      </c>
      <c r="AA313">
        <f>IF(AND(A313,ISNUMBER(Journal!$B313)),MOD(ROUND(MOD(Journal!$B313,1)*1440,0)-ROUND(Journal!$D$8*60,0),1440),"")</f>
        <v>0</v>
      </c>
      <c r="AB313">
        <f>IF(G313=1,"LONG",IF(G313=-1,"SHORT",""))</f>
        <v>0</v>
      </c>
      <c r="AC313">
        <f>AC312+IF(K313,1,0)</f>
        <v>0</v>
      </c>
      <c r="AD313">
        <f>IF(K313,AC313,"")</f>
        <v>0</v>
      </c>
      <c r="AE313">
        <f>J313="OPEN"</f>
        <v>0</v>
      </c>
      <c r="AF313">
        <f>AND(J313&lt;&gt;"",J313&lt;&gt;"OK",J313&lt;&gt;"OPEN")</f>
        <v>0</v>
      </c>
      <c r="AH313">
        <v>302</v>
      </c>
      <c r="AI313">
        <f>IF(AH313&gt;$AZ$11,"",IF(AH313=0,Journal!$D$3,INDEX($Q$11:$Q$1010,MATCH(AH313,$AD$11:$AD$1010,0))))</f>
        <v>0</v>
      </c>
      <c r="AJ313">
        <v>303</v>
      </c>
      <c r="AK313">
        <f>IF(AJ313&gt;$AZ$11,"",INDEX($P$11:$P$1010,MATCH(AJ313,$AD$11:$AD$1010,0)))</f>
        <v>0</v>
      </c>
    </row>
    <row r="314" spans="1:37">
      <c r="A314">
        <f>COUNTA(Journal!A314:M314)&gt;0</f>
        <v>0</v>
      </c>
      <c r="B314">
        <f>IF(Journal!$C314="",0,IFERROR(MATCH(Journal!$C314,Markets!$A$5:$A$154,0),0))</f>
        <v>0</v>
      </c>
      <c r="C314">
        <f>IF(B314&gt;0,INDEX(Markets!$C$5:$C$154,B314),"")</f>
        <v>0</v>
      </c>
      <c r="D314">
        <f>IF(B314&gt;0,INDEX(Markets!$F$5:$F$154,B314),"")</f>
        <v>0</v>
      </c>
      <c r="E314">
        <f>IF(B314&gt;0,IF(INDEX(Markets!$G$5:$G$154,B314)="",Journal!$D$4,INDEX(Markets!$G$5:$G$154,B314)),"")</f>
        <v>0</v>
      </c>
      <c r="F314">
        <f>IF(B314&gt;0,N(INDEX(Markets!$H$5:$H$154,B314)),0)</f>
        <v>0</v>
      </c>
      <c r="G314">
        <f>IF(Journal!$D314="LONG",1,IF(Journal!$D314="SHORT",-1,0))</f>
        <v>0</v>
      </c>
      <c r="H314">
        <f>IF(AND(ISNUMBER(Journal!$E314),ISNUMBER(Journal!$F314)),ABS(Journal!$E314-Journal!$F314),"")</f>
        <v>0</v>
      </c>
      <c r="I314">
        <f>IF(NOT(A314),"",IF(Journal!$C314="","INSTRUMENT MISSING",IF(B314=0,"UNKNOWN INSTRUMENT",IF(OR(NOT(ISNUMBER(C314)),NOT(ISNUMBER(D314))),"INSTRUMENT SPECS MISSING",IF(OR(C314&lt;=0,D314&lt;=0),"INSTRUMENT SPECS MISSING",IF(NOT(ISNUMBER(Journal!$E314)),"ENTRY MISSING",IF(NOT(ISNUMBER(Journal!$F314)),"SL MISSING",IF(Journal!$F314=Journal!$E314,"SL = ENTRY",IF(G314=0,"DIRECTION MISSING",IF(G314*(Journal!$E314-Journal!$F314)&lt;=0,"SL WRONG SIDE",IF(NOT(AND(ISNUMBER(Journal!$L314),Journal!$L314&gt;0)),IF(TRUE,"LOTS MISSING","RISK MISSING"),"")))))))))))</f>
        <v>0</v>
      </c>
      <c r="J314">
        <f>IF(NOT(A314),"",IF(I314&lt;&gt;"",I314,IF(AND(ISNUMBER(Journal!$G314),G314*(Journal!$G314-Journal!$E314)&lt;=0),"TP1 WRONG SIDE",IF(AND(ISNUMBER(Journal!$H314),G314*(Journal!$H314-Journal!$E314)&lt;=0),"TP2 WRONG SIDE",IF(AND(ISNUMBER(Journal!$I314),G314*(Journal!$I314-Journal!$E314)&lt;=0),"TP3 WRONG SIDE",IF(Journal!$K314="","OPEN",IF(AND(Journal!$M314&lt;&gt;"",OR(NOT(ISNUMBER(Journal!$M314)),Journal!$M314&lt;=0,Journal!$M314&gt;=1)),"TP1 % INVALID",IF(Journal!$K314="SL","OK",IF(Journal!$K314="TP",IF(ISNUMBER(Journal!$G314),"OK","TP1 MISSING"),IF(Journal!$K314="Manual exit",IF(ISNUMBER(Journal!$J314),"OK","MANUAL MISSING"),IF(Journal!$K314="TP1 + Breakeven",IF(ISNUMBER(Journal!$G314),"OK","TP1 MISSING"),IF(Journal!$K314="TP1 + Manual",IF(ISNUMBER(Journal!$G314),IF(ISNUMBER(Journal!$J314),"OK","MANUAL MISSING"),IF(ISNUMBER(Journal!$J314),"TP1 MISSING","TP1 &amp; MANUAL MISSING")),IF(Journal!$K314="Multiple TP",IF(ISNUMBER(Journal!$G314),IF(ISNUMBER(Journal!$H314),"OK","TP2 MISSING"),IF(ISNUMBER(Journal!$H314),"TP1 MISSING","TP1 &amp; TP2 MISSING")),"UNKNOWN OUTCOME")))))))))))))</f>
        <v>0</v>
      </c>
      <c r="K314">
        <f>J314="OK"</f>
        <v>0</v>
      </c>
      <c r="L314">
        <f>IF(ISNUMBER(Journal!$M314),Journal!$M314,0.5)</f>
        <v>0</v>
      </c>
      <c r="M314">
        <f>IF(NOT(K314),"",G314*IF(Journal!$K314="SL",Journal!$F314-Journal!$E314,IF(Journal!$K314="TP",Journal!$G314-Journal!$E314,IF(Journal!$K314="Manual exit",Journal!$J314-Journal!$E314,IF(Journal!$K314="TP1 + Breakeven",L314*(Journal!$G314-Journal!$E314),IF(Journal!$K314="TP1 + Manual",L314*(Journal!$G314-Journal!$E314)+(1-L314)*(Journal!$J314-Journal!$E314),(Journal!$G314+Journal!$H314+IF(ISNUMBER(Journal!$I314),Journal!$I314,0))/IF(ISNUMBER(Journal!$I314),3,2)-Journal!$E314))))))</f>
        <v>0</v>
      </c>
      <c r="N314">
        <f>IF(K314,Journal!$E314+G314*M314,"")</f>
        <v>0</v>
      </c>
      <c r="O314">
        <f>Q313</f>
        <v>0</v>
      </c>
      <c r="P314">
        <f>IF(OR(NOT(A314),I314&lt;&gt;""),"",Journal!$L314)</f>
        <v>0</v>
      </c>
      <c r="Q314">
        <f>O314+IF(K314,V314,0)</f>
        <v>0</v>
      </c>
      <c r="R314">
        <f>IF(P314="","",H314*P314*C314*D314)</f>
        <v>0</v>
      </c>
      <c r="S314">
        <f>IF(K314,M314*P314*C314*D314,"")</f>
        <v>0</v>
      </c>
      <c r="T314">
        <f>IF(K314,-IF(F314&gt;0,F314*Journal!$E314*P314*C314*D314,P314*E314),"")</f>
        <v>0</v>
      </c>
      <c r="U314">
        <f>IF(K314,IF(S314&gt;0,"W",IF(S314&lt;0,"L","B")),"")</f>
        <v>0</v>
      </c>
      <c r="V314">
        <f>IF(K314,S314+T314,"")</f>
        <v>0</v>
      </c>
      <c r="W314">
        <f>IF(K314,V314/O314,"")</f>
        <v>0</v>
      </c>
      <c r="X314">
        <f>IF(K314,M314/H314,"")</f>
        <v>0</v>
      </c>
      <c r="Y314">
        <f>IF(AND(OR(J314="OK",J314="OPEN"),ISNUMBER(Journal!$G314)),G314*(Journal!$G314-Journal!$E314)/H314,"")</f>
        <v>0</v>
      </c>
      <c r="Z314">
        <f>IF(AA314="","",IF(AND(ISNUMBER(Settings!$D$5),ISNUMBER(Settings!$E$5),IF(Settings!$D$5&lt;=Settings!$E$5,AND(AA314&gt;=Settings!$D$5,AA314&lt;Settings!$E$5),OR(AA314&gt;=Settings!$D$5,AA314&lt;Settings!$E$5))),Settings!$A$5,IF(AND(ISNUMBER(Settings!$D$6),ISNUMBER(Settings!$E$6),IF(Settings!$D$6&lt;=Settings!$E$6,AND(AA314&gt;=Settings!$D$6,AA314&lt;Settings!$E$6),OR(AA314&gt;=Settings!$D$6,AA314&lt;Settings!$E$6))),Settings!$A$6,IF(AND(ISNUMBER(Settings!$D$7),ISNUMBER(Settings!$E$7),IF(Settings!$D$7&lt;=Settings!$E$7,AND(AA314&gt;=Settings!$D$7,AA314&lt;Settings!$E$7),OR(AA314&gt;=Settings!$D$7,AA314&lt;Settings!$E$7))),Settings!$A$7,IF(AND(ISNUMBER(Settings!$D$8),ISNUMBER(Settings!$E$8),IF(Settings!$D$8&lt;=Settings!$E$8,AND(AA314&gt;=Settings!$D$8,AA314&lt;Settings!$E$8),OR(AA314&gt;=Settings!$D$8,AA314&lt;Settings!$E$8))),Settings!$A$8,IF(AND(ISNUMBER(Settings!$D$9),ISNUMBER(Settings!$E$9),IF(Settings!$D$9&lt;=Settings!$E$9,AND(AA314&gt;=Settings!$D$9,AA314&lt;Settings!$E$9),OR(AA314&gt;=Settings!$D$9,AA314&lt;Settings!$E$9))),Settings!$A$9,IF(AND(ISNUMBER(Settings!$D$10),ISNUMBER(Settings!$E$10),IF(Settings!$D$10&lt;=Settings!$E$10,AND(AA314&gt;=Settings!$D$10,AA314&lt;Settings!$E$10),OR(AA314&gt;=Settings!$D$10,AA314&lt;Settings!$E$10))),Settings!$A$10,"")))))))</f>
        <v>0</v>
      </c>
      <c r="AA314">
        <f>IF(AND(A314,ISNUMBER(Journal!$B314)),MOD(ROUND(MOD(Journal!$B314,1)*1440,0)-ROUND(Journal!$D$8*60,0),1440),"")</f>
        <v>0</v>
      </c>
      <c r="AB314">
        <f>IF(G314=1,"LONG",IF(G314=-1,"SHORT",""))</f>
        <v>0</v>
      </c>
      <c r="AC314">
        <f>AC313+IF(K314,1,0)</f>
        <v>0</v>
      </c>
      <c r="AD314">
        <f>IF(K314,AC314,"")</f>
        <v>0</v>
      </c>
      <c r="AE314">
        <f>J314="OPEN"</f>
        <v>0</v>
      </c>
      <c r="AF314">
        <f>AND(J314&lt;&gt;"",J314&lt;&gt;"OK",J314&lt;&gt;"OPEN")</f>
        <v>0</v>
      </c>
      <c r="AH314">
        <v>303</v>
      </c>
      <c r="AI314">
        <f>IF(AH314&gt;$AZ$11,"",IF(AH314=0,Journal!$D$3,INDEX($Q$11:$Q$1010,MATCH(AH314,$AD$11:$AD$1010,0))))</f>
        <v>0</v>
      </c>
      <c r="AJ314">
        <v>304</v>
      </c>
      <c r="AK314">
        <f>IF(AJ314&gt;$AZ$11,"",INDEX($P$11:$P$1010,MATCH(AJ314,$AD$11:$AD$1010,0)))</f>
        <v>0</v>
      </c>
    </row>
    <row r="315" spans="1:37">
      <c r="A315">
        <f>COUNTA(Journal!A315:M315)&gt;0</f>
        <v>0</v>
      </c>
      <c r="B315">
        <f>IF(Journal!$C315="",0,IFERROR(MATCH(Journal!$C315,Markets!$A$5:$A$154,0),0))</f>
        <v>0</v>
      </c>
      <c r="C315">
        <f>IF(B315&gt;0,INDEX(Markets!$C$5:$C$154,B315),"")</f>
        <v>0</v>
      </c>
      <c r="D315">
        <f>IF(B315&gt;0,INDEX(Markets!$F$5:$F$154,B315),"")</f>
        <v>0</v>
      </c>
      <c r="E315">
        <f>IF(B315&gt;0,IF(INDEX(Markets!$G$5:$G$154,B315)="",Journal!$D$4,INDEX(Markets!$G$5:$G$154,B315)),"")</f>
        <v>0</v>
      </c>
      <c r="F315">
        <f>IF(B315&gt;0,N(INDEX(Markets!$H$5:$H$154,B315)),0)</f>
        <v>0</v>
      </c>
      <c r="G315">
        <f>IF(Journal!$D315="LONG",1,IF(Journal!$D315="SHORT",-1,0))</f>
        <v>0</v>
      </c>
      <c r="H315">
        <f>IF(AND(ISNUMBER(Journal!$E315),ISNUMBER(Journal!$F315)),ABS(Journal!$E315-Journal!$F315),"")</f>
        <v>0</v>
      </c>
      <c r="I315">
        <f>IF(NOT(A315),"",IF(Journal!$C315="","INSTRUMENT MISSING",IF(B315=0,"UNKNOWN INSTRUMENT",IF(OR(NOT(ISNUMBER(C315)),NOT(ISNUMBER(D315))),"INSTRUMENT SPECS MISSING",IF(OR(C315&lt;=0,D315&lt;=0),"INSTRUMENT SPECS MISSING",IF(NOT(ISNUMBER(Journal!$E315)),"ENTRY MISSING",IF(NOT(ISNUMBER(Journal!$F315)),"SL MISSING",IF(Journal!$F315=Journal!$E315,"SL = ENTRY",IF(G315=0,"DIRECTION MISSING",IF(G315*(Journal!$E315-Journal!$F315)&lt;=0,"SL WRONG SIDE",IF(NOT(AND(ISNUMBER(Journal!$L315),Journal!$L315&gt;0)),IF(TRUE,"LOTS MISSING","RISK MISSING"),"")))))))))))</f>
        <v>0</v>
      </c>
      <c r="J315">
        <f>IF(NOT(A315),"",IF(I315&lt;&gt;"",I315,IF(AND(ISNUMBER(Journal!$G315),G315*(Journal!$G315-Journal!$E315)&lt;=0),"TP1 WRONG SIDE",IF(AND(ISNUMBER(Journal!$H315),G315*(Journal!$H315-Journal!$E315)&lt;=0),"TP2 WRONG SIDE",IF(AND(ISNUMBER(Journal!$I315),G315*(Journal!$I315-Journal!$E315)&lt;=0),"TP3 WRONG SIDE",IF(Journal!$K315="","OPEN",IF(AND(Journal!$M315&lt;&gt;"",OR(NOT(ISNUMBER(Journal!$M315)),Journal!$M315&lt;=0,Journal!$M315&gt;=1)),"TP1 % INVALID",IF(Journal!$K315="SL","OK",IF(Journal!$K315="TP",IF(ISNUMBER(Journal!$G315),"OK","TP1 MISSING"),IF(Journal!$K315="Manual exit",IF(ISNUMBER(Journal!$J315),"OK","MANUAL MISSING"),IF(Journal!$K315="TP1 + Breakeven",IF(ISNUMBER(Journal!$G315),"OK","TP1 MISSING"),IF(Journal!$K315="TP1 + Manual",IF(ISNUMBER(Journal!$G315),IF(ISNUMBER(Journal!$J315),"OK","MANUAL MISSING"),IF(ISNUMBER(Journal!$J315),"TP1 MISSING","TP1 &amp; MANUAL MISSING")),IF(Journal!$K315="Multiple TP",IF(ISNUMBER(Journal!$G315),IF(ISNUMBER(Journal!$H315),"OK","TP2 MISSING"),IF(ISNUMBER(Journal!$H315),"TP1 MISSING","TP1 &amp; TP2 MISSING")),"UNKNOWN OUTCOME")))))))))))))</f>
        <v>0</v>
      </c>
      <c r="K315">
        <f>J315="OK"</f>
        <v>0</v>
      </c>
      <c r="L315">
        <f>IF(ISNUMBER(Journal!$M315),Journal!$M315,0.5)</f>
        <v>0</v>
      </c>
      <c r="M315">
        <f>IF(NOT(K315),"",G315*IF(Journal!$K315="SL",Journal!$F315-Journal!$E315,IF(Journal!$K315="TP",Journal!$G315-Journal!$E315,IF(Journal!$K315="Manual exit",Journal!$J315-Journal!$E315,IF(Journal!$K315="TP1 + Breakeven",L315*(Journal!$G315-Journal!$E315),IF(Journal!$K315="TP1 + Manual",L315*(Journal!$G315-Journal!$E315)+(1-L315)*(Journal!$J315-Journal!$E315),(Journal!$G315+Journal!$H315+IF(ISNUMBER(Journal!$I315),Journal!$I315,0))/IF(ISNUMBER(Journal!$I315),3,2)-Journal!$E315))))))</f>
        <v>0</v>
      </c>
      <c r="N315">
        <f>IF(K315,Journal!$E315+G315*M315,"")</f>
        <v>0</v>
      </c>
      <c r="O315">
        <f>Q314</f>
        <v>0</v>
      </c>
      <c r="P315">
        <f>IF(OR(NOT(A315),I315&lt;&gt;""),"",Journal!$L315)</f>
        <v>0</v>
      </c>
      <c r="Q315">
        <f>O315+IF(K315,V315,0)</f>
        <v>0</v>
      </c>
      <c r="R315">
        <f>IF(P315="","",H315*P315*C315*D315)</f>
        <v>0</v>
      </c>
      <c r="S315">
        <f>IF(K315,M315*P315*C315*D315,"")</f>
        <v>0</v>
      </c>
      <c r="T315">
        <f>IF(K315,-IF(F315&gt;0,F315*Journal!$E315*P315*C315*D315,P315*E315),"")</f>
        <v>0</v>
      </c>
      <c r="U315">
        <f>IF(K315,IF(S315&gt;0,"W",IF(S315&lt;0,"L","B")),"")</f>
        <v>0</v>
      </c>
      <c r="V315">
        <f>IF(K315,S315+T315,"")</f>
        <v>0</v>
      </c>
      <c r="W315">
        <f>IF(K315,V315/O315,"")</f>
        <v>0</v>
      </c>
      <c r="X315">
        <f>IF(K315,M315/H315,"")</f>
        <v>0</v>
      </c>
      <c r="Y315">
        <f>IF(AND(OR(J315="OK",J315="OPEN"),ISNUMBER(Journal!$G315)),G315*(Journal!$G315-Journal!$E315)/H315,"")</f>
        <v>0</v>
      </c>
      <c r="Z315">
        <f>IF(AA315="","",IF(AND(ISNUMBER(Settings!$D$5),ISNUMBER(Settings!$E$5),IF(Settings!$D$5&lt;=Settings!$E$5,AND(AA315&gt;=Settings!$D$5,AA315&lt;Settings!$E$5),OR(AA315&gt;=Settings!$D$5,AA315&lt;Settings!$E$5))),Settings!$A$5,IF(AND(ISNUMBER(Settings!$D$6),ISNUMBER(Settings!$E$6),IF(Settings!$D$6&lt;=Settings!$E$6,AND(AA315&gt;=Settings!$D$6,AA315&lt;Settings!$E$6),OR(AA315&gt;=Settings!$D$6,AA315&lt;Settings!$E$6))),Settings!$A$6,IF(AND(ISNUMBER(Settings!$D$7),ISNUMBER(Settings!$E$7),IF(Settings!$D$7&lt;=Settings!$E$7,AND(AA315&gt;=Settings!$D$7,AA315&lt;Settings!$E$7),OR(AA315&gt;=Settings!$D$7,AA315&lt;Settings!$E$7))),Settings!$A$7,IF(AND(ISNUMBER(Settings!$D$8),ISNUMBER(Settings!$E$8),IF(Settings!$D$8&lt;=Settings!$E$8,AND(AA315&gt;=Settings!$D$8,AA315&lt;Settings!$E$8),OR(AA315&gt;=Settings!$D$8,AA315&lt;Settings!$E$8))),Settings!$A$8,IF(AND(ISNUMBER(Settings!$D$9),ISNUMBER(Settings!$E$9),IF(Settings!$D$9&lt;=Settings!$E$9,AND(AA315&gt;=Settings!$D$9,AA315&lt;Settings!$E$9),OR(AA315&gt;=Settings!$D$9,AA315&lt;Settings!$E$9))),Settings!$A$9,IF(AND(ISNUMBER(Settings!$D$10),ISNUMBER(Settings!$E$10),IF(Settings!$D$10&lt;=Settings!$E$10,AND(AA315&gt;=Settings!$D$10,AA315&lt;Settings!$E$10),OR(AA315&gt;=Settings!$D$10,AA315&lt;Settings!$E$10))),Settings!$A$10,"")))))))</f>
        <v>0</v>
      </c>
      <c r="AA315">
        <f>IF(AND(A315,ISNUMBER(Journal!$B315)),MOD(ROUND(MOD(Journal!$B315,1)*1440,0)-ROUND(Journal!$D$8*60,0),1440),"")</f>
        <v>0</v>
      </c>
      <c r="AB315">
        <f>IF(G315=1,"LONG",IF(G315=-1,"SHORT",""))</f>
        <v>0</v>
      </c>
      <c r="AC315">
        <f>AC314+IF(K315,1,0)</f>
        <v>0</v>
      </c>
      <c r="AD315">
        <f>IF(K315,AC315,"")</f>
        <v>0</v>
      </c>
      <c r="AE315">
        <f>J315="OPEN"</f>
        <v>0</v>
      </c>
      <c r="AF315">
        <f>AND(J315&lt;&gt;"",J315&lt;&gt;"OK",J315&lt;&gt;"OPEN")</f>
        <v>0</v>
      </c>
      <c r="AH315">
        <v>304</v>
      </c>
      <c r="AI315">
        <f>IF(AH315&gt;$AZ$11,"",IF(AH315=0,Journal!$D$3,INDEX($Q$11:$Q$1010,MATCH(AH315,$AD$11:$AD$1010,0))))</f>
        <v>0</v>
      </c>
      <c r="AJ315">
        <v>305</v>
      </c>
      <c r="AK315">
        <f>IF(AJ315&gt;$AZ$11,"",INDEX($P$11:$P$1010,MATCH(AJ315,$AD$11:$AD$1010,0)))</f>
        <v>0</v>
      </c>
    </row>
    <row r="316" spans="1:37">
      <c r="A316">
        <f>COUNTA(Journal!A316:M316)&gt;0</f>
        <v>0</v>
      </c>
      <c r="B316">
        <f>IF(Journal!$C316="",0,IFERROR(MATCH(Journal!$C316,Markets!$A$5:$A$154,0),0))</f>
        <v>0</v>
      </c>
      <c r="C316">
        <f>IF(B316&gt;0,INDEX(Markets!$C$5:$C$154,B316),"")</f>
        <v>0</v>
      </c>
      <c r="D316">
        <f>IF(B316&gt;0,INDEX(Markets!$F$5:$F$154,B316),"")</f>
        <v>0</v>
      </c>
      <c r="E316">
        <f>IF(B316&gt;0,IF(INDEX(Markets!$G$5:$G$154,B316)="",Journal!$D$4,INDEX(Markets!$G$5:$G$154,B316)),"")</f>
        <v>0</v>
      </c>
      <c r="F316">
        <f>IF(B316&gt;0,N(INDEX(Markets!$H$5:$H$154,B316)),0)</f>
        <v>0</v>
      </c>
      <c r="G316">
        <f>IF(Journal!$D316="LONG",1,IF(Journal!$D316="SHORT",-1,0))</f>
        <v>0</v>
      </c>
      <c r="H316">
        <f>IF(AND(ISNUMBER(Journal!$E316),ISNUMBER(Journal!$F316)),ABS(Journal!$E316-Journal!$F316),"")</f>
        <v>0</v>
      </c>
      <c r="I316">
        <f>IF(NOT(A316),"",IF(Journal!$C316="","INSTRUMENT MISSING",IF(B316=0,"UNKNOWN INSTRUMENT",IF(OR(NOT(ISNUMBER(C316)),NOT(ISNUMBER(D316))),"INSTRUMENT SPECS MISSING",IF(OR(C316&lt;=0,D316&lt;=0),"INSTRUMENT SPECS MISSING",IF(NOT(ISNUMBER(Journal!$E316)),"ENTRY MISSING",IF(NOT(ISNUMBER(Journal!$F316)),"SL MISSING",IF(Journal!$F316=Journal!$E316,"SL = ENTRY",IF(G316=0,"DIRECTION MISSING",IF(G316*(Journal!$E316-Journal!$F316)&lt;=0,"SL WRONG SIDE",IF(NOT(AND(ISNUMBER(Journal!$L316),Journal!$L316&gt;0)),IF(TRUE,"LOTS MISSING","RISK MISSING"),"")))))))))))</f>
        <v>0</v>
      </c>
      <c r="J316">
        <f>IF(NOT(A316),"",IF(I316&lt;&gt;"",I316,IF(AND(ISNUMBER(Journal!$G316),G316*(Journal!$G316-Journal!$E316)&lt;=0),"TP1 WRONG SIDE",IF(AND(ISNUMBER(Journal!$H316),G316*(Journal!$H316-Journal!$E316)&lt;=0),"TP2 WRONG SIDE",IF(AND(ISNUMBER(Journal!$I316),G316*(Journal!$I316-Journal!$E316)&lt;=0),"TP3 WRONG SIDE",IF(Journal!$K316="","OPEN",IF(AND(Journal!$M316&lt;&gt;"",OR(NOT(ISNUMBER(Journal!$M316)),Journal!$M316&lt;=0,Journal!$M316&gt;=1)),"TP1 % INVALID",IF(Journal!$K316="SL","OK",IF(Journal!$K316="TP",IF(ISNUMBER(Journal!$G316),"OK","TP1 MISSING"),IF(Journal!$K316="Manual exit",IF(ISNUMBER(Journal!$J316),"OK","MANUAL MISSING"),IF(Journal!$K316="TP1 + Breakeven",IF(ISNUMBER(Journal!$G316),"OK","TP1 MISSING"),IF(Journal!$K316="TP1 + Manual",IF(ISNUMBER(Journal!$G316),IF(ISNUMBER(Journal!$J316),"OK","MANUAL MISSING"),IF(ISNUMBER(Journal!$J316),"TP1 MISSING","TP1 &amp; MANUAL MISSING")),IF(Journal!$K316="Multiple TP",IF(ISNUMBER(Journal!$G316),IF(ISNUMBER(Journal!$H316),"OK","TP2 MISSING"),IF(ISNUMBER(Journal!$H316),"TP1 MISSING","TP1 &amp; TP2 MISSING")),"UNKNOWN OUTCOME")))))))))))))</f>
        <v>0</v>
      </c>
      <c r="K316">
        <f>J316="OK"</f>
        <v>0</v>
      </c>
      <c r="L316">
        <f>IF(ISNUMBER(Journal!$M316),Journal!$M316,0.5)</f>
        <v>0</v>
      </c>
      <c r="M316">
        <f>IF(NOT(K316),"",G316*IF(Journal!$K316="SL",Journal!$F316-Journal!$E316,IF(Journal!$K316="TP",Journal!$G316-Journal!$E316,IF(Journal!$K316="Manual exit",Journal!$J316-Journal!$E316,IF(Journal!$K316="TP1 + Breakeven",L316*(Journal!$G316-Journal!$E316),IF(Journal!$K316="TP1 + Manual",L316*(Journal!$G316-Journal!$E316)+(1-L316)*(Journal!$J316-Journal!$E316),(Journal!$G316+Journal!$H316+IF(ISNUMBER(Journal!$I316),Journal!$I316,0))/IF(ISNUMBER(Journal!$I316),3,2)-Journal!$E316))))))</f>
        <v>0</v>
      </c>
      <c r="N316">
        <f>IF(K316,Journal!$E316+G316*M316,"")</f>
        <v>0</v>
      </c>
      <c r="O316">
        <f>Q315</f>
        <v>0</v>
      </c>
      <c r="P316">
        <f>IF(OR(NOT(A316),I316&lt;&gt;""),"",Journal!$L316)</f>
        <v>0</v>
      </c>
      <c r="Q316">
        <f>O316+IF(K316,V316,0)</f>
        <v>0</v>
      </c>
      <c r="R316">
        <f>IF(P316="","",H316*P316*C316*D316)</f>
        <v>0</v>
      </c>
      <c r="S316">
        <f>IF(K316,M316*P316*C316*D316,"")</f>
        <v>0</v>
      </c>
      <c r="T316">
        <f>IF(K316,-IF(F316&gt;0,F316*Journal!$E316*P316*C316*D316,P316*E316),"")</f>
        <v>0</v>
      </c>
      <c r="U316">
        <f>IF(K316,IF(S316&gt;0,"W",IF(S316&lt;0,"L","B")),"")</f>
        <v>0</v>
      </c>
      <c r="V316">
        <f>IF(K316,S316+T316,"")</f>
        <v>0</v>
      </c>
      <c r="W316">
        <f>IF(K316,V316/O316,"")</f>
        <v>0</v>
      </c>
      <c r="X316">
        <f>IF(K316,M316/H316,"")</f>
        <v>0</v>
      </c>
      <c r="Y316">
        <f>IF(AND(OR(J316="OK",J316="OPEN"),ISNUMBER(Journal!$G316)),G316*(Journal!$G316-Journal!$E316)/H316,"")</f>
        <v>0</v>
      </c>
      <c r="Z316">
        <f>IF(AA316="","",IF(AND(ISNUMBER(Settings!$D$5),ISNUMBER(Settings!$E$5),IF(Settings!$D$5&lt;=Settings!$E$5,AND(AA316&gt;=Settings!$D$5,AA316&lt;Settings!$E$5),OR(AA316&gt;=Settings!$D$5,AA316&lt;Settings!$E$5))),Settings!$A$5,IF(AND(ISNUMBER(Settings!$D$6),ISNUMBER(Settings!$E$6),IF(Settings!$D$6&lt;=Settings!$E$6,AND(AA316&gt;=Settings!$D$6,AA316&lt;Settings!$E$6),OR(AA316&gt;=Settings!$D$6,AA316&lt;Settings!$E$6))),Settings!$A$6,IF(AND(ISNUMBER(Settings!$D$7),ISNUMBER(Settings!$E$7),IF(Settings!$D$7&lt;=Settings!$E$7,AND(AA316&gt;=Settings!$D$7,AA316&lt;Settings!$E$7),OR(AA316&gt;=Settings!$D$7,AA316&lt;Settings!$E$7))),Settings!$A$7,IF(AND(ISNUMBER(Settings!$D$8),ISNUMBER(Settings!$E$8),IF(Settings!$D$8&lt;=Settings!$E$8,AND(AA316&gt;=Settings!$D$8,AA316&lt;Settings!$E$8),OR(AA316&gt;=Settings!$D$8,AA316&lt;Settings!$E$8))),Settings!$A$8,IF(AND(ISNUMBER(Settings!$D$9),ISNUMBER(Settings!$E$9),IF(Settings!$D$9&lt;=Settings!$E$9,AND(AA316&gt;=Settings!$D$9,AA316&lt;Settings!$E$9),OR(AA316&gt;=Settings!$D$9,AA316&lt;Settings!$E$9))),Settings!$A$9,IF(AND(ISNUMBER(Settings!$D$10),ISNUMBER(Settings!$E$10),IF(Settings!$D$10&lt;=Settings!$E$10,AND(AA316&gt;=Settings!$D$10,AA316&lt;Settings!$E$10),OR(AA316&gt;=Settings!$D$10,AA316&lt;Settings!$E$10))),Settings!$A$10,"")))))))</f>
        <v>0</v>
      </c>
      <c r="AA316">
        <f>IF(AND(A316,ISNUMBER(Journal!$B316)),MOD(ROUND(MOD(Journal!$B316,1)*1440,0)-ROUND(Journal!$D$8*60,0),1440),"")</f>
        <v>0</v>
      </c>
      <c r="AB316">
        <f>IF(G316=1,"LONG",IF(G316=-1,"SHORT",""))</f>
        <v>0</v>
      </c>
      <c r="AC316">
        <f>AC315+IF(K316,1,0)</f>
        <v>0</v>
      </c>
      <c r="AD316">
        <f>IF(K316,AC316,"")</f>
        <v>0</v>
      </c>
      <c r="AE316">
        <f>J316="OPEN"</f>
        <v>0</v>
      </c>
      <c r="AF316">
        <f>AND(J316&lt;&gt;"",J316&lt;&gt;"OK",J316&lt;&gt;"OPEN")</f>
        <v>0</v>
      </c>
      <c r="AH316">
        <v>305</v>
      </c>
      <c r="AI316">
        <f>IF(AH316&gt;$AZ$11,"",IF(AH316=0,Journal!$D$3,INDEX($Q$11:$Q$1010,MATCH(AH316,$AD$11:$AD$1010,0))))</f>
        <v>0</v>
      </c>
      <c r="AJ316">
        <v>306</v>
      </c>
      <c r="AK316">
        <f>IF(AJ316&gt;$AZ$11,"",INDEX($P$11:$P$1010,MATCH(AJ316,$AD$11:$AD$1010,0)))</f>
        <v>0</v>
      </c>
    </row>
    <row r="317" spans="1:37">
      <c r="A317">
        <f>COUNTA(Journal!A317:M317)&gt;0</f>
        <v>0</v>
      </c>
      <c r="B317">
        <f>IF(Journal!$C317="",0,IFERROR(MATCH(Journal!$C317,Markets!$A$5:$A$154,0),0))</f>
        <v>0</v>
      </c>
      <c r="C317">
        <f>IF(B317&gt;0,INDEX(Markets!$C$5:$C$154,B317),"")</f>
        <v>0</v>
      </c>
      <c r="D317">
        <f>IF(B317&gt;0,INDEX(Markets!$F$5:$F$154,B317),"")</f>
        <v>0</v>
      </c>
      <c r="E317">
        <f>IF(B317&gt;0,IF(INDEX(Markets!$G$5:$G$154,B317)="",Journal!$D$4,INDEX(Markets!$G$5:$G$154,B317)),"")</f>
        <v>0</v>
      </c>
      <c r="F317">
        <f>IF(B317&gt;0,N(INDEX(Markets!$H$5:$H$154,B317)),0)</f>
        <v>0</v>
      </c>
      <c r="G317">
        <f>IF(Journal!$D317="LONG",1,IF(Journal!$D317="SHORT",-1,0))</f>
        <v>0</v>
      </c>
      <c r="H317">
        <f>IF(AND(ISNUMBER(Journal!$E317),ISNUMBER(Journal!$F317)),ABS(Journal!$E317-Journal!$F317),"")</f>
        <v>0</v>
      </c>
      <c r="I317">
        <f>IF(NOT(A317),"",IF(Journal!$C317="","INSTRUMENT MISSING",IF(B317=0,"UNKNOWN INSTRUMENT",IF(OR(NOT(ISNUMBER(C317)),NOT(ISNUMBER(D317))),"INSTRUMENT SPECS MISSING",IF(OR(C317&lt;=0,D317&lt;=0),"INSTRUMENT SPECS MISSING",IF(NOT(ISNUMBER(Journal!$E317)),"ENTRY MISSING",IF(NOT(ISNUMBER(Journal!$F317)),"SL MISSING",IF(Journal!$F317=Journal!$E317,"SL = ENTRY",IF(G317=0,"DIRECTION MISSING",IF(G317*(Journal!$E317-Journal!$F317)&lt;=0,"SL WRONG SIDE",IF(NOT(AND(ISNUMBER(Journal!$L317),Journal!$L317&gt;0)),IF(TRUE,"LOTS MISSING","RISK MISSING"),"")))))))))))</f>
        <v>0</v>
      </c>
      <c r="J317">
        <f>IF(NOT(A317),"",IF(I317&lt;&gt;"",I317,IF(AND(ISNUMBER(Journal!$G317),G317*(Journal!$G317-Journal!$E317)&lt;=0),"TP1 WRONG SIDE",IF(AND(ISNUMBER(Journal!$H317),G317*(Journal!$H317-Journal!$E317)&lt;=0),"TP2 WRONG SIDE",IF(AND(ISNUMBER(Journal!$I317),G317*(Journal!$I317-Journal!$E317)&lt;=0),"TP3 WRONG SIDE",IF(Journal!$K317="","OPEN",IF(AND(Journal!$M317&lt;&gt;"",OR(NOT(ISNUMBER(Journal!$M317)),Journal!$M317&lt;=0,Journal!$M317&gt;=1)),"TP1 % INVALID",IF(Journal!$K317="SL","OK",IF(Journal!$K317="TP",IF(ISNUMBER(Journal!$G317),"OK","TP1 MISSING"),IF(Journal!$K317="Manual exit",IF(ISNUMBER(Journal!$J317),"OK","MANUAL MISSING"),IF(Journal!$K317="TP1 + Breakeven",IF(ISNUMBER(Journal!$G317),"OK","TP1 MISSING"),IF(Journal!$K317="TP1 + Manual",IF(ISNUMBER(Journal!$G317),IF(ISNUMBER(Journal!$J317),"OK","MANUAL MISSING"),IF(ISNUMBER(Journal!$J317),"TP1 MISSING","TP1 &amp; MANUAL MISSING")),IF(Journal!$K317="Multiple TP",IF(ISNUMBER(Journal!$G317),IF(ISNUMBER(Journal!$H317),"OK","TP2 MISSING"),IF(ISNUMBER(Journal!$H317),"TP1 MISSING","TP1 &amp; TP2 MISSING")),"UNKNOWN OUTCOME")))))))))))))</f>
        <v>0</v>
      </c>
      <c r="K317">
        <f>J317="OK"</f>
        <v>0</v>
      </c>
      <c r="L317">
        <f>IF(ISNUMBER(Journal!$M317),Journal!$M317,0.5)</f>
        <v>0</v>
      </c>
      <c r="M317">
        <f>IF(NOT(K317),"",G317*IF(Journal!$K317="SL",Journal!$F317-Journal!$E317,IF(Journal!$K317="TP",Journal!$G317-Journal!$E317,IF(Journal!$K317="Manual exit",Journal!$J317-Journal!$E317,IF(Journal!$K317="TP1 + Breakeven",L317*(Journal!$G317-Journal!$E317),IF(Journal!$K317="TP1 + Manual",L317*(Journal!$G317-Journal!$E317)+(1-L317)*(Journal!$J317-Journal!$E317),(Journal!$G317+Journal!$H317+IF(ISNUMBER(Journal!$I317),Journal!$I317,0))/IF(ISNUMBER(Journal!$I317),3,2)-Journal!$E317))))))</f>
        <v>0</v>
      </c>
      <c r="N317">
        <f>IF(K317,Journal!$E317+G317*M317,"")</f>
        <v>0</v>
      </c>
      <c r="O317">
        <f>Q316</f>
        <v>0</v>
      </c>
      <c r="P317">
        <f>IF(OR(NOT(A317),I317&lt;&gt;""),"",Journal!$L317)</f>
        <v>0</v>
      </c>
      <c r="Q317">
        <f>O317+IF(K317,V317,0)</f>
        <v>0</v>
      </c>
      <c r="R317">
        <f>IF(P317="","",H317*P317*C317*D317)</f>
        <v>0</v>
      </c>
      <c r="S317">
        <f>IF(K317,M317*P317*C317*D317,"")</f>
        <v>0</v>
      </c>
      <c r="T317">
        <f>IF(K317,-IF(F317&gt;0,F317*Journal!$E317*P317*C317*D317,P317*E317),"")</f>
        <v>0</v>
      </c>
      <c r="U317">
        <f>IF(K317,IF(S317&gt;0,"W",IF(S317&lt;0,"L","B")),"")</f>
        <v>0</v>
      </c>
      <c r="V317">
        <f>IF(K317,S317+T317,"")</f>
        <v>0</v>
      </c>
      <c r="W317">
        <f>IF(K317,V317/O317,"")</f>
        <v>0</v>
      </c>
      <c r="X317">
        <f>IF(K317,M317/H317,"")</f>
        <v>0</v>
      </c>
      <c r="Y317">
        <f>IF(AND(OR(J317="OK",J317="OPEN"),ISNUMBER(Journal!$G317)),G317*(Journal!$G317-Journal!$E317)/H317,"")</f>
        <v>0</v>
      </c>
      <c r="Z317">
        <f>IF(AA317="","",IF(AND(ISNUMBER(Settings!$D$5),ISNUMBER(Settings!$E$5),IF(Settings!$D$5&lt;=Settings!$E$5,AND(AA317&gt;=Settings!$D$5,AA317&lt;Settings!$E$5),OR(AA317&gt;=Settings!$D$5,AA317&lt;Settings!$E$5))),Settings!$A$5,IF(AND(ISNUMBER(Settings!$D$6),ISNUMBER(Settings!$E$6),IF(Settings!$D$6&lt;=Settings!$E$6,AND(AA317&gt;=Settings!$D$6,AA317&lt;Settings!$E$6),OR(AA317&gt;=Settings!$D$6,AA317&lt;Settings!$E$6))),Settings!$A$6,IF(AND(ISNUMBER(Settings!$D$7),ISNUMBER(Settings!$E$7),IF(Settings!$D$7&lt;=Settings!$E$7,AND(AA317&gt;=Settings!$D$7,AA317&lt;Settings!$E$7),OR(AA317&gt;=Settings!$D$7,AA317&lt;Settings!$E$7))),Settings!$A$7,IF(AND(ISNUMBER(Settings!$D$8),ISNUMBER(Settings!$E$8),IF(Settings!$D$8&lt;=Settings!$E$8,AND(AA317&gt;=Settings!$D$8,AA317&lt;Settings!$E$8),OR(AA317&gt;=Settings!$D$8,AA317&lt;Settings!$E$8))),Settings!$A$8,IF(AND(ISNUMBER(Settings!$D$9),ISNUMBER(Settings!$E$9),IF(Settings!$D$9&lt;=Settings!$E$9,AND(AA317&gt;=Settings!$D$9,AA317&lt;Settings!$E$9),OR(AA317&gt;=Settings!$D$9,AA317&lt;Settings!$E$9))),Settings!$A$9,IF(AND(ISNUMBER(Settings!$D$10),ISNUMBER(Settings!$E$10),IF(Settings!$D$10&lt;=Settings!$E$10,AND(AA317&gt;=Settings!$D$10,AA317&lt;Settings!$E$10),OR(AA317&gt;=Settings!$D$10,AA317&lt;Settings!$E$10))),Settings!$A$10,"")))))))</f>
        <v>0</v>
      </c>
      <c r="AA317">
        <f>IF(AND(A317,ISNUMBER(Journal!$B317)),MOD(ROUND(MOD(Journal!$B317,1)*1440,0)-ROUND(Journal!$D$8*60,0),1440),"")</f>
        <v>0</v>
      </c>
      <c r="AB317">
        <f>IF(G317=1,"LONG",IF(G317=-1,"SHORT",""))</f>
        <v>0</v>
      </c>
      <c r="AC317">
        <f>AC316+IF(K317,1,0)</f>
        <v>0</v>
      </c>
      <c r="AD317">
        <f>IF(K317,AC317,"")</f>
        <v>0</v>
      </c>
      <c r="AE317">
        <f>J317="OPEN"</f>
        <v>0</v>
      </c>
      <c r="AF317">
        <f>AND(J317&lt;&gt;"",J317&lt;&gt;"OK",J317&lt;&gt;"OPEN")</f>
        <v>0</v>
      </c>
      <c r="AH317">
        <v>306</v>
      </c>
      <c r="AI317">
        <f>IF(AH317&gt;$AZ$11,"",IF(AH317=0,Journal!$D$3,INDEX($Q$11:$Q$1010,MATCH(AH317,$AD$11:$AD$1010,0))))</f>
        <v>0</v>
      </c>
      <c r="AJ317">
        <v>307</v>
      </c>
      <c r="AK317">
        <f>IF(AJ317&gt;$AZ$11,"",INDEX($P$11:$P$1010,MATCH(AJ317,$AD$11:$AD$1010,0)))</f>
        <v>0</v>
      </c>
    </row>
    <row r="318" spans="1:37">
      <c r="A318">
        <f>COUNTA(Journal!A318:M318)&gt;0</f>
        <v>0</v>
      </c>
      <c r="B318">
        <f>IF(Journal!$C318="",0,IFERROR(MATCH(Journal!$C318,Markets!$A$5:$A$154,0),0))</f>
        <v>0</v>
      </c>
      <c r="C318">
        <f>IF(B318&gt;0,INDEX(Markets!$C$5:$C$154,B318),"")</f>
        <v>0</v>
      </c>
      <c r="D318">
        <f>IF(B318&gt;0,INDEX(Markets!$F$5:$F$154,B318),"")</f>
        <v>0</v>
      </c>
      <c r="E318">
        <f>IF(B318&gt;0,IF(INDEX(Markets!$G$5:$G$154,B318)="",Journal!$D$4,INDEX(Markets!$G$5:$G$154,B318)),"")</f>
        <v>0</v>
      </c>
      <c r="F318">
        <f>IF(B318&gt;0,N(INDEX(Markets!$H$5:$H$154,B318)),0)</f>
        <v>0</v>
      </c>
      <c r="G318">
        <f>IF(Journal!$D318="LONG",1,IF(Journal!$D318="SHORT",-1,0))</f>
        <v>0</v>
      </c>
      <c r="H318">
        <f>IF(AND(ISNUMBER(Journal!$E318),ISNUMBER(Journal!$F318)),ABS(Journal!$E318-Journal!$F318),"")</f>
        <v>0</v>
      </c>
      <c r="I318">
        <f>IF(NOT(A318),"",IF(Journal!$C318="","INSTRUMENT MISSING",IF(B318=0,"UNKNOWN INSTRUMENT",IF(OR(NOT(ISNUMBER(C318)),NOT(ISNUMBER(D318))),"INSTRUMENT SPECS MISSING",IF(OR(C318&lt;=0,D318&lt;=0),"INSTRUMENT SPECS MISSING",IF(NOT(ISNUMBER(Journal!$E318)),"ENTRY MISSING",IF(NOT(ISNUMBER(Journal!$F318)),"SL MISSING",IF(Journal!$F318=Journal!$E318,"SL = ENTRY",IF(G318=0,"DIRECTION MISSING",IF(G318*(Journal!$E318-Journal!$F318)&lt;=0,"SL WRONG SIDE",IF(NOT(AND(ISNUMBER(Journal!$L318),Journal!$L318&gt;0)),IF(TRUE,"LOTS MISSING","RISK MISSING"),"")))))))))))</f>
        <v>0</v>
      </c>
      <c r="J318">
        <f>IF(NOT(A318),"",IF(I318&lt;&gt;"",I318,IF(AND(ISNUMBER(Journal!$G318),G318*(Journal!$G318-Journal!$E318)&lt;=0),"TP1 WRONG SIDE",IF(AND(ISNUMBER(Journal!$H318),G318*(Journal!$H318-Journal!$E318)&lt;=0),"TP2 WRONG SIDE",IF(AND(ISNUMBER(Journal!$I318),G318*(Journal!$I318-Journal!$E318)&lt;=0),"TP3 WRONG SIDE",IF(Journal!$K318="","OPEN",IF(AND(Journal!$M318&lt;&gt;"",OR(NOT(ISNUMBER(Journal!$M318)),Journal!$M318&lt;=0,Journal!$M318&gt;=1)),"TP1 % INVALID",IF(Journal!$K318="SL","OK",IF(Journal!$K318="TP",IF(ISNUMBER(Journal!$G318),"OK","TP1 MISSING"),IF(Journal!$K318="Manual exit",IF(ISNUMBER(Journal!$J318),"OK","MANUAL MISSING"),IF(Journal!$K318="TP1 + Breakeven",IF(ISNUMBER(Journal!$G318),"OK","TP1 MISSING"),IF(Journal!$K318="TP1 + Manual",IF(ISNUMBER(Journal!$G318),IF(ISNUMBER(Journal!$J318),"OK","MANUAL MISSING"),IF(ISNUMBER(Journal!$J318),"TP1 MISSING","TP1 &amp; MANUAL MISSING")),IF(Journal!$K318="Multiple TP",IF(ISNUMBER(Journal!$G318),IF(ISNUMBER(Journal!$H318),"OK","TP2 MISSING"),IF(ISNUMBER(Journal!$H318),"TP1 MISSING","TP1 &amp; TP2 MISSING")),"UNKNOWN OUTCOME")))))))))))))</f>
        <v>0</v>
      </c>
      <c r="K318">
        <f>J318="OK"</f>
        <v>0</v>
      </c>
      <c r="L318">
        <f>IF(ISNUMBER(Journal!$M318),Journal!$M318,0.5)</f>
        <v>0</v>
      </c>
      <c r="M318">
        <f>IF(NOT(K318),"",G318*IF(Journal!$K318="SL",Journal!$F318-Journal!$E318,IF(Journal!$K318="TP",Journal!$G318-Journal!$E318,IF(Journal!$K318="Manual exit",Journal!$J318-Journal!$E318,IF(Journal!$K318="TP1 + Breakeven",L318*(Journal!$G318-Journal!$E318),IF(Journal!$K318="TP1 + Manual",L318*(Journal!$G318-Journal!$E318)+(1-L318)*(Journal!$J318-Journal!$E318),(Journal!$G318+Journal!$H318+IF(ISNUMBER(Journal!$I318),Journal!$I318,0))/IF(ISNUMBER(Journal!$I318),3,2)-Journal!$E318))))))</f>
        <v>0</v>
      </c>
      <c r="N318">
        <f>IF(K318,Journal!$E318+G318*M318,"")</f>
        <v>0</v>
      </c>
      <c r="O318">
        <f>Q317</f>
        <v>0</v>
      </c>
      <c r="P318">
        <f>IF(OR(NOT(A318),I318&lt;&gt;""),"",Journal!$L318)</f>
        <v>0</v>
      </c>
      <c r="Q318">
        <f>O318+IF(K318,V318,0)</f>
        <v>0</v>
      </c>
      <c r="R318">
        <f>IF(P318="","",H318*P318*C318*D318)</f>
        <v>0</v>
      </c>
      <c r="S318">
        <f>IF(K318,M318*P318*C318*D318,"")</f>
        <v>0</v>
      </c>
      <c r="T318">
        <f>IF(K318,-IF(F318&gt;0,F318*Journal!$E318*P318*C318*D318,P318*E318),"")</f>
        <v>0</v>
      </c>
      <c r="U318">
        <f>IF(K318,IF(S318&gt;0,"W",IF(S318&lt;0,"L","B")),"")</f>
        <v>0</v>
      </c>
      <c r="V318">
        <f>IF(K318,S318+T318,"")</f>
        <v>0</v>
      </c>
      <c r="W318">
        <f>IF(K318,V318/O318,"")</f>
        <v>0</v>
      </c>
      <c r="X318">
        <f>IF(K318,M318/H318,"")</f>
        <v>0</v>
      </c>
      <c r="Y318">
        <f>IF(AND(OR(J318="OK",J318="OPEN"),ISNUMBER(Journal!$G318)),G318*(Journal!$G318-Journal!$E318)/H318,"")</f>
        <v>0</v>
      </c>
      <c r="Z318">
        <f>IF(AA318="","",IF(AND(ISNUMBER(Settings!$D$5),ISNUMBER(Settings!$E$5),IF(Settings!$D$5&lt;=Settings!$E$5,AND(AA318&gt;=Settings!$D$5,AA318&lt;Settings!$E$5),OR(AA318&gt;=Settings!$D$5,AA318&lt;Settings!$E$5))),Settings!$A$5,IF(AND(ISNUMBER(Settings!$D$6),ISNUMBER(Settings!$E$6),IF(Settings!$D$6&lt;=Settings!$E$6,AND(AA318&gt;=Settings!$D$6,AA318&lt;Settings!$E$6),OR(AA318&gt;=Settings!$D$6,AA318&lt;Settings!$E$6))),Settings!$A$6,IF(AND(ISNUMBER(Settings!$D$7),ISNUMBER(Settings!$E$7),IF(Settings!$D$7&lt;=Settings!$E$7,AND(AA318&gt;=Settings!$D$7,AA318&lt;Settings!$E$7),OR(AA318&gt;=Settings!$D$7,AA318&lt;Settings!$E$7))),Settings!$A$7,IF(AND(ISNUMBER(Settings!$D$8),ISNUMBER(Settings!$E$8),IF(Settings!$D$8&lt;=Settings!$E$8,AND(AA318&gt;=Settings!$D$8,AA318&lt;Settings!$E$8),OR(AA318&gt;=Settings!$D$8,AA318&lt;Settings!$E$8))),Settings!$A$8,IF(AND(ISNUMBER(Settings!$D$9),ISNUMBER(Settings!$E$9),IF(Settings!$D$9&lt;=Settings!$E$9,AND(AA318&gt;=Settings!$D$9,AA318&lt;Settings!$E$9),OR(AA318&gt;=Settings!$D$9,AA318&lt;Settings!$E$9))),Settings!$A$9,IF(AND(ISNUMBER(Settings!$D$10),ISNUMBER(Settings!$E$10),IF(Settings!$D$10&lt;=Settings!$E$10,AND(AA318&gt;=Settings!$D$10,AA318&lt;Settings!$E$10),OR(AA318&gt;=Settings!$D$10,AA318&lt;Settings!$E$10))),Settings!$A$10,"")))))))</f>
        <v>0</v>
      </c>
      <c r="AA318">
        <f>IF(AND(A318,ISNUMBER(Journal!$B318)),MOD(ROUND(MOD(Journal!$B318,1)*1440,0)-ROUND(Journal!$D$8*60,0),1440),"")</f>
        <v>0</v>
      </c>
      <c r="AB318">
        <f>IF(G318=1,"LONG",IF(G318=-1,"SHORT",""))</f>
        <v>0</v>
      </c>
      <c r="AC318">
        <f>AC317+IF(K318,1,0)</f>
        <v>0</v>
      </c>
      <c r="AD318">
        <f>IF(K318,AC318,"")</f>
        <v>0</v>
      </c>
      <c r="AE318">
        <f>J318="OPEN"</f>
        <v>0</v>
      </c>
      <c r="AF318">
        <f>AND(J318&lt;&gt;"",J318&lt;&gt;"OK",J318&lt;&gt;"OPEN")</f>
        <v>0</v>
      </c>
      <c r="AH318">
        <v>307</v>
      </c>
      <c r="AI318">
        <f>IF(AH318&gt;$AZ$11,"",IF(AH318=0,Journal!$D$3,INDEX($Q$11:$Q$1010,MATCH(AH318,$AD$11:$AD$1010,0))))</f>
        <v>0</v>
      </c>
      <c r="AJ318">
        <v>308</v>
      </c>
      <c r="AK318">
        <f>IF(AJ318&gt;$AZ$11,"",INDEX($P$11:$P$1010,MATCH(AJ318,$AD$11:$AD$1010,0)))</f>
        <v>0</v>
      </c>
    </row>
    <row r="319" spans="1:37">
      <c r="A319">
        <f>COUNTA(Journal!A319:M319)&gt;0</f>
        <v>0</v>
      </c>
      <c r="B319">
        <f>IF(Journal!$C319="",0,IFERROR(MATCH(Journal!$C319,Markets!$A$5:$A$154,0),0))</f>
        <v>0</v>
      </c>
      <c r="C319">
        <f>IF(B319&gt;0,INDEX(Markets!$C$5:$C$154,B319),"")</f>
        <v>0</v>
      </c>
      <c r="D319">
        <f>IF(B319&gt;0,INDEX(Markets!$F$5:$F$154,B319),"")</f>
        <v>0</v>
      </c>
      <c r="E319">
        <f>IF(B319&gt;0,IF(INDEX(Markets!$G$5:$G$154,B319)="",Journal!$D$4,INDEX(Markets!$G$5:$G$154,B319)),"")</f>
        <v>0</v>
      </c>
      <c r="F319">
        <f>IF(B319&gt;0,N(INDEX(Markets!$H$5:$H$154,B319)),0)</f>
        <v>0</v>
      </c>
      <c r="G319">
        <f>IF(Journal!$D319="LONG",1,IF(Journal!$D319="SHORT",-1,0))</f>
        <v>0</v>
      </c>
      <c r="H319">
        <f>IF(AND(ISNUMBER(Journal!$E319),ISNUMBER(Journal!$F319)),ABS(Journal!$E319-Journal!$F319),"")</f>
        <v>0</v>
      </c>
      <c r="I319">
        <f>IF(NOT(A319),"",IF(Journal!$C319="","INSTRUMENT MISSING",IF(B319=0,"UNKNOWN INSTRUMENT",IF(OR(NOT(ISNUMBER(C319)),NOT(ISNUMBER(D319))),"INSTRUMENT SPECS MISSING",IF(OR(C319&lt;=0,D319&lt;=0),"INSTRUMENT SPECS MISSING",IF(NOT(ISNUMBER(Journal!$E319)),"ENTRY MISSING",IF(NOT(ISNUMBER(Journal!$F319)),"SL MISSING",IF(Journal!$F319=Journal!$E319,"SL = ENTRY",IF(G319=0,"DIRECTION MISSING",IF(G319*(Journal!$E319-Journal!$F319)&lt;=0,"SL WRONG SIDE",IF(NOT(AND(ISNUMBER(Journal!$L319),Journal!$L319&gt;0)),IF(TRUE,"LOTS MISSING","RISK MISSING"),"")))))))))))</f>
        <v>0</v>
      </c>
      <c r="J319">
        <f>IF(NOT(A319),"",IF(I319&lt;&gt;"",I319,IF(AND(ISNUMBER(Journal!$G319),G319*(Journal!$G319-Journal!$E319)&lt;=0),"TP1 WRONG SIDE",IF(AND(ISNUMBER(Journal!$H319),G319*(Journal!$H319-Journal!$E319)&lt;=0),"TP2 WRONG SIDE",IF(AND(ISNUMBER(Journal!$I319),G319*(Journal!$I319-Journal!$E319)&lt;=0),"TP3 WRONG SIDE",IF(Journal!$K319="","OPEN",IF(AND(Journal!$M319&lt;&gt;"",OR(NOT(ISNUMBER(Journal!$M319)),Journal!$M319&lt;=0,Journal!$M319&gt;=1)),"TP1 % INVALID",IF(Journal!$K319="SL","OK",IF(Journal!$K319="TP",IF(ISNUMBER(Journal!$G319),"OK","TP1 MISSING"),IF(Journal!$K319="Manual exit",IF(ISNUMBER(Journal!$J319),"OK","MANUAL MISSING"),IF(Journal!$K319="TP1 + Breakeven",IF(ISNUMBER(Journal!$G319),"OK","TP1 MISSING"),IF(Journal!$K319="TP1 + Manual",IF(ISNUMBER(Journal!$G319),IF(ISNUMBER(Journal!$J319),"OK","MANUAL MISSING"),IF(ISNUMBER(Journal!$J319),"TP1 MISSING","TP1 &amp; MANUAL MISSING")),IF(Journal!$K319="Multiple TP",IF(ISNUMBER(Journal!$G319),IF(ISNUMBER(Journal!$H319),"OK","TP2 MISSING"),IF(ISNUMBER(Journal!$H319),"TP1 MISSING","TP1 &amp; TP2 MISSING")),"UNKNOWN OUTCOME")))))))))))))</f>
        <v>0</v>
      </c>
      <c r="K319">
        <f>J319="OK"</f>
        <v>0</v>
      </c>
      <c r="L319">
        <f>IF(ISNUMBER(Journal!$M319),Journal!$M319,0.5)</f>
        <v>0</v>
      </c>
      <c r="M319">
        <f>IF(NOT(K319),"",G319*IF(Journal!$K319="SL",Journal!$F319-Journal!$E319,IF(Journal!$K319="TP",Journal!$G319-Journal!$E319,IF(Journal!$K319="Manual exit",Journal!$J319-Journal!$E319,IF(Journal!$K319="TP1 + Breakeven",L319*(Journal!$G319-Journal!$E319),IF(Journal!$K319="TP1 + Manual",L319*(Journal!$G319-Journal!$E319)+(1-L319)*(Journal!$J319-Journal!$E319),(Journal!$G319+Journal!$H319+IF(ISNUMBER(Journal!$I319),Journal!$I319,0))/IF(ISNUMBER(Journal!$I319),3,2)-Journal!$E319))))))</f>
        <v>0</v>
      </c>
      <c r="N319">
        <f>IF(K319,Journal!$E319+G319*M319,"")</f>
        <v>0</v>
      </c>
      <c r="O319">
        <f>Q318</f>
        <v>0</v>
      </c>
      <c r="P319">
        <f>IF(OR(NOT(A319),I319&lt;&gt;""),"",Journal!$L319)</f>
        <v>0</v>
      </c>
      <c r="Q319">
        <f>O319+IF(K319,V319,0)</f>
        <v>0</v>
      </c>
      <c r="R319">
        <f>IF(P319="","",H319*P319*C319*D319)</f>
        <v>0</v>
      </c>
      <c r="S319">
        <f>IF(K319,M319*P319*C319*D319,"")</f>
        <v>0</v>
      </c>
      <c r="T319">
        <f>IF(K319,-IF(F319&gt;0,F319*Journal!$E319*P319*C319*D319,P319*E319),"")</f>
        <v>0</v>
      </c>
      <c r="U319">
        <f>IF(K319,IF(S319&gt;0,"W",IF(S319&lt;0,"L","B")),"")</f>
        <v>0</v>
      </c>
      <c r="V319">
        <f>IF(K319,S319+T319,"")</f>
        <v>0</v>
      </c>
      <c r="W319">
        <f>IF(K319,V319/O319,"")</f>
        <v>0</v>
      </c>
      <c r="X319">
        <f>IF(K319,M319/H319,"")</f>
        <v>0</v>
      </c>
      <c r="Y319">
        <f>IF(AND(OR(J319="OK",J319="OPEN"),ISNUMBER(Journal!$G319)),G319*(Journal!$G319-Journal!$E319)/H319,"")</f>
        <v>0</v>
      </c>
      <c r="Z319">
        <f>IF(AA319="","",IF(AND(ISNUMBER(Settings!$D$5),ISNUMBER(Settings!$E$5),IF(Settings!$D$5&lt;=Settings!$E$5,AND(AA319&gt;=Settings!$D$5,AA319&lt;Settings!$E$5),OR(AA319&gt;=Settings!$D$5,AA319&lt;Settings!$E$5))),Settings!$A$5,IF(AND(ISNUMBER(Settings!$D$6),ISNUMBER(Settings!$E$6),IF(Settings!$D$6&lt;=Settings!$E$6,AND(AA319&gt;=Settings!$D$6,AA319&lt;Settings!$E$6),OR(AA319&gt;=Settings!$D$6,AA319&lt;Settings!$E$6))),Settings!$A$6,IF(AND(ISNUMBER(Settings!$D$7),ISNUMBER(Settings!$E$7),IF(Settings!$D$7&lt;=Settings!$E$7,AND(AA319&gt;=Settings!$D$7,AA319&lt;Settings!$E$7),OR(AA319&gt;=Settings!$D$7,AA319&lt;Settings!$E$7))),Settings!$A$7,IF(AND(ISNUMBER(Settings!$D$8),ISNUMBER(Settings!$E$8),IF(Settings!$D$8&lt;=Settings!$E$8,AND(AA319&gt;=Settings!$D$8,AA319&lt;Settings!$E$8),OR(AA319&gt;=Settings!$D$8,AA319&lt;Settings!$E$8))),Settings!$A$8,IF(AND(ISNUMBER(Settings!$D$9),ISNUMBER(Settings!$E$9),IF(Settings!$D$9&lt;=Settings!$E$9,AND(AA319&gt;=Settings!$D$9,AA319&lt;Settings!$E$9),OR(AA319&gt;=Settings!$D$9,AA319&lt;Settings!$E$9))),Settings!$A$9,IF(AND(ISNUMBER(Settings!$D$10),ISNUMBER(Settings!$E$10),IF(Settings!$D$10&lt;=Settings!$E$10,AND(AA319&gt;=Settings!$D$10,AA319&lt;Settings!$E$10),OR(AA319&gt;=Settings!$D$10,AA319&lt;Settings!$E$10))),Settings!$A$10,"")))))))</f>
        <v>0</v>
      </c>
      <c r="AA319">
        <f>IF(AND(A319,ISNUMBER(Journal!$B319)),MOD(ROUND(MOD(Journal!$B319,1)*1440,0)-ROUND(Journal!$D$8*60,0),1440),"")</f>
        <v>0</v>
      </c>
      <c r="AB319">
        <f>IF(G319=1,"LONG",IF(G319=-1,"SHORT",""))</f>
        <v>0</v>
      </c>
      <c r="AC319">
        <f>AC318+IF(K319,1,0)</f>
        <v>0</v>
      </c>
      <c r="AD319">
        <f>IF(K319,AC319,"")</f>
        <v>0</v>
      </c>
      <c r="AE319">
        <f>J319="OPEN"</f>
        <v>0</v>
      </c>
      <c r="AF319">
        <f>AND(J319&lt;&gt;"",J319&lt;&gt;"OK",J319&lt;&gt;"OPEN")</f>
        <v>0</v>
      </c>
      <c r="AH319">
        <v>308</v>
      </c>
      <c r="AI319">
        <f>IF(AH319&gt;$AZ$11,"",IF(AH319=0,Journal!$D$3,INDEX($Q$11:$Q$1010,MATCH(AH319,$AD$11:$AD$1010,0))))</f>
        <v>0</v>
      </c>
      <c r="AJ319">
        <v>309</v>
      </c>
      <c r="AK319">
        <f>IF(AJ319&gt;$AZ$11,"",INDEX($P$11:$P$1010,MATCH(AJ319,$AD$11:$AD$1010,0)))</f>
        <v>0</v>
      </c>
    </row>
    <row r="320" spans="1:37">
      <c r="A320">
        <f>COUNTA(Journal!A320:M320)&gt;0</f>
        <v>0</v>
      </c>
      <c r="B320">
        <f>IF(Journal!$C320="",0,IFERROR(MATCH(Journal!$C320,Markets!$A$5:$A$154,0),0))</f>
        <v>0</v>
      </c>
      <c r="C320">
        <f>IF(B320&gt;0,INDEX(Markets!$C$5:$C$154,B320),"")</f>
        <v>0</v>
      </c>
      <c r="D320">
        <f>IF(B320&gt;0,INDEX(Markets!$F$5:$F$154,B320),"")</f>
        <v>0</v>
      </c>
      <c r="E320">
        <f>IF(B320&gt;0,IF(INDEX(Markets!$G$5:$G$154,B320)="",Journal!$D$4,INDEX(Markets!$G$5:$G$154,B320)),"")</f>
        <v>0</v>
      </c>
      <c r="F320">
        <f>IF(B320&gt;0,N(INDEX(Markets!$H$5:$H$154,B320)),0)</f>
        <v>0</v>
      </c>
      <c r="G320">
        <f>IF(Journal!$D320="LONG",1,IF(Journal!$D320="SHORT",-1,0))</f>
        <v>0</v>
      </c>
      <c r="H320">
        <f>IF(AND(ISNUMBER(Journal!$E320),ISNUMBER(Journal!$F320)),ABS(Journal!$E320-Journal!$F320),"")</f>
        <v>0</v>
      </c>
      <c r="I320">
        <f>IF(NOT(A320),"",IF(Journal!$C320="","INSTRUMENT MISSING",IF(B320=0,"UNKNOWN INSTRUMENT",IF(OR(NOT(ISNUMBER(C320)),NOT(ISNUMBER(D320))),"INSTRUMENT SPECS MISSING",IF(OR(C320&lt;=0,D320&lt;=0),"INSTRUMENT SPECS MISSING",IF(NOT(ISNUMBER(Journal!$E320)),"ENTRY MISSING",IF(NOT(ISNUMBER(Journal!$F320)),"SL MISSING",IF(Journal!$F320=Journal!$E320,"SL = ENTRY",IF(G320=0,"DIRECTION MISSING",IF(G320*(Journal!$E320-Journal!$F320)&lt;=0,"SL WRONG SIDE",IF(NOT(AND(ISNUMBER(Journal!$L320),Journal!$L320&gt;0)),IF(TRUE,"LOTS MISSING","RISK MISSING"),"")))))))))))</f>
        <v>0</v>
      </c>
      <c r="J320">
        <f>IF(NOT(A320),"",IF(I320&lt;&gt;"",I320,IF(AND(ISNUMBER(Journal!$G320),G320*(Journal!$G320-Journal!$E320)&lt;=0),"TP1 WRONG SIDE",IF(AND(ISNUMBER(Journal!$H320),G320*(Journal!$H320-Journal!$E320)&lt;=0),"TP2 WRONG SIDE",IF(AND(ISNUMBER(Journal!$I320),G320*(Journal!$I320-Journal!$E320)&lt;=0),"TP3 WRONG SIDE",IF(Journal!$K320="","OPEN",IF(AND(Journal!$M320&lt;&gt;"",OR(NOT(ISNUMBER(Journal!$M320)),Journal!$M320&lt;=0,Journal!$M320&gt;=1)),"TP1 % INVALID",IF(Journal!$K320="SL","OK",IF(Journal!$K320="TP",IF(ISNUMBER(Journal!$G320),"OK","TP1 MISSING"),IF(Journal!$K320="Manual exit",IF(ISNUMBER(Journal!$J320),"OK","MANUAL MISSING"),IF(Journal!$K320="TP1 + Breakeven",IF(ISNUMBER(Journal!$G320),"OK","TP1 MISSING"),IF(Journal!$K320="TP1 + Manual",IF(ISNUMBER(Journal!$G320),IF(ISNUMBER(Journal!$J320),"OK","MANUAL MISSING"),IF(ISNUMBER(Journal!$J320),"TP1 MISSING","TP1 &amp; MANUAL MISSING")),IF(Journal!$K320="Multiple TP",IF(ISNUMBER(Journal!$G320),IF(ISNUMBER(Journal!$H320),"OK","TP2 MISSING"),IF(ISNUMBER(Journal!$H320),"TP1 MISSING","TP1 &amp; TP2 MISSING")),"UNKNOWN OUTCOME")))))))))))))</f>
        <v>0</v>
      </c>
      <c r="K320">
        <f>J320="OK"</f>
        <v>0</v>
      </c>
      <c r="L320">
        <f>IF(ISNUMBER(Journal!$M320),Journal!$M320,0.5)</f>
        <v>0</v>
      </c>
      <c r="M320">
        <f>IF(NOT(K320),"",G320*IF(Journal!$K320="SL",Journal!$F320-Journal!$E320,IF(Journal!$K320="TP",Journal!$G320-Journal!$E320,IF(Journal!$K320="Manual exit",Journal!$J320-Journal!$E320,IF(Journal!$K320="TP1 + Breakeven",L320*(Journal!$G320-Journal!$E320),IF(Journal!$K320="TP1 + Manual",L320*(Journal!$G320-Journal!$E320)+(1-L320)*(Journal!$J320-Journal!$E320),(Journal!$G320+Journal!$H320+IF(ISNUMBER(Journal!$I320),Journal!$I320,0))/IF(ISNUMBER(Journal!$I320),3,2)-Journal!$E320))))))</f>
        <v>0</v>
      </c>
      <c r="N320">
        <f>IF(K320,Journal!$E320+G320*M320,"")</f>
        <v>0</v>
      </c>
      <c r="O320">
        <f>Q319</f>
        <v>0</v>
      </c>
      <c r="P320">
        <f>IF(OR(NOT(A320),I320&lt;&gt;""),"",Journal!$L320)</f>
        <v>0</v>
      </c>
      <c r="Q320">
        <f>O320+IF(K320,V320,0)</f>
        <v>0</v>
      </c>
      <c r="R320">
        <f>IF(P320="","",H320*P320*C320*D320)</f>
        <v>0</v>
      </c>
      <c r="S320">
        <f>IF(K320,M320*P320*C320*D320,"")</f>
        <v>0</v>
      </c>
      <c r="T320">
        <f>IF(K320,-IF(F320&gt;0,F320*Journal!$E320*P320*C320*D320,P320*E320),"")</f>
        <v>0</v>
      </c>
      <c r="U320">
        <f>IF(K320,IF(S320&gt;0,"W",IF(S320&lt;0,"L","B")),"")</f>
        <v>0</v>
      </c>
      <c r="V320">
        <f>IF(K320,S320+T320,"")</f>
        <v>0</v>
      </c>
      <c r="W320">
        <f>IF(K320,V320/O320,"")</f>
        <v>0</v>
      </c>
      <c r="X320">
        <f>IF(K320,M320/H320,"")</f>
        <v>0</v>
      </c>
      <c r="Y320">
        <f>IF(AND(OR(J320="OK",J320="OPEN"),ISNUMBER(Journal!$G320)),G320*(Journal!$G320-Journal!$E320)/H320,"")</f>
        <v>0</v>
      </c>
      <c r="Z320">
        <f>IF(AA320="","",IF(AND(ISNUMBER(Settings!$D$5),ISNUMBER(Settings!$E$5),IF(Settings!$D$5&lt;=Settings!$E$5,AND(AA320&gt;=Settings!$D$5,AA320&lt;Settings!$E$5),OR(AA320&gt;=Settings!$D$5,AA320&lt;Settings!$E$5))),Settings!$A$5,IF(AND(ISNUMBER(Settings!$D$6),ISNUMBER(Settings!$E$6),IF(Settings!$D$6&lt;=Settings!$E$6,AND(AA320&gt;=Settings!$D$6,AA320&lt;Settings!$E$6),OR(AA320&gt;=Settings!$D$6,AA320&lt;Settings!$E$6))),Settings!$A$6,IF(AND(ISNUMBER(Settings!$D$7),ISNUMBER(Settings!$E$7),IF(Settings!$D$7&lt;=Settings!$E$7,AND(AA320&gt;=Settings!$D$7,AA320&lt;Settings!$E$7),OR(AA320&gt;=Settings!$D$7,AA320&lt;Settings!$E$7))),Settings!$A$7,IF(AND(ISNUMBER(Settings!$D$8),ISNUMBER(Settings!$E$8),IF(Settings!$D$8&lt;=Settings!$E$8,AND(AA320&gt;=Settings!$D$8,AA320&lt;Settings!$E$8),OR(AA320&gt;=Settings!$D$8,AA320&lt;Settings!$E$8))),Settings!$A$8,IF(AND(ISNUMBER(Settings!$D$9),ISNUMBER(Settings!$E$9),IF(Settings!$D$9&lt;=Settings!$E$9,AND(AA320&gt;=Settings!$D$9,AA320&lt;Settings!$E$9),OR(AA320&gt;=Settings!$D$9,AA320&lt;Settings!$E$9))),Settings!$A$9,IF(AND(ISNUMBER(Settings!$D$10),ISNUMBER(Settings!$E$10),IF(Settings!$D$10&lt;=Settings!$E$10,AND(AA320&gt;=Settings!$D$10,AA320&lt;Settings!$E$10),OR(AA320&gt;=Settings!$D$10,AA320&lt;Settings!$E$10))),Settings!$A$10,"")))))))</f>
        <v>0</v>
      </c>
      <c r="AA320">
        <f>IF(AND(A320,ISNUMBER(Journal!$B320)),MOD(ROUND(MOD(Journal!$B320,1)*1440,0)-ROUND(Journal!$D$8*60,0),1440),"")</f>
        <v>0</v>
      </c>
      <c r="AB320">
        <f>IF(G320=1,"LONG",IF(G320=-1,"SHORT",""))</f>
        <v>0</v>
      </c>
      <c r="AC320">
        <f>AC319+IF(K320,1,0)</f>
        <v>0</v>
      </c>
      <c r="AD320">
        <f>IF(K320,AC320,"")</f>
        <v>0</v>
      </c>
      <c r="AE320">
        <f>J320="OPEN"</f>
        <v>0</v>
      </c>
      <c r="AF320">
        <f>AND(J320&lt;&gt;"",J320&lt;&gt;"OK",J320&lt;&gt;"OPEN")</f>
        <v>0</v>
      </c>
      <c r="AH320">
        <v>309</v>
      </c>
      <c r="AI320">
        <f>IF(AH320&gt;$AZ$11,"",IF(AH320=0,Journal!$D$3,INDEX($Q$11:$Q$1010,MATCH(AH320,$AD$11:$AD$1010,0))))</f>
        <v>0</v>
      </c>
      <c r="AJ320">
        <v>310</v>
      </c>
      <c r="AK320">
        <f>IF(AJ320&gt;$AZ$11,"",INDEX($P$11:$P$1010,MATCH(AJ320,$AD$11:$AD$1010,0)))</f>
        <v>0</v>
      </c>
    </row>
    <row r="321" spans="1:37">
      <c r="A321">
        <f>COUNTA(Journal!A321:M321)&gt;0</f>
        <v>0</v>
      </c>
      <c r="B321">
        <f>IF(Journal!$C321="",0,IFERROR(MATCH(Journal!$C321,Markets!$A$5:$A$154,0),0))</f>
        <v>0</v>
      </c>
      <c r="C321">
        <f>IF(B321&gt;0,INDEX(Markets!$C$5:$C$154,B321),"")</f>
        <v>0</v>
      </c>
      <c r="D321">
        <f>IF(B321&gt;0,INDEX(Markets!$F$5:$F$154,B321),"")</f>
        <v>0</v>
      </c>
      <c r="E321">
        <f>IF(B321&gt;0,IF(INDEX(Markets!$G$5:$G$154,B321)="",Journal!$D$4,INDEX(Markets!$G$5:$G$154,B321)),"")</f>
        <v>0</v>
      </c>
      <c r="F321">
        <f>IF(B321&gt;0,N(INDEX(Markets!$H$5:$H$154,B321)),0)</f>
        <v>0</v>
      </c>
      <c r="G321">
        <f>IF(Journal!$D321="LONG",1,IF(Journal!$D321="SHORT",-1,0))</f>
        <v>0</v>
      </c>
      <c r="H321">
        <f>IF(AND(ISNUMBER(Journal!$E321),ISNUMBER(Journal!$F321)),ABS(Journal!$E321-Journal!$F321),"")</f>
        <v>0</v>
      </c>
      <c r="I321">
        <f>IF(NOT(A321),"",IF(Journal!$C321="","INSTRUMENT MISSING",IF(B321=0,"UNKNOWN INSTRUMENT",IF(OR(NOT(ISNUMBER(C321)),NOT(ISNUMBER(D321))),"INSTRUMENT SPECS MISSING",IF(OR(C321&lt;=0,D321&lt;=0),"INSTRUMENT SPECS MISSING",IF(NOT(ISNUMBER(Journal!$E321)),"ENTRY MISSING",IF(NOT(ISNUMBER(Journal!$F321)),"SL MISSING",IF(Journal!$F321=Journal!$E321,"SL = ENTRY",IF(G321=0,"DIRECTION MISSING",IF(G321*(Journal!$E321-Journal!$F321)&lt;=0,"SL WRONG SIDE",IF(NOT(AND(ISNUMBER(Journal!$L321),Journal!$L321&gt;0)),IF(TRUE,"LOTS MISSING","RISK MISSING"),"")))))))))))</f>
        <v>0</v>
      </c>
      <c r="J321">
        <f>IF(NOT(A321),"",IF(I321&lt;&gt;"",I321,IF(AND(ISNUMBER(Journal!$G321),G321*(Journal!$G321-Journal!$E321)&lt;=0),"TP1 WRONG SIDE",IF(AND(ISNUMBER(Journal!$H321),G321*(Journal!$H321-Journal!$E321)&lt;=0),"TP2 WRONG SIDE",IF(AND(ISNUMBER(Journal!$I321),G321*(Journal!$I321-Journal!$E321)&lt;=0),"TP3 WRONG SIDE",IF(Journal!$K321="","OPEN",IF(AND(Journal!$M321&lt;&gt;"",OR(NOT(ISNUMBER(Journal!$M321)),Journal!$M321&lt;=0,Journal!$M321&gt;=1)),"TP1 % INVALID",IF(Journal!$K321="SL","OK",IF(Journal!$K321="TP",IF(ISNUMBER(Journal!$G321),"OK","TP1 MISSING"),IF(Journal!$K321="Manual exit",IF(ISNUMBER(Journal!$J321),"OK","MANUAL MISSING"),IF(Journal!$K321="TP1 + Breakeven",IF(ISNUMBER(Journal!$G321),"OK","TP1 MISSING"),IF(Journal!$K321="TP1 + Manual",IF(ISNUMBER(Journal!$G321),IF(ISNUMBER(Journal!$J321),"OK","MANUAL MISSING"),IF(ISNUMBER(Journal!$J321),"TP1 MISSING","TP1 &amp; MANUAL MISSING")),IF(Journal!$K321="Multiple TP",IF(ISNUMBER(Journal!$G321),IF(ISNUMBER(Journal!$H321),"OK","TP2 MISSING"),IF(ISNUMBER(Journal!$H321),"TP1 MISSING","TP1 &amp; TP2 MISSING")),"UNKNOWN OUTCOME")))))))))))))</f>
        <v>0</v>
      </c>
      <c r="K321">
        <f>J321="OK"</f>
        <v>0</v>
      </c>
      <c r="L321">
        <f>IF(ISNUMBER(Journal!$M321),Journal!$M321,0.5)</f>
        <v>0</v>
      </c>
      <c r="M321">
        <f>IF(NOT(K321),"",G321*IF(Journal!$K321="SL",Journal!$F321-Journal!$E321,IF(Journal!$K321="TP",Journal!$G321-Journal!$E321,IF(Journal!$K321="Manual exit",Journal!$J321-Journal!$E321,IF(Journal!$K321="TP1 + Breakeven",L321*(Journal!$G321-Journal!$E321),IF(Journal!$K321="TP1 + Manual",L321*(Journal!$G321-Journal!$E321)+(1-L321)*(Journal!$J321-Journal!$E321),(Journal!$G321+Journal!$H321+IF(ISNUMBER(Journal!$I321),Journal!$I321,0))/IF(ISNUMBER(Journal!$I321),3,2)-Journal!$E321))))))</f>
        <v>0</v>
      </c>
      <c r="N321">
        <f>IF(K321,Journal!$E321+G321*M321,"")</f>
        <v>0</v>
      </c>
      <c r="O321">
        <f>Q320</f>
        <v>0</v>
      </c>
      <c r="P321">
        <f>IF(OR(NOT(A321),I321&lt;&gt;""),"",Journal!$L321)</f>
        <v>0</v>
      </c>
      <c r="Q321">
        <f>O321+IF(K321,V321,0)</f>
        <v>0</v>
      </c>
      <c r="R321">
        <f>IF(P321="","",H321*P321*C321*D321)</f>
        <v>0</v>
      </c>
      <c r="S321">
        <f>IF(K321,M321*P321*C321*D321,"")</f>
        <v>0</v>
      </c>
      <c r="T321">
        <f>IF(K321,-IF(F321&gt;0,F321*Journal!$E321*P321*C321*D321,P321*E321),"")</f>
        <v>0</v>
      </c>
      <c r="U321">
        <f>IF(K321,IF(S321&gt;0,"W",IF(S321&lt;0,"L","B")),"")</f>
        <v>0</v>
      </c>
      <c r="V321">
        <f>IF(K321,S321+T321,"")</f>
        <v>0</v>
      </c>
      <c r="W321">
        <f>IF(K321,V321/O321,"")</f>
        <v>0</v>
      </c>
      <c r="X321">
        <f>IF(K321,M321/H321,"")</f>
        <v>0</v>
      </c>
      <c r="Y321">
        <f>IF(AND(OR(J321="OK",J321="OPEN"),ISNUMBER(Journal!$G321)),G321*(Journal!$G321-Journal!$E321)/H321,"")</f>
        <v>0</v>
      </c>
      <c r="Z321">
        <f>IF(AA321="","",IF(AND(ISNUMBER(Settings!$D$5),ISNUMBER(Settings!$E$5),IF(Settings!$D$5&lt;=Settings!$E$5,AND(AA321&gt;=Settings!$D$5,AA321&lt;Settings!$E$5),OR(AA321&gt;=Settings!$D$5,AA321&lt;Settings!$E$5))),Settings!$A$5,IF(AND(ISNUMBER(Settings!$D$6),ISNUMBER(Settings!$E$6),IF(Settings!$D$6&lt;=Settings!$E$6,AND(AA321&gt;=Settings!$D$6,AA321&lt;Settings!$E$6),OR(AA321&gt;=Settings!$D$6,AA321&lt;Settings!$E$6))),Settings!$A$6,IF(AND(ISNUMBER(Settings!$D$7),ISNUMBER(Settings!$E$7),IF(Settings!$D$7&lt;=Settings!$E$7,AND(AA321&gt;=Settings!$D$7,AA321&lt;Settings!$E$7),OR(AA321&gt;=Settings!$D$7,AA321&lt;Settings!$E$7))),Settings!$A$7,IF(AND(ISNUMBER(Settings!$D$8),ISNUMBER(Settings!$E$8),IF(Settings!$D$8&lt;=Settings!$E$8,AND(AA321&gt;=Settings!$D$8,AA321&lt;Settings!$E$8),OR(AA321&gt;=Settings!$D$8,AA321&lt;Settings!$E$8))),Settings!$A$8,IF(AND(ISNUMBER(Settings!$D$9),ISNUMBER(Settings!$E$9),IF(Settings!$D$9&lt;=Settings!$E$9,AND(AA321&gt;=Settings!$D$9,AA321&lt;Settings!$E$9),OR(AA321&gt;=Settings!$D$9,AA321&lt;Settings!$E$9))),Settings!$A$9,IF(AND(ISNUMBER(Settings!$D$10),ISNUMBER(Settings!$E$10),IF(Settings!$D$10&lt;=Settings!$E$10,AND(AA321&gt;=Settings!$D$10,AA321&lt;Settings!$E$10),OR(AA321&gt;=Settings!$D$10,AA321&lt;Settings!$E$10))),Settings!$A$10,"")))))))</f>
        <v>0</v>
      </c>
      <c r="AA321">
        <f>IF(AND(A321,ISNUMBER(Journal!$B321)),MOD(ROUND(MOD(Journal!$B321,1)*1440,0)-ROUND(Journal!$D$8*60,0),1440),"")</f>
        <v>0</v>
      </c>
      <c r="AB321">
        <f>IF(G321=1,"LONG",IF(G321=-1,"SHORT",""))</f>
        <v>0</v>
      </c>
      <c r="AC321">
        <f>AC320+IF(K321,1,0)</f>
        <v>0</v>
      </c>
      <c r="AD321">
        <f>IF(K321,AC321,"")</f>
        <v>0</v>
      </c>
      <c r="AE321">
        <f>J321="OPEN"</f>
        <v>0</v>
      </c>
      <c r="AF321">
        <f>AND(J321&lt;&gt;"",J321&lt;&gt;"OK",J321&lt;&gt;"OPEN")</f>
        <v>0</v>
      </c>
      <c r="AH321">
        <v>310</v>
      </c>
      <c r="AI321">
        <f>IF(AH321&gt;$AZ$11,"",IF(AH321=0,Journal!$D$3,INDEX($Q$11:$Q$1010,MATCH(AH321,$AD$11:$AD$1010,0))))</f>
        <v>0</v>
      </c>
      <c r="AJ321">
        <v>311</v>
      </c>
      <c r="AK321">
        <f>IF(AJ321&gt;$AZ$11,"",INDEX($P$11:$P$1010,MATCH(AJ321,$AD$11:$AD$1010,0)))</f>
        <v>0</v>
      </c>
    </row>
    <row r="322" spans="1:37">
      <c r="A322">
        <f>COUNTA(Journal!A322:M322)&gt;0</f>
        <v>0</v>
      </c>
      <c r="B322">
        <f>IF(Journal!$C322="",0,IFERROR(MATCH(Journal!$C322,Markets!$A$5:$A$154,0),0))</f>
        <v>0</v>
      </c>
      <c r="C322">
        <f>IF(B322&gt;0,INDEX(Markets!$C$5:$C$154,B322),"")</f>
        <v>0</v>
      </c>
      <c r="D322">
        <f>IF(B322&gt;0,INDEX(Markets!$F$5:$F$154,B322),"")</f>
        <v>0</v>
      </c>
      <c r="E322">
        <f>IF(B322&gt;0,IF(INDEX(Markets!$G$5:$G$154,B322)="",Journal!$D$4,INDEX(Markets!$G$5:$G$154,B322)),"")</f>
        <v>0</v>
      </c>
      <c r="F322">
        <f>IF(B322&gt;0,N(INDEX(Markets!$H$5:$H$154,B322)),0)</f>
        <v>0</v>
      </c>
      <c r="G322">
        <f>IF(Journal!$D322="LONG",1,IF(Journal!$D322="SHORT",-1,0))</f>
        <v>0</v>
      </c>
      <c r="H322">
        <f>IF(AND(ISNUMBER(Journal!$E322),ISNUMBER(Journal!$F322)),ABS(Journal!$E322-Journal!$F322),"")</f>
        <v>0</v>
      </c>
      <c r="I322">
        <f>IF(NOT(A322),"",IF(Journal!$C322="","INSTRUMENT MISSING",IF(B322=0,"UNKNOWN INSTRUMENT",IF(OR(NOT(ISNUMBER(C322)),NOT(ISNUMBER(D322))),"INSTRUMENT SPECS MISSING",IF(OR(C322&lt;=0,D322&lt;=0),"INSTRUMENT SPECS MISSING",IF(NOT(ISNUMBER(Journal!$E322)),"ENTRY MISSING",IF(NOT(ISNUMBER(Journal!$F322)),"SL MISSING",IF(Journal!$F322=Journal!$E322,"SL = ENTRY",IF(G322=0,"DIRECTION MISSING",IF(G322*(Journal!$E322-Journal!$F322)&lt;=0,"SL WRONG SIDE",IF(NOT(AND(ISNUMBER(Journal!$L322),Journal!$L322&gt;0)),IF(TRUE,"LOTS MISSING","RISK MISSING"),"")))))))))))</f>
        <v>0</v>
      </c>
      <c r="J322">
        <f>IF(NOT(A322),"",IF(I322&lt;&gt;"",I322,IF(AND(ISNUMBER(Journal!$G322),G322*(Journal!$G322-Journal!$E322)&lt;=0),"TP1 WRONG SIDE",IF(AND(ISNUMBER(Journal!$H322),G322*(Journal!$H322-Journal!$E322)&lt;=0),"TP2 WRONG SIDE",IF(AND(ISNUMBER(Journal!$I322),G322*(Journal!$I322-Journal!$E322)&lt;=0),"TP3 WRONG SIDE",IF(Journal!$K322="","OPEN",IF(AND(Journal!$M322&lt;&gt;"",OR(NOT(ISNUMBER(Journal!$M322)),Journal!$M322&lt;=0,Journal!$M322&gt;=1)),"TP1 % INVALID",IF(Journal!$K322="SL","OK",IF(Journal!$K322="TP",IF(ISNUMBER(Journal!$G322),"OK","TP1 MISSING"),IF(Journal!$K322="Manual exit",IF(ISNUMBER(Journal!$J322),"OK","MANUAL MISSING"),IF(Journal!$K322="TP1 + Breakeven",IF(ISNUMBER(Journal!$G322),"OK","TP1 MISSING"),IF(Journal!$K322="TP1 + Manual",IF(ISNUMBER(Journal!$G322),IF(ISNUMBER(Journal!$J322),"OK","MANUAL MISSING"),IF(ISNUMBER(Journal!$J322),"TP1 MISSING","TP1 &amp; MANUAL MISSING")),IF(Journal!$K322="Multiple TP",IF(ISNUMBER(Journal!$G322),IF(ISNUMBER(Journal!$H322),"OK","TP2 MISSING"),IF(ISNUMBER(Journal!$H322),"TP1 MISSING","TP1 &amp; TP2 MISSING")),"UNKNOWN OUTCOME")))))))))))))</f>
        <v>0</v>
      </c>
      <c r="K322">
        <f>J322="OK"</f>
        <v>0</v>
      </c>
      <c r="L322">
        <f>IF(ISNUMBER(Journal!$M322),Journal!$M322,0.5)</f>
        <v>0</v>
      </c>
      <c r="M322">
        <f>IF(NOT(K322),"",G322*IF(Journal!$K322="SL",Journal!$F322-Journal!$E322,IF(Journal!$K322="TP",Journal!$G322-Journal!$E322,IF(Journal!$K322="Manual exit",Journal!$J322-Journal!$E322,IF(Journal!$K322="TP1 + Breakeven",L322*(Journal!$G322-Journal!$E322),IF(Journal!$K322="TP1 + Manual",L322*(Journal!$G322-Journal!$E322)+(1-L322)*(Journal!$J322-Journal!$E322),(Journal!$G322+Journal!$H322+IF(ISNUMBER(Journal!$I322),Journal!$I322,0))/IF(ISNUMBER(Journal!$I322),3,2)-Journal!$E322))))))</f>
        <v>0</v>
      </c>
      <c r="N322">
        <f>IF(K322,Journal!$E322+G322*M322,"")</f>
        <v>0</v>
      </c>
      <c r="O322">
        <f>Q321</f>
        <v>0</v>
      </c>
      <c r="P322">
        <f>IF(OR(NOT(A322),I322&lt;&gt;""),"",Journal!$L322)</f>
        <v>0</v>
      </c>
      <c r="Q322">
        <f>O322+IF(K322,V322,0)</f>
        <v>0</v>
      </c>
      <c r="R322">
        <f>IF(P322="","",H322*P322*C322*D322)</f>
        <v>0</v>
      </c>
      <c r="S322">
        <f>IF(K322,M322*P322*C322*D322,"")</f>
        <v>0</v>
      </c>
      <c r="T322">
        <f>IF(K322,-IF(F322&gt;0,F322*Journal!$E322*P322*C322*D322,P322*E322),"")</f>
        <v>0</v>
      </c>
      <c r="U322">
        <f>IF(K322,IF(S322&gt;0,"W",IF(S322&lt;0,"L","B")),"")</f>
        <v>0</v>
      </c>
      <c r="V322">
        <f>IF(K322,S322+T322,"")</f>
        <v>0</v>
      </c>
      <c r="W322">
        <f>IF(K322,V322/O322,"")</f>
        <v>0</v>
      </c>
      <c r="X322">
        <f>IF(K322,M322/H322,"")</f>
        <v>0</v>
      </c>
      <c r="Y322">
        <f>IF(AND(OR(J322="OK",J322="OPEN"),ISNUMBER(Journal!$G322)),G322*(Journal!$G322-Journal!$E322)/H322,"")</f>
        <v>0</v>
      </c>
      <c r="Z322">
        <f>IF(AA322="","",IF(AND(ISNUMBER(Settings!$D$5),ISNUMBER(Settings!$E$5),IF(Settings!$D$5&lt;=Settings!$E$5,AND(AA322&gt;=Settings!$D$5,AA322&lt;Settings!$E$5),OR(AA322&gt;=Settings!$D$5,AA322&lt;Settings!$E$5))),Settings!$A$5,IF(AND(ISNUMBER(Settings!$D$6),ISNUMBER(Settings!$E$6),IF(Settings!$D$6&lt;=Settings!$E$6,AND(AA322&gt;=Settings!$D$6,AA322&lt;Settings!$E$6),OR(AA322&gt;=Settings!$D$6,AA322&lt;Settings!$E$6))),Settings!$A$6,IF(AND(ISNUMBER(Settings!$D$7),ISNUMBER(Settings!$E$7),IF(Settings!$D$7&lt;=Settings!$E$7,AND(AA322&gt;=Settings!$D$7,AA322&lt;Settings!$E$7),OR(AA322&gt;=Settings!$D$7,AA322&lt;Settings!$E$7))),Settings!$A$7,IF(AND(ISNUMBER(Settings!$D$8),ISNUMBER(Settings!$E$8),IF(Settings!$D$8&lt;=Settings!$E$8,AND(AA322&gt;=Settings!$D$8,AA322&lt;Settings!$E$8),OR(AA322&gt;=Settings!$D$8,AA322&lt;Settings!$E$8))),Settings!$A$8,IF(AND(ISNUMBER(Settings!$D$9),ISNUMBER(Settings!$E$9),IF(Settings!$D$9&lt;=Settings!$E$9,AND(AA322&gt;=Settings!$D$9,AA322&lt;Settings!$E$9),OR(AA322&gt;=Settings!$D$9,AA322&lt;Settings!$E$9))),Settings!$A$9,IF(AND(ISNUMBER(Settings!$D$10),ISNUMBER(Settings!$E$10),IF(Settings!$D$10&lt;=Settings!$E$10,AND(AA322&gt;=Settings!$D$10,AA322&lt;Settings!$E$10),OR(AA322&gt;=Settings!$D$10,AA322&lt;Settings!$E$10))),Settings!$A$10,"")))))))</f>
        <v>0</v>
      </c>
      <c r="AA322">
        <f>IF(AND(A322,ISNUMBER(Journal!$B322)),MOD(ROUND(MOD(Journal!$B322,1)*1440,0)-ROUND(Journal!$D$8*60,0),1440),"")</f>
        <v>0</v>
      </c>
      <c r="AB322">
        <f>IF(G322=1,"LONG",IF(G322=-1,"SHORT",""))</f>
        <v>0</v>
      </c>
      <c r="AC322">
        <f>AC321+IF(K322,1,0)</f>
        <v>0</v>
      </c>
      <c r="AD322">
        <f>IF(K322,AC322,"")</f>
        <v>0</v>
      </c>
      <c r="AE322">
        <f>J322="OPEN"</f>
        <v>0</v>
      </c>
      <c r="AF322">
        <f>AND(J322&lt;&gt;"",J322&lt;&gt;"OK",J322&lt;&gt;"OPEN")</f>
        <v>0</v>
      </c>
      <c r="AH322">
        <v>311</v>
      </c>
      <c r="AI322">
        <f>IF(AH322&gt;$AZ$11,"",IF(AH322=0,Journal!$D$3,INDEX($Q$11:$Q$1010,MATCH(AH322,$AD$11:$AD$1010,0))))</f>
        <v>0</v>
      </c>
      <c r="AJ322">
        <v>312</v>
      </c>
      <c r="AK322">
        <f>IF(AJ322&gt;$AZ$11,"",INDEX($P$11:$P$1010,MATCH(AJ322,$AD$11:$AD$1010,0)))</f>
        <v>0</v>
      </c>
    </row>
    <row r="323" spans="1:37">
      <c r="A323">
        <f>COUNTA(Journal!A323:M323)&gt;0</f>
        <v>0</v>
      </c>
      <c r="B323">
        <f>IF(Journal!$C323="",0,IFERROR(MATCH(Journal!$C323,Markets!$A$5:$A$154,0),0))</f>
        <v>0</v>
      </c>
      <c r="C323">
        <f>IF(B323&gt;0,INDEX(Markets!$C$5:$C$154,B323),"")</f>
        <v>0</v>
      </c>
      <c r="D323">
        <f>IF(B323&gt;0,INDEX(Markets!$F$5:$F$154,B323),"")</f>
        <v>0</v>
      </c>
      <c r="E323">
        <f>IF(B323&gt;0,IF(INDEX(Markets!$G$5:$G$154,B323)="",Journal!$D$4,INDEX(Markets!$G$5:$G$154,B323)),"")</f>
        <v>0</v>
      </c>
      <c r="F323">
        <f>IF(B323&gt;0,N(INDEX(Markets!$H$5:$H$154,B323)),0)</f>
        <v>0</v>
      </c>
      <c r="G323">
        <f>IF(Journal!$D323="LONG",1,IF(Journal!$D323="SHORT",-1,0))</f>
        <v>0</v>
      </c>
      <c r="H323">
        <f>IF(AND(ISNUMBER(Journal!$E323),ISNUMBER(Journal!$F323)),ABS(Journal!$E323-Journal!$F323),"")</f>
        <v>0</v>
      </c>
      <c r="I323">
        <f>IF(NOT(A323),"",IF(Journal!$C323="","INSTRUMENT MISSING",IF(B323=0,"UNKNOWN INSTRUMENT",IF(OR(NOT(ISNUMBER(C323)),NOT(ISNUMBER(D323))),"INSTRUMENT SPECS MISSING",IF(OR(C323&lt;=0,D323&lt;=0),"INSTRUMENT SPECS MISSING",IF(NOT(ISNUMBER(Journal!$E323)),"ENTRY MISSING",IF(NOT(ISNUMBER(Journal!$F323)),"SL MISSING",IF(Journal!$F323=Journal!$E323,"SL = ENTRY",IF(G323=0,"DIRECTION MISSING",IF(G323*(Journal!$E323-Journal!$F323)&lt;=0,"SL WRONG SIDE",IF(NOT(AND(ISNUMBER(Journal!$L323),Journal!$L323&gt;0)),IF(TRUE,"LOTS MISSING","RISK MISSING"),"")))))))))))</f>
        <v>0</v>
      </c>
      <c r="J323">
        <f>IF(NOT(A323),"",IF(I323&lt;&gt;"",I323,IF(AND(ISNUMBER(Journal!$G323),G323*(Journal!$G323-Journal!$E323)&lt;=0),"TP1 WRONG SIDE",IF(AND(ISNUMBER(Journal!$H323),G323*(Journal!$H323-Journal!$E323)&lt;=0),"TP2 WRONG SIDE",IF(AND(ISNUMBER(Journal!$I323),G323*(Journal!$I323-Journal!$E323)&lt;=0),"TP3 WRONG SIDE",IF(Journal!$K323="","OPEN",IF(AND(Journal!$M323&lt;&gt;"",OR(NOT(ISNUMBER(Journal!$M323)),Journal!$M323&lt;=0,Journal!$M323&gt;=1)),"TP1 % INVALID",IF(Journal!$K323="SL","OK",IF(Journal!$K323="TP",IF(ISNUMBER(Journal!$G323),"OK","TP1 MISSING"),IF(Journal!$K323="Manual exit",IF(ISNUMBER(Journal!$J323),"OK","MANUAL MISSING"),IF(Journal!$K323="TP1 + Breakeven",IF(ISNUMBER(Journal!$G323),"OK","TP1 MISSING"),IF(Journal!$K323="TP1 + Manual",IF(ISNUMBER(Journal!$G323),IF(ISNUMBER(Journal!$J323),"OK","MANUAL MISSING"),IF(ISNUMBER(Journal!$J323),"TP1 MISSING","TP1 &amp; MANUAL MISSING")),IF(Journal!$K323="Multiple TP",IF(ISNUMBER(Journal!$G323),IF(ISNUMBER(Journal!$H323),"OK","TP2 MISSING"),IF(ISNUMBER(Journal!$H323),"TP1 MISSING","TP1 &amp; TP2 MISSING")),"UNKNOWN OUTCOME")))))))))))))</f>
        <v>0</v>
      </c>
      <c r="K323">
        <f>J323="OK"</f>
        <v>0</v>
      </c>
      <c r="L323">
        <f>IF(ISNUMBER(Journal!$M323),Journal!$M323,0.5)</f>
        <v>0</v>
      </c>
      <c r="M323">
        <f>IF(NOT(K323),"",G323*IF(Journal!$K323="SL",Journal!$F323-Journal!$E323,IF(Journal!$K323="TP",Journal!$G323-Journal!$E323,IF(Journal!$K323="Manual exit",Journal!$J323-Journal!$E323,IF(Journal!$K323="TP1 + Breakeven",L323*(Journal!$G323-Journal!$E323),IF(Journal!$K323="TP1 + Manual",L323*(Journal!$G323-Journal!$E323)+(1-L323)*(Journal!$J323-Journal!$E323),(Journal!$G323+Journal!$H323+IF(ISNUMBER(Journal!$I323),Journal!$I323,0))/IF(ISNUMBER(Journal!$I323),3,2)-Journal!$E323))))))</f>
        <v>0</v>
      </c>
      <c r="N323">
        <f>IF(K323,Journal!$E323+G323*M323,"")</f>
        <v>0</v>
      </c>
      <c r="O323">
        <f>Q322</f>
        <v>0</v>
      </c>
      <c r="P323">
        <f>IF(OR(NOT(A323),I323&lt;&gt;""),"",Journal!$L323)</f>
        <v>0</v>
      </c>
      <c r="Q323">
        <f>O323+IF(K323,V323,0)</f>
        <v>0</v>
      </c>
      <c r="R323">
        <f>IF(P323="","",H323*P323*C323*D323)</f>
        <v>0</v>
      </c>
      <c r="S323">
        <f>IF(K323,M323*P323*C323*D323,"")</f>
        <v>0</v>
      </c>
      <c r="T323">
        <f>IF(K323,-IF(F323&gt;0,F323*Journal!$E323*P323*C323*D323,P323*E323),"")</f>
        <v>0</v>
      </c>
      <c r="U323">
        <f>IF(K323,IF(S323&gt;0,"W",IF(S323&lt;0,"L","B")),"")</f>
        <v>0</v>
      </c>
      <c r="V323">
        <f>IF(K323,S323+T323,"")</f>
        <v>0</v>
      </c>
      <c r="W323">
        <f>IF(K323,V323/O323,"")</f>
        <v>0</v>
      </c>
      <c r="X323">
        <f>IF(K323,M323/H323,"")</f>
        <v>0</v>
      </c>
      <c r="Y323">
        <f>IF(AND(OR(J323="OK",J323="OPEN"),ISNUMBER(Journal!$G323)),G323*(Journal!$G323-Journal!$E323)/H323,"")</f>
        <v>0</v>
      </c>
      <c r="Z323">
        <f>IF(AA323="","",IF(AND(ISNUMBER(Settings!$D$5),ISNUMBER(Settings!$E$5),IF(Settings!$D$5&lt;=Settings!$E$5,AND(AA323&gt;=Settings!$D$5,AA323&lt;Settings!$E$5),OR(AA323&gt;=Settings!$D$5,AA323&lt;Settings!$E$5))),Settings!$A$5,IF(AND(ISNUMBER(Settings!$D$6),ISNUMBER(Settings!$E$6),IF(Settings!$D$6&lt;=Settings!$E$6,AND(AA323&gt;=Settings!$D$6,AA323&lt;Settings!$E$6),OR(AA323&gt;=Settings!$D$6,AA323&lt;Settings!$E$6))),Settings!$A$6,IF(AND(ISNUMBER(Settings!$D$7),ISNUMBER(Settings!$E$7),IF(Settings!$D$7&lt;=Settings!$E$7,AND(AA323&gt;=Settings!$D$7,AA323&lt;Settings!$E$7),OR(AA323&gt;=Settings!$D$7,AA323&lt;Settings!$E$7))),Settings!$A$7,IF(AND(ISNUMBER(Settings!$D$8),ISNUMBER(Settings!$E$8),IF(Settings!$D$8&lt;=Settings!$E$8,AND(AA323&gt;=Settings!$D$8,AA323&lt;Settings!$E$8),OR(AA323&gt;=Settings!$D$8,AA323&lt;Settings!$E$8))),Settings!$A$8,IF(AND(ISNUMBER(Settings!$D$9),ISNUMBER(Settings!$E$9),IF(Settings!$D$9&lt;=Settings!$E$9,AND(AA323&gt;=Settings!$D$9,AA323&lt;Settings!$E$9),OR(AA323&gt;=Settings!$D$9,AA323&lt;Settings!$E$9))),Settings!$A$9,IF(AND(ISNUMBER(Settings!$D$10),ISNUMBER(Settings!$E$10),IF(Settings!$D$10&lt;=Settings!$E$10,AND(AA323&gt;=Settings!$D$10,AA323&lt;Settings!$E$10),OR(AA323&gt;=Settings!$D$10,AA323&lt;Settings!$E$10))),Settings!$A$10,"")))))))</f>
        <v>0</v>
      </c>
      <c r="AA323">
        <f>IF(AND(A323,ISNUMBER(Journal!$B323)),MOD(ROUND(MOD(Journal!$B323,1)*1440,0)-ROUND(Journal!$D$8*60,0),1440),"")</f>
        <v>0</v>
      </c>
      <c r="AB323">
        <f>IF(G323=1,"LONG",IF(G323=-1,"SHORT",""))</f>
        <v>0</v>
      </c>
      <c r="AC323">
        <f>AC322+IF(K323,1,0)</f>
        <v>0</v>
      </c>
      <c r="AD323">
        <f>IF(K323,AC323,"")</f>
        <v>0</v>
      </c>
      <c r="AE323">
        <f>J323="OPEN"</f>
        <v>0</v>
      </c>
      <c r="AF323">
        <f>AND(J323&lt;&gt;"",J323&lt;&gt;"OK",J323&lt;&gt;"OPEN")</f>
        <v>0</v>
      </c>
      <c r="AH323">
        <v>312</v>
      </c>
      <c r="AI323">
        <f>IF(AH323&gt;$AZ$11,"",IF(AH323=0,Journal!$D$3,INDEX($Q$11:$Q$1010,MATCH(AH323,$AD$11:$AD$1010,0))))</f>
        <v>0</v>
      </c>
      <c r="AJ323">
        <v>313</v>
      </c>
      <c r="AK323">
        <f>IF(AJ323&gt;$AZ$11,"",INDEX($P$11:$P$1010,MATCH(AJ323,$AD$11:$AD$1010,0)))</f>
        <v>0</v>
      </c>
    </row>
    <row r="324" spans="1:37">
      <c r="A324">
        <f>COUNTA(Journal!A324:M324)&gt;0</f>
        <v>0</v>
      </c>
      <c r="B324">
        <f>IF(Journal!$C324="",0,IFERROR(MATCH(Journal!$C324,Markets!$A$5:$A$154,0),0))</f>
        <v>0</v>
      </c>
      <c r="C324">
        <f>IF(B324&gt;0,INDEX(Markets!$C$5:$C$154,B324),"")</f>
        <v>0</v>
      </c>
      <c r="D324">
        <f>IF(B324&gt;0,INDEX(Markets!$F$5:$F$154,B324),"")</f>
        <v>0</v>
      </c>
      <c r="E324">
        <f>IF(B324&gt;0,IF(INDEX(Markets!$G$5:$G$154,B324)="",Journal!$D$4,INDEX(Markets!$G$5:$G$154,B324)),"")</f>
        <v>0</v>
      </c>
      <c r="F324">
        <f>IF(B324&gt;0,N(INDEX(Markets!$H$5:$H$154,B324)),0)</f>
        <v>0</v>
      </c>
      <c r="G324">
        <f>IF(Journal!$D324="LONG",1,IF(Journal!$D324="SHORT",-1,0))</f>
        <v>0</v>
      </c>
      <c r="H324">
        <f>IF(AND(ISNUMBER(Journal!$E324),ISNUMBER(Journal!$F324)),ABS(Journal!$E324-Journal!$F324),"")</f>
        <v>0</v>
      </c>
      <c r="I324">
        <f>IF(NOT(A324),"",IF(Journal!$C324="","INSTRUMENT MISSING",IF(B324=0,"UNKNOWN INSTRUMENT",IF(OR(NOT(ISNUMBER(C324)),NOT(ISNUMBER(D324))),"INSTRUMENT SPECS MISSING",IF(OR(C324&lt;=0,D324&lt;=0),"INSTRUMENT SPECS MISSING",IF(NOT(ISNUMBER(Journal!$E324)),"ENTRY MISSING",IF(NOT(ISNUMBER(Journal!$F324)),"SL MISSING",IF(Journal!$F324=Journal!$E324,"SL = ENTRY",IF(G324=0,"DIRECTION MISSING",IF(G324*(Journal!$E324-Journal!$F324)&lt;=0,"SL WRONG SIDE",IF(NOT(AND(ISNUMBER(Journal!$L324),Journal!$L324&gt;0)),IF(TRUE,"LOTS MISSING","RISK MISSING"),"")))))))))))</f>
        <v>0</v>
      </c>
      <c r="J324">
        <f>IF(NOT(A324),"",IF(I324&lt;&gt;"",I324,IF(AND(ISNUMBER(Journal!$G324),G324*(Journal!$G324-Journal!$E324)&lt;=0),"TP1 WRONG SIDE",IF(AND(ISNUMBER(Journal!$H324),G324*(Journal!$H324-Journal!$E324)&lt;=0),"TP2 WRONG SIDE",IF(AND(ISNUMBER(Journal!$I324),G324*(Journal!$I324-Journal!$E324)&lt;=0),"TP3 WRONG SIDE",IF(Journal!$K324="","OPEN",IF(AND(Journal!$M324&lt;&gt;"",OR(NOT(ISNUMBER(Journal!$M324)),Journal!$M324&lt;=0,Journal!$M324&gt;=1)),"TP1 % INVALID",IF(Journal!$K324="SL","OK",IF(Journal!$K324="TP",IF(ISNUMBER(Journal!$G324),"OK","TP1 MISSING"),IF(Journal!$K324="Manual exit",IF(ISNUMBER(Journal!$J324),"OK","MANUAL MISSING"),IF(Journal!$K324="TP1 + Breakeven",IF(ISNUMBER(Journal!$G324),"OK","TP1 MISSING"),IF(Journal!$K324="TP1 + Manual",IF(ISNUMBER(Journal!$G324),IF(ISNUMBER(Journal!$J324),"OK","MANUAL MISSING"),IF(ISNUMBER(Journal!$J324),"TP1 MISSING","TP1 &amp; MANUAL MISSING")),IF(Journal!$K324="Multiple TP",IF(ISNUMBER(Journal!$G324),IF(ISNUMBER(Journal!$H324),"OK","TP2 MISSING"),IF(ISNUMBER(Journal!$H324),"TP1 MISSING","TP1 &amp; TP2 MISSING")),"UNKNOWN OUTCOME")))))))))))))</f>
        <v>0</v>
      </c>
      <c r="K324">
        <f>J324="OK"</f>
        <v>0</v>
      </c>
      <c r="L324">
        <f>IF(ISNUMBER(Journal!$M324),Journal!$M324,0.5)</f>
        <v>0</v>
      </c>
      <c r="M324">
        <f>IF(NOT(K324),"",G324*IF(Journal!$K324="SL",Journal!$F324-Journal!$E324,IF(Journal!$K324="TP",Journal!$G324-Journal!$E324,IF(Journal!$K324="Manual exit",Journal!$J324-Journal!$E324,IF(Journal!$K324="TP1 + Breakeven",L324*(Journal!$G324-Journal!$E324),IF(Journal!$K324="TP1 + Manual",L324*(Journal!$G324-Journal!$E324)+(1-L324)*(Journal!$J324-Journal!$E324),(Journal!$G324+Journal!$H324+IF(ISNUMBER(Journal!$I324),Journal!$I324,0))/IF(ISNUMBER(Journal!$I324),3,2)-Journal!$E324))))))</f>
        <v>0</v>
      </c>
      <c r="N324">
        <f>IF(K324,Journal!$E324+G324*M324,"")</f>
        <v>0</v>
      </c>
      <c r="O324">
        <f>Q323</f>
        <v>0</v>
      </c>
      <c r="P324">
        <f>IF(OR(NOT(A324),I324&lt;&gt;""),"",Journal!$L324)</f>
        <v>0</v>
      </c>
      <c r="Q324">
        <f>O324+IF(K324,V324,0)</f>
        <v>0</v>
      </c>
      <c r="R324">
        <f>IF(P324="","",H324*P324*C324*D324)</f>
        <v>0</v>
      </c>
      <c r="S324">
        <f>IF(K324,M324*P324*C324*D324,"")</f>
        <v>0</v>
      </c>
      <c r="T324">
        <f>IF(K324,-IF(F324&gt;0,F324*Journal!$E324*P324*C324*D324,P324*E324),"")</f>
        <v>0</v>
      </c>
      <c r="U324">
        <f>IF(K324,IF(S324&gt;0,"W",IF(S324&lt;0,"L","B")),"")</f>
        <v>0</v>
      </c>
      <c r="V324">
        <f>IF(K324,S324+T324,"")</f>
        <v>0</v>
      </c>
      <c r="W324">
        <f>IF(K324,V324/O324,"")</f>
        <v>0</v>
      </c>
      <c r="X324">
        <f>IF(K324,M324/H324,"")</f>
        <v>0</v>
      </c>
      <c r="Y324">
        <f>IF(AND(OR(J324="OK",J324="OPEN"),ISNUMBER(Journal!$G324)),G324*(Journal!$G324-Journal!$E324)/H324,"")</f>
        <v>0</v>
      </c>
      <c r="Z324">
        <f>IF(AA324="","",IF(AND(ISNUMBER(Settings!$D$5),ISNUMBER(Settings!$E$5),IF(Settings!$D$5&lt;=Settings!$E$5,AND(AA324&gt;=Settings!$D$5,AA324&lt;Settings!$E$5),OR(AA324&gt;=Settings!$D$5,AA324&lt;Settings!$E$5))),Settings!$A$5,IF(AND(ISNUMBER(Settings!$D$6),ISNUMBER(Settings!$E$6),IF(Settings!$D$6&lt;=Settings!$E$6,AND(AA324&gt;=Settings!$D$6,AA324&lt;Settings!$E$6),OR(AA324&gt;=Settings!$D$6,AA324&lt;Settings!$E$6))),Settings!$A$6,IF(AND(ISNUMBER(Settings!$D$7),ISNUMBER(Settings!$E$7),IF(Settings!$D$7&lt;=Settings!$E$7,AND(AA324&gt;=Settings!$D$7,AA324&lt;Settings!$E$7),OR(AA324&gt;=Settings!$D$7,AA324&lt;Settings!$E$7))),Settings!$A$7,IF(AND(ISNUMBER(Settings!$D$8),ISNUMBER(Settings!$E$8),IF(Settings!$D$8&lt;=Settings!$E$8,AND(AA324&gt;=Settings!$D$8,AA324&lt;Settings!$E$8),OR(AA324&gt;=Settings!$D$8,AA324&lt;Settings!$E$8))),Settings!$A$8,IF(AND(ISNUMBER(Settings!$D$9),ISNUMBER(Settings!$E$9),IF(Settings!$D$9&lt;=Settings!$E$9,AND(AA324&gt;=Settings!$D$9,AA324&lt;Settings!$E$9),OR(AA324&gt;=Settings!$D$9,AA324&lt;Settings!$E$9))),Settings!$A$9,IF(AND(ISNUMBER(Settings!$D$10),ISNUMBER(Settings!$E$10),IF(Settings!$D$10&lt;=Settings!$E$10,AND(AA324&gt;=Settings!$D$10,AA324&lt;Settings!$E$10),OR(AA324&gt;=Settings!$D$10,AA324&lt;Settings!$E$10))),Settings!$A$10,"")))))))</f>
        <v>0</v>
      </c>
      <c r="AA324">
        <f>IF(AND(A324,ISNUMBER(Journal!$B324)),MOD(ROUND(MOD(Journal!$B324,1)*1440,0)-ROUND(Journal!$D$8*60,0),1440),"")</f>
        <v>0</v>
      </c>
      <c r="AB324">
        <f>IF(G324=1,"LONG",IF(G324=-1,"SHORT",""))</f>
        <v>0</v>
      </c>
      <c r="AC324">
        <f>AC323+IF(K324,1,0)</f>
        <v>0</v>
      </c>
      <c r="AD324">
        <f>IF(K324,AC324,"")</f>
        <v>0</v>
      </c>
      <c r="AE324">
        <f>J324="OPEN"</f>
        <v>0</v>
      </c>
      <c r="AF324">
        <f>AND(J324&lt;&gt;"",J324&lt;&gt;"OK",J324&lt;&gt;"OPEN")</f>
        <v>0</v>
      </c>
      <c r="AH324">
        <v>313</v>
      </c>
      <c r="AI324">
        <f>IF(AH324&gt;$AZ$11,"",IF(AH324=0,Journal!$D$3,INDEX($Q$11:$Q$1010,MATCH(AH324,$AD$11:$AD$1010,0))))</f>
        <v>0</v>
      </c>
      <c r="AJ324">
        <v>314</v>
      </c>
      <c r="AK324">
        <f>IF(AJ324&gt;$AZ$11,"",INDEX($P$11:$P$1010,MATCH(AJ324,$AD$11:$AD$1010,0)))</f>
        <v>0</v>
      </c>
    </row>
    <row r="325" spans="1:37">
      <c r="A325">
        <f>COUNTA(Journal!A325:M325)&gt;0</f>
        <v>0</v>
      </c>
      <c r="B325">
        <f>IF(Journal!$C325="",0,IFERROR(MATCH(Journal!$C325,Markets!$A$5:$A$154,0),0))</f>
        <v>0</v>
      </c>
      <c r="C325">
        <f>IF(B325&gt;0,INDEX(Markets!$C$5:$C$154,B325),"")</f>
        <v>0</v>
      </c>
      <c r="D325">
        <f>IF(B325&gt;0,INDEX(Markets!$F$5:$F$154,B325),"")</f>
        <v>0</v>
      </c>
      <c r="E325">
        <f>IF(B325&gt;0,IF(INDEX(Markets!$G$5:$G$154,B325)="",Journal!$D$4,INDEX(Markets!$G$5:$G$154,B325)),"")</f>
        <v>0</v>
      </c>
      <c r="F325">
        <f>IF(B325&gt;0,N(INDEX(Markets!$H$5:$H$154,B325)),0)</f>
        <v>0</v>
      </c>
      <c r="G325">
        <f>IF(Journal!$D325="LONG",1,IF(Journal!$D325="SHORT",-1,0))</f>
        <v>0</v>
      </c>
      <c r="H325">
        <f>IF(AND(ISNUMBER(Journal!$E325),ISNUMBER(Journal!$F325)),ABS(Journal!$E325-Journal!$F325),"")</f>
        <v>0</v>
      </c>
      <c r="I325">
        <f>IF(NOT(A325),"",IF(Journal!$C325="","INSTRUMENT MISSING",IF(B325=0,"UNKNOWN INSTRUMENT",IF(OR(NOT(ISNUMBER(C325)),NOT(ISNUMBER(D325))),"INSTRUMENT SPECS MISSING",IF(OR(C325&lt;=0,D325&lt;=0),"INSTRUMENT SPECS MISSING",IF(NOT(ISNUMBER(Journal!$E325)),"ENTRY MISSING",IF(NOT(ISNUMBER(Journal!$F325)),"SL MISSING",IF(Journal!$F325=Journal!$E325,"SL = ENTRY",IF(G325=0,"DIRECTION MISSING",IF(G325*(Journal!$E325-Journal!$F325)&lt;=0,"SL WRONG SIDE",IF(NOT(AND(ISNUMBER(Journal!$L325),Journal!$L325&gt;0)),IF(TRUE,"LOTS MISSING","RISK MISSING"),"")))))))))))</f>
        <v>0</v>
      </c>
      <c r="J325">
        <f>IF(NOT(A325),"",IF(I325&lt;&gt;"",I325,IF(AND(ISNUMBER(Journal!$G325),G325*(Journal!$G325-Journal!$E325)&lt;=0),"TP1 WRONG SIDE",IF(AND(ISNUMBER(Journal!$H325),G325*(Journal!$H325-Journal!$E325)&lt;=0),"TP2 WRONG SIDE",IF(AND(ISNUMBER(Journal!$I325),G325*(Journal!$I325-Journal!$E325)&lt;=0),"TP3 WRONG SIDE",IF(Journal!$K325="","OPEN",IF(AND(Journal!$M325&lt;&gt;"",OR(NOT(ISNUMBER(Journal!$M325)),Journal!$M325&lt;=0,Journal!$M325&gt;=1)),"TP1 % INVALID",IF(Journal!$K325="SL","OK",IF(Journal!$K325="TP",IF(ISNUMBER(Journal!$G325),"OK","TP1 MISSING"),IF(Journal!$K325="Manual exit",IF(ISNUMBER(Journal!$J325),"OK","MANUAL MISSING"),IF(Journal!$K325="TP1 + Breakeven",IF(ISNUMBER(Journal!$G325),"OK","TP1 MISSING"),IF(Journal!$K325="TP1 + Manual",IF(ISNUMBER(Journal!$G325),IF(ISNUMBER(Journal!$J325),"OK","MANUAL MISSING"),IF(ISNUMBER(Journal!$J325),"TP1 MISSING","TP1 &amp; MANUAL MISSING")),IF(Journal!$K325="Multiple TP",IF(ISNUMBER(Journal!$G325),IF(ISNUMBER(Journal!$H325),"OK","TP2 MISSING"),IF(ISNUMBER(Journal!$H325),"TP1 MISSING","TP1 &amp; TP2 MISSING")),"UNKNOWN OUTCOME")))))))))))))</f>
        <v>0</v>
      </c>
      <c r="K325">
        <f>J325="OK"</f>
        <v>0</v>
      </c>
      <c r="L325">
        <f>IF(ISNUMBER(Journal!$M325),Journal!$M325,0.5)</f>
        <v>0</v>
      </c>
      <c r="M325">
        <f>IF(NOT(K325),"",G325*IF(Journal!$K325="SL",Journal!$F325-Journal!$E325,IF(Journal!$K325="TP",Journal!$G325-Journal!$E325,IF(Journal!$K325="Manual exit",Journal!$J325-Journal!$E325,IF(Journal!$K325="TP1 + Breakeven",L325*(Journal!$G325-Journal!$E325),IF(Journal!$K325="TP1 + Manual",L325*(Journal!$G325-Journal!$E325)+(1-L325)*(Journal!$J325-Journal!$E325),(Journal!$G325+Journal!$H325+IF(ISNUMBER(Journal!$I325),Journal!$I325,0))/IF(ISNUMBER(Journal!$I325),3,2)-Journal!$E325))))))</f>
        <v>0</v>
      </c>
      <c r="N325">
        <f>IF(K325,Journal!$E325+G325*M325,"")</f>
        <v>0</v>
      </c>
      <c r="O325">
        <f>Q324</f>
        <v>0</v>
      </c>
      <c r="P325">
        <f>IF(OR(NOT(A325),I325&lt;&gt;""),"",Journal!$L325)</f>
        <v>0</v>
      </c>
      <c r="Q325">
        <f>O325+IF(K325,V325,0)</f>
        <v>0</v>
      </c>
      <c r="R325">
        <f>IF(P325="","",H325*P325*C325*D325)</f>
        <v>0</v>
      </c>
      <c r="S325">
        <f>IF(K325,M325*P325*C325*D325,"")</f>
        <v>0</v>
      </c>
      <c r="T325">
        <f>IF(K325,-IF(F325&gt;0,F325*Journal!$E325*P325*C325*D325,P325*E325),"")</f>
        <v>0</v>
      </c>
      <c r="U325">
        <f>IF(K325,IF(S325&gt;0,"W",IF(S325&lt;0,"L","B")),"")</f>
        <v>0</v>
      </c>
      <c r="V325">
        <f>IF(K325,S325+T325,"")</f>
        <v>0</v>
      </c>
      <c r="W325">
        <f>IF(K325,V325/O325,"")</f>
        <v>0</v>
      </c>
      <c r="X325">
        <f>IF(K325,M325/H325,"")</f>
        <v>0</v>
      </c>
      <c r="Y325">
        <f>IF(AND(OR(J325="OK",J325="OPEN"),ISNUMBER(Journal!$G325)),G325*(Journal!$G325-Journal!$E325)/H325,"")</f>
        <v>0</v>
      </c>
      <c r="Z325">
        <f>IF(AA325="","",IF(AND(ISNUMBER(Settings!$D$5),ISNUMBER(Settings!$E$5),IF(Settings!$D$5&lt;=Settings!$E$5,AND(AA325&gt;=Settings!$D$5,AA325&lt;Settings!$E$5),OR(AA325&gt;=Settings!$D$5,AA325&lt;Settings!$E$5))),Settings!$A$5,IF(AND(ISNUMBER(Settings!$D$6),ISNUMBER(Settings!$E$6),IF(Settings!$D$6&lt;=Settings!$E$6,AND(AA325&gt;=Settings!$D$6,AA325&lt;Settings!$E$6),OR(AA325&gt;=Settings!$D$6,AA325&lt;Settings!$E$6))),Settings!$A$6,IF(AND(ISNUMBER(Settings!$D$7),ISNUMBER(Settings!$E$7),IF(Settings!$D$7&lt;=Settings!$E$7,AND(AA325&gt;=Settings!$D$7,AA325&lt;Settings!$E$7),OR(AA325&gt;=Settings!$D$7,AA325&lt;Settings!$E$7))),Settings!$A$7,IF(AND(ISNUMBER(Settings!$D$8),ISNUMBER(Settings!$E$8),IF(Settings!$D$8&lt;=Settings!$E$8,AND(AA325&gt;=Settings!$D$8,AA325&lt;Settings!$E$8),OR(AA325&gt;=Settings!$D$8,AA325&lt;Settings!$E$8))),Settings!$A$8,IF(AND(ISNUMBER(Settings!$D$9),ISNUMBER(Settings!$E$9),IF(Settings!$D$9&lt;=Settings!$E$9,AND(AA325&gt;=Settings!$D$9,AA325&lt;Settings!$E$9),OR(AA325&gt;=Settings!$D$9,AA325&lt;Settings!$E$9))),Settings!$A$9,IF(AND(ISNUMBER(Settings!$D$10),ISNUMBER(Settings!$E$10),IF(Settings!$D$10&lt;=Settings!$E$10,AND(AA325&gt;=Settings!$D$10,AA325&lt;Settings!$E$10),OR(AA325&gt;=Settings!$D$10,AA325&lt;Settings!$E$10))),Settings!$A$10,"")))))))</f>
        <v>0</v>
      </c>
      <c r="AA325">
        <f>IF(AND(A325,ISNUMBER(Journal!$B325)),MOD(ROUND(MOD(Journal!$B325,1)*1440,0)-ROUND(Journal!$D$8*60,0),1440),"")</f>
        <v>0</v>
      </c>
      <c r="AB325">
        <f>IF(G325=1,"LONG",IF(G325=-1,"SHORT",""))</f>
        <v>0</v>
      </c>
      <c r="AC325">
        <f>AC324+IF(K325,1,0)</f>
        <v>0</v>
      </c>
      <c r="AD325">
        <f>IF(K325,AC325,"")</f>
        <v>0</v>
      </c>
      <c r="AE325">
        <f>J325="OPEN"</f>
        <v>0</v>
      </c>
      <c r="AF325">
        <f>AND(J325&lt;&gt;"",J325&lt;&gt;"OK",J325&lt;&gt;"OPEN")</f>
        <v>0</v>
      </c>
      <c r="AH325">
        <v>314</v>
      </c>
      <c r="AI325">
        <f>IF(AH325&gt;$AZ$11,"",IF(AH325=0,Journal!$D$3,INDEX($Q$11:$Q$1010,MATCH(AH325,$AD$11:$AD$1010,0))))</f>
        <v>0</v>
      </c>
      <c r="AJ325">
        <v>315</v>
      </c>
      <c r="AK325">
        <f>IF(AJ325&gt;$AZ$11,"",INDEX($P$11:$P$1010,MATCH(AJ325,$AD$11:$AD$1010,0)))</f>
        <v>0</v>
      </c>
    </row>
    <row r="326" spans="1:37">
      <c r="A326">
        <f>COUNTA(Journal!A326:M326)&gt;0</f>
        <v>0</v>
      </c>
      <c r="B326">
        <f>IF(Journal!$C326="",0,IFERROR(MATCH(Journal!$C326,Markets!$A$5:$A$154,0),0))</f>
        <v>0</v>
      </c>
      <c r="C326">
        <f>IF(B326&gt;0,INDEX(Markets!$C$5:$C$154,B326),"")</f>
        <v>0</v>
      </c>
      <c r="D326">
        <f>IF(B326&gt;0,INDEX(Markets!$F$5:$F$154,B326),"")</f>
        <v>0</v>
      </c>
      <c r="E326">
        <f>IF(B326&gt;0,IF(INDEX(Markets!$G$5:$G$154,B326)="",Journal!$D$4,INDEX(Markets!$G$5:$G$154,B326)),"")</f>
        <v>0</v>
      </c>
      <c r="F326">
        <f>IF(B326&gt;0,N(INDEX(Markets!$H$5:$H$154,B326)),0)</f>
        <v>0</v>
      </c>
      <c r="G326">
        <f>IF(Journal!$D326="LONG",1,IF(Journal!$D326="SHORT",-1,0))</f>
        <v>0</v>
      </c>
      <c r="H326">
        <f>IF(AND(ISNUMBER(Journal!$E326),ISNUMBER(Journal!$F326)),ABS(Journal!$E326-Journal!$F326),"")</f>
        <v>0</v>
      </c>
      <c r="I326">
        <f>IF(NOT(A326),"",IF(Journal!$C326="","INSTRUMENT MISSING",IF(B326=0,"UNKNOWN INSTRUMENT",IF(OR(NOT(ISNUMBER(C326)),NOT(ISNUMBER(D326))),"INSTRUMENT SPECS MISSING",IF(OR(C326&lt;=0,D326&lt;=0),"INSTRUMENT SPECS MISSING",IF(NOT(ISNUMBER(Journal!$E326)),"ENTRY MISSING",IF(NOT(ISNUMBER(Journal!$F326)),"SL MISSING",IF(Journal!$F326=Journal!$E326,"SL = ENTRY",IF(G326=0,"DIRECTION MISSING",IF(G326*(Journal!$E326-Journal!$F326)&lt;=0,"SL WRONG SIDE",IF(NOT(AND(ISNUMBER(Journal!$L326),Journal!$L326&gt;0)),IF(TRUE,"LOTS MISSING","RISK MISSING"),"")))))))))))</f>
        <v>0</v>
      </c>
      <c r="J326">
        <f>IF(NOT(A326),"",IF(I326&lt;&gt;"",I326,IF(AND(ISNUMBER(Journal!$G326),G326*(Journal!$G326-Journal!$E326)&lt;=0),"TP1 WRONG SIDE",IF(AND(ISNUMBER(Journal!$H326),G326*(Journal!$H326-Journal!$E326)&lt;=0),"TP2 WRONG SIDE",IF(AND(ISNUMBER(Journal!$I326),G326*(Journal!$I326-Journal!$E326)&lt;=0),"TP3 WRONG SIDE",IF(Journal!$K326="","OPEN",IF(AND(Journal!$M326&lt;&gt;"",OR(NOT(ISNUMBER(Journal!$M326)),Journal!$M326&lt;=0,Journal!$M326&gt;=1)),"TP1 % INVALID",IF(Journal!$K326="SL","OK",IF(Journal!$K326="TP",IF(ISNUMBER(Journal!$G326),"OK","TP1 MISSING"),IF(Journal!$K326="Manual exit",IF(ISNUMBER(Journal!$J326),"OK","MANUAL MISSING"),IF(Journal!$K326="TP1 + Breakeven",IF(ISNUMBER(Journal!$G326),"OK","TP1 MISSING"),IF(Journal!$K326="TP1 + Manual",IF(ISNUMBER(Journal!$G326),IF(ISNUMBER(Journal!$J326),"OK","MANUAL MISSING"),IF(ISNUMBER(Journal!$J326),"TP1 MISSING","TP1 &amp; MANUAL MISSING")),IF(Journal!$K326="Multiple TP",IF(ISNUMBER(Journal!$G326),IF(ISNUMBER(Journal!$H326),"OK","TP2 MISSING"),IF(ISNUMBER(Journal!$H326),"TP1 MISSING","TP1 &amp; TP2 MISSING")),"UNKNOWN OUTCOME")))))))))))))</f>
        <v>0</v>
      </c>
      <c r="K326">
        <f>J326="OK"</f>
        <v>0</v>
      </c>
      <c r="L326">
        <f>IF(ISNUMBER(Journal!$M326),Journal!$M326,0.5)</f>
        <v>0</v>
      </c>
      <c r="M326">
        <f>IF(NOT(K326),"",G326*IF(Journal!$K326="SL",Journal!$F326-Journal!$E326,IF(Journal!$K326="TP",Journal!$G326-Journal!$E326,IF(Journal!$K326="Manual exit",Journal!$J326-Journal!$E326,IF(Journal!$K326="TP1 + Breakeven",L326*(Journal!$G326-Journal!$E326),IF(Journal!$K326="TP1 + Manual",L326*(Journal!$G326-Journal!$E326)+(1-L326)*(Journal!$J326-Journal!$E326),(Journal!$G326+Journal!$H326+IF(ISNUMBER(Journal!$I326),Journal!$I326,0))/IF(ISNUMBER(Journal!$I326),3,2)-Journal!$E326))))))</f>
        <v>0</v>
      </c>
      <c r="N326">
        <f>IF(K326,Journal!$E326+G326*M326,"")</f>
        <v>0</v>
      </c>
      <c r="O326">
        <f>Q325</f>
        <v>0</v>
      </c>
      <c r="P326">
        <f>IF(OR(NOT(A326),I326&lt;&gt;""),"",Journal!$L326)</f>
        <v>0</v>
      </c>
      <c r="Q326">
        <f>O326+IF(K326,V326,0)</f>
        <v>0</v>
      </c>
      <c r="R326">
        <f>IF(P326="","",H326*P326*C326*D326)</f>
        <v>0</v>
      </c>
      <c r="S326">
        <f>IF(K326,M326*P326*C326*D326,"")</f>
        <v>0</v>
      </c>
      <c r="T326">
        <f>IF(K326,-IF(F326&gt;0,F326*Journal!$E326*P326*C326*D326,P326*E326),"")</f>
        <v>0</v>
      </c>
      <c r="U326">
        <f>IF(K326,IF(S326&gt;0,"W",IF(S326&lt;0,"L","B")),"")</f>
        <v>0</v>
      </c>
      <c r="V326">
        <f>IF(K326,S326+T326,"")</f>
        <v>0</v>
      </c>
      <c r="W326">
        <f>IF(K326,V326/O326,"")</f>
        <v>0</v>
      </c>
      <c r="X326">
        <f>IF(K326,M326/H326,"")</f>
        <v>0</v>
      </c>
      <c r="Y326">
        <f>IF(AND(OR(J326="OK",J326="OPEN"),ISNUMBER(Journal!$G326)),G326*(Journal!$G326-Journal!$E326)/H326,"")</f>
        <v>0</v>
      </c>
      <c r="Z326">
        <f>IF(AA326="","",IF(AND(ISNUMBER(Settings!$D$5),ISNUMBER(Settings!$E$5),IF(Settings!$D$5&lt;=Settings!$E$5,AND(AA326&gt;=Settings!$D$5,AA326&lt;Settings!$E$5),OR(AA326&gt;=Settings!$D$5,AA326&lt;Settings!$E$5))),Settings!$A$5,IF(AND(ISNUMBER(Settings!$D$6),ISNUMBER(Settings!$E$6),IF(Settings!$D$6&lt;=Settings!$E$6,AND(AA326&gt;=Settings!$D$6,AA326&lt;Settings!$E$6),OR(AA326&gt;=Settings!$D$6,AA326&lt;Settings!$E$6))),Settings!$A$6,IF(AND(ISNUMBER(Settings!$D$7),ISNUMBER(Settings!$E$7),IF(Settings!$D$7&lt;=Settings!$E$7,AND(AA326&gt;=Settings!$D$7,AA326&lt;Settings!$E$7),OR(AA326&gt;=Settings!$D$7,AA326&lt;Settings!$E$7))),Settings!$A$7,IF(AND(ISNUMBER(Settings!$D$8),ISNUMBER(Settings!$E$8),IF(Settings!$D$8&lt;=Settings!$E$8,AND(AA326&gt;=Settings!$D$8,AA326&lt;Settings!$E$8),OR(AA326&gt;=Settings!$D$8,AA326&lt;Settings!$E$8))),Settings!$A$8,IF(AND(ISNUMBER(Settings!$D$9),ISNUMBER(Settings!$E$9),IF(Settings!$D$9&lt;=Settings!$E$9,AND(AA326&gt;=Settings!$D$9,AA326&lt;Settings!$E$9),OR(AA326&gt;=Settings!$D$9,AA326&lt;Settings!$E$9))),Settings!$A$9,IF(AND(ISNUMBER(Settings!$D$10),ISNUMBER(Settings!$E$10),IF(Settings!$D$10&lt;=Settings!$E$10,AND(AA326&gt;=Settings!$D$10,AA326&lt;Settings!$E$10),OR(AA326&gt;=Settings!$D$10,AA326&lt;Settings!$E$10))),Settings!$A$10,"")))))))</f>
        <v>0</v>
      </c>
      <c r="AA326">
        <f>IF(AND(A326,ISNUMBER(Journal!$B326)),MOD(ROUND(MOD(Journal!$B326,1)*1440,0)-ROUND(Journal!$D$8*60,0),1440),"")</f>
        <v>0</v>
      </c>
      <c r="AB326">
        <f>IF(G326=1,"LONG",IF(G326=-1,"SHORT",""))</f>
        <v>0</v>
      </c>
      <c r="AC326">
        <f>AC325+IF(K326,1,0)</f>
        <v>0</v>
      </c>
      <c r="AD326">
        <f>IF(K326,AC326,"")</f>
        <v>0</v>
      </c>
      <c r="AE326">
        <f>J326="OPEN"</f>
        <v>0</v>
      </c>
      <c r="AF326">
        <f>AND(J326&lt;&gt;"",J326&lt;&gt;"OK",J326&lt;&gt;"OPEN")</f>
        <v>0</v>
      </c>
      <c r="AH326">
        <v>315</v>
      </c>
      <c r="AI326">
        <f>IF(AH326&gt;$AZ$11,"",IF(AH326=0,Journal!$D$3,INDEX($Q$11:$Q$1010,MATCH(AH326,$AD$11:$AD$1010,0))))</f>
        <v>0</v>
      </c>
      <c r="AJ326">
        <v>316</v>
      </c>
      <c r="AK326">
        <f>IF(AJ326&gt;$AZ$11,"",INDEX($P$11:$P$1010,MATCH(AJ326,$AD$11:$AD$1010,0)))</f>
        <v>0</v>
      </c>
    </row>
    <row r="327" spans="1:37">
      <c r="A327">
        <f>COUNTA(Journal!A327:M327)&gt;0</f>
        <v>0</v>
      </c>
      <c r="B327">
        <f>IF(Journal!$C327="",0,IFERROR(MATCH(Journal!$C327,Markets!$A$5:$A$154,0),0))</f>
        <v>0</v>
      </c>
      <c r="C327">
        <f>IF(B327&gt;0,INDEX(Markets!$C$5:$C$154,B327),"")</f>
        <v>0</v>
      </c>
      <c r="D327">
        <f>IF(B327&gt;0,INDEX(Markets!$F$5:$F$154,B327),"")</f>
        <v>0</v>
      </c>
      <c r="E327">
        <f>IF(B327&gt;0,IF(INDEX(Markets!$G$5:$G$154,B327)="",Journal!$D$4,INDEX(Markets!$G$5:$G$154,B327)),"")</f>
        <v>0</v>
      </c>
      <c r="F327">
        <f>IF(B327&gt;0,N(INDEX(Markets!$H$5:$H$154,B327)),0)</f>
        <v>0</v>
      </c>
      <c r="G327">
        <f>IF(Journal!$D327="LONG",1,IF(Journal!$D327="SHORT",-1,0))</f>
        <v>0</v>
      </c>
      <c r="H327">
        <f>IF(AND(ISNUMBER(Journal!$E327),ISNUMBER(Journal!$F327)),ABS(Journal!$E327-Journal!$F327),"")</f>
        <v>0</v>
      </c>
      <c r="I327">
        <f>IF(NOT(A327),"",IF(Journal!$C327="","INSTRUMENT MISSING",IF(B327=0,"UNKNOWN INSTRUMENT",IF(OR(NOT(ISNUMBER(C327)),NOT(ISNUMBER(D327))),"INSTRUMENT SPECS MISSING",IF(OR(C327&lt;=0,D327&lt;=0),"INSTRUMENT SPECS MISSING",IF(NOT(ISNUMBER(Journal!$E327)),"ENTRY MISSING",IF(NOT(ISNUMBER(Journal!$F327)),"SL MISSING",IF(Journal!$F327=Journal!$E327,"SL = ENTRY",IF(G327=0,"DIRECTION MISSING",IF(G327*(Journal!$E327-Journal!$F327)&lt;=0,"SL WRONG SIDE",IF(NOT(AND(ISNUMBER(Journal!$L327),Journal!$L327&gt;0)),IF(TRUE,"LOTS MISSING","RISK MISSING"),"")))))))))))</f>
        <v>0</v>
      </c>
      <c r="J327">
        <f>IF(NOT(A327),"",IF(I327&lt;&gt;"",I327,IF(AND(ISNUMBER(Journal!$G327),G327*(Journal!$G327-Journal!$E327)&lt;=0),"TP1 WRONG SIDE",IF(AND(ISNUMBER(Journal!$H327),G327*(Journal!$H327-Journal!$E327)&lt;=0),"TP2 WRONG SIDE",IF(AND(ISNUMBER(Journal!$I327),G327*(Journal!$I327-Journal!$E327)&lt;=0),"TP3 WRONG SIDE",IF(Journal!$K327="","OPEN",IF(AND(Journal!$M327&lt;&gt;"",OR(NOT(ISNUMBER(Journal!$M327)),Journal!$M327&lt;=0,Journal!$M327&gt;=1)),"TP1 % INVALID",IF(Journal!$K327="SL","OK",IF(Journal!$K327="TP",IF(ISNUMBER(Journal!$G327),"OK","TP1 MISSING"),IF(Journal!$K327="Manual exit",IF(ISNUMBER(Journal!$J327),"OK","MANUAL MISSING"),IF(Journal!$K327="TP1 + Breakeven",IF(ISNUMBER(Journal!$G327),"OK","TP1 MISSING"),IF(Journal!$K327="TP1 + Manual",IF(ISNUMBER(Journal!$G327),IF(ISNUMBER(Journal!$J327),"OK","MANUAL MISSING"),IF(ISNUMBER(Journal!$J327),"TP1 MISSING","TP1 &amp; MANUAL MISSING")),IF(Journal!$K327="Multiple TP",IF(ISNUMBER(Journal!$G327),IF(ISNUMBER(Journal!$H327),"OK","TP2 MISSING"),IF(ISNUMBER(Journal!$H327),"TP1 MISSING","TP1 &amp; TP2 MISSING")),"UNKNOWN OUTCOME")))))))))))))</f>
        <v>0</v>
      </c>
      <c r="K327">
        <f>J327="OK"</f>
        <v>0</v>
      </c>
      <c r="L327">
        <f>IF(ISNUMBER(Journal!$M327),Journal!$M327,0.5)</f>
        <v>0</v>
      </c>
      <c r="M327">
        <f>IF(NOT(K327),"",G327*IF(Journal!$K327="SL",Journal!$F327-Journal!$E327,IF(Journal!$K327="TP",Journal!$G327-Journal!$E327,IF(Journal!$K327="Manual exit",Journal!$J327-Journal!$E327,IF(Journal!$K327="TP1 + Breakeven",L327*(Journal!$G327-Journal!$E327),IF(Journal!$K327="TP1 + Manual",L327*(Journal!$G327-Journal!$E327)+(1-L327)*(Journal!$J327-Journal!$E327),(Journal!$G327+Journal!$H327+IF(ISNUMBER(Journal!$I327),Journal!$I327,0))/IF(ISNUMBER(Journal!$I327),3,2)-Journal!$E327))))))</f>
        <v>0</v>
      </c>
      <c r="N327">
        <f>IF(K327,Journal!$E327+G327*M327,"")</f>
        <v>0</v>
      </c>
      <c r="O327">
        <f>Q326</f>
        <v>0</v>
      </c>
      <c r="P327">
        <f>IF(OR(NOT(A327),I327&lt;&gt;""),"",Journal!$L327)</f>
        <v>0</v>
      </c>
      <c r="Q327">
        <f>O327+IF(K327,V327,0)</f>
        <v>0</v>
      </c>
      <c r="R327">
        <f>IF(P327="","",H327*P327*C327*D327)</f>
        <v>0</v>
      </c>
      <c r="S327">
        <f>IF(K327,M327*P327*C327*D327,"")</f>
        <v>0</v>
      </c>
      <c r="T327">
        <f>IF(K327,-IF(F327&gt;0,F327*Journal!$E327*P327*C327*D327,P327*E327),"")</f>
        <v>0</v>
      </c>
      <c r="U327">
        <f>IF(K327,IF(S327&gt;0,"W",IF(S327&lt;0,"L","B")),"")</f>
        <v>0</v>
      </c>
      <c r="V327">
        <f>IF(K327,S327+T327,"")</f>
        <v>0</v>
      </c>
      <c r="W327">
        <f>IF(K327,V327/O327,"")</f>
        <v>0</v>
      </c>
      <c r="X327">
        <f>IF(K327,M327/H327,"")</f>
        <v>0</v>
      </c>
      <c r="Y327">
        <f>IF(AND(OR(J327="OK",J327="OPEN"),ISNUMBER(Journal!$G327)),G327*(Journal!$G327-Journal!$E327)/H327,"")</f>
        <v>0</v>
      </c>
      <c r="Z327">
        <f>IF(AA327="","",IF(AND(ISNUMBER(Settings!$D$5),ISNUMBER(Settings!$E$5),IF(Settings!$D$5&lt;=Settings!$E$5,AND(AA327&gt;=Settings!$D$5,AA327&lt;Settings!$E$5),OR(AA327&gt;=Settings!$D$5,AA327&lt;Settings!$E$5))),Settings!$A$5,IF(AND(ISNUMBER(Settings!$D$6),ISNUMBER(Settings!$E$6),IF(Settings!$D$6&lt;=Settings!$E$6,AND(AA327&gt;=Settings!$D$6,AA327&lt;Settings!$E$6),OR(AA327&gt;=Settings!$D$6,AA327&lt;Settings!$E$6))),Settings!$A$6,IF(AND(ISNUMBER(Settings!$D$7),ISNUMBER(Settings!$E$7),IF(Settings!$D$7&lt;=Settings!$E$7,AND(AA327&gt;=Settings!$D$7,AA327&lt;Settings!$E$7),OR(AA327&gt;=Settings!$D$7,AA327&lt;Settings!$E$7))),Settings!$A$7,IF(AND(ISNUMBER(Settings!$D$8),ISNUMBER(Settings!$E$8),IF(Settings!$D$8&lt;=Settings!$E$8,AND(AA327&gt;=Settings!$D$8,AA327&lt;Settings!$E$8),OR(AA327&gt;=Settings!$D$8,AA327&lt;Settings!$E$8))),Settings!$A$8,IF(AND(ISNUMBER(Settings!$D$9),ISNUMBER(Settings!$E$9),IF(Settings!$D$9&lt;=Settings!$E$9,AND(AA327&gt;=Settings!$D$9,AA327&lt;Settings!$E$9),OR(AA327&gt;=Settings!$D$9,AA327&lt;Settings!$E$9))),Settings!$A$9,IF(AND(ISNUMBER(Settings!$D$10),ISNUMBER(Settings!$E$10),IF(Settings!$D$10&lt;=Settings!$E$10,AND(AA327&gt;=Settings!$D$10,AA327&lt;Settings!$E$10),OR(AA327&gt;=Settings!$D$10,AA327&lt;Settings!$E$10))),Settings!$A$10,"")))))))</f>
        <v>0</v>
      </c>
      <c r="AA327">
        <f>IF(AND(A327,ISNUMBER(Journal!$B327)),MOD(ROUND(MOD(Journal!$B327,1)*1440,0)-ROUND(Journal!$D$8*60,0),1440),"")</f>
        <v>0</v>
      </c>
      <c r="AB327">
        <f>IF(G327=1,"LONG",IF(G327=-1,"SHORT",""))</f>
        <v>0</v>
      </c>
      <c r="AC327">
        <f>AC326+IF(K327,1,0)</f>
        <v>0</v>
      </c>
      <c r="AD327">
        <f>IF(K327,AC327,"")</f>
        <v>0</v>
      </c>
      <c r="AE327">
        <f>J327="OPEN"</f>
        <v>0</v>
      </c>
      <c r="AF327">
        <f>AND(J327&lt;&gt;"",J327&lt;&gt;"OK",J327&lt;&gt;"OPEN")</f>
        <v>0</v>
      </c>
      <c r="AH327">
        <v>316</v>
      </c>
      <c r="AI327">
        <f>IF(AH327&gt;$AZ$11,"",IF(AH327=0,Journal!$D$3,INDEX($Q$11:$Q$1010,MATCH(AH327,$AD$11:$AD$1010,0))))</f>
        <v>0</v>
      </c>
      <c r="AJ327">
        <v>317</v>
      </c>
      <c r="AK327">
        <f>IF(AJ327&gt;$AZ$11,"",INDEX($P$11:$P$1010,MATCH(AJ327,$AD$11:$AD$1010,0)))</f>
        <v>0</v>
      </c>
    </row>
    <row r="328" spans="1:37">
      <c r="A328">
        <f>COUNTA(Journal!A328:M328)&gt;0</f>
        <v>0</v>
      </c>
      <c r="B328">
        <f>IF(Journal!$C328="",0,IFERROR(MATCH(Journal!$C328,Markets!$A$5:$A$154,0),0))</f>
        <v>0</v>
      </c>
      <c r="C328">
        <f>IF(B328&gt;0,INDEX(Markets!$C$5:$C$154,B328),"")</f>
        <v>0</v>
      </c>
      <c r="D328">
        <f>IF(B328&gt;0,INDEX(Markets!$F$5:$F$154,B328),"")</f>
        <v>0</v>
      </c>
      <c r="E328">
        <f>IF(B328&gt;0,IF(INDEX(Markets!$G$5:$G$154,B328)="",Journal!$D$4,INDEX(Markets!$G$5:$G$154,B328)),"")</f>
        <v>0</v>
      </c>
      <c r="F328">
        <f>IF(B328&gt;0,N(INDEX(Markets!$H$5:$H$154,B328)),0)</f>
        <v>0</v>
      </c>
      <c r="G328">
        <f>IF(Journal!$D328="LONG",1,IF(Journal!$D328="SHORT",-1,0))</f>
        <v>0</v>
      </c>
      <c r="H328">
        <f>IF(AND(ISNUMBER(Journal!$E328),ISNUMBER(Journal!$F328)),ABS(Journal!$E328-Journal!$F328),"")</f>
        <v>0</v>
      </c>
      <c r="I328">
        <f>IF(NOT(A328),"",IF(Journal!$C328="","INSTRUMENT MISSING",IF(B328=0,"UNKNOWN INSTRUMENT",IF(OR(NOT(ISNUMBER(C328)),NOT(ISNUMBER(D328))),"INSTRUMENT SPECS MISSING",IF(OR(C328&lt;=0,D328&lt;=0),"INSTRUMENT SPECS MISSING",IF(NOT(ISNUMBER(Journal!$E328)),"ENTRY MISSING",IF(NOT(ISNUMBER(Journal!$F328)),"SL MISSING",IF(Journal!$F328=Journal!$E328,"SL = ENTRY",IF(G328=0,"DIRECTION MISSING",IF(G328*(Journal!$E328-Journal!$F328)&lt;=0,"SL WRONG SIDE",IF(NOT(AND(ISNUMBER(Journal!$L328),Journal!$L328&gt;0)),IF(TRUE,"LOTS MISSING","RISK MISSING"),"")))))))))))</f>
        <v>0</v>
      </c>
      <c r="J328">
        <f>IF(NOT(A328),"",IF(I328&lt;&gt;"",I328,IF(AND(ISNUMBER(Journal!$G328),G328*(Journal!$G328-Journal!$E328)&lt;=0),"TP1 WRONG SIDE",IF(AND(ISNUMBER(Journal!$H328),G328*(Journal!$H328-Journal!$E328)&lt;=0),"TP2 WRONG SIDE",IF(AND(ISNUMBER(Journal!$I328),G328*(Journal!$I328-Journal!$E328)&lt;=0),"TP3 WRONG SIDE",IF(Journal!$K328="","OPEN",IF(AND(Journal!$M328&lt;&gt;"",OR(NOT(ISNUMBER(Journal!$M328)),Journal!$M328&lt;=0,Journal!$M328&gt;=1)),"TP1 % INVALID",IF(Journal!$K328="SL","OK",IF(Journal!$K328="TP",IF(ISNUMBER(Journal!$G328),"OK","TP1 MISSING"),IF(Journal!$K328="Manual exit",IF(ISNUMBER(Journal!$J328),"OK","MANUAL MISSING"),IF(Journal!$K328="TP1 + Breakeven",IF(ISNUMBER(Journal!$G328),"OK","TP1 MISSING"),IF(Journal!$K328="TP1 + Manual",IF(ISNUMBER(Journal!$G328),IF(ISNUMBER(Journal!$J328),"OK","MANUAL MISSING"),IF(ISNUMBER(Journal!$J328),"TP1 MISSING","TP1 &amp; MANUAL MISSING")),IF(Journal!$K328="Multiple TP",IF(ISNUMBER(Journal!$G328),IF(ISNUMBER(Journal!$H328),"OK","TP2 MISSING"),IF(ISNUMBER(Journal!$H328),"TP1 MISSING","TP1 &amp; TP2 MISSING")),"UNKNOWN OUTCOME")))))))))))))</f>
        <v>0</v>
      </c>
      <c r="K328">
        <f>J328="OK"</f>
        <v>0</v>
      </c>
      <c r="L328">
        <f>IF(ISNUMBER(Journal!$M328),Journal!$M328,0.5)</f>
        <v>0</v>
      </c>
      <c r="M328">
        <f>IF(NOT(K328),"",G328*IF(Journal!$K328="SL",Journal!$F328-Journal!$E328,IF(Journal!$K328="TP",Journal!$G328-Journal!$E328,IF(Journal!$K328="Manual exit",Journal!$J328-Journal!$E328,IF(Journal!$K328="TP1 + Breakeven",L328*(Journal!$G328-Journal!$E328),IF(Journal!$K328="TP1 + Manual",L328*(Journal!$G328-Journal!$E328)+(1-L328)*(Journal!$J328-Journal!$E328),(Journal!$G328+Journal!$H328+IF(ISNUMBER(Journal!$I328),Journal!$I328,0))/IF(ISNUMBER(Journal!$I328),3,2)-Journal!$E328))))))</f>
        <v>0</v>
      </c>
      <c r="N328">
        <f>IF(K328,Journal!$E328+G328*M328,"")</f>
        <v>0</v>
      </c>
      <c r="O328">
        <f>Q327</f>
        <v>0</v>
      </c>
      <c r="P328">
        <f>IF(OR(NOT(A328),I328&lt;&gt;""),"",Journal!$L328)</f>
        <v>0</v>
      </c>
      <c r="Q328">
        <f>O328+IF(K328,V328,0)</f>
        <v>0</v>
      </c>
      <c r="R328">
        <f>IF(P328="","",H328*P328*C328*D328)</f>
        <v>0</v>
      </c>
      <c r="S328">
        <f>IF(K328,M328*P328*C328*D328,"")</f>
        <v>0</v>
      </c>
      <c r="T328">
        <f>IF(K328,-IF(F328&gt;0,F328*Journal!$E328*P328*C328*D328,P328*E328),"")</f>
        <v>0</v>
      </c>
      <c r="U328">
        <f>IF(K328,IF(S328&gt;0,"W",IF(S328&lt;0,"L","B")),"")</f>
        <v>0</v>
      </c>
      <c r="V328">
        <f>IF(K328,S328+T328,"")</f>
        <v>0</v>
      </c>
      <c r="W328">
        <f>IF(K328,V328/O328,"")</f>
        <v>0</v>
      </c>
      <c r="X328">
        <f>IF(K328,M328/H328,"")</f>
        <v>0</v>
      </c>
      <c r="Y328">
        <f>IF(AND(OR(J328="OK",J328="OPEN"),ISNUMBER(Journal!$G328)),G328*(Journal!$G328-Journal!$E328)/H328,"")</f>
        <v>0</v>
      </c>
      <c r="Z328">
        <f>IF(AA328="","",IF(AND(ISNUMBER(Settings!$D$5),ISNUMBER(Settings!$E$5),IF(Settings!$D$5&lt;=Settings!$E$5,AND(AA328&gt;=Settings!$D$5,AA328&lt;Settings!$E$5),OR(AA328&gt;=Settings!$D$5,AA328&lt;Settings!$E$5))),Settings!$A$5,IF(AND(ISNUMBER(Settings!$D$6),ISNUMBER(Settings!$E$6),IF(Settings!$D$6&lt;=Settings!$E$6,AND(AA328&gt;=Settings!$D$6,AA328&lt;Settings!$E$6),OR(AA328&gt;=Settings!$D$6,AA328&lt;Settings!$E$6))),Settings!$A$6,IF(AND(ISNUMBER(Settings!$D$7),ISNUMBER(Settings!$E$7),IF(Settings!$D$7&lt;=Settings!$E$7,AND(AA328&gt;=Settings!$D$7,AA328&lt;Settings!$E$7),OR(AA328&gt;=Settings!$D$7,AA328&lt;Settings!$E$7))),Settings!$A$7,IF(AND(ISNUMBER(Settings!$D$8),ISNUMBER(Settings!$E$8),IF(Settings!$D$8&lt;=Settings!$E$8,AND(AA328&gt;=Settings!$D$8,AA328&lt;Settings!$E$8),OR(AA328&gt;=Settings!$D$8,AA328&lt;Settings!$E$8))),Settings!$A$8,IF(AND(ISNUMBER(Settings!$D$9),ISNUMBER(Settings!$E$9),IF(Settings!$D$9&lt;=Settings!$E$9,AND(AA328&gt;=Settings!$D$9,AA328&lt;Settings!$E$9),OR(AA328&gt;=Settings!$D$9,AA328&lt;Settings!$E$9))),Settings!$A$9,IF(AND(ISNUMBER(Settings!$D$10),ISNUMBER(Settings!$E$10),IF(Settings!$D$10&lt;=Settings!$E$10,AND(AA328&gt;=Settings!$D$10,AA328&lt;Settings!$E$10),OR(AA328&gt;=Settings!$D$10,AA328&lt;Settings!$E$10))),Settings!$A$10,"")))))))</f>
        <v>0</v>
      </c>
      <c r="AA328">
        <f>IF(AND(A328,ISNUMBER(Journal!$B328)),MOD(ROUND(MOD(Journal!$B328,1)*1440,0)-ROUND(Journal!$D$8*60,0),1440),"")</f>
        <v>0</v>
      </c>
      <c r="AB328">
        <f>IF(G328=1,"LONG",IF(G328=-1,"SHORT",""))</f>
        <v>0</v>
      </c>
      <c r="AC328">
        <f>AC327+IF(K328,1,0)</f>
        <v>0</v>
      </c>
      <c r="AD328">
        <f>IF(K328,AC328,"")</f>
        <v>0</v>
      </c>
      <c r="AE328">
        <f>J328="OPEN"</f>
        <v>0</v>
      </c>
      <c r="AF328">
        <f>AND(J328&lt;&gt;"",J328&lt;&gt;"OK",J328&lt;&gt;"OPEN")</f>
        <v>0</v>
      </c>
      <c r="AH328">
        <v>317</v>
      </c>
      <c r="AI328">
        <f>IF(AH328&gt;$AZ$11,"",IF(AH328=0,Journal!$D$3,INDEX($Q$11:$Q$1010,MATCH(AH328,$AD$11:$AD$1010,0))))</f>
        <v>0</v>
      </c>
      <c r="AJ328">
        <v>318</v>
      </c>
      <c r="AK328">
        <f>IF(AJ328&gt;$AZ$11,"",INDEX($P$11:$P$1010,MATCH(AJ328,$AD$11:$AD$1010,0)))</f>
        <v>0</v>
      </c>
    </row>
    <row r="329" spans="1:37">
      <c r="A329">
        <f>COUNTA(Journal!A329:M329)&gt;0</f>
        <v>0</v>
      </c>
      <c r="B329">
        <f>IF(Journal!$C329="",0,IFERROR(MATCH(Journal!$C329,Markets!$A$5:$A$154,0),0))</f>
        <v>0</v>
      </c>
      <c r="C329">
        <f>IF(B329&gt;0,INDEX(Markets!$C$5:$C$154,B329),"")</f>
        <v>0</v>
      </c>
      <c r="D329">
        <f>IF(B329&gt;0,INDEX(Markets!$F$5:$F$154,B329),"")</f>
        <v>0</v>
      </c>
      <c r="E329">
        <f>IF(B329&gt;0,IF(INDEX(Markets!$G$5:$G$154,B329)="",Journal!$D$4,INDEX(Markets!$G$5:$G$154,B329)),"")</f>
        <v>0</v>
      </c>
      <c r="F329">
        <f>IF(B329&gt;0,N(INDEX(Markets!$H$5:$H$154,B329)),0)</f>
        <v>0</v>
      </c>
      <c r="G329">
        <f>IF(Journal!$D329="LONG",1,IF(Journal!$D329="SHORT",-1,0))</f>
        <v>0</v>
      </c>
      <c r="H329">
        <f>IF(AND(ISNUMBER(Journal!$E329),ISNUMBER(Journal!$F329)),ABS(Journal!$E329-Journal!$F329),"")</f>
        <v>0</v>
      </c>
      <c r="I329">
        <f>IF(NOT(A329),"",IF(Journal!$C329="","INSTRUMENT MISSING",IF(B329=0,"UNKNOWN INSTRUMENT",IF(OR(NOT(ISNUMBER(C329)),NOT(ISNUMBER(D329))),"INSTRUMENT SPECS MISSING",IF(OR(C329&lt;=0,D329&lt;=0),"INSTRUMENT SPECS MISSING",IF(NOT(ISNUMBER(Journal!$E329)),"ENTRY MISSING",IF(NOT(ISNUMBER(Journal!$F329)),"SL MISSING",IF(Journal!$F329=Journal!$E329,"SL = ENTRY",IF(G329=0,"DIRECTION MISSING",IF(G329*(Journal!$E329-Journal!$F329)&lt;=0,"SL WRONG SIDE",IF(NOT(AND(ISNUMBER(Journal!$L329),Journal!$L329&gt;0)),IF(TRUE,"LOTS MISSING","RISK MISSING"),"")))))))))))</f>
        <v>0</v>
      </c>
      <c r="J329">
        <f>IF(NOT(A329),"",IF(I329&lt;&gt;"",I329,IF(AND(ISNUMBER(Journal!$G329),G329*(Journal!$G329-Journal!$E329)&lt;=0),"TP1 WRONG SIDE",IF(AND(ISNUMBER(Journal!$H329),G329*(Journal!$H329-Journal!$E329)&lt;=0),"TP2 WRONG SIDE",IF(AND(ISNUMBER(Journal!$I329),G329*(Journal!$I329-Journal!$E329)&lt;=0),"TP3 WRONG SIDE",IF(Journal!$K329="","OPEN",IF(AND(Journal!$M329&lt;&gt;"",OR(NOT(ISNUMBER(Journal!$M329)),Journal!$M329&lt;=0,Journal!$M329&gt;=1)),"TP1 % INVALID",IF(Journal!$K329="SL","OK",IF(Journal!$K329="TP",IF(ISNUMBER(Journal!$G329),"OK","TP1 MISSING"),IF(Journal!$K329="Manual exit",IF(ISNUMBER(Journal!$J329),"OK","MANUAL MISSING"),IF(Journal!$K329="TP1 + Breakeven",IF(ISNUMBER(Journal!$G329),"OK","TP1 MISSING"),IF(Journal!$K329="TP1 + Manual",IF(ISNUMBER(Journal!$G329),IF(ISNUMBER(Journal!$J329),"OK","MANUAL MISSING"),IF(ISNUMBER(Journal!$J329),"TP1 MISSING","TP1 &amp; MANUAL MISSING")),IF(Journal!$K329="Multiple TP",IF(ISNUMBER(Journal!$G329),IF(ISNUMBER(Journal!$H329),"OK","TP2 MISSING"),IF(ISNUMBER(Journal!$H329),"TP1 MISSING","TP1 &amp; TP2 MISSING")),"UNKNOWN OUTCOME")))))))))))))</f>
        <v>0</v>
      </c>
      <c r="K329">
        <f>J329="OK"</f>
        <v>0</v>
      </c>
      <c r="L329">
        <f>IF(ISNUMBER(Journal!$M329),Journal!$M329,0.5)</f>
        <v>0</v>
      </c>
      <c r="M329">
        <f>IF(NOT(K329),"",G329*IF(Journal!$K329="SL",Journal!$F329-Journal!$E329,IF(Journal!$K329="TP",Journal!$G329-Journal!$E329,IF(Journal!$K329="Manual exit",Journal!$J329-Journal!$E329,IF(Journal!$K329="TP1 + Breakeven",L329*(Journal!$G329-Journal!$E329),IF(Journal!$K329="TP1 + Manual",L329*(Journal!$G329-Journal!$E329)+(1-L329)*(Journal!$J329-Journal!$E329),(Journal!$G329+Journal!$H329+IF(ISNUMBER(Journal!$I329),Journal!$I329,0))/IF(ISNUMBER(Journal!$I329),3,2)-Journal!$E329))))))</f>
        <v>0</v>
      </c>
      <c r="N329">
        <f>IF(K329,Journal!$E329+G329*M329,"")</f>
        <v>0</v>
      </c>
      <c r="O329">
        <f>Q328</f>
        <v>0</v>
      </c>
      <c r="P329">
        <f>IF(OR(NOT(A329),I329&lt;&gt;""),"",Journal!$L329)</f>
        <v>0</v>
      </c>
      <c r="Q329">
        <f>O329+IF(K329,V329,0)</f>
        <v>0</v>
      </c>
      <c r="R329">
        <f>IF(P329="","",H329*P329*C329*D329)</f>
        <v>0</v>
      </c>
      <c r="S329">
        <f>IF(K329,M329*P329*C329*D329,"")</f>
        <v>0</v>
      </c>
      <c r="T329">
        <f>IF(K329,-IF(F329&gt;0,F329*Journal!$E329*P329*C329*D329,P329*E329),"")</f>
        <v>0</v>
      </c>
      <c r="U329">
        <f>IF(K329,IF(S329&gt;0,"W",IF(S329&lt;0,"L","B")),"")</f>
        <v>0</v>
      </c>
      <c r="V329">
        <f>IF(K329,S329+T329,"")</f>
        <v>0</v>
      </c>
      <c r="W329">
        <f>IF(K329,V329/O329,"")</f>
        <v>0</v>
      </c>
      <c r="X329">
        <f>IF(K329,M329/H329,"")</f>
        <v>0</v>
      </c>
      <c r="Y329">
        <f>IF(AND(OR(J329="OK",J329="OPEN"),ISNUMBER(Journal!$G329)),G329*(Journal!$G329-Journal!$E329)/H329,"")</f>
        <v>0</v>
      </c>
      <c r="Z329">
        <f>IF(AA329="","",IF(AND(ISNUMBER(Settings!$D$5),ISNUMBER(Settings!$E$5),IF(Settings!$D$5&lt;=Settings!$E$5,AND(AA329&gt;=Settings!$D$5,AA329&lt;Settings!$E$5),OR(AA329&gt;=Settings!$D$5,AA329&lt;Settings!$E$5))),Settings!$A$5,IF(AND(ISNUMBER(Settings!$D$6),ISNUMBER(Settings!$E$6),IF(Settings!$D$6&lt;=Settings!$E$6,AND(AA329&gt;=Settings!$D$6,AA329&lt;Settings!$E$6),OR(AA329&gt;=Settings!$D$6,AA329&lt;Settings!$E$6))),Settings!$A$6,IF(AND(ISNUMBER(Settings!$D$7),ISNUMBER(Settings!$E$7),IF(Settings!$D$7&lt;=Settings!$E$7,AND(AA329&gt;=Settings!$D$7,AA329&lt;Settings!$E$7),OR(AA329&gt;=Settings!$D$7,AA329&lt;Settings!$E$7))),Settings!$A$7,IF(AND(ISNUMBER(Settings!$D$8),ISNUMBER(Settings!$E$8),IF(Settings!$D$8&lt;=Settings!$E$8,AND(AA329&gt;=Settings!$D$8,AA329&lt;Settings!$E$8),OR(AA329&gt;=Settings!$D$8,AA329&lt;Settings!$E$8))),Settings!$A$8,IF(AND(ISNUMBER(Settings!$D$9),ISNUMBER(Settings!$E$9),IF(Settings!$D$9&lt;=Settings!$E$9,AND(AA329&gt;=Settings!$D$9,AA329&lt;Settings!$E$9),OR(AA329&gt;=Settings!$D$9,AA329&lt;Settings!$E$9))),Settings!$A$9,IF(AND(ISNUMBER(Settings!$D$10),ISNUMBER(Settings!$E$10),IF(Settings!$D$10&lt;=Settings!$E$10,AND(AA329&gt;=Settings!$D$10,AA329&lt;Settings!$E$10),OR(AA329&gt;=Settings!$D$10,AA329&lt;Settings!$E$10))),Settings!$A$10,"")))))))</f>
        <v>0</v>
      </c>
      <c r="AA329">
        <f>IF(AND(A329,ISNUMBER(Journal!$B329)),MOD(ROUND(MOD(Journal!$B329,1)*1440,0)-ROUND(Journal!$D$8*60,0),1440),"")</f>
        <v>0</v>
      </c>
      <c r="AB329">
        <f>IF(G329=1,"LONG",IF(G329=-1,"SHORT",""))</f>
        <v>0</v>
      </c>
      <c r="AC329">
        <f>AC328+IF(K329,1,0)</f>
        <v>0</v>
      </c>
      <c r="AD329">
        <f>IF(K329,AC329,"")</f>
        <v>0</v>
      </c>
      <c r="AE329">
        <f>J329="OPEN"</f>
        <v>0</v>
      </c>
      <c r="AF329">
        <f>AND(J329&lt;&gt;"",J329&lt;&gt;"OK",J329&lt;&gt;"OPEN")</f>
        <v>0</v>
      </c>
      <c r="AH329">
        <v>318</v>
      </c>
      <c r="AI329">
        <f>IF(AH329&gt;$AZ$11,"",IF(AH329=0,Journal!$D$3,INDEX($Q$11:$Q$1010,MATCH(AH329,$AD$11:$AD$1010,0))))</f>
        <v>0</v>
      </c>
      <c r="AJ329">
        <v>319</v>
      </c>
      <c r="AK329">
        <f>IF(AJ329&gt;$AZ$11,"",INDEX($P$11:$P$1010,MATCH(AJ329,$AD$11:$AD$1010,0)))</f>
        <v>0</v>
      </c>
    </row>
    <row r="330" spans="1:37">
      <c r="A330">
        <f>COUNTA(Journal!A330:M330)&gt;0</f>
        <v>0</v>
      </c>
      <c r="B330">
        <f>IF(Journal!$C330="",0,IFERROR(MATCH(Journal!$C330,Markets!$A$5:$A$154,0),0))</f>
        <v>0</v>
      </c>
      <c r="C330">
        <f>IF(B330&gt;0,INDEX(Markets!$C$5:$C$154,B330),"")</f>
        <v>0</v>
      </c>
      <c r="D330">
        <f>IF(B330&gt;0,INDEX(Markets!$F$5:$F$154,B330),"")</f>
        <v>0</v>
      </c>
      <c r="E330">
        <f>IF(B330&gt;0,IF(INDEX(Markets!$G$5:$G$154,B330)="",Journal!$D$4,INDEX(Markets!$G$5:$G$154,B330)),"")</f>
        <v>0</v>
      </c>
      <c r="F330">
        <f>IF(B330&gt;0,N(INDEX(Markets!$H$5:$H$154,B330)),0)</f>
        <v>0</v>
      </c>
      <c r="G330">
        <f>IF(Journal!$D330="LONG",1,IF(Journal!$D330="SHORT",-1,0))</f>
        <v>0</v>
      </c>
      <c r="H330">
        <f>IF(AND(ISNUMBER(Journal!$E330),ISNUMBER(Journal!$F330)),ABS(Journal!$E330-Journal!$F330),"")</f>
        <v>0</v>
      </c>
      <c r="I330">
        <f>IF(NOT(A330),"",IF(Journal!$C330="","INSTRUMENT MISSING",IF(B330=0,"UNKNOWN INSTRUMENT",IF(OR(NOT(ISNUMBER(C330)),NOT(ISNUMBER(D330))),"INSTRUMENT SPECS MISSING",IF(OR(C330&lt;=0,D330&lt;=0),"INSTRUMENT SPECS MISSING",IF(NOT(ISNUMBER(Journal!$E330)),"ENTRY MISSING",IF(NOT(ISNUMBER(Journal!$F330)),"SL MISSING",IF(Journal!$F330=Journal!$E330,"SL = ENTRY",IF(G330=0,"DIRECTION MISSING",IF(G330*(Journal!$E330-Journal!$F330)&lt;=0,"SL WRONG SIDE",IF(NOT(AND(ISNUMBER(Journal!$L330),Journal!$L330&gt;0)),IF(TRUE,"LOTS MISSING","RISK MISSING"),"")))))))))))</f>
        <v>0</v>
      </c>
      <c r="J330">
        <f>IF(NOT(A330),"",IF(I330&lt;&gt;"",I330,IF(AND(ISNUMBER(Journal!$G330),G330*(Journal!$G330-Journal!$E330)&lt;=0),"TP1 WRONG SIDE",IF(AND(ISNUMBER(Journal!$H330),G330*(Journal!$H330-Journal!$E330)&lt;=0),"TP2 WRONG SIDE",IF(AND(ISNUMBER(Journal!$I330),G330*(Journal!$I330-Journal!$E330)&lt;=0),"TP3 WRONG SIDE",IF(Journal!$K330="","OPEN",IF(AND(Journal!$M330&lt;&gt;"",OR(NOT(ISNUMBER(Journal!$M330)),Journal!$M330&lt;=0,Journal!$M330&gt;=1)),"TP1 % INVALID",IF(Journal!$K330="SL","OK",IF(Journal!$K330="TP",IF(ISNUMBER(Journal!$G330),"OK","TP1 MISSING"),IF(Journal!$K330="Manual exit",IF(ISNUMBER(Journal!$J330),"OK","MANUAL MISSING"),IF(Journal!$K330="TP1 + Breakeven",IF(ISNUMBER(Journal!$G330),"OK","TP1 MISSING"),IF(Journal!$K330="TP1 + Manual",IF(ISNUMBER(Journal!$G330),IF(ISNUMBER(Journal!$J330),"OK","MANUAL MISSING"),IF(ISNUMBER(Journal!$J330),"TP1 MISSING","TP1 &amp; MANUAL MISSING")),IF(Journal!$K330="Multiple TP",IF(ISNUMBER(Journal!$G330),IF(ISNUMBER(Journal!$H330),"OK","TP2 MISSING"),IF(ISNUMBER(Journal!$H330),"TP1 MISSING","TP1 &amp; TP2 MISSING")),"UNKNOWN OUTCOME")))))))))))))</f>
        <v>0</v>
      </c>
      <c r="K330">
        <f>J330="OK"</f>
        <v>0</v>
      </c>
      <c r="L330">
        <f>IF(ISNUMBER(Journal!$M330),Journal!$M330,0.5)</f>
        <v>0</v>
      </c>
      <c r="M330">
        <f>IF(NOT(K330),"",G330*IF(Journal!$K330="SL",Journal!$F330-Journal!$E330,IF(Journal!$K330="TP",Journal!$G330-Journal!$E330,IF(Journal!$K330="Manual exit",Journal!$J330-Journal!$E330,IF(Journal!$K330="TP1 + Breakeven",L330*(Journal!$G330-Journal!$E330),IF(Journal!$K330="TP1 + Manual",L330*(Journal!$G330-Journal!$E330)+(1-L330)*(Journal!$J330-Journal!$E330),(Journal!$G330+Journal!$H330+IF(ISNUMBER(Journal!$I330),Journal!$I330,0))/IF(ISNUMBER(Journal!$I330),3,2)-Journal!$E330))))))</f>
        <v>0</v>
      </c>
      <c r="N330">
        <f>IF(K330,Journal!$E330+G330*M330,"")</f>
        <v>0</v>
      </c>
      <c r="O330">
        <f>Q329</f>
        <v>0</v>
      </c>
      <c r="P330">
        <f>IF(OR(NOT(A330),I330&lt;&gt;""),"",Journal!$L330)</f>
        <v>0</v>
      </c>
      <c r="Q330">
        <f>O330+IF(K330,V330,0)</f>
        <v>0</v>
      </c>
      <c r="R330">
        <f>IF(P330="","",H330*P330*C330*D330)</f>
        <v>0</v>
      </c>
      <c r="S330">
        <f>IF(K330,M330*P330*C330*D330,"")</f>
        <v>0</v>
      </c>
      <c r="T330">
        <f>IF(K330,-IF(F330&gt;0,F330*Journal!$E330*P330*C330*D330,P330*E330),"")</f>
        <v>0</v>
      </c>
      <c r="U330">
        <f>IF(K330,IF(S330&gt;0,"W",IF(S330&lt;0,"L","B")),"")</f>
        <v>0</v>
      </c>
      <c r="V330">
        <f>IF(K330,S330+T330,"")</f>
        <v>0</v>
      </c>
      <c r="W330">
        <f>IF(K330,V330/O330,"")</f>
        <v>0</v>
      </c>
      <c r="X330">
        <f>IF(K330,M330/H330,"")</f>
        <v>0</v>
      </c>
      <c r="Y330">
        <f>IF(AND(OR(J330="OK",J330="OPEN"),ISNUMBER(Journal!$G330)),G330*(Journal!$G330-Journal!$E330)/H330,"")</f>
        <v>0</v>
      </c>
      <c r="Z330">
        <f>IF(AA330="","",IF(AND(ISNUMBER(Settings!$D$5),ISNUMBER(Settings!$E$5),IF(Settings!$D$5&lt;=Settings!$E$5,AND(AA330&gt;=Settings!$D$5,AA330&lt;Settings!$E$5),OR(AA330&gt;=Settings!$D$5,AA330&lt;Settings!$E$5))),Settings!$A$5,IF(AND(ISNUMBER(Settings!$D$6),ISNUMBER(Settings!$E$6),IF(Settings!$D$6&lt;=Settings!$E$6,AND(AA330&gt;=Settings!$D$6,AA330&lt;Settings!$E$6),OR(AA330&gt;=Settings!$D$6,AA330&lt;Settings!$E$6))),Settings!$A$6,IF(AND(ISNUMBER(Settings!$D$7),ISNUMBER(Settings!$E$7),IF(Settings!$D$7&lt;=Settings!$E$7,AND(AA330&gt;=Settings!$D$7,AA330&lt;Settings!$E$7),OR(AA330&gt;=Settings!$D$7,AA330&lt;Settings!$E$7))),Settings!$A$7,IF(AND(ISNUMBER(Settings!$D$8),ISNUMBER(Settings!$E$8),IF(Settings!$D$8&lt;=Settings!$E$8,AND(AA330&gt;=Settings!$D$8,AA330&lt;Settings!$E$8),OR(AA330&gt;=Settings!$D$8,AA330&lt;Settings!$E$8))),Settings!$A$8,IF(AND(ISNUMBER(Settings!$D$9),ISNUMBER(Settings!$E$9),IF(Settings!$D$9&lt;=Settings!$E$9,AND(AA330&gt;=Settings!$D$9,AA330&lt;Settings!$E$9),OR(AA330&gt;=Settings!$D$9,AA330&lt;Settings!$E$9))),Settings!$A$9,IF(AND(ISNUMBER(Settings!$D$10),ISNUMBER(Settings!$E$10),IF(Settings!$D$10&lt;=Settings!$E$10,AND(AA330&gt;=Settings!$D$10,AA330&lt;Settings!$E$10),OR(AA330&gt;=Settings!$D$10,AA330&lt;Settings!$E$10))),Settings!$A$10,"")))))))</f>
        <v>0</v>
      </c>
      <c r="AA330">
        <f>IF(AND(A330,ISNUMBER(Journal!$B330)),MOD(ROUND(MOD(Journal!$B330,1)*1440,0)-ROUND(Journal!$D$8*60,0),1440),"")</f>
        <v>0</v>
      </c>
      <c r="AB330">
        <f>IF(G330=1,"LONG",IF(G330=-1,"SHORT",""))</f>
        <v>0</v>
      </c>
      <c r="AC330">
        <f>AC329+IF(K330,1,0)</f>
        <v>0</v>
      </c>
      <c r="AD330">
        <f>IF(K330,AC330,"")</f>
        <v>0</v>
      </c>
      <c r="AE330">
        <f>J330="OPEN"</f>
        <v>0</v>
      </c>
      <c r="AF330">
        <f>AND(J330&lt;&gt;"",J330&lt;&gt;"OK",J330&lt;&gt;"OPEN")</f>
        <v>0</v>
      </c>
      <c r="AH330">
        <v>319</v>
      </c>
      <c r="AI330">
        <f>IF(AH330&gt;$AZ$11,"",IF(AH330=0,Journal!$D$3,INDEX($Q$11:$Q$1010,MATCH(AH330,$AD$11:$AD$1010,0))))</f>
        <v>0</v>
      </c>
      <c r="AJ330">
        <v>320</v>
      </c>
      <c r="AK330">
        <f>IF(AJ330&gt;$AZ$11,"",INDEX($P$11:$P$1010,MATCH(AJ330,$AD$11:$AD$1010,0)))</f>
        <v>0</v>
      </c>
    </row>
    <row r="331" spans="1:37">
      <c r="A331">
        <f>COUNTA(Journal!A331:M331)&gt;0</f>
        <v>0</v>
      </c>
      <c r="B331">
        <f>IF(Journal!$C331="",0,IFERROR(MATCH(Journal!$C331,Markets!$A$5:$A$154,0),0))</f>
        <v>0</v>
      </c>
      <c r="C331">
        <f>IF(B331&gt;0,INDEX(Markets!$C$5:$C$154,B331),"")</f>
        <v>0</v>
      </c>
      <c r="D331">
        <f>IF(B331&gt;0,INDEX(Markets!$F$5:$F$154,B331),"")</f>
        <v>0</v>
      </c>
      <c r="E331">
        <f>IF(B331&gt;0,IF(INDEX(Markets!$G$5:$G$154,B331)="",Journal!$D$4,INDEX(Markets!$G$5:$G$154,B331)),"")</f>
        <v>0</v>
      </c>
      <c r="F331">
        <f>IF(B331&gt;0,N(INDEX(Markets!$H$5:$H$154,B331)),0)</f>
        <v>0</v>
      </c>
      <c r="G331">
        <f>IF(Journal!$D331="LONG",1,IF(Journal!$D331="SHORT",-1,0))</f>
        <v>0</v>
      </c>
      <c r="H331">
        <f>IF(AND(ISNUMBER(Journal!$E331),ISNUMBER(Journal!$F331)),ABS(Journal!$E331-Journal!$F331),"")</f>
        <v>0</v>
      </c>
      <c r="I331">
        <f>IF(NOT(A331),"",IF(Journal!$C331="","INSTRUMENT MISSING",IF(B331=0,"UNKNOWN INSTRUMENT",IF(OR(NOT(ISNUMBER(C331)),NOT(ISNUMBER(D331))),"INSTRUMENT SPECS MISSING",IF(OR(C331&lt;=0,D331&lt;=0),"INSTRUMENT SPECS MISSING",IF(NOT(ISNUMBER(Journal!$E331)),"ENTRY MISSING",IF(NOT(ISNUMBER(Journal!$F331)),"SL MISSING",IF(Journal!$F331=Journal!$E331,"SL = ENTRY",IF(G331=0,"DIRECTION MISSING",IF(G331*(Journal!$E331-Journal!$F331)&lt;=0,"SL WRONG SIDE",IF(NOT(AND(ISNUMBER(Journal!$L331),Journal!$L331&gt;0)),IF(TRUE,"LOTS MISSING","RISK MISSING"),"")))))))))))</f>
        <v>0</v>
      </c>
      <c r="J331">
        <f>IF(NOT(A331),"",IF(I331&lt;&gt;"",I331,IF(AND(ISNUMBER(Journal!$G331),G331*(Journal!$G331-Journal!$E331)&lt;=0),"TP1 WRONG SIDE",IF(AND(ISNUMBER(Journal!$H331),G331*(Journal!$H331-Journal!$E331)&lt;=0),"TP2 WRONG SIDE",IF(AND(ISNUMBER(Journal!$I331),G331*(Journal!$I331-Journal!$E331)&lt;=0),"TP3 WRONG SIDE",IF(Journal!$K331="","OPEN",IF(AND(Journal!$M331&lt;&gt;"",OR(NOT(ISNUMBER(Journal!$M331)),Journal!$M331&lt;=0,Journal!$M331&gt;=1)),"TP1 % INVALID",IF(Journal!$K331="SL","OK",IF(Journal!$K331="TP",IF(ISNUMBER(Journal!$G331),"OK","TP1 MISSING"),IF(Journal!$K331="Manual exit",IF(ISNUMBER(Journal!$J331),"OK","MANUAL MISSING"),IF(Journal!$K331="TP1 + Breakeven",IF(ISNUMBER(Journal!$G331),"OK","TP1 MISSING"),IF(Journal!$K331="TP1 + Manual",IF(ISNUMBER(Journal!$G331),IF(ISNUMBER(Journal!$J331),"OK","MANUAL MISSING"),IF(ISNUMBER(Journal!$J331),"TP1 MISSING","TP1 &amp; MANUAL MISSING")),IF(Journal!$K331="Multiple TP",IF(ISNUMBER(Journal!$G331),IF(ISNUMBER(Journal!$H331),"OK","TP2 MISSING"),IF(ISNUMBER(Journal!$H331),"TP1 MISSING","TP1 &amp; TP2 MISSING")),"UNKNOWN OUTCOME")))))))))))))</f>
        <v>0</v>
      </c>
      <c r="K331">
        <f>J331="OK"</f>
        <v>0</v>
      </c>
      <c r="L331">
        <f>IF(ISNUMBER(Journal!$M331),Journal!$M331,0.5)</f>
        <v>0</v>
      </c>
      <c r="M331">
        <f>IF(NOT(K331),"",G331*IF(Journal!$K331="SL",Journal!$F331-Journal!$E331,IF(Journal!$K331="TP",Journal!$G331-Journal!$E331,IF(Journal!$K331="Manual exit",Journal!$J331-Journal!$E331,IF(Journal!$K331="TP1 + Breakeven",L331*(Journal!$G331-Journal!$E331),IF(Journal!$K331="TP1 + Manual",L331*(Journal!$G331-Journal!$E331)+(1-L331)*(Journal!$J331-Journal!$E331),(Journal!$G331+Journal!$H331+IF(ISNUMBER(Journal!$I331),Journal!$I331,0))/IF(ISNUMBER(Journal!$I331),3,2)-Journal!$E331))))))</f>
        <v>0</v>
      </c>
      <c r="N331">
        <f>IF(K331,Journal!$E331+G331*M331,"")</f>
        <v>0</v>
      </c>
      <c r="O331">
        <f>Q330</f>
        <v>0</v>
      </c>
      <c r="P331">
        <f>IF(OR(NOT(A331),I331&lt;&gt;""),"",Journal!$L331)</f>
        <v>0</v>
      </c>
      <c r="Q331">
        <f>O331+IF(K331,V331,0)</f>
        <v>0</v>
      </c>
      <c r="R331">
        <f>IF(P331="","",H331*P331*C331*D331)</f>
        <v>0</v>
      </c>
      <c r="S331">
        <f>IF(K331,M331*P331*C331*D331,"")</f>
        <v>0</v>
      </c>
      <c r="T331">
        <f>IF(K331,-IF(F331&gt;0,F331*Journal!$E331*P331*C331*D331,P331*E331),"")</f>
        <v>0</v>
      </c>
      <c r="U331">
        <f>IF(K331,IF(S331&gt;0,"W",IF(S331&lt;0,"L","B")),"")</f>
        <v>0</v>
      </c>
      <c r="V331">
        <f>IF(K331,S331+T331,"")</f>
        <v>0</v>
      </c>
      <c r="W331">
        <f>IF(K331,V331/O331,"")</f>
        <v>0</v>
      </c>
      <c r="X331">
        <f>IF(K331,M331/H331,"")</f>
        <v>0</v>
      </c>
      <c r="Y331">
        <f>IF(AND(OR(J331="OK",J331="OPEN"),ISNUMBER(Journal!$G331)),G331*(Journal!$G331-Journal!$E331)/H331,"")</f>
        <v>0</v>
      </c>
      <c r="Z331">
        <f>IF(AA331="","",IF(AND(ISNUMBER(Settings!$D$5),ISNUMBER(Settings!$E$5),IF(Settings!$D$5&lt;=Settings!$E$5,AND(AA331&gt;=Settings!$D$5,AA331&lt;Settings!$E$5),OR(AA331&gt;=Settings!$D$5,AA331&lt;Settings!$E$5))),Settings!$A$5,IF(AND(ISNUMBER(Settings!$D$6),ISNUMBER(Settings!$E$6),IF(Settings!$D$6&lt;=Settings!$E$6,AND(AA331&gt;=Settings!$D$6,AA331&lt;Settings!$E$6),OR(AA331&gt;=Settings!$D$6,AA331&lt;Settings!$E$6))),Settings!$A$6,IF(AND(ISNUMBER(Settings!$D$7),ISNUMBER(Settings!$E$7),IF(Settings!$D$7&lt;=Settings!$E$7,AND(AA331&gt;=Settings!$D$7,AA331&lt;Settings!$E$7),OR(AA331&gt;=Settings!$D$7,AA331&lt;Settings!$E$7))),Settings!$A$7,IF(AND(ISNUMBER(Settings!$D$8),ISNUMBER(Settings!$E$8),IF(Settings!$D$8&lt;=Settings!$E$8,AND(AA331&gt;=Settings!$D$8,AA331&lt;Settings!$E$8),OR(AA331&gt;=Settings!$D$8,AA331&lt;Settings!$E$8))),Settings!$A$8,IF(AND(ISNUMBER(Settings!$D$9),ISNUMBER(Settings!$E$9),IF(Settings!$D$9&lt;=Settings!$E$9,AND(AA331&gt;=Settings!$D$9,AA331&lt;Settings!$E$9),OR(AA331&gt;=Settings!$D$9,AA331&lt;Settings!$E$9))),Settings!$A$9,IF(AND(ISNUMBER(Settings!$D$10),ISNUMBER(Settings!$E$10),IF(Settings!$D$10&lt;=Settings!$E$10,AND(AA331&gt;=Settings!$D$10,AA331&lt;Settings!$E$10),OR(AA331&gt;=Settings!$D$10,AA331&lt;Settings!$E$10))),Settings!$A$10,"")))))))</f>
        <v>0</v>
      </c>
      <c r="AA331">
        <f>IF(AND(A331,ISNUMBER(Journal!$B331)),MOD(ROUND(MOD(Journal!$B331,1)*1440,0)-ROUND(Journal!$D$8*60,0),1440),"")</f>
        <v>0</v>
      </c>
      <c r="AB331">
        <f>IF(G331=1,"LONG",IF(G331=-1,"SHORT",""))</f>
        <v>0</v>
      </c>
      <c r="AC331">
        <f>AC330+IF(K331,1,0)</f>
        <v>0</v>
      </c>
      <c r="AD331">
        <f>IF(K331,AC331,"")</f>
        <v>0</v>
      </c>
      <c r="AE331">
        <f>J331="OPEN"</f>
        <v>0</v>
      </c>
      <c r="AF331">
        <f>AND(J331&lt;&gt;"",J331&lt;&gt;"OK",J331&lt;&gt;"OPEN")</f>
        <v>0</v>
      </c>
      <c r="AH331">
        <v>320</v>
      </c>
      <c r="AI331">
        <f>IF(AH331&gt;$AZ$11,"",IF(AH331=0,Journal!$D$3,INDEX($Q$11:$Q$1010,MATCH(AH331,$AD$11:$AD$1010,0))))</f>
        <v>0</v>
      </c>
      <c r="AJ331">
        <v>321</v>
      </c>
      <c r="AK331">
        <f>IF(AJ331&gt;$AZ$11,"",INDEX($P$11:$P$1010,MATCH(AJ331,$AD$11:$AD$1010,0)))</f>
        <v>0</v>
      </c>
    </row>
    <row r="332" spans="1:37">
      <c r="A332">
        <f>COUNTA(Journal!A332:M332)&gt;0</f>
        <v>0</v>
      </c>
      <c r="B332">
        <f>IF(Journal!$C332="",0,IFERROR(MATCH(Journal!$C332,Markets!$A$5:$A$154,0),0))</f>
        <v>0</v>
      </c>
      <c r="C332">
        <f>IF(B332&gt;0,INDEX(Markets!$C$5:$C$154,B332),"")</f>
        <v>0</v>
      </c>
      <c r="D332">
        <f>IF(B332&gt;0,INDEX(Markets!$F$5:$F$154,B332),"")</f>
        <v>0</v>
      </c>
      <c r="E332">
        <f>IF(B332&gt;0,IF(INDEX(Markets!$G$5:$G$154,B332)="",Journal!$D$4,INDEX(Markets!$G$5:$G$154,B332)),"")</f>
        <v>0</v>
      </c>
      <c r="F332">
        <f>IF(B332&gt;0,N(INDEX(Markets!$H$5:$H$154,B332)),0)</f>
        <v>0</v>
      </c>
      <c r="G332">
        <f>IF(Journal!$D332="LONG",1,IF(Journal!$D332="SHORT",-1,0))</f>
        <v>0</v>
      </c>
      <c r="H332">
        <f>IF(AND(ISNUMBER(Journal!$E332),ISNUMBER(Journal!$F332)),ABS(Journal!$E332-Journal!$F332),"")</f>
        <v>0</v>
      </c>
      <c r="I332">
        <f>IF(NOT(A332),"",IF(Journal!$C332="","INSTRUMENT MISSING",IF(B332=0,"UNKNOWN INSTRUMENT",IF(OR(NOT(ISNUMBER(C332)),NOT(ISNUMBER(D332))),"INSTRUMENT SPECS MISSING",IF(OR(C332&lt;=0,D332&lt;=0),"INSTRUMENT SPECS MISSING",IF(NOT(ISNUMBER(Journal!$E332)),"ENTRY MISSING",IF(NOT(ISNUMBER(Journal!$F332)),"SL MISSING",IF(Journal!$F332=Journal!$E332,"SL = ENTRY",IF(G332=0,"DIRECTION MISSING",IF(G332*(Journal!$E332-Journal!$F332)&lt;=0,"SL WRONG SIDE",IF(NOT(AND(ISNUMBER(Journal!$L332),Journal!$L332&gt;0)),IF(TRUE,"LOTS MISSING","RISK MISSING"),"")))))))))))</f>
        <v>0</v>
      </c>
      <c r="J332">
        <f>IF(NOT(A332),"",IF(I332&lt;&gt;"",I332,IF(AND(ISNUMBER(Journal!$G332),G332*(Journal!$G332-Journal!$E332)&lt;=0),"TP1 WRONG SIDE",IF(AND(ISNUMBER(Journal!$H332),G332*(Journal!$H332-Journal!$E332)&lt;=0),"TP2 WRONG SIDE",IF(AND(ISNUMBER(Journal!$I332),G332*(Journal!$I332-Journal!$E332)&lt;=0),"TP3 WRONG SIDE",IF(Journal!$K332="","OPEN",IF(AND(Journal!$M332&lt;&gt;"",OR(NOT(ISNUMBER(Journal!$M332)),Journal!$M332&lt;=0,Journal!$M332&gt;=1)),"TP1 % INVALID",IF(Journal!$K332="SL","OK",IF(Journal!$K332="TP",IF(ISNUMBER(Journal!$G332),"OK","TP1 MISSING"),IF(Journal!$K332="Manual exit",IF(ISNUMBER(Journal!$J332),"OK","MANUAL MISSING"),IF(Journal!$K332="TP1 + Breakeven",IF(ISNUMBER(Journal!$G332),"OK","TP1 MISSING"),IF(Journal!$K332="TP1 + Manual",IF(ISNUMBER(Journal!$G332),IF(ISNUMBER(Journal!$J332),"OK","MANUAL MISSING"),IF(ISNUMBER(Journal!$J332),"TP1 MISSING","TP1 &amp; MANUAL MISSING")),IF(Journal!$K332="Multiple TP",IF(ISNUMBER(Journal!$G332),IF(ISNUMBER(Journal!$H332),"OK","TP2 MISSING"),IF(ISNUMBER(Journal!$H332),"TP1 MISSING","TP1 &amp; TP2 MISSING")),"UNKNOWN OUTCOME")))))))))))))</f>
        <v>0</v>
      </c>
      <c r="K332">
        <f>J332="OK"</f>
        <v>0</v>
      </c>
      <c r="L332">
        <f>IF(ISNUMBER(Journal!$M332),Journal!$M332,0.5)</f>
        <v>0</v>
      </c>
      <c r="M332">
        <f>IF(NOT(K332),"",G332*IF(Journal!$K332="SL",Journal!$F332-Journal!$E332,IF(Journal!$K332="TP",Journal!$G332-Journal!$E332,IF(Journal!$K332="Manual exit",Journal!$J332-Journal!$E332,IF(Journal!$K332="TP1 + Breakeven",L332*(Journal!$G332-Journal!$E332),IF(Journal!$K332="TP1 + Manual",L332*(Journal!$G332-Journal!$E332)+(1-L332)*(Journal!$J332-Journal!$E332),(Journal!$G332+Journal!$H332+IF(ISNUMBER(Journal!$I332),Journal!$I332,0))/IF(ISNUMBER(Journal!$I332),3,2)-Journal!$E332))))))</f>
        <v>0</v>
      </c>
      <c r="N332">
        <f>IF(K332,Journal!$E332+G332*M332,"")</f>
        <v>0</v>
      </c>
      <c r="O332">
        <f>Q331</f>
        <v>0</v>
      </c>
      <c r="P332">
        <f>IF(OR(NOT(A332),I332&lt;&gt;""),"",Journal!$L332)</f>
        <v>0</v>
      </c>
      <c r="Q332">
        <f>O332+IF(K332,V332,0)</f>
        <v>0</v>
      </c>
      <c r="R332">
        <f>IF(P332="","",H332*P332*C332*D332)</f>
        <v>0</v>
      </c>
      <c r="S332">
        <f>IF(K332,M332*P332*C332*D332,"")</f>
        <v>0</v>
      </c>
      <c r="T332">
        <f>IF(K332,-IF(F332&gt;0,F332*Journal!$E332*P332*C332*D332,P332*E332),"")</f>
        <v>0</v>
      </c>
      <c r="U332">
        <f>IF(K332,IF(S332&gt;0,"W",IF(S332&lt;0,"L","B")),"")</f>
        <v>0</v>
      </c>
      <c r="V332">
        <f>IF(K332,S332+T332,"")</f>
        <v>0</v>
      </c>
      <c r="W332">
        <f>IF(K332,V332/O332,"")</f>
        <v>0</v>
      </c>
      <c r="X332">
        <f>IF(K332,M332/H332,"")</f>
        <v>0</v>
      </c>
      <c r="Y332">
        <f>IF(AND(OR(J332="OK",J332="OPEN"),ISNUMBER(Journal!$G332)),G332*(Journal!$G332-Journal!$E332)/H332,"")</f>
        <v>0</v>
      </c>
      <c r="Z332">
        <f>IF(AA332="","",IF(AND(ISNUMBER(Settings!$D$5),ISNUMBER(Settings!$E$5),IF(Settings!$D$5&lt;=Settings!$E$5,AND(AA332&gt;=Settings!$D$5,AA332&lt;Settings!$E$5),OR(AA332&gt;=Settings!$D$5,AA332&lt;Settings!$E$5))),Settings!$A$5,IF(AND(ISNUMBER(Settings!$D$6),ISNUMBER(Settings!$E$6),IF(Settings!$D$6&lt;=Settings!$E$6,AND(AA332&gt;=Settings!$D$6,AA332&lt;Settings!$E$6),OR(AA332&gt;=Settings!$D$6,AA332&lt;Settings!$E$6))),Settings!$A$6,IF(AND(ISNUMBER(Settings!$D$7),ISNUMBER(Settings!$E$7),IF(Settings!$D$7&lt;=Settings!$E$7,AND(AA332&gt;=Settings!$D$7,AA332&lt;Settings!$E$7),OR(AA332&gt;=Settings!$D$7,AA332&lt;Settings!$E$7))),Settings!$A$7,IF(AND(ISNUMBER(Settings!$D$8),ISNUMBER(Settings!$E$8),IF(Settings!$D$8&lt;=Settings!$E$8,AND(AA332&gt;=Settings!$D$8,AA332&lt;Settings!$E$8),OR(AA332&gt;=Settings!$D$8,AA332&lt;Settings!$E$8))),Settings!$A$8,IF(AND(ISNUMBER(Settings!$D$9),ISNUMBER(Settings!$E$9),IF(Settings!$D$9&lt;=Settings!$E$9,AND(AA332&gt;=Settings!$D$9,AA332&lt;Settings!$E$9),OR(AA332&gt;=Settings!$D$9,AA332&lt;Settings!$E$9))),Settings!$A$9,IF(AND(ISNUMBER(Settings!$D$10),ISNUMBER(Settings!$E$10),IF(Settings!$D$10&lt;=Settings!$E$10,AND(AA332&gt;=Settings!$D$10,AA332&lt;Settings!$E$10),OR(AA332&gt;=Settings!$D$10,AA332&lt;Settings!$E$10))),Settings!$A$10,"")))))))</f>
        <v>0</v>
      </c>
      <c r="AA332">
        <f>IF(AND(A332,ISNUMBER(Journal!$B332)),MOD(ROUND(MOD(Journal!$B332,1)*1440,0)-ROUND(Journal!$D$8*60,0),1440),"")</f>
        <v>0</v>
      </c>
      <c r="AB332">
        <f>IF(G332=1,"LONG",IF(G332=-1,"SHORT",""))</f>
        <v>0</v>
      </c>
      <c r="AC332">
        <f>AC331+IF(K332,1,0)</f>
        <v>0</v>
      </c>
      <c r="AD332">
        <f>IF(K332,AC332,"")</f>
        <v>0</v>
      </c>
      <c r="AE332">
        <f>J332="OPEN"</f>
        <v>0</v>
      </c>
      <c r="AF332">
        <f>AND(J332&lt;&gt;"",J332&lt;&gt;"OK",J332&lt;&gt;"OPEN")</f>
        <v>0</v>
      </c>
      <c r="AH332">
        <v>321</v>
      </c>
      <c r="AI332">
        <f>IF(AH332&gt;$AZ$11,"",IF(AH332=0,Journal!$D$3,INDEX($Q$11:$Q$1010,MATCH(AH332,$AD$11:$AD$1010,0))))</f>
        <v>0</v>
      </c>
      <c r="AJ332">
        <v>322</v>
      </c>
      <c r="AK332">
        <f>IF(AJ332&gt;$AZ$11,"",INDEX($P$11:$P$1010,MATCH(AJ332,$AD$11:$AD$1010,0)))</f>
        <v>0</v>
      </c>
    </row>
    <row r="333" spans="1:37">
      <c r="A333">
        <f>COUNTA(Journal!A333:M333)&gt;0</f>
        <v>0</v>
      </c>
      <c r="B333">
        <f>IF(Journal!$C333="",0,IFERROR(MATCH(Journal!$C333,Markets!$A$5:$A$154,0),0))</f>
        <v>0</v>
      </c>
      <c r="C333">
        <f>IF(B333&gt;0,INDEX(Markets!$C$5:$C$154,B333),"")</f>
        <v>0</v>
      </c>
      <c r="D333">
        <f>IF(B333&gt;0,INDEX(Markets!$F$5:$F$154,B333),"")</f>
        <v>0</v>
      </c>
      <c r="E333">
        <f>IF(B333&gt;0,IF(INDEX(Markets!$G$5:$G$154,B333)="",Journal!$D$4,INDEX(Markets!$G$5:$G$154,B333)),"")</f>
        <v>0</v>
      </c>
      <c r="F333">
        <f>IF(B333&gt;0,N(INDEX(Markets!$H$5:$H$154,B333)),0)</f>
        <v>0</v>
      </c>
      <c r="G333">
        <f>IF(Journal!$D333="LONG",1,IF(Journal!$D333="SHORT",-1,0))</f>
        <v>0</v>
      </c>
      <c r="H333">
        <f>IF(AND(ISNUMBER(Journal!$E333),ISNUMBER(Journal!$F333)),ABS(Journal!$E333-Journal!$F333),"")</f>
        <v>0</v>
      </c>
      <c r="I333">
        <f>IF(NOT(A333),"",IF(Journal!$C333="","INSTRUMENT MISSING",IF(B333=0,"UNKNOWN INSTRUMENT",IF(OR(NOT(ISNUMBER(C333)),NOT(ISNUMBER(D333))),"INSTRUMENT SPECS MISSING",IF(OR(C333&lt;=0,D333&lt;=0),"INSTRUMENT SPECS MISSING",IF(NOT(ISNUMBER(Journal!$E333)),"ENTRY MISSING",IF(NOT(ISNUMBER(Journal!$F333)),"SL MISSING",IF(Journal!$F333=Journal!$E333,"SL = ENTRY",IF(G333=0,"DIRECTION MISSING",IF(G333*(Journal!$E333-Journal!$F333)&lt;=0,"SL WRONG SIDE",IF(NOT(AND(ISNUMBER(Journal!$L333),Journal!$L333&gt;0)),IF(TRUE,"LOTS MISSING","RISK MISSING"),"")))))))))))</f>
        <v>0</v>
      </c>
      <c r="J333">
        <f>IF(NOT(A333),"",IF(I333&lt;&gt;"",I333,IF(AND(ISNUMBER(Journal!$G333),G333*(Journal!$G333-Journal!$E333)&lt;=0),"TP1 WRONG SIDE",IF(AND(ISNUMBER(Journal!$H333),G333*(Journal!$H333-Journal!$E333)&lt;=0),"TP2 WRONG SIDE",IF(AND(ISNUMBER(Journal!$I333),G333*(Journal!$I333-Journal!$E333)&lt;=0),"TP3 WRONG SIDE",IF(Journal!$K333="","OPEN",IF(AND(Journal!$M333&lt;&gt;"",OR(NOT(ISNUMBER(Journal!$M333)),Journal!$M333&lt;=0,Journal!$M333&gt;=1)),"TP1 % INVALID",IF(Journal!$K333="SL","OK",IF(Journal!$K333="TP",IF(ISNUMBER(Journal!$G333),"OK","TP1 MISSING"),IF(Journal!$K333="Manual exit",IF(ISNUMBER(Journal!$J333),"OK","MANUAL MISSING"),IF(Journal!$K333="TP1 + Breakeven",IF(ISNUMBER(Journal!$G333),"OK","TP1 MISSING"),IF(Journal!$K333="TP1 + Manual",IF(ISNUMBER(Journal!$G333),IF(ISNUMBER(Journal!$J333),"OK","MANUAL MISSING"),IF(ISNUMBER(Journal!$J333),"TP1 MISSING","TP1 &amp; MANUAL MISSING")),IF(Journal!$K333="Multiple TP",IF(ISNUMBER(Journal!$G333),IF(ISNUMBER(Journal!$H333),"OK","TP2 MISSING"),IF(ISNUMBER(Journal!$H333),"TP1 MISSING","TP1 &amp; TP2 MISSING")),"UNKNOWN OUTCOME")))))))))))))</f>
        <v>0</v>
      </c>
      <c r="K333">
        <f>J333="OK"</f>
        <v>0</v>
      </c>
      <c r="L333">
        <f>IF(ISNUMBER(Journal!$M333),Journal!$M333,0.5)</f>
        <v>0</v>
      </c>
      <c r="M333">
        <f>IF(NOT(K333),"",G333*IF(Journal!$K333="SL",Journal!$F333-Journal!$E333,IF(Journal!$K333="TP",Journal!$G333-Journal!$E333,IF(Journal!$K333="Manual exit",Journal!$J333-Journal!$E333,IF(Journal!$K333="TP1 + Breakeven",L333*(Journal!$G333-Journal!$E333),IF(Journal!$K333="TP1 + Manual",L333*(Journal!$G333-Journal!$E333)+(1-L333)*(Journal!$J333-Journal!$E333),(Journal!$G333+Journal!$H333+IF(ISNUMBER(Journal!$I333),Journal!$I333,0))/IF(ISNUMBER(Journal!$I333),3,2)-Journal!$E333))))))</f>
        <v>0</v>
      </c>
      <c r="N333">
        <f>IF(K333,Journal!$E333+G333*M333,"")</f>
        <v>0</v>
      </c>
      <c r="O333">
        <f>Q332</f>
        <v>0</v>
      </c>
      <c r="P333">
        <f>IF(OR(NOT(A333),I333&lt;&gt;""),"",Journal!$L333)</f>
        <v>0</v>
      </c>
      <c r="Q333">
        <f>O333+IF(K333,V333,0)</f>
        <v>0</v>
      </c>
      <c r="R333">
        <f>IF(P333="","",H333*P333*C333*D333)</f>
        <v>0</v>
      </c>
      <c r="S333">
        <f>IF(K333,M333*P333*C333*D333,"")</f>
        <v>0</v>
      </c>
      <c r="T333">
        <f>IF(K333,-IF(F333&gt;0,F333*Journal!$E333*P333*C333*D333,P333*E333),"")</f>
        <v>0</v>
      </c>
      <c r="U333">
        <f>IF(K333,IF(S333&gt;0,"W",IF(S333&lt;0,"L","B")),"")</f>
        <v>0</v>
      </c>
      <c r="V333">
        <f>IF(K333,S333+T333,"")</f>
        <v>0</v>
      </c>
      <c r="W333">
        <f>IF(K333,V333/O333,"")</f>
        <v>0</v>
      </c>
      <c r="X333">
        <f>IF(K333,M333/H333,"")</f>
        <v>0</v>
      </c>
      <c r="Y333">
        <f>IF(AND(OR(J333="OK",J333="OPEN"),ISNUMBER(Journal!$G333)),G333*(Journal!$G333-Journal!$E333)/H333,"")</f>
        <v>0</v>
      </c>
      <c r="Z333">
        <f>IF(AA333="","",IF(AND(ISNUMBER(Settings!$D$5),ISNUMBER(Settings!$E$5),IF(Settings!$D$5&lt;=Settings!$E$5,AND(AA333&gt;=Settings!$D$5,AA333&lt;Settings!$E$5),OR(AA333&gt;=Settings!$D$5,AA333&lt;Settings!$E$5))),Settings!$A$5,IF(AND(ISNUMBER(Settings!$D$6),ISNUMBER(Settings!$E$6),IF(Settings!$D$6&lt;=Settings!$E$6,AND(AA333&gt;=Settings!$D$6,AA333&lt;Settings!$E$6),OR(AA333&gt;=Settings!$D$6,AA333&lt;Settings!$E$6))),Settings!$A$6,IF(AND(ISNUMBER(Settings!$D$7),ISNUMBER(Settings!$E$7),IF(Settings!$D$7&lt;=Settings!$E$7,AND(AA333&gt;=Settings!$D$7,AA333&lt;Settings!$E$7),OR(AA333&gt;=Settings!$D$7,AA333&lt;Settings!$E$7))),Settings!$A$7,IF(AND(ISNUMBER(Settings!$D$8),ISNUMBER(Settings!$E$8),IF(Settings!$D$8&lt;=Settings!$E$8,AND(AA333&gt;=Settings!$D$8,AA333&lt;Settings!$E$8),OR(AA333&gt;=Settings!$D$8,AA333&lt;Settings!$E$8))),Settings!$A$8,IF(AND(ISNUMBER(Settings!$D$9),ISNUMBER(Settings!$E$9),IF(Settings!$D$9&lt;=Settings!$E$9,AND(AA333&gt;=Settings!$D$9,AA333&lt;Settings!$E$9),OR(AA333&gt;=Settings!$D$9,AA333&lt;Settings!$E$9))),Settings!$A$9,IF(AND(ISNUMBER(Settings!$D$10),ISNUMBER(Settings!$E$10),IF(Settings!$D$10&lt;=Settings!$E$10,AND(AA333&gt;=Settings!$D$10,AA333&lt;Settings!$E$10),OR(AA333&gt;=Settings!$D$10,AA333&lt;Settings!$E$10))),Settings!$A$10,"")))))))</f>
        <v>0</v>
      </c>
      <c r="AA333">
        <f>IF(AND(A333,ISNUMBER(Journal!$B333)),MOD(ROUND(MOD(Journal!$B333,1)*1440,0)-ROUND(Journal!$D$8*60,0),1440),"")</f>
        <v>0</v>
      </c>
      <c r="AB333">
        <f>IF(G333=1,"LONG",IF(G333=-1,"SHORT",""))</f>
        <v>0</v>
      </c>
      <c r="AC333">
        <f>AC332+IF(K333,1,0)</f>
        <v>0</v>
      </c>
      <c r="AD333">
        <f>IF(K333,AC333,"")</f>
        <v>0</v>
      </c>
      <c r="AE333">
        <f>J333="OPEN"</f>
        <v>0</v>
      </c>
      <c r="AF333">
        <f>AND(J333&lt;&gt;"",J333&lt;&gt;"OK",J333&lt;&gt;"OPEN")</f>
        <v>0</v>
      </c>
      <c r="AH333">
        <v>322</v>
      </c>
      <c r="AI333">
        <f>IF(AH333&gt;$AZ$11,"",IF(AH333=0,Journal!$D$3,INDEX($Q$11:$Q$1010,MATCH(AH333,$AD$11:$AD$1010,0))))</f>
        <v>0</v>
      </c>
      <c r="AJ333">
        <v>323</v>
      </c>
      <c r="AK333">
        <f>IF(AJ333&gt;$AZ$11,"",INDEX($P$11:$P$1010,MATCH(AJ333,$AD$11:$AD$1010,0)))</f>
        <v>0</v>
      </c>
    </row>
    <row r="334" spans="1:37">
      <c r="A334">
        <f>COUNTA(Journal!A334:M334)&gt;0</f>
        <v>0</v>
      </c>
      <c r="B334">
        <f>IF(Journal!$C334="",0,IFERROR(MATCH(Journal!$C334,Markets!$A$5:$A$154,0),0))</f>
        <v>0</v>
      </c>
      <c r="C334">
        <f>IF(B334&gt;0,INDEX(Markets!$C$5:$C$154,B334),"")</f>
        <v>0</v>
      </c>
      <c r="D334">
        <f>IF(B334&gt;0,INDEX(Markets!$F$5:$F$154,B334),"")</f>
        <v>0</v>
      </c>
      <c r="E334">
        <f>IF(B334&gt;0,IF(INDEX(Markets!$G$5:$G$154,B334)="",Journal!$D$4,INDEX(Markets!$G$5:$G$154,B334)),"")</f>
        <v>0</v>
      </c>
      <c r="F334">
        <f>IF(B334&gt;0,N(INDEX(Markets!$H$5:$H$154,B334)),0)</f>
        <v>0</v>
      </c>
      <c r="G334">
        <f>IF(Journal!$D334="LONG",1,IF(Journal!$D334="SHORT",-1,0))</f>
        <v>0</v>
      </c>
      <c r="H334">
        <f>IF(AND(ISNUMBER(Journal!$E334),ISNUMBER(Journal!$F334)),ABS(Journal!$E334-Journal!$F334),"")</f>
        <v>0</v>
      </c>
      <c r="I334">
        <f>IF(NOT(A334),"",IF(Journal!$C334="","INSTRUMENT MISSING",IF(B334=0,"UNKNOWN INSTRUMENT",IF(OR(NOT(ISNUMBER(C334)),NOT(ISNUMBER(D334))),"INSTRUMENT SPECS MISSING",IF(OR(C334&lt;=0,D334&lt;=0),"INSTRUMENT SPECS MISSING",IF(NOT(ISNUMBER(Journal!$E334)),"ENTRY MISSING",IF(NOT(ISNUMBER(Journal!$F334)),"SL MISSING",IF(Journal!$F334=Journal!$E334,"SL = ENTRY",IF(G334=0,"DIRECTION MISSING",IF(G334*(Journal!$E334-Journal!$F334)&lt;=0,"SL WRONG SIDE",IF(NOT(AND(ISNUMBER(Journal!$L334),Journal!$L334&gt;0)),IF(TRUE,"LOTS MISSING","RISK MISSING"),"")))))))))))</f>
        <v>0</v>
      </c>
      <c r="J334">
        <f>IF(NOT(A334),"",IF(I334&lt;&gt;"",I334,IF(AND(ISNUMBER(Journal!$G334),G334*(Journal!$G334-Journal!$E334)&lt;=0),"TP1 WRONG SIDE",IF(AND(ISNUMBER(Journal!$H334),G334*(Journal!$H334-Journal!$E334)&lt;=0),"TP2 WRONG SIDE",IF(AND(ISNUMBER(Journal!$I334),G334*(Journal!$I334-Journal!$E334)&lt;=0),"TP3 WRONG SIDE",IF(Journal!$K334="","OPEN",IF(AND(Journal!$M334&lt;&gt;"",OR(NOT(ISNUMBER(Journal!$M334)),Journal!$M334&lt;=0,Journal!$M334&gt;=1)),"TP1 % INVALID",IF(Journal!$K334="SL","OK",IF(Journal!$K334="TP",IF(ISNUMBER(Journal!$G334),"OK","TP1 MISSING"),IF(Journal!$K334="Manual exit",IF(ISNUMBER(Journal!$J334),"OK","MANUAL MISSING"),IF(Journal!$K334="TP1 + Breakeven",IF(ISNUMBER(Journal!$G334),"OK","TP1 MISSING"),IF(Journal!$K334="TP1 + Manual",IF(ISNUMBER(Journal!$G334),IF(ISNUMBER(Journal!$J334),"OK","MANUAL MISSING"),IF(ISNUMBER(Journal!$J334),"TP1 MISSING","TP1 &amp; MANUAL MISSING")),IF(Journal!$K334="Multiple TP",IF(ISNUMBER(Journal!$G334),IF(ISNUMBER(Journal!$H334),"OK","TP2 MISSING"),IF(ISNUMBER(Journal!$H334),"TP1 MISSING","TP1 &amp; TP2 MISSING")),"UNKNOWN OUTCOME")))))))))))))</f>
        <v>0</v>
      </c>
      <c r="K334">
        <f>J334="OK"</f>
        <v>0</v>
      </c>
      <c r="L334">
        <f>IF(ISNUMBER(Journal!$M334),Journal!$M334,0.5)</f>
        <v>0</v>
      </c>
      <c r="M334">
        <f>IF(NOT(K334),"",G334*IF(Journal!$K334="SL",Journal!$F334-Journal!$E334,IF(Journal!$K334="TP",Journal!$G334-Journal!$E334,IF(Journal!$K334="Manual exit",Journal!$J334-Journal!$E334,IF(Journal!$K334="TP1 + Breakeven",L334*(Journal!$G334-Journal!$E334),IF(Journal!$K334="TP1 + Manual",L334*(Journal!$G334-Journal!$E334)+(1-L334)*(Journal!$J334-Journal!$E334),(Journal!$G334+Journal!$H334+IF(ISNUMBER(Journal!$I334),Journal!$I334,0))/IF(ISNUMBER(Journal!$I334),3,2)-Journal!$E334))))))</f>
        <v>0</v>
      </c>
      <c r="N334">
        <f>IF(K334,Journal!$E334+G334*M334,"")</f>
        <v>0</v>
      </c>
      <c r="O334">
        <f>Q333</f>
        <v>0</v>
      </c>
      <c r="P334">
        <f>IF(OR(NOT(A334),I334&lt;&gt;""),"",Journal!$L334)</f>
        <v>0</v>
      </c>
      <c r="Q334">
        <f>O334+IF(K334,V334,0)</f>
        <v>0</v>
      </c>
      <c r="R334">
        <f>IF(P334="","",H334*P334*C334*D334)</f>
        <v>0</v>
      </c>
      <c r="S334">
        <f>IF(K334,M334*P334*C334*D334,"")</f>
        <v>0</v>
      </c>
      <c r="T334">
        <f>IF(K334,-IF(F334&gt;0,F334*Journal!$E334*P334*C334*D334,P334*E334),"")</f>
        <v>0</v>
      </c>
      <c r="U334">
        <f>IF(K334,IF(S334&gt;0,"W",IF(S334&lt;0,"L","B")),"")</f>
        <v>0</v>
      </c>
      <c r="V334">
        <f>IF(K334,S334+T334,"")</f>
        <v>0</v>
      </c>
      <c r="W334">
        <f>IF(K334,V334/O334,"")</f>
        <v>0</v>
      </c>
      <c r="X334">
        <f>IF(K334,M334/H334,"")</f>
        <v>0</v>
      </c>
      <c r="Y334">
        <f>IF(AND(OR(J334="OK",J334="OPEN"),ISNUMBER(Journal!$G334)),G334*(Journal!$G334-Journal!$E334)/H334,"")</f>
        <v>0</v>
      </c>
      <c r="Z334">
        <f>IF(AA334="","",IF(AND(ISNUMBER(Settings!$D$5),ISNUMBER(Settings!$E$5),IF(Settings!$D$5&lt;=Settings!$E$5,AND(AA334&gt;=Settings!$D$5,AA334&lt;Settings!$E$5),OR(AA334&gt;=Settings!$D$5,AA334&lt;Settings!$E$5))),Settings!$A$5,IF(AND(ISNUMBER(Settings!$D$6),ISNUMBER(Settings!$E$6),IF(Settings!$D$6&lt;=Settings!$E$6,AND(AA334&gt;=Settings!$D$6,AA334&lt;Settings!$E$6),OR(AA334&gt;=Settings!$D$6,AA334&lt;Settings!$E$6))),Settings!$A$6,IF(AND(ISNUMBER(Settings!$D$7),ISNUMBER(Settings!$E$7),IF(Settings!$D$7&lt;=Settings!$E$7,AND(AA334&gt;=Settings!$D$7,AA334&lt;Settings!$E$7),OR(AA334&gt;=Settings!$D$7,AA334&lt;Settings!$E$7))),Settings!$A$7,IF(AND(ISNUMBER(Settings!$D$8),ISNUMBER(Settings!$E$8),IF(Settings!$D$8&lt;=Settings!$E$8,AND(AA334&gt;=Settings!$D$8,AA334&lt;Settings!$E$8),OR(AA334&gt;=Settings!$D$8,AA334&lt;Settings!$E$8))),Settings!$A$8,IF(AND(ISNUMBER(Settings!$D$9),ISNUMBER(Settings!$E$9),IF(Settings!$D$9&lt;=Settings!$E$9,AND(AA334&gt;=Settings!$D$9,AA334&lt;Settings!$E$9),OR(AA334&gt;=Settings!$D$9,AA334&lt;Settings!$E$9))),Settings!$A$9,IF(AND(ISNUMBER(Settings!$D$10),ISNUMBER(Settings!$E$10),IF(Settings!$D$10&lt;=Settings!$E$10,AND(AA334&gt;=Settings!$D$10,AA334&lt;Settings!$E$10),OR(AA334&gt;=Settings!$D$10,AA334&lt;Settings!$E$10))),Settings!$A$10,"")))))))</f>
        <v>0</v>
      </c>
      <c r="AA334">
        <f>IF(AND(A334,ISNUMBER(Journal!$B334)),MOD(ROUND(MOD(Journal!$B334,1)*1440,0)-ROUND(Journal!$D$8*60,0),1440),"")</f>
        <v>0</v>
      </c>
      <c r="AB334">
        <f>IF(G334=1,"LONG",IF(G334=-1,"SHORT",""))</f>
        <v>0</v>
      </c>
      <c r="AC334">
        <f>AC333+IF(K334,1,0)</f>
        <v>0</v>
      </c>
      <c r="AD334">
        <f>IF(K334,AC334,"")</f>
        <v>0</v>
      </c>
      <c r="AE334">
        <f>J334="OPEN"</f>
        <v>0</v>
      </c>
      <c r="AF334">
        <f>AND(J334&lt;&gt;"",J334&lt;&gt;"OK",J334&lt;&gt;"OPEN")</f>
        <v>0</v>
      </c>
      <c r="AH334">
        <v>323</v>
      </c>
      <c r="AI334">
        <f>IF(AH334&gt;$AZ$11,"",IF(AH334=0,Journal!$D$3,INDEX($Q$11:$Q$1010,MATCH(AH334,$AD$11:$AD$1010,0))))</f>
        <v>0</v>
      </c>
      <c r="AJ334">
        <v>324</v>
      </c>
      <c r="AK334">
        <f>IF(AJ334&gt;$AZ$11,"",INDEX($P$11:$P$1010,MATCH(AJ334,$AD$11:$AD$1010,0)))</f>
        <v>0</v>
      </c>
    </row>
    <row r="335" spans="1:37">
      <c r="A335">
        <f>COUNTA(Journal!A335:M335)&gt;0</f>
        <v>0</v>
      </c>
      <c r="B335">
        <f>IF(Journal!$C335="",0,IFERROR(MATCH(Journal!$C335,Markets!$A$5:$A$154,0),0))</f>
        <v>0</v>
      </c>
      <c r="C335">
        <f>IF(B335&gt;0,INDEX(Markets!$C$5:$C$154,B335),"")</f>
        <v>0</v>
      </c>
      <c r="D335">
        <f>IF(B335&gt;0,INDEX(Markets!$F$5:$F$154,B335),"")</f>
        <v>0</v>
      </c>
      <c r="E335">
        <f>IF(B335&gt;0,IF(INDEX(Markets!$G$5:$G$154,B335)="",Journal!$D$4,INDEX(Markets!$G$5:$G$154,B335)),"")</f>
        <v>0</v>
      </c>
      <c r="F335">
        <f>IF(B335&gt;0,N(INDEX(Markets!$H$5:$H$154,B335)),0)</f>
        <v>0</v>
      </c>
      <c r="G335">
        <f>IF(Journal!$D335="LONG",1,IF(Journal!$D335="SHORT",-1,0))</f>
        <v>0</v>
      </c>
      <c r="H335">
        <f>IF(AND(ISNUMBER(Journal!$E335),ISNUMBER(Journal!$F335)),ABS(Journal!$E335-Journal!$F335),"")</f>
        <v>0</v>
      </c>
      <c r="I335">
        <f>IF(NOT(A335),"",IF(Journal!$C335="","INSTRUMENT MISSING",IF(B335=0,"UNKNOWN INSTRUMENT",IF(OR(NOT(ISNUMBER(C335)),NOT(ISNUMBER(D335))),"INSTRUMENT SPECS MISSING",IF(OR(C335&lt;=0,D335&lt;=0),"INSTRUMENT SPECS MISSING",IF(NOT(ISNUMBER(Journal!$E335)),"ENTRY MISSING",IF(NOT(ISNUMBER(Journal!$F335)),"SL MISSING",IF(Journal!$F335=Journal!$E335,"SL = ENTRY",IF(G335=0,"DIRECTION MISSING",IF(G335*(Journal!$E335-Journal!$F335)&lt;=0,"SL WRONG SIDE",IF(NOT(AND(ISNUMBER(Journal!$L335),Journal!$L335&gt;0)),IF(TRUE,"LOTS MISSING","RISK MISSING"),"")))))))))))</f>
        <v>0</v>
      </c>
      <c r="J335">
        <f>IF(NOT(A335),"",IF(I335&lt;&gt;"",I335,IF(AND(ISNUMBER(Journal!$G335),G335*(Journal!$G335-Journal!$E335)&lt;=0),"TP1 WRONG SIDE",IF(AND(ISNUMBER(Journal!$H335),G335*(Journal!$H335-Journal!$E335)&lt;=0),"TP2 WRONG SIDE",IF(AND(ISNUMBER(Journal!$I335),G335*(Journal!$I335-Journal!$E335)&lt;=0),"TP3 WRONG SIDE",IF(Journal!$K335="","OPEN",IF(AND(Journal!$M335&lt;&gt;"",OR(NOT(ISNUMBER(Journal!$M335)),Journal!$M335&lt;=0,Journal!$M335&gt;=1)),"TP1 % INVALID",IF(Journal!$K335="SL","OK",IF(Journal!$K335="TP",IF(ISNUMBER(Journal!$G335),"OK","TP1 MISSING"),IF(Journal!$K335="Manual exit",IF(ISNUMBER(Journal!$J335),"OK","MANUAL MISSING"),IF(Journal!$K335="TP1 + Breakeven",IF(ISNUMBER(Journal!$G335),"OK","TP1 MISSING"),IF(Journal!$K335="TP1 + Manual",IF(ISNUMBER(Journal!$G335),IF(ISNUMBER(Journal!$J335),"OK","MANUAL MISSING"),IF(ISNUMBER(Journal!$J335),"TP1 MISSING","TP1 &amp; MANUAL MISSING")),IF(Journal!$K335="Multiple TP",IF(ISNUMBER(Journal!$G335),IF(ISNUMBER(Journal!$H335),"OK","TP2 MISSING"),IF(ISNUMBER(Journal!$H335),"TP1 MISSING","TP1 &amp; TP2 MISSING")),"UNKNOWN OUTCOME")))))))))))))</f>
        <v>0</v>
      </c>
      <c r="K335">
        <f>J335="OK"</f>
        <v>0</v>
      </c>
      <c r="L335">
        <f>IF(ISNUMBER(Journal!$M335),Journal!$M335,0.5)</f>
        <v>0</v>
      </c>
      <c r="M335">
        <f>IF(NOT(K335),"",G335*IF(Journal!$K335="SL",Journal!$F335-Journal!$E335,IF(Journal!$K335="TP",Journal!$G335-Journal!$E335,IF(Journal!$K335="Manual exit",Journal!$J335-Journal!$E335,IF(Journal!$K335="TP1 + Breakeven",L335*(Journal!$G335-Journal!$E335),IF(Journal!$K335="TP1 + Manual",L335*(Journal!$G335-Journal!$E335)+(1-L335)*(Journal!$J335-Journal!$E335),(Journal!$G335+Journal!$H335+IF(ISNUMBER(Journal!$I335),Journal!$I335,0))/IF(ISNUMBER(Journal!$I335),3,2)-Journal!$E335))))))</f>
        <v>0</v>
      </c>
      <c r="N335">
        <f>IF(K335,Journal!$E335+G335*M335,"")</f>
        <v>0</v>
      </c>
      <c r="O335">
        <f>Q334</f>
        <v>0</v>
      </c>
      <c r="P335">
        <f>IF(OR(NOT(A335),I335&lt;&gt;""),"",Journal!$L335)</f>
        <v>0</v>
      </c>
      <c r="Q335">
        <f>O335+IF(K335,V335,0)</f>
        <v>0</v>
      </c>
      <c r="R335">
        <f>IF(P335="","",H335*P335*C335*D335)</f>
        <v>0</v>
      </c>
      <c r="S335">
        <f>IF(K335,M335*P335*C335*D335,"")</f>
        <v>0</v>
      </c>
      <c r="T335">
        <f>IF(K335,-IF(F335&gt;0,F335*Journal!$E335*P335*C335*D335,P335*E335),"")</f>
        <v>0</v>
      </c>
      <c r="U335">
        <f>IF(K335,IF(S335&gt;0,"W",IF(S335&lt;0,"L","B")),"")</f>
        <v>0</v>
      </c>
      <c r="V335">
        <f>IF(K335,S335+T335,"")</f>
        <v>0</v>
      </c>
      <c r="W335">
        <f>IF(K335,V335/O335,"")</f>
        <v>0</v>
      </c>
      <c r="X335">
        <f>IF(K335,M335/H335,"")</f>
        <v>0</v>
      </c>
      <c r="Y335">
        <f>IF(AND(OR(J335="OK",J335="OPEN"),ISNUMBER(Journal!$G335)),G335*(Journal!$G335-Journal!$E335)/H335,"")</f>
        <v>0</v>
      </c>
      <c r="Z335">
        <f>IF(AA335="","",IF(AND(ISNUMBER(Settings!$D$5),ISNUMBER(Settings!$E$5),IF(Settings!$D$5&lt;=Settings!$E$5,AND(AA335&gt;=Settings!$D$5,AA335&lt;Settings!$E$5),OR(AA335&gt;=Settings!$D$5,AA335&lt;Settings!$E$5))),Settings!$A$5,IF(AND(ISNUMBER(Settings!$D$6),ISNUMBER(Settings!$E$6),IF(Settings!$D$6&lt;=Settings!$E$6,AND(AA335&gt;=Settings!$D$6,AA335&lt;Settings!$E$6),OR(AA335&gt;=Settings!$D$6,AA335&lt;Settings!$E$6))),Settings!$A$6,IF(AND(ISNUMBER(Settings!$D$7),ISNUMBER(Settings!$E$7),IF(Settings!$D$7&lt;=Settings!$E$7,AND(AA335&gt;=Settings!$D$7,AA335&lt;Settings!$E$7),OR(AA335&gt;=Settings!$D$7,AA335&lt;Settings!$E$7))),Settings!$A$7,IF(AND(ISNUMBER(Settings!$D$8),ISNUMBER(Settings!$E$8),IF(Settings!$D$8&lt;=Settings!$E$8,AND(AA335&gt;=Settings!$D$8,AA335&lt;Settings!$E$8),OR(AA335&gt;=Settings!$D$8,AA335&lt;Settings!$E$8))),Settings!$A$8,IF(AND(ISNUMBER(Settings!$D$9),ISNUMBER(Settings!$E$9),IF(Settings!$D$9&lt;=Settings!$E$9,AND(AA335&gt;=Settings!$D$9,AA335&lt;Settings!$E$9),OR(AA335&gt;=Settings!$D$9,AA335&lt;Settings!$E$9))),Settings!$A$9,IF(AND(ISNUMBER(Settings!$D$10),ISNUMBER(Settings!$E$10),IF(Settings!$D$10&lt;=Settings!$E$10,AND(AA335&gt;=Settings!$D$10,AA335&lt;Settings!$E$10),OR(AA335&gt;=Settings!$D$10,AA335&lt;Settings!$E$10))),Settings!$A$10,"")))))))</f>
        <v>0</v>
      </c>
      <c r="AA335">
        <f>IF(AND(A335,ISNUMBER(Journal!$B335)),MOD(ROUND(MOD(Journal!$B335,1)*1440,0)-ROUND(Journal!$D$8*60,0),1440),"")</f>
        <v>0</v>
      </c>
      <c r="AB335">
        <f>IF(G335=1,"LONG",IF(G335=-1,"SHORT",""))</f>
        <v>0</v>
      </c>
      <c r="AC335">
        <f>AC334+IF(K335,1,0)</f>
        <v>0</v>
      </c>
      <c r="AD335">
        <f>IF(K335,AC335,"")</f>
        <v>0</v>
      </c>
      <c r="AE335">
        <f>J335="OPEN"</f>
        <v>0</v>
      </c>
      <c r="AF335">
        <f>AND(J335&lt;&gt;"",J335&lt;&gt;"OK",J335&lt;&gt;"OPEN")</f>
        <v>0</v>
      </c>
      <c r="AH335">
        <v>324</v>
      </c>
      <c r="AI335">
        <f>IF(AH335&gt;$AZ$11,"",IF(AH335=0,Journal!$D$3,INDEX($Q$11:$Q$1010,MATCH(AH335,$AD$11:$AD$1010,0))))</f>
        <v>0</v>
      </c>
      <c r="AJ335">
        <v>325</v>
      </c>
      <c r="AK335">
        <f>IF(AJ335&gt;$AZ$11,"",INDEX($P$11:$P$1010,MATCH(AJ335,$AD$11:$AD$1010,0)))</f>
        <v>0</v>
      </c>
    </row>
    <row r="336" spans="1:37">
      <c r="A336">
        <f>COUNTA(Journal!A336:M336)&gt;0</f>
        <v>0</v>
      </c>
      <c r="B336">
        <f>IF(Journal!$C336="",0,IFERROR(MATCH(Journal!$C336,Markets!$A$5:$A$154,0),0))</f>
        <v>0</v>
      </c>
      <c r="C336">
        <f>IF(B336&gt;0,INDEX(Markets!$C$5:$C$154,B336),"")</f>
        <v>0</v>
      </c>
      <c r="D336">
        <f>IF(B336&gt;0,INDEX(Markets!$F$5:$F$154,B336),"")</f>
        <v>0</v>
      </c>
      <c r="E336">
        <f>IF(B336&gt;0,IF(INDEX(Markets!$G$5:$G$154,B336)="",Journal!$D$4,INDEX(Markets!$G$5:$G$154,B336)),"")</f>
        <v>0</v>
      </c>
      <c r="F336">
        <f>IF(B336&gt;0,N(INDEX(Markets!$H$5:$H$154,B336)),0)</f>
        <v>0</v>
      </c>
      <c r="G336">
        <f>IF(Journal!$D336="LONG",1,IF(Journal!$D336="SHORT",-1,0))</f>
        <v>0</v>
      </c>
      <c r="H336">
        <f>IF(AND(ISNUMBER(Journal!$E336),ISNUMBER(Journal!$F336)),ABS(Journal!$E336-Journal!$F336),"")</f>
        <v>0</v>
      </c>
      <c r="I336">
        <f>IF(NOT(A336),"",IF(Journal!$C336="","INSTRUMENT MISSING",IF(B336=0,"UNKNOWN INSTRUMENT",IF(OR(NOT(ISNUMBER(C336)),NOT(ISNUMBER(D336))),"INSTRUMENT SPECS MISSING",IF(OR(C336&lt;=0,D336&lt;=0),"INSTRUMENT SPECS MISSING",IF(NOT(ISNUMBER(Journal!$E336)),"ENTRY MISSING",IF(NOT(ISNUMBER(Journal!$F336)),"SL MISSING",IF(Journal!$F336=Journal!$E336,"SL = ENTRY",IF(G336=0,"DIRECTION MISSING",IF(G336*(Journal!$E336-Journal!$F336)&lt;=0,"SL WRONG SIDE",IF(NOT(AND(ISNUMBER(Journal!$L336),Journal!$L336&gt;0)),IF(TRUE,"LOTS MISSING","RISK MISSING"),"")))))))))))</f>
        <v>0</v>
      </c>
      <c r="J336">
        <f>IF(NOT(A336),"",IF(I336&lt;&gt;"",I336,IF(AND(ISNUMBER(Journal!$G336),G336*(Journal!$G336-Journal!$E336)&lt;=0),"TP1 WRONG SIDE",IF(AND(ISNUMBER(Journal!$H336),G336*(Journal!$H336-Journal!$E336)&lt;=0),"TP2 WRONG SIDE",IF(AND(ISNUMBER(Journal!$I336),G336*(Journal!$I336-Journal!$E336)&lt;=0),"TP3 WRONG SIDE",IF(Journal!$K336="","OPEN",IF(AND(Journal!$M336&lt;&gt;"",OR(NOT(ISNUMBER(Journal!$M336)),Journal!$M336&lt;=0,Journal!$M336&gt;=1)),"TP1 % INVALID",IF(Journal!$K336="SL","OK",IF(Journal!$K336="TP",IF(ISNUMBER(Journal!$G336),"OK","TP1 MISSING"),IF(Journal!$K336="Manual exit",IF(ISNUMBER(Journal!$J336),"OK","MANUAL MISSING"),IF(Journal!$K336="TP1 + Breakeven",IF(ISNUMBER(Journal!$G336),"OK","TP1 MISSING"),IF(Journal!$K336="TP1 + Manual",IF(ISNUMBER(Journal!$G336),IF(ISNUMBER(Journal!$J336),"OK","MANUAL MISSING"),IF(ISNUMBER(Journal!$J336),"TP1 MISSING","TP1 &amp; MANUAL MISSING")),IF(Journal!$K336="Multiple TP",IF(ISNUMBER(Journal!$G336),IF(ISNUMBER(Journal!$H336),"OK","TP2 MISSING"),IF(ISNUMBER(Journal!$H336),"TP1 MISSING","TP1 &amp; TP2 MISSING")),"UNKNOWN OUTCOME")))))))))))))</f>
        <v>0</v>
      </c>
      <c r="K336">
        <f>J336="OK"</f>
        <v>0</v>
      </c>
      <c r="L336">
        <f>IF(ISNUMBER(Journal!$M336),Journal!$M336,0.5)</f>
        <v>0</v>
      </c>
      <c r="M336">
        <f>IF(NOT(K336),"",G336*IF(Journal!$K336="SL",Journal!$F336-Journal!$E336,IF(Journal!$K336="TP",Journal!$G336-Journal!$E336,IF(Journal!$K336="Manual exit",Journal!$J336-Journal!$E336,IF(Journal!$K336="TP1 + Breakeven",L336*(Journal!$G336-Journal!$E336),IF(Journal!$K336="TP1 + Manual",L336*(Journal!$G336-Journal!$E336)+(1-L336)*(Journal!$J336-Journal!$E336),(Journal!$G336+Journal!$H336+IF(ISNUMBER(Journal!$I336),Journal!$I336,0))/IF(ISNUMBER(Journal!$I336),3,2)-Journal!$E336))))))</f>
        <v>0</v>
      </c>
      <c r="N336">
        <f>IF(K336,Journal!$E336+G336*M336,"")</f>
        <v>0</v>
      </c>
      <c r="O336">
        <f>Q335</f>
        <v>0</v>
      </c>
      <c r="P336">
        <f>IF(OR(NOT(A336),I336&lt;&gt;""),"",Journal!$L336)</f>
        <v>0</v>
      </c>
      <c r="Q336">
        <f>O336+IF(K336,V336,0)</f>
        <v>0</v>
      </c>
      <c r="R336">
        <f>IF(P336="","",H336*P336*C336*D336)</f>
        <v>0</v>
      </c>
      <c r="S336">
        <f>IF(K336,M336*P336*C336*D336,"")</f>
        <v>0</v>
      </c>
      <c r="T336">
        <f>IF(K336,-IF(F336&gt;0,F336*Journal!$E336*P336*C336*D336,P336*E336),"")</f>
        <v>0</v>
      </c>
      <c r="U336">
        <f>IF(K336,IF(S336&gt;0,"W",IF(S336&lt;0,"L","B")),"")</f>
        <v>0</v>
      </c>
      <c r="V336">
        <f>IF(K336,S336+T336,"")</f>
        <v>0</v>
      </c>
      <c r="W336">
        <f>IF(K336,V336/O336,"")</f>
        <v>0</v>
      </c>
      <c r="X336">
        <f>IF(K336,M336/H336,"")</f>
        <v>0</v>
      </c>
      <c r="Y336">
        <f>IF(AND(OR(J336="OK",J336="OPEN"),ISNUMBER(Journal!$G336)),G336*(Journal!$G336-Journal!$E336)/H336,"")</f>
        <v>0</v>
      </c>
      <c r="Z336">
        <f>IF(AA336="","",IF(AND(ISNUMBER(Settings!$D$5),ISNUMBER(Settings!$E$5),IF(Settings!$D$5&lt;=Settings!$E$5,AND(AA336&gt;=Settings!$D$5,AA336&lt;Settings!$E$5),OR(AA336&gt;=Settings!$D$5,AA336&lt;Settings!$E$5))),Settings!$A$5,IF(AND(ISNUMBER(Settings!$D$6),ISNUMBER(Settings!$E$6),IF(Settings!$D$6&lt;=Settings!$E$6,AND(AA336&gt;=Settings!$D$6,AA336&lt;Settings!$E$6),OR(AA336&gt;=Settings!$D$6,AA336&lt;Settings!$E$6))),Settings!$A$6,IF(AND(ISNUMBER(Settings!$D$7),ISNUMBER(Settings!$E$7),IF(Settings!$D$7&lt;=Settings!$E$7,AND(AA336&gt;=Settings!$D$7,AA336&lt;Settings!$E$7),OR(AA336&gt;=Settings!$D$7,AA336&lt;Settings!$E$7))),Settings!$A$7,IF(AND(ISNUMBER(Settings!$D$8),ISNUMBER(Settings!$E$8),IF(Settings!$D$8&lt;=Settings!$E$8,AND(AA336&gt;=Settings!$D$8,AA336&lt;Settings!$E$8),OR(AA336&gt;=Settings!$D$8,AA336&lt;Settings!$E$8))),Settings!$A$8,IF(AND(ISNUMBER(Settings!$D$9),ISNUMBER(Settings!$E$9),IF(Settings!$D$9&lt;=Settings!$E$9,AND(AA336&gt;=Settings!$D$9,AA336&lt;Settings!$E$9),OR(AA336&gt;=Settings!$D$9,AA336&lt;Settings!$E$9))),Settings!$A$9,IF(AND(ISNUMBER(Settings!$D$10),ISNUMBER(Settings!$E$10),IF(Settings!$D$10&lt;=Settings!$E$10,AND(AA336&gt;=Settings!$D$10,AA336&lt;Settings!$E$10),OR(AA336&gt;=Settings!$D$10,AA336&lt;Settings!$E$10))),Settings!$A$10,"")))))))</f>
        <v>0</v>
      </c>
      <c r="AA336">
        <f>IF(AND(A336,ISNUMBER(Journal!$B336)),MOD(ROUND(MOD(Journal!$B336,1)*1440,0)-ROUND(Journal!$D$8*60,0),1440),"")</f>
        <v>0</v>
      </c>
      <c r="AB336">
        <f>IF(G336=1,"LONG",IF(G336=-1,"SHORT",""))</f>
        <v>0</v>
      </c>
      <c r="AC336">
        <f>AC335+IF(K336,1,0)</f>
        <v>0</v>
      </c>
      <c r="AD336">
        <f>IF(K336,AC336,"")</f>
        <v>0</v>
      </c>
      <c r="AE336">
        <f>J336="OPEN"</f>
        <v>0</v>
      </c>
      <c r="AF336">
        <f>AND(J336&lt;&gt;"",J336&lt;&gt;"OK",J336&lt;&gt;"OPEN")</f>
        <v>0</v>
      </c>
      <c r="AH336">
        <v>325</v>
      </c>
      <c r="AI336">
        <f>IF(AH336&gt;$AZ$11,"",IF(AH336=0,Journal!$D$3,INDEX($Q$11:$Q$1010,MATCH(AH336,$AD$11:$AD$1010,0))))</f>
        <v>0</v>
      </c>
      <c r="AJ336">
        <v>326</v>
      </c>
      <c r="AK336">
        <f>IF(AJ336&gt;$AZ$11,"",INDEX($P$11:$P$1010,MATCH(AJ336,$AD$11:$AD$1010,0)))</f>
        <v>0</v>
      </c>
    </row>
    <row r="337" spans="1:37">
      <c r="A337">
        <f>COUNTA(Journal!A337:M337)&gt;0</f>
        <v>0</v>
      </c>
      <c r="B337">
        <f>IF(Journal!$C337="",0,IFERROR(MATCH(Journal!$C337,Markets!$A$5:$A$154,0),0))</f>
        <v>0</v>
      </c>
      <c r="C337">
        <f>IF(B337&gt;0,INDEX(Markets!$C$5:$C$154,B337),"")</f>
        <v>0</v>
      </c>
      <c r="D337">
        <f>IF(B337&gt;0,INDEX(Markets!$F$5:$F$154,B337),"")</f>
        <v>0</v>
      </c>
      <c r="E337">
        <f>IF(B337&gt;0,IF(INDEX(Markets!$G$5:$G$154,B337)="",Journal!$D$4,INDEX(Markets!$G$5:$G$154,B337)),"")</f>
        <v>0</v>
      </c>
      <c r="F337">
        <f>IF(B337&gt;0,N(INDEX(Markets!$H$5:$H$154,B337)),0)</f>
        <v>0</v>
      </c>
      <c r="G337">
        <f>IF(Journal!$D337="LONG",1,IF(Journal!$D337="SHORT",-1,0))</f>
        <v>0</v>
      </c>
      <c r="H337">
        <f>IF(AND(ISNUMBER(Journal!$E337),ISNUMBER(Journal!$F337)),ABS(Journal!$E337-Journal!$F337),"")</f>
        <v>0</v>
      </c>
      <c r="I337">
        <f>IF(NOT(A337),"",IF(Journal!$C337="","INSTRUMENT MISSING",IF(B337=0,"UNKNOWN INSTRUMENT",IF(OR(NOT(ISNUMBER(C337)),NOT(ISNUMBER(D337))),"INSTRUMENT SPECS MISSING",IF(OR(C337&lt;=0,D337&lt;=0),"INSTRUMENT SPECS MISSING",IF(NOT(ISNUMBER(Journal!$E337)),"ENTRY MISSING",IF(NOT(ISNUMBER(Journal!$F337)),"SL MISSING",IF(Journal!$F337=Journal!$E337,"SL = ENTRY",IF(G337=0,"DIRECTION MISSING",IF(G337*(Journal!$E337-Journal!$F337)&lt;=0,"SL WRONG SIDE",IF(NOT(AND(ISNUMBER(Journal!$L337),Journal!$L337&gt;0)),IF(TRUE,"LOTS MISSING","RISK MISSING"),"")))))))))))</f>
        <v>0</v>
      </c>
      <c r="J337">
        <f>IF(NOT(A337),"",IF(I337&lt;&gt;"",I337,IF(AND(ISNUMBER(Journal!$G337),G337*(Journal!$G337-Journal!$E337)&lt;=0),"TP1 WRONG SIDE",IF(AND(ISNUMBER(Journal!$H337),G337*(Journal!$H337-Journal!$E337)&lt;=0),"TP2 WRONG SIDE",IF(AND(ISNUMBER(Journal!$I337),G337*(Journal!$I337-Journal!$E337)&lt;=0),"TP3 WRONG SIDE",IF(Journal!$K337="","OPEN",IF(AND(Journal!$M337&lt;&gt;"",OR(NOT(ISNUMBER(Journal!$M337)),Journal!$M337&lt;=0,Journal!$M337&gt;=1)),"TP1 % INVALID",IF(Journal!$K337="SL","OK",IF(Journal!$K337="TP",IF(ISNUMBER(Journal!$G337),"OK","TP1 MISSING"),IF(Journal!$K337="Manual exit",IF(ISNUMBER(Journal!$J337),"OK","MANUAL MISSING"),IF(Journal!$K337="TP1 + Breakeven",IF(ISNUMBER(Journal!$G337),"OK","TP1 MISSING"),IF(Journal!$K337="TP1 + Manual",IF(ISNUMBER(Journal!$G337),IF(ISNUMBER(Journal!$J337),"OK","MANUAL MISSING"),IF(ISNUMBER(Journal!$J337),"TP1 MISSING","TP1 &amp; MANUAL MISSING")),IF(Journal!$K337="Multiple TP",IF(ISNUMBER(Journal!$G337),IF(ISNUMBER(Journal!$H337),"OK","TP2 MISSING"),IF(ISNUMBER(Journal!$H337),"TP1 MISSING","TP1 &amp; TP2 MISSING")),"UNKNOWN OUTCOME")))))))))))))</f>
        <v>0</v>
      </c>
      <c r="K337">
        <f>J337="OK"</f>
        <v>0</v>
      </c>
      <c r="L337">
        <f>IF(ISNUMBER(Journal!$M337),Journal!$M337,0.5)</f>
        <v>0</v>
      </c>
      <c r="M337">
        <f>IF(NOT(K337),"",G337*IF(Journal!$K337="SL",Journal!$F337-Journal!$E337,IF(Journal!$K337="TP",Journal!$G337-Journal!$E337,IF(Journal!$K337="Manual exit",Journal!$J337-Journal!$E337,IF(Journal!$K337="TP1 + Breakeven",L337*(Journal!$G337-Journal!$E337),IF(Journal!$K337="TP1 + Manual",L337*(Journal!$G337-Journal!$E337)+(1-L337)*(Journal!$J337-Journal!$E337),(Journal!$G337+Journal!$H337+IF(ISNUMBER(Journal!$I337),Journal!$I337,0))/IF(ISNUMBER(Journal!$I337),3,2)-Journal!$E337))))))</f>
        <v>0</v>
      </c>
      <c r="N337">
        <f>IF(K337,Journal!$E337+G337*M337,"")</f>
        <v>0</v>
      </c>
      <c r="O337">
        <f>Q336</f>
        <v>0</v>
      </c>
      <c r="P337">
        <f>IF(OR(NOT(A337),I337&lt;&gt;""),"",Journal!$L337)</f>
        <v>0</v>
      </c>
      <c r="Q337">
        <f>O337+IF(K337,V337,0)</f>
        <v>0</v>
      </c>
      <c r="R337">
        <f>IF(P337="","",H337*P337*C337*D337)</f>
        <v>0</v>
      </c>
      <c r="S337">
        <f>IF(K337,M337*P337*C337*D337,"")</f>
        <v>0</v>
      </c>
      <c r="T337">
        <f>IF(K337,-IF(F337&gt;0,F337*Journal!$E337*P337*C337*D337,P337*E337),"")</f>
        <v>0</v>
      </c>
      <c r="U337">
        <f>IF(K337,IF(S337&gt;0,"W",IF(S337&lt;0,"L","B")),"")</f>
        <v>0</v>
      </c>
      <c r="V337">
        <f>IF(K337,S337+T337,"")</f>
        <v>0</v>
      </c>
      <c r="W337">
        <f>IF(K337,V337/O337,"")</f>
        <v>0</v>
      </c>
      <c r="X337">
        <f>IF(K337,M337/H337,"")</f>
        <v>0</v>
      </c>
      <c r="Y337">
        <f>IF(AND(OR(J337="OK",J337="OPEN"),ISNUMBER(Journal!$G337)),G337*(Journal!$G337-Journal!$E337)/H337,"")</f>
        <v>0</v>
      </c>
      <c r="Z337">
        <f>IF(AA337="","",IF(AND(ISNUMBER(Settings!$D$5),ISNUMBER(Settings!$E$5),IF(Settings!$D$5&lt;=Settings!$E$5,AND(AA337&gt;=Settings!$D$5,AA337&lt;Settings!$E$5),OR(AA337&gt;=Settings!$D$5,AA337&lt;Settings!$E$5))),Settings!$A$5,IF(AND(ISNUMBER(Settings!$D$6),ISNUMBER(Settings!$E$6),IF(Settings!$D$6&lt;=Settings!$E$6,AND(AA337&gt;=Settings!$D$6,AA337&lt;Settings!$E$6),OR(AA337&gt;=Settings!$D$6,AA337&lt;Settings!$E$6))),Settings!$A$6,IF(AND(ISNUMBER(Settings!$D$7),ISNUMBER(Settings!$E$7),IF(Settings!$D$7&lt;=Settings!$E$7,AND(AA337&gt;=Settings!$D$7,AA337&lt;Settings!$E$7),OR(AA337&gt;=Settings!$D$7,AA337&lt;Settings!$E$7))),Settings!$A$7,IF(AND(ISNUMBER(Settings!$D$8),ISNUMBER(Settings!$E$8),IF(Settings!$D$8&lt;=Settings!$E$8,AND(AA337&gt;=Settings!$D$8,AA337&lt;Settings!$E$8),OR(AA337&gt;=Settings!$D$8,AA337&lt;Settings!$E$8))),Settings!$A$8,IF(AND(ISNUMBER(Settings!$D$9),ISNUMBER(Settings!$E$9),IF(Settings!$D$9&lt;=Settings!$E$9,AND(AA337&gt;=Settings!$D$9,AA337&lt;Settings!$E$9),OR(AA337&gt;=Settings!$D$9,AA337&lt;Settings!$E$9))),Settings!$A$9,IF(AND(ISNUMBER(Settings!$D$10),ISNUMBER(Settings!$E$10),IF(Settings!$D$10&lt;=Settings!$E$10,AND(AA337&gt;=Settings!$D$10,AA337&lt;Settings!$E$10),OR(AA337&gt;=Settings!$D$10,AA337&lt;Settings!$E$10))),Settings!$A$10,"")))))))</f>
        <v>0</v>
      </c>
      <c r="AA337">
        <f>IF(AND(A337,ISNUMBER(Journal!$B337)),MOD(ROUND(MOD(Journal!$B337,1)*1440,0)-ROUND(Journal!$D$8*60,0),1440),"")</f>
        <v>0</v>
      </c>
      <c r="AB337">
        <f>IF(G337=1,"LONG",IF(G337=-1,"SHORT",""))</f>
        <v>0</v>
      </c>
      <c r="AC337">
        <f>AC336+IF(K337,1,0)</f>
        <v>0</v>
      </c>
      <c r="AD337">
        <f>IF(K337,AC337,"")</f>
        <v>0</v>
      </c>
      <c r="AE337">
        <f>J337="OPEN"</f>
        <v>0</v>
      </c>
      <c r="AF337">
        <f>AND(J337&lt;&gt;"",J337&lt;&gt;"OK",J337&lt;&gt;"OPEN")</f>
        <v>0</v>
      </c>
      <c r="AH337">
        <v>326</v>
      </c>
      <c r="AI337">
        <f>IF(AH337&gt;$AZ$11,"",IF(AH337=0,Journal!$D$3,INDEX($Q$11:$Q$1010,MATCH(AH337,$AD$11:$AD$1010,0))))</f>
        <v>0</v>
      </c>
      <c r="AJ337">
        <v>327</v>
      </c>
      <c r="AK337">
        <f>IF(AJ337&gt;$AZ$11,"",INDEX($P$11:$P$1010,MATCH(AJ337,$AD$11:$AD$1010,0)))</f>
        <v>0</v>
      </c>
    </row>
    <row r="338" spans="1:37">
      <c r="A338">
        <f>COUNTA(Journal!A338:M338)&gt;0</f>
        <v>0</v>
      </c>
      <c r="B338">
        <f>IF(Journal!$C338="",0,IFERROR(MATCH(Journal!$C338,Markets!$A$5:$A$154,0),0))</f>
        <v>0</v>
      </c>
      <c r="C338">
        <f>IF(B338&gt;0,INDEX(Markets!$C$5:$C$154,B338),"")</f>
        <v>0</v>
      </c>
      <c r="D338">
        <f>IF(B338&gt;0,INDEX(Markets!$F$5:$F$154,B338),"")</f>
        <v>0</v>
      </c>
      <c r="E338">
        <f>IF(B338&gt;0,IF(INDEX(Markets!$G$5:$G$154,B338)="",Journal!$D$4,INDEX(Markets!$G$5:$G$154,B338)),"")</f>
        <v>0</v>
      </c>
      <c r="F338">
        <f>IF(B338&gt;0,N(INDEX(Markets!$H$5:$H$154,B338)),0)</f>
        <v>0</v>
      </c>
      <c r="G338">
        <f>IF(Journal!$D338="LONG",1,IF(Journal!$D338="SHORT",-1,0))</f>
        <v>0</v>
      </c>
      <c r="H338">
        <f>IF(AND(ISNUMBER(Journal!$E338),ISNUMBER(Journal!$F338)),ABS(Journal!$E338-Journal!$F338),"")</f>
        <v>0</v>
      </c>
      <c r="I338">
        <f>IF(NOT(A338),"",IF(Journal!$C338="","INSTRUMENT MISSING",IF(B338=0,"UNKNOWN INSTRUMENT",IF(OR(NOT(ISNUMBER(C338)),NOT(ISNUMBER(D338))),"INSTRUMENT SPECS MISSING",IF(OR(C338&lt;=0,D338&lt;=0),"INSTRUMENT SPECS MISSING",IF(NOT(ISNUMBER(Journal!$E338)),"ENTRY MISSING",IF(NOT(ISNUMBER(Journal!$F338)),"SL MISSING",IF(Journal!$F338=Journal!$E338,"SL = ENTRY",IF(G338=0,"DIRECTION MISSING",IF(G338*(Journal!$E338-Journal!$F338)&lt;=0,"SL WRONG SIDE",IF(NOT(AND(ISNUMBER(Journal!$L338),Journal!$L338&gt;0)),IF(TRUE,"LOTS MISSING","RISK MISSING"),"")))))))))))</f>
        <v>0</v>
      </c>
      <c r="J338">
        <f>IF(NOT(A338),"",IF(I338&lt;&gt;"",I338,IF(AND(ISNUMBER(Journal!$G338),G338*(Journal!$G338-Journal!$E338)&lt;=0),"TP1 WRONG SIDE",IF(AND(ISNUMBER(Journal!$H338),G338*(Journal!$H338-Journal!$E338)&lt;=0),"TP2 WRONG SIDE",IF(AND(ISNUMBER(Journal!$I338),G338*(Journal!$I338-Journal!$E338)&lt;=0),"TP3 WRONG SIDE",IF(Journal!$K338="","OPEN",IF(AND(Journal!$M338&lt;&gt;"",OR(NOT(ISNUMBER(Journal!$M338)),Journal!$M338&lt;=0,Journal!$M338&gt;=1)),"TP1 % INVALID",IF(Journal!$K338="SL","OK",IF(Journal!$K338="TP",IF(ISNUMBER(Journal!$G338),"OK","TP1 MISSING"),IF(Journal!$K338="Manual exit",IF(ISNUMBER(Journal!$J338),"OK","MANUAL MISSING"),IF(Journal!$K338="TP1 + Breakeven",IF(ISNUMBER(Journal!$G338),"OK","TP1 MISSING"),IF(Journal!$K338="TP1 + Manual",IF(ISNUMBER(Journal!$G338),IF(ISNUMBER(Journal!$J338),"OK","MANUAL MISSING"),IF(ISNUMBER(Journal!$J338),"TP1 MISSING","TP1 &amp; MANUAL MISSING")),IF(Journal!$K338="Multiple TP",IF(ISNUMBER(Journal!$G338),IF(ISNUMBER(Journal!$H338),"OK","TP2 MISSING"),IF(ISNUMBER(Journal!$H338),"TP1 MISSING","TP1 &amp; TP2 MISSING")),"UNKNOWN OUTCOME")))))))))))))</f>
        <v>0</v>
      </c>
      <c r="K338">
        <f>J338="OK"</f>
        <v>0</v>
      </c>
      <c r="L338">
        <f>IF(ISNUMBER(Journal!$M338),Journal!$M338,0.5)</f>
        <v>0</v>
      </c>
      <c r="M338">
        <f>IF(NOT(K338),"",G338*IF(Journal!$K338="SL",Journal!$F338-Journal!$E338,IF(Journal!$K338="TP",Journal!$G338-Journal!$E338,IF(Journal!$K338="Manual exit",Journal!$J338-Journal!$E338,IF(Journal!$K338="TP1 + Breakeven",L338*(Journal!$G338-Journal!$E338),IF(Journal!$K338="TP1 + Manual",L338*(Journal!$G338-Journal!$E338)+(1-L338)*(Journal!$J338-Journal!$E338),(Journal!$G338+Journal!$H338+IF(ISNUMBER(Journal!$I338),Journal!$I338,0))/IF(ISNUMBER(Journal!$I338),3,2)-Journal!$E338))))))</f>
        <v>0</v>
      </c>
      <c r="N338">
        <f>IF(K338,Journal!$E338+G338*M338,"")</f>
        <v>0</v>
      </c>
      <c r="O338">
        <f>Q337</f>
        <v>0</v>
      </c>
      <c r="P338">
        <f>IF(OR(NOT(A338),I338&lt;&gt;""),"",Journal!$L338)</f>
        <v>0</v>
      </c>
      <c r="Q338">
        <f>O338+IF(K338,V338,0)</f>
        <v>0</v>
      </c>
      <c r="R338">
        <f>IF(P338="","",H338*P338*C338*D338)</f>
        <v>0</v>
      </c>
      <c r="S338">
        <f>IF(K338,M338*P338*C338*D338,"")</f>
        <v>0</v>
      </c>
      <c r="T338">
        <f>IF(K338,-IF(F338&gt;0,F338*Journal!$E338*P338*C338*D338,P338*E338),"")</f>
        <v>0</v>
      </c>
      <c r="U338">
        <f>IF(K338,IF(S338&gt;0,"W",IF(S338&lt;0,"L","B")),"")</f>
        <v>0</v>
      </c>
      <c r="V338">
        <f>IF(K338,S338+T338,"")</f>
        <v>0</v>
      </c>
      <c r="W338">
        <f>IF(K338,V338/O338,"")</f>
        <v>0</v>
      </c>
      <c r="X338">
        <f>IF(K338,M338/H338,"")</f>
        <v>0</v>
      </c>
      <c r="Y338">
        <f>IF(AND(OR(J338="OK",J338="OPEN"),ISNUMBER(Journal!$G338)),G338*(Journal!$G338-Journal!$E338)/H338,"")</f>
        <v>0</v>
      </c>
      <c r="Z338">
        <f>IF(AA338="","",IF(AND(ISNUMBER(Settings!$D$5),ISNUMBER(Settings!$E$5),IF(Settings!$D$5&lt;=Settings!$E$5,AND(AA338&gt;=Settings!$D$5,AA338&lt;Settings!$E$5),OR(AA338&gt;=Settings!$D$5,AA338&lt;Settings!$E$5))),Settings!$A$5,IF(AND(ISNUMBER(Settings!$D$6),ISNUMBER(Settings!$E$6),IF(Settings!$D$6&lt;=Settings!$E$6,AND(AA338&gt;=Settings!$D$6,AA338&lt;Settings!$E$6),OR(AA338&gt;=Settings!$D$6,AA338&lt;Settings!$E$6))),Settings!$A$6,IF(AND(ISNUMBER(Settings!$D$7),ISNUMBER(Settings!$E$7),IF(Settings!$D$7&lt;=Settings!$E$7,AND(AA338&gt;=Settings!$D$7,AA338&lt;Settings!$E$7),OR(AA338&gt;=Settings!$D$7,AA338&lt;Settings!$E$7))),Settings!$A$7,IF(AND(ISNUMBER(Settings!$D$8),ISNUMBER(Settings!$E$8),IF(Settings!$D$8&lt;=Settings!$E$8,AND(AA338&gt;=Settings!$D$8,AA338&lt;Settings!$E$8),OR(AA338&gt;=Settings!$D$8,AA338&lt;Settings!$E$8))),Settings!$A$8,IF(AND(ISNUMBER(Settings!$D$9),ISNUMBER(Settings!$E$9),IF(Settings!$D$9&lt;=Settings!$E$9,AND(AA338&gt;=Settings!$D$9,AA338&lt;Settings!$E$9),OR(AA338&gt;=Settings!$D$9,AA338&lt;Settings!$E$9))),Settings!$A$9,IF(AND(ISNUMBER(Settings!$D$10),ISNUMBER(Settings!$E$10),IF(Settings!$D$10&lt;=Settings!$E$10,AND(AA338&gt;=Settings!$D$10,AA338&lt;Settings!$E$10),OR(AA338&gt;=Settings!$D$10,AA338&lt;Settings!$E$10))),Settings!$A$10,"")))))))</f>
        <v>0</v>
      </c>
      <c r="AA338">
        <f>IF(AND(A338,ISNUMBER(Journal!$B338)),MOD(ROUND(MOD(Journal!$B338,1)*1440,0)-ROUND(Journal!$D$8*60,0),1440),"")</f>
        <v>0</v>
      </c>
      <c r="AB338">
        <f>IF(G338=1,"LONG",IF(G338=-1,"SHORT",""))</f>
        <v>0</v>
      </c>
      <c r="AC338">
        <f>AC337+IF(K338,1,0)</f>
        <v>0</v>
      </c>
      <c r="AD338">
        <f>IF(K338,AC338,"")</f>
        <v>0</v>
      </c>
      <c r="AE338">
        <f>J338="OPEN"</f>
        <v>0</v>
      </c>
      <c r="AF338">
        <f>AND(J338&lt;&gt;"",J338&lt;&gt;"OK",J338&lt;&gt;"OPEN")</f>
        <v>0</v>
      </c>
      <c r="AH338">
        <v>327</v>
      </c>
      <c r="AI338">
        <f>IF(AH338&gt;$AZ$11,"",IF(AH338=0,Journal!$D$3,INDEX($Q$11:$Q$1010,MATCH(AH338,$AD$11:$AD$1010,0))))</f>
        <v>0</v>
      </c>
      <c r="AJ338">
        <v>328</v>
      </c>
      <c r="AK338">
        <f>IF(AJ338&gt;$AZ$11,"",INDEX($P$11:$P$1010,MATCH(AJ338,$AD$11:$AD$1010,0)))</f>
        <v>0</v>
      </c>
    </row>
    <row r="339" spans="1:37">
      <c r="A339">
        <f>COUNTA(Journal!A339:M339)&gt;0</f>
        <v>0</v>
      </c>
      <c r="B339">
        <f>IF(Journal!$C339="",0,IFERROR(MATCH(Journal!$C339,Markets!$A$5:$A$154,0),0))</f>
        <v>0</v>
      </c>
      <c r="C339">
        <f>IF(B339&gt;0,INDEX(Markets!$C$5:$C$154,B339),"")</f>
        <v>0</v>
      </c>
      <c r="D339">
        <f>IF(B339&gt;0,INDEX(Markets!$F$5:$F$154,B339),"")</f>
        <v>0</v>
      </c>
      <c r="E339">
        <f>IF(B339&gt;0,IF(INDEX(Markets!$G$5:$G$154,B339)="",Journal!$D$4,INDEX(Markets!$G$5:$G$154,B339)),"")</f>
        <v>0</v>
      </c>
      <c r="F339">
        <f>IF(B339&gt;0,N(INDEX(Markets!$H$5:$H$154,B339)),0)</f>
        <v>0</v>
      </c>
      <c r="G339">
        <f>IF(Journal!$D339="LONG",1,IF(Journal!$D339="SHORT",-1,0))</f>
        <v>0</v>
      </c>
      <c r="H339">
        <f>IF(AND(ISNUMBER(Journal!$E339),ISNUMBER(Journal!$F339)),ABS(Journal!$E339-Journal!$F339),"")</f>
        <v>0</v>
      </c>
      <c r="I339">
        <f>IF(NOT(A339),"",IF(Journal!$C339="","INSTRUMENT MISSING",IF(B339=0,"UNKNOWN INSTRUMENT",IF(OR(NOT(ISNUMBER(C339)),NOT(ISNUMBER(D339))),"INSTRUMENT SPECS MISSING",IF(OR(C339&lt;=0,D339&lt;=0),"INSTRUMENT SPECS MISSING",IF(NOT(ISNUMBER(Journal!$E339)),"ENTRY MISSING",IF(NOT(ISNUMBER(Journal!$F339)),"SL MISSING",IF(Journal!$F339=Journal!$E339,"SL = ENTRY",IF(G339=0,"DIRECTION MISSING",IF(G339*(Journal!$E339-Journal!$F339)&lt;=0,"SL WRONG SIDE",IF(NOT(AND(ISNUMBER(Journal!$L339),Journal!$L339&gt;0)),IF(TRUE,"LOTS MISSING","RISK MISSING"),"")))))))))))</f>
        <v>0</v>
      </c>
      <c r="J339">
        <f>IF(NOT(A339),"",IF(I339&lt;&gt;"",I339,IF(AND(ISNUMBER(Journal!$G339),G339*(Journal!$G339-Journal!$E339)&lt;=0),"TP1 WRONG SIDE",IF(AND(ISNUMBER(Journal!$H339),G339*(Journal!$H339-Journal!$E339)&lt;=0),"TP2 WRONG SIDE",IF(AND(ISNUMBER(Journal!$I339),G339*(Journal!$I339-Journal!$E339)&lt;=0),"TP3 WRONG SIDE",IF(Journal!$K339="","OPEN",IF(AND(Journal!$M339&lt;&gt;"",OR(NOT(ISNUMBER(Journal!$M339)),Journal!$M339&lt;=0,Journal!$M339&gt;=1)),"TP1 % INVALID",IF(Journal!$K339="SL","OK",IF(Journal!$K339="TP",IF(ISNUMBER(Journal!$G339),"OK","TP1 MISSING"),IF(Journal!$K339="Manual exit",IF(ISNUMBER(Journal!$J339),"OK","MANUAL MISSING"),IF(Journal!$K339="TP1 + Breakeven",IF(ISNUMBER(Journal!$G339),"OK","TP1 MISSING"),IF(Journal!$K339="TP1 + Manual",IF(ISNUMBER(Journal!$G339),IF(ISNUMBER(Journal!$J339),"OK","MANUAL MISSING"),IF(ISNUMBER(Journal!$J339),"TP1 MISSING","TP1 &amp; MANUAL MISSING")),IF(Journal!$K339="Multiple TP",IF(ISNUMBER(Journal!$G339),IF(ISNUMBER(Journal!$H339),"OK","TP2 MISSING"),IF(ISNUMBER(Journal!$H339),"TP1 MISSING","TP1 &amp; TP2 MISSING")),"UNKNOWN OUTCOME")))))))))))))</f>
        <v>0</v>
      </c>
      <c r="K339">
        <f>J339="OK"</f>
        <v>0</v>
      </c>
      <c r="L339">
        <f>IF(ISNUMBER(Journal!$M339),Journal!$M339,0.5)</f>
        <v>0</v>
      </c>
      <c r="M339">
        <f>IF(NOT(K339),"",G339*IF(Journal!$K339="SL",Journal!$F339-Journal!$E339,IF(Journal!$K339="TP",Journal!$G339-Journal!$E339,IF(Journal!$K339="Manual exit",Journal!$J339-Journal!$E339,IF(Journal!$K339="TP1 + Breakeven",L339*(Journal!$G339-Journal!$E339),IF(Journal!$K339="TP1 + Manual",L339*(Journal!$G339-Journal!$E339)+(1-L339)*(Journal!$J339-Journal!$E339),(Journal!$G339+Journal!$H339+IF(ISNUMBER(Journal!$I339),Journal!$I339,0))/IF(ISNUMBER(Journal!$I339),3,2)-Journal!$E339))))))</f>
        <v>0</v>
      </c>
      <c r="N339">
        <f>IF(K339,Journal!$E339+G339*M339,"")</f>
        <v>0</v>
      </c>
      <c r="O339">
        <f>Q338</f>
        <v>0</v>
      </c>
      <c r="P339">
        <f>IF(OR(NOT(A339),I339&lt;&gt;""),"",Journal!$L339)</f>
        <v>0</v>
      </c>
      <c r="Q339">
        <f>O339+IF(K339,V339,0)</f>
        <v>0</v>
      </c>
      <c r="R339">
        <f>IF(P339="","",H339*P339*C339*D339)</f>
        <v>0</v>
      </c>
      <c r="S339">
        <f>IF(K339,M339*P339*C339*D339,"")</f>
        <v>0</v>
      </c>
      <c r="T339">
        <f>IF(K339,-IF(F339&gt;0,F339*Journal!$E339*P339*C339*D339,P339*E339),"")</f>
        <v>0</v>
      </c>
      <c r="U339">
        <f>IF(K339,IF(S339&gt;0,"W",IF(S339&lt;0,"L","B")),"")</f>
        <v>0</v>
      </c>
      <c r="V339">
        <f>IF(K339,S339+T339,"")</f>
        <v>0</v>
      </c>
      <c r="W339">
        <f>IF(K339,V339/O339,"")</f>
        <v>0</v>
      </c>
      <c r="X339">
        <f>IF(K339,M339/H339,"")</f>
        <v>0</v>
      </c>
      <c r="Y339">
        <f>IF(AND(OR(J339="OK",J339="OPEN"),ISNUMBER(Journal!$G339)),G339*(Journal!$G339-Journal!$E339)/H339,"")</f>
        <v>0</v>
      </c>
      <c r="Z339">
        <f>IF(AA339="","",IF(AND(ISNUMBER(Settings!$D$5),ISNUMBER(Settings!$E$5),IF(Settings!$D$5&lt;=Settings!$E$5,AND(AA339&gt;=Settings!$D$5,AA339&lt;Settings!$E$5),OR(AA339&gt;=Settings!$D$5,AA339&lt;Settings!$E$5))),Settings!$A$5,IF(AND(ISNUMBER(Settings!$D$6),ISNUMBER(Settings!$E$6),IF(Settings!$D$6&lt;=Settings!$E$6,AND(AA339&gt;=Settings!$D$6,AA339&lt;Settings!$E$6),OR(AA339&gt;=Settings!$D$6,AA339&lt;Settings!$E$6))),Settings!$A$6,IF(AND(ISNUMBER(Settings!$D$7),ISNUMBER(Settings!$E$7),IF(Settings!$D$7&lt;=Settings!$E$7,AND(AA339&gt;=Settings!$D$7,AA339&lt;Settings!$E$7),OR(AA339&gt;=Settings!$D$7,AA339&lt;Settings!$E$7))),Settings!$A$7,IF(AND(ISNUMBER(Settings!$D$8),ISNUMBER(Settings!$E$8),IF(Settings!$D$8&lt;=Settings!$E$8,AND(AA339&gt;=Settings!$D$8,AA339&lt;Settings!$E$8),OR(AA339&gt;=Settings!$D$8,AA339&lt;Settings!$E$8))),Settings!$A$8,IF(AND(ISNUMBER(Settings!$D$9),ISNUMBER(Settings!$E$9),IF(Settings!$D$9&lt;=Settings!$E$9,AND(AA339&gt;=Settings!$D$9,AA339&lt;Settings!$E$9),OR(AA339&gt;=Settings!$D$9,AA339&lt;Settings!$E$9))),Settings!$A$9,IF(AND(ISNUMBER(Settings!$D$10),ISNUMBER(Settings!$E$10),IF(Settings!$D$10&lt;=Settings!$E$10,AND(AA339&gt;=Settings!$D$10,AA339&lt;Settings!$E$10),OR(AA339&gt;=Settings!$D$10,AA339&lt;Settings!$E$10))),Settings!$A$10,"")))))))</f>
        <v>0</v>
      </c>
      <c r="AA339">
        <f>IF(AND(A339,ISNUMBER(Journal!$B339)),MOD(ROUND(MOD(Journal!$B339,1)*1440,0)-ROUND(Journal!$D$8*60,0),1440),"")</f>
        <v>0</v>
      </c>
      <c r="AB339">
        <f>IF(G339=1,"LONG",IF(G339=-1,"SHORT",""))</f>
        <v>0</v>
      </c>
      <c r="AC339">
        <f>AC338+IF(K339,1,0)</f>
        <v>0</v>
      </c>
      <c r="AD339">
        <f>IF(K339,AC339,"")</f>
        <v>0</v>
      </c>
      <c r="AE339">
        <f>J339="OPEN"</f>
        <v>0</v>
      </c>
      <c r="AF339">
        <f>AND(J339&lt;&gt;"",J339&lt;&gt;"OK",J339&lt;&gt;"OPEN")</f>
        <v>0</v>
      </c>
      <c r="AH339">
        <v>328</v>
      </c>
      <c r="AI339">
        <f>IF(AH339&gt;$AZ$11,"",IF(AH339=0,Journal!$D$3,INDEX($Q$11:$Q$1010,MATCH(AH339,$AD$11:$AD$1010,0))))</f>
        <v>0</v>
      </c>
      <c r="AJ339">
        <v>329</v>
      </c>
      <c r="AK339">
        <f>IF(AJ339&gt;$AZ$11,"",INDEX($P$11:$P$1010,MATCH(AJ339,$AD$11:$AD$1010,0)))</f>
        <v>0</v>
      </c>
    </row>
    <row r="340" spans="1:37">
      <c r="A340">
        <f>COUNTA(Journal!A340:M340)&gt;0</f>
        <v>0</v>
      </c>
      <c r="B340">
        <f>IF(Journal!$C340="",0,IFERROR(MATCH(Journal!$C340,Markets!$A$5:$A$154,0),0))</f>
        <v>0</v>
      </c>
      <c r="C340">
        <f>IF(B340&gt;0,INDEX(Markets!$C$5:$C$154,B340),"")</f>
        <v>0</v>
      </c>
      <c r="D340">
        <f>IF(B340&gt;0,INDEX(Markets!$F$5:$F$154,B340),"")</f>
        <v>0</v>
      </c>
      <c r="E340">
        <f>IF(B340&gt;0,IF(INDEX(Markets!$G$5:$G$154,B340)="",Journal!$D$4,INDEX(Markets!$G$5:$G$154,B340)),"")</f>
        <v>0</v>
      </c>
      <c r="F340">
        <f>IF(B340&gt;0,N(INDEX(Markets!$H$5:$H$154,B340)),0)</f>
        <v>0</v>
      </c>
      <c r="G340">
        <f>IF(Journal!$D340="LONG",1,IF(Journal!$D340="SHORT",-1,0))</f>
        <v>0</v>
      </c>
      <c r="H340">
        <f>IF(AND(ISNUMBER(Journal!$E340),ISNUMBER(Journal!$F340)),ABS(Journal!$E340-Journal!$F340),"")</f>
        <v>0</v>
      </c>
      <c r="I340">
        <f>IF(NOT(A340),"",IF(Journal!$C340="","INSTRUMENT MISSING",IF(B340=0,"UNKNOWN INSTRUMENT",IF(OR(NOT(ISNUMBER(C340)),NOT(ISNUMBER(D340))),"INSTRUMENT SPECS MISSING",IF(OR(C340&lt;=0,D340&lt;=0),"INSTRUMENT SPECS MISSING",IF(NOT(ISNUMBER(Journal!$E340)),"ENTRY MISSING",IF(NOT(ISNUMBER(Journal!$F340)),"SL MISSING",IF(Journal!$F340=Journal!$E340,"SL = ENTRY",IF(G340=0,"DIRECTION MISSING",IF(G340*(Journal!$E340-Journal!$F340)&lt;=0,"SL WRONG SIDE",IF(NOT(AND(ISNUMBER(Journal!$L340),Journal!$L340&gt;0)),IF(TRUE,"LOTS MISSING","RISK MISSING"),"")))))))))))</f>
        <v>0</v>
      </c>
      <c r="J340">
        <f>IF(NOT(A340),"",IF(I340&lt;&gt;"",I340,IF(AND(ISNUMBER(Journal!$G340),G340*(Journal!$G340-Journal!$E340)&lt;=0),"TP1 WRONG SIDE",IF(AND(ISNUMBER(Journal!$H340),G340*(Journal!$H340-Journal!$E340)&lt;=0),"TP2 WRONG SIDE",IF(AND(ISNUMBER(Journal!$I340),G340*(Journal!$I340-Journal!$E340)&lt;=0),"TP3 WRONG SIDE",IF(Journal!$K340="","OPEN",IF(AND(Journal!$M340&lt;&gt;"",OR(NOT(ISNUMBER(Journal!$M340)),Journal!$M340&lt;=0,Journal!$M340&gt;=1)),"TP1 % INVALID",IF(Journal!$K340="SL","OK",IF(Journal!$K340="TP",IF(ISNUMBER(Journal!$G340),"OK","TP1 MISSING"),IF(Journal!$K340="Manual exit",IF(ISNUMBER(Journal!$J340),"OK","MANUAL MISSING"),IF(Journal!$K340="TP1 + Breakeven",IF(ISNUMBER(Journal!$G340),"OK","TP1 MISSING"),IF(Journal!$K340="TP1 + Manual",IF(ISNUMBER(Journal!$G340),IF(ISNUMBER(Journal!$J340),"OK","MANUAL MISSING"),IF(ISNUMBER(Journal!$J340),"TP1 MISSING","TP1 &amp; MANUAL MISSING")),IF(Journal!$K340="Multiple TP",IF(ISNUMBER(Journal!$G340),IF(ISNUMBER(Journal!$H340),"OK","TP2 MISSING"),IF(ISNUMBER(Journal!$H340),"TP1 MISSING","TP1 &amp; TP2 MISSING")),"UNKNOWN OUTCOME")))))))))))))</f>
        <v>0</v>
      </c>
      <c r="K340">
        <f>J340="OK"</f>
        <v>0</v>
      </c>
      <c r="L340">
        <f>IF(ISNUMBER(Journal!$M340),Journal!$M340,0.5)</f>
        <v>0</v>
      </c>
      <c r="M340">
        <f>IF(NOT(K340),"",G340*IF(Journal!$K340="SL",Journal!$F340-Journal!$E340,IF(Journal!$K340="TP",Journal!$G340-Journal!$E340,IF(Journal!$K340="Manual exit",Journal!$J340-Journal!$E340,IF(Journal!$K340="TP1 + Breakeven",L340*(Journal!$G340-Journal!$E340),IF(Journal!$K340="TP1 + Manual",L340*(Journal!$G340-Journal!$E340)+(1-L340)*(Journal!$J340-Journal!$E340),(Journal!$G340+Journal!$H340+IF(ISNUMBER(Journal!$I340),Journal!$I340,0))/IF(ISNUMBER(Journal!$I340),3,2)-Journal!$E340))))))</f>
        <v>0</v>
      </c>
      <c r="N340">
        <f>IF(K340,Journal!$E340+G340*M340,"")</f>
        <v>0</v>
      </c>
      <c r="O340">
        <f>Q339</f>
        <v>0</v>
      </c>
      <c r="P340">
        <f>IF(OR(NOT(A340),I340&lt;&gt;""),"",Journal!$L340)</f>
        <v>0</v>
      </c>
      <c r="Q340">
        <f>O340+IF(K340,V340,0)</f>
        <v>0</v>
      </c>
      <c r="R340">
        <f>IF(P340="","",H340*P340*C340*D340)</f>
        <v>0</v>
      </c>
      <c r="S340">
        <f>IF(K340,M340*P340*C340*D340,"")</f>
        <v>0</v>
      </c>
      <c r="T340">
        <f>IF(K340,-IF(F340&gt;0,F340*Journal!$E340*P340*C340*D340,P340*E340),"")</f>
        <v>0</v>
      </c>
      <c r="U340">
        <f>IF(K340,IF(S340&gt;0,"W",IF(S340&lt;0,"L","B")),"")</f>
        <v>0</v>
      </c>
      <c r="V340">
        <f>IF(K340,S340+T340,"")</f>
        <v>0</v>
      </c>
      <c r="W340">
        <f>IF(K340,V340/O340,"")</f>
        <v>0</v>
      </c>
      <c r="X340">
        <f>IF(K340,M340/H340,"")</f>
        <v>0</v>
      </c>
      <c r="Y340">
        <f>IF(AND(OR(J340="OK",J340="OPEN"),ISNUMBER(Journal!$G340)),G340*(Journal!$G340-Journal!$E340)/H340,"")</f>
        <v>0</v>
      </c>
      <c r="Z340">
        <f>IF(AA340="","",IF(AND(ISNUMBER(Settings!$D$5),ISNUMBER(Settings!$E$5),IF(Settings!$D$5&lt;=Settings!$E$5,AND(AA340&gt;=Settings!$D$5,AA340&lt;Settings!$E$5),OR(AA340&gt;=Settings!$D$5,AA340&lt;Settings!$E$5))),Settings!$A$5,IF(AND(ISNUMBER(Settings!$D$6),ISNUMBER(Settings!$E$6),IF(Settings!$D$6&lt;=Settings!$E$6,AND(AA340&gt;=Settings!$D$6,AA340&lt;Settings!$E$6),OR(AA340&gt;=Settings!$D$6,AA340&lt;Settings!$E$6))),Settings!$A$6,IF(AND(ISNUMBER(Settings!$D$7),ISNUMBER(Settings!$E$7),IF(Settings!$D$7&lt;=Settings!$E$7,AND(AA340&gt;=Settings!$D$7,AA340&lt;Settings!$E$7),OR(AA340&gt;=Settings!$D$7,AA340&lt;Settings!$E$7))),Settings!$A$7,IF(AND(ISNUMBER(Settings!$D$8),ISNUMBER(Settings!$E$8),IF(Settings!$D$8&lt;=Settings!$E$8,AND(AA340&gt;=Settings!$D$8,AA340&lt;Settings!$E$8),OR(AA340&gt;=Settings!$D$8,AA340&lt;Settings!$E$8))),Settings!$A$8,IF(AND(ISNUMBER(Settings!$D$9),ISNUMBER(Settings!$E$9),IF(Settings!$D$9&lt;=Settings!$E$9,AND(AA340&gt;=Settings!$D$9,AA340&lt;Settings!$E$9),OR(AA340&gt;=Settings!$D$9,AA340&lt;Settings!$E$9))),Settings!$A$9,IF(AND(ISNUMBER(Settings!$D$10),ISNUMBER(Settings!$E$10),IF(Settings!$D$10&lt;=Settings!$E$10,AND(AA340&gt;=Settings!$D$10,AA340&lt;Settings!$E$10),OR(AA340&gt;=Settings!$D$10,AA340&lt;Settings!$E$10))),Settings!$A$10,"")))))))</f>
        <v>0</v>
      </c>
      <c r="AA340">
        <f>IF(AND(A340,ISNUMBER(Journal!$B340)),MOD(ROUND(MOD(Journal!$B340,1)*1440,0)-ROUND(Journal!$D$8*60,0),1440),"")</f>
        <v>0</v>
      </c>
      <c r="AB340">
        <f>IF(G340=1,"LONG",IF(G340=-1,"SHORT",""))</f>
        <v>0</v>
      </c>
      <c r="AC340">
        <f>AC339+IF(K340,1,0)</f>
        <v>0</v>
      </c>
      <c r="AD340">
        <f>IF(K340,AC340,"")</f>
        <v>0</v>
      </c>
      <c r="AE340">
        <f>J340="OPEN"</f>
        <v>0</v>
      </c>
      <c r="AF340">
        <f>AND(J340&lt;&gt;"",J340&lt;&gt;"OK",J340&lt;&gt;"OPEN")</f>
        <v>0</v>
      </c>
      <c r="AH340">
        <v>329</v>
      </c>
      <c r="AI340">
        <f>IF(AH340&gt;$AZ$11,"",IF(AH340=0,Journal!$D$3,INDEX($Q$11:$Q$1010,MATCH(AH340,$AD$11:$AD$1010,0))))</f>
        <v>0</v>
      </c>
      <c r="AJ340">
        <v>330</v>
      </c>
      <c r="AK340">
        <f>IF(AJ340&gt;$AZ$11,"",INDEX($P$11:$P$1010,MATCH(AJ340,$AD$11:$AD$1010,0)))</f>
        <v>0</v>
      </c>
    </row>
    <row r="341" spans="1:37">
      <c r="A341">
        <f>COUNTA(Journal!A341:M341)&gt;0</f>
        <v>0</v>
      </c>
      <c r="B341">
        <f>IF(Journal!$C341="",0,IFERROR(MATCH(Journal!$C341,Markets!$A$5:$A$154,0),0))</f>
        <v>0</v>
      </c>
      <c r="C341">
        <f>IF(B341&gt;0,INDEX(Markets!$C$5:$C$154,B341),"")</f>
        <v>0</v>
      </c>
      <c r="D341">
        <f>IF(B341&gt;0,INDEX(Markets!$F$5:$F$154,B341),"")</f>
        <v>0</v>
      </c>
      <c r="E341">
        <f>IF(B341&gt;0,IF(INDEX(Markets!$G$5:$G$154,B341)="",Journal!$D$4,INDEX(Markets!$G$5:$G$154,B341)),"")</f>
        <v>0</v>
      </c>
      <c r="F341">
        <f>IF(B341&gt;0,N(INDEX(Markets!$H$5:$H$154,B341)),0)</f>
        <v>0</v>
      </c>
      <c r="G341">
        <f>IF(Journal!$D341="LONG",1,IF(Journal!$D341="SHORT",-1,0))</f>
        <v>0</v>
      </c>
      <c r="H341">
        <f>IF(AND(ISNUMBER(Journal!$E341),ISNUMBER(Journal!$F341)),ABS(Journal!$E341-Journal!$F341),"")</f>
        <v>0</v>
      </c>
      <c r="I341">
        <f>IF(NOT(A341),"",IF(Journal!$C341="","INSTRUMENT MISSING",IF(B341=0,"UNKNOWN INSTRUMENT",IF(OR(NOT(ISNUMBER(C341)),NOT(ISNUMBER(D341))),"INSTRUMENT SPECS MISSING",IF(OR(C341&lt;=0,D341&lt;=0),"INSTRUMENT SPECS MISSING",IF(NOT(ISNUMBER(Journal!$E341)),"ENTRY MISSING",IF(NOT(ISNUMBER(Journal!$F341)),"SL MISSING",IF(Journal!$F341=Journal!$E341,"SL = ENTRY",IF(G341=0,"DIRECTION MISSING",IF(G341*(Journal!$E341-Journal!$F341)&lt;=0,"SL WRONG SIDE",IF(NOT(AND(ISNUMBER(Journal!$L341),Journal!$L341&gt;0)),IF(TRUE,"LOTS MISSING","RISK MISSING"),"")))))))))))</f>
        <v>0</v>
      </c>
      <c r="J341">
        <f>IF(NOT(A341),"",IF(I341&lt;&gt;"",I341,IF(AND(ISNUMBER(Journal!$G341),G341*(Journal!$G341-Journal!$E341)&lt;=0),"TP1 WRONG SIDE",IF(AND(ISNUMBER(Journal!$H341),G341*(Journal!$H341-Journal!$E341)&lt;=0),"TP2 WRONG SIDE",IF(AND(ISNUMBER(Journal!$I341),G341*(Journal!$I341-Journal!$E341)&lt;=0),"TP3 WRONG SIDE",IF(Journal!$K341="","OPEN",IF(AND(Journal!$M341&lt;&gt;"",OR(NOT(ISNUMBER(Journal!$M341)),Journal!$M341&lt;=0,Journal!$M341&gt;=1)),"TP1 % INVALID",IF(Journal!$K341="SL","OK",IF(Journal!$K341="TP",IF(ISNUMBER(Journal!$G341),"OK","TP1 MISSING"),IF(Journal!$K341="Manual exit",IF(ISNUMBER(Journal!$J341),"OK","MANUAL MISSING"),IF(Journal!$K341="TP1 + Breakeven",IF(ISNUMBER(Journal!$G341),"OK","TP1 MISSING"),IF(Journal!$K341="TP1 + Manual",IF(ISNUMBER(Journal!$G341),IF(ISNUMBER(Journal!$J341),"OK","MANUAL MISSING"),IF(ISNUMBER(Journal!$J341),"TP1 MISSING","TP1 &amp; MANUAL MISSING")),IF(Journal!$K341="Multiple TP",IF(ISNUMBER(Journal!$G341),IF(ISNUMBER(Journal!$H341),"OK","TP2 MISSING"),IF(ISNUMBER(Journal!$H341),"TP1 MISSING","TP1 &amp; TP2 MISSING")),"UNKNOWN OUTCOME")))))))))))))</f>
        <v>0</v>
      </c>
      <c r="K341">
        <f>J341="OK"</f>
        <v>0</v>
      </c>
      <c r="L341">
        <f>IF(ISNUMBER(Journal!$M341),Journal!$M341,0.5)</f>
        <v>0</v>
      </c>
      <c r="M341">
        <f>IF(NOT(K341),"",G341*IF(Journal!$K341="SL",Journal!$F341-Journal!$E341,IF(Journal!$K341="TP",Journal!$G341-Journal!$E341,IF(Journal!$K341="Manual exit",Journal!$J341-Journal!$E341,IF(Journal!$K341="TP1 + Breakeven",L341*(Journal!$G341-Journal!$E341),IF(Journal!$K341="TP1 + Manual",L341*(Journal!$G341-Journal!$E341)+(1-L341)*(Journal!$J341-Journal!$E341),(Journal!$G341+Journal!$H341+IF(ISNUMBER(Journal!$I341),Journal!$I341,0))/IF(ISNUMBER(Journal!$I341),3,2)-Journal!$E341))))))</f>
        <v>0</v>
      </c>
      <c r="N341">
        <f>IF(K341,Journal!$E341+G341*M341,"")</f>
        <v>0</v>
      </c>
      <c r="O341">
        <f>Q340</f>
        <v>0</v>
      </c>
      <c r="P341">
        <f>IF(OR(NOT(A341),I341&lt;&gt;""),"",Journal!$L341)</f>
        <v>0</v>
      </c>
      <c r="Q341">
        <f>O341+IF(K341,V341,0)</f>
        <v>0</v>
      </c>
      <c r="R341">
        <f>IF(P341="","",H341*P341*C341*D341)</f>
        <v>0</v>
      </c>
      <c r="S341">
        <f>IF(K341,M341*P341*C341*D341,"")</f>
        <v>0</v>
      </c>
      <c r="T341">
        <f>IF(K341,-IF(F341&gt;0,F341*Journal!$E341*P341*C341*D341,P341*E341),"")</f>
        <v>0</v>
      </c>
      <c r="U341">
        <f>IF(K341,IF(S341&gt;0,"W",IF(S341&lt;0,"L","B")),"")</f>
        <v>0</v>
      </c>
      <c r="V341">
        <f>IF(K341,S341+T341,"")</f>
        <v>0</v>
      </c>
      <c r="W341">
        <f>IF(K341,V341/O341,"")</f>
        <v>0</v>
      </c>
      <c r="X341">
        <f>IF(K341,M341/H341,"")</f>
        <v>0</v>
      </c>
      <c r="Y341">
        <f>IF(AND(OR(J341="OK",J341="OPEN"),ISNUMBER(Journal!$G341)),G341*(Journal!$G341-Journal!$E341)/H341,"")</f>
        <v>0</v>
      </c>
      <c r="Z341">
        <f>IF(AA341="","",IF(AND(ISNUMBER(Settings!$D$5),ISNUMBER(Settings!$E$5),IF(Settings!$D$5&lt;=Settings!$E$5,AND(AA341&gt;=Settings!$D$5,AA341&lt;Settings!$E$5),OR(AA341&gt;=Settings!$D$5,AA341&lt;Settings!$E$5))),Settings!$A$5,IF(AND(ISNUMBER(Settings!$D$6),ISNUMBER(Settings!$E$6),IF(Settings!$D$6&lt;=Settings!$E$6,AND(AA341&gt;=Settings!$D$6,AA341&lt;Settings!$E$6),OR(AA341&gt;=Settings!$D$6,AA341&lt;Settings!$E$6))),Settings!$A$6,IF(AND(ISNUMBER(Settings!$D$7),ISNUMBER(Settings!$E$7),IF(Settings!$D$7&lt;=Settings!$E$7,AND(AA341&gt;=Settings!$D$7,AA341&lt;Settings!$E$7),OR(AA341&gt;=Settings!$D$7,AA341&lt;Settings!$E$7))),Settings!$A$7,IF(AND(ISNUMBER(Settings!$D$8),ISNUMBER(Settings!$E$8),IF(Settings!$D$8&lt;=Settings!$E$8,AND(AA341&gt;=Settings!$D$8,AA341&lt;Settings!$E$8),OR(AA341&gt;=Settings!$D$8,AA341&lt;Settings!$E$8))),Settings!$A$8,IF(AND(ISNUMBER(Settings!$D$9),ISNUMBER(Settings!$E$9),IF(Settings!$D$9&lt;=Settings!$E$9,AND(AA341&gt;=Settings!$D$9,AA341&lt;Settings!$E$9),OR(AA341&gt;=Settings!$D$9,AA341&lt;Settings!$E$9))),Settings!$A$9,IF(AND(ISNUMBER(Settings!$D$10),ISNUMBER(Settings!$E$10),IF(Settings!$D$10&lt;=Settings!$E$10,AND(AA341&gt;=Settings!$D$10,AA341&lt;Settings!$E$10),OR(AA341&gt;=Settings!$D$10,AA341&lt;Settings!$E$10))),Settings!$A$10,"")))))))</f>
        <v>0</v>
      </c>
      <c r="AA341">
        <f>IF(AND(A341,ISNUMBER(Journal!$B341)),MOD(ROUND(MOD(Journal!$B341,1)*1440,0)-ROUND(Journal!$D$8*60,0),1440),"")</f>
        <v>0</v>
      </c>
      <c r="AB341">
        <f>IF(G341=1,"LONG",IF(G341=-1,"SHORT",""))</f>
        <v>0</v>
      </c>
      <c r="AC341">
        <f>AC340+IF(K341,1,0)</f>
        <v>0</v>
      </c>
      <c r="AD341">
        <f>IF(K341,AC341,"")</f>
        <v>0</v>
      </c>
      <c r="AE341">
        <f>J341="OPEN"</f>
        <v>0</v>
      </c>
      <c r="AF341">
        <f>AND(J341&lt;&gt;"",J341&lt;&gt;"OK",J341&lt;&gt;"OPEN")</f>
        <v>0</v>
      </c>
      <c r="AH341">
        <v>330</v>
      </c>
      <c r="AI341">
        <f>IF(AH341&gt;$AZ$11,"",IF(AH341=0,Journal!$D$3,INDEX($Q$11:$Q$1010,MATCH(AH341,$AD$11:$AD$1010,0))))</f>
        <v>0</v>
      </c>
      <c r="AJ341">
        <v>331</v>
      </c>
      <c r="AK341">
        <f>IF(AJ341&gt;$AZ$11,"",INDEX($P$11:$P$1010,MATCH(AJ341,$AD$11:$AD$1010,0)))</f>
        <v>0</v>
      </c>
    </row>
    <row r="342" spans="1:37">
      <c r="A342">
        <f>COUNTA(Journal!A342:M342)&gt;0</f>
        <v>0</v>
      </c>
      <c r="B342">
        <f>IF(Journal!$C342="",0,IFERROR(MATCH(Journal!$C342,Markets!$A$5:$A$154,0),0))</f>
        <v>0</v>
      </c>
      <c r="C342">
        <f>IF(B342&gt;0,INDEX(Markets!$C$5:$C$154,B342),"")</f>
        <v>0</v>
      </c>
      <c r="D342">
        <f>IF(B342&gt;0,INDEX(Markets!$F$5:$F$154,B342),"")</f>
        <v>0</v>
      </c>
      <c r="E342">
        <f>IF(B342&gt;0,IF(INDEX(Markets!$G$5:$G$154,B342)="",Journal!$D$4,INDEX(Markets!$G$5:$G$154,B342)),"")</f>
        <v>0</v>
      </c>
      <c r="F342">
        <f>IF(B342&gt;0,N(INDEX(Markets!$H$5:$H$154,B342)),0)</f>
        <v>0</v>
      </c>
      <c r="G342">
        <f>IF(Journal!$D342="LONG",1,IF(Journal!$D342="SHORT",-1,0))</f>
        <v>0</v>
      </c>
      <c r="H342">
        <f>IF(AND(ISNUMBER(Journal!$E342),ISNUMBER(Journal!$F342)),ABS(Journal!$E342-Journal!$F342),"")</f>
        <v>0</v>
      </c>
      <c r="I342">
        <f>IF(NOT(A342),"",IF(Journal!$C342="","INSTRUMENT MISSING",IF(B342=0,"UNKNOWN INSTRUMENT",IF(OR(NOT(ISNUMBER(C342)),NOT(ISNUMBER(D342))),"INSTRUMENT SPECS MISSING",IF(OR(C342&lt;=0,D342&lt;=0),"INSTRUMENT SPECS MISSING",IF(NOT(ISNUMBER(Journal!$E342)),"ENTRY MISSING",IF(NOT(ISNUMBER(Journal!$F342)),"SL MISSING",IF(Journal!$F342=Journal!$E342,"SL = ENTRY",IF(G342=0,"DIRECTION MISSING",IF(G342*(Journal!$E342-Journal!$F342)&lt;=0,"SL WRONG SIDE",IF(NOT(AND(ISNUMBER(Journal!$L342),Journal!$L342&gt;0)),IF(TRUE,"LOTS MISSING","RISK MISSING"),"")))))))))))</f>
        <v>0</v>
      </c>
      <c r="J342">
        <f>IF(NOT(A342),"",IF(I342&lt;&gt;"",I342,IF(AND(ISNUMBER(Journal!$G342),G342*(Journal!$G342-Journal!$E342)&lt;=0),"TP1 WRONG SIDE",IF(AND(ISNUMBER(Journal!$H342),G342*(Journal!$H342-Journal!$E342)&lt;=0),"TP2 WRONG SIDE",IF(AND(ISNUMBER(Journal!$I342),G342*(Journal!$I342-Journal!$E342)&lt;=0),"TP3 WRONG SIDE",IF(Journal!$K342="","OPEN",IF(AND(Journal!$M342&lt;&gt;"",OR(NOT(ISNUMBER(Journal!$M342)),Journal!$M342&lt;=0,Journal!$M342&gt;=1)),"TP1 % INVALID",IF(Journal!$K342="SL","OK",IF(Journal!$K342="TP",IF(ISNUMBER(Journal!$G342),"OK","TP1 MISSING"),IF(Journal!$K342="Manual exit",IF(ISNUMBER(Journal!$J342),"OK","MANUAL MISSING"),IF(Journal!$K342="TP1 + Breakeven",IF(ISNUMBER(Journal!$G342),"OK","TP1 MISSING"),IF(Journal!$K342="TP1 + Manual",IF(ISNUMBER(Journal!$G342),IF(ISNUMBER(Journal!$J342),"OK","MANUAL MISSING"),IF(ISNUMBER(Journal!$J342),"TP1 MISSING","TP1 &amp; MANUAL MISSING")),IF(Journal!$K342="Multiple TP",IF(ISNUMBER(Journal!$G342),IF(ISNUMBER(Journal!$H342),"OK","TP2 MISSING"),IF(ISNUMBER(Journal!$H342),"TP1 MISSING","TP1 &amp; TP2 MISSING")),"UNKNOWN OUTCOME")))))))))))))</f>
        <v>0</v>
      </c>
      <c r="K342">
        <f>J342="OK"</f>
        <v>0</v>
      </c>
      <c r="L342">
        <f>IF(ISNUMBER(Journal!$M342),Journal!$M342,0.5)</f>
        <v>0</v>
      </c>
      <c r="M342">
        <f>IF(NOT(K342),"",G342*IF(Journal!$K342="SL",Journal!$F342-Journal!$E342,IF(Journal!$K342="TP",Journal!$G342-Journal!$E342,IF(Journal!$K342="Manual exit",Journal!$J342-Journal!$E342,IF(Journal!$K342="TP1 + Breakeven",L342*(Journal!$G342-Journal!$E342),IF(Journal!$K342="TP1 + Manual",L342*(Journal!$G342-Journal!$E342)+(1-L342)*(Journal!$J342-Journal!$E342),(Journal!$G342+Journal!$H342+IF(ISNUMBER(Journal!$I342),Journal!$I342,0))/IF(ISNUMBER(Journal!$I342),3,2)-Journal!$E342))))))</f>
        <v>0</v>
      </c>
      <c r="N342">
        <f>IF(K342,Journal!$E342+G342*M342,"")</f>
        <v>0</v>
      </c>
      <c r="O342">
        <f>Q341</f>
        <v>0</v>
      </c>
      <c r="P342">
        <f>IF(OR(NOT(A342),I342&lt;&gt;""),"",Journal!$L342)</f>
        <v>0</v>
      </c>
      <c r="Q342">
        <f>O342+IF(K342,V342,0)</f>
        <v>0</v>
      </c>
      <c r="R342">
        <f>IF(P342="","",H342*P342*C342*D342)</f>
        <v>0</v>
      </c>
      <c r="S342">
        <f>IF(K342,M342*P342*C342*D342,"")</f>
        <v>0</v>
      </c>
      <c r="T342">
        <f>IF(K342,-IF(F342&gt;0,F342*Journal!$E342*P342*C342*D342,P342*E342),"")</f>
        <v>0</v>
      </c>
      <c r="U342">
        <f>IF(K342,IF(S342&gt;0,"W",IF(S342&lt;0,"L","B")),"")</f>
        <v>0</v>
      </c>
      <c r="V342">
        <f>IF(K342,S342+T342,"")</f>
        <v>0</v>
      </c>
      <c r="W342">
        <f>IF(K342,V342/O342,"")</f>
        <v>0</v>
      </c>
      <c r="X342">
        <f>IF(K342,M342/H342,"")</f>
        <v>0</v>
      </c>
      <c r="Y342">
        <f>IF(AND(OR(J342="OK",J342="OPEN"),ISNUMBER(Journal!$G342)),G342*(Journal!$G342-Journal!$E342)/H342,"")</f>
        <v>0</v>
      </c>
      <c r="Z342">
        <f>IF(AA342="","",IF(AND(ISNUMBER(Settings!$D$5),ISNUMBER(Settings!$E$5),IF(Settings!$D$5&lt;=Settings!$E$5,AND(AA342&gt;=Settings!$D$5,AA342&lt;Settings!$E$5),OR(AA342&gt;=Settings!$D$5,AA342&lt;Settings!$E$5))),Settings!$A$5,IF(AND(ISNUMBER(Settings!$D$6),ISNUMBER(Settings!$E$6),IF(Settings!$D$6&lt;=Settings!$E$6,AND(AA342&gt;=Settings!$D$6,AA342&lt;Settings!$E$6),OR(AA342&gt;=Settings!$D$6,AA342&lt;Settings!$E$6))),Settings!$A$6,IF(AND(ISNUMBER(Settings!$D$7),ISNUMBER(Settings!$E$7),IF(Settings!$D$7&lt;=Settings!$E$7,AND(AA342&gt;=Settings!$D$7,AA342&lt;Settings!$E$7),OR(AA342&gt;=Settings!$D$7,AA342&lt;Settings!$E$7))),Settings!$A$7,IF(AND(ISNUMBER(Settings!$D$8),ISNUMBER(Settings!$E$8),IF(Settings!$D$8&lt;=Settings!$E$8,AND(AA342&gt;=Settings!$D$8,AA342&lt;Settings!$E$8),OR(AA342&gt;=Settings!$D$8,AA342&lt;Settings!$E$8))),Settings!$A$8,IF(AND(ISNUMBER(Settings!$D$9),ISNUMBER(Settings!$E$9),IF(Settings!$D$9&lt;=Settings!$E$9,AND(AA342&gt;=Settings!$D$9,AA342&lt;Settings!$E$9),OR(AA342&gt;=Settings!$D$9,AA342&lt;Settings!$E$9))),Settings!$A$9,IF(AND(ISNUMBER(Settings!$D$10),ISNUMBER(Settings!$E$10),IF(Settings!$D$10&lt;=Settings!$E$10,AND(AA342&gt;=Settings!$D$10,AA342&lt;Settings!$E$10),OR(AA342&gt;=Settings!$D$10,AA342&lt;Settings!$E$10))),Settings!$A$10,"")))))))</f>
        <v>0</v>
      </c>
      <c r="AA342">
        <f>IF(AND(A342,ISNUMBER(Journal!$B342)),MOD(ROUND(MOD(Journal!$B342,1)*1440,0)-ROUND(Journal!$D$8*60,0),1440),"")</f>
        <v>0</v>
      </c>
      <c r="AB342">
        <f>IF(G342=1,"LONG",IF(G342=-1,"SHORT",""))</f>
        <v>0</v>
      </c>
      <c r="AC342">
        <f>AC341+IF(K342,1,0)</f>
        <v>0</v>
      </c>
      <c r="AD342">
        <f>IF(K342,AC342,"")</f>
        <v>0</v>
      </c>
      <c r="AE342">
        <f>J342="OPEN"</f>
        <v>0</v>
      </c>
      <c r="AF342">
        <f>AND(J342&lt;&gt;"",J342&lt;&gt;"OK",J342&lt;&gt;"OPEN")</f>
        <v>0</v>
      </c>
      <c r="AH342">
        <v>331</v>
      </c>
      <c r="AI342">
        <f>IF(AH342&gt;$AZ$11,"",IF(AH342=0,Journal!$D$3,INDEX($Q$11:$Q$1010,MATCH(AH342,$AD$11:$AD$1010,0))))</f>
        <v>0</v>
      </c>
      <c r="AJ342">
        <v>332</v>
      </c>
      <c r="AK342">
        <f>IF(AJ342&gt;$AZ$11,"",INDEX($P$11:$P$1010,MATCH(AJ342,$AD$11:$AD$1010,0)))</f>
        <v>0</v>
      </c>
    </row>
    <row r="343" spans="1:37">
      <c r="A343">
        <f>COUNTA(Journal!A343:M343)&gt;0</f>
        <v>0</v>
      </c>
      <c r="B343">
        <f>IF(Journal!$C343="",0,IFERROR(MATCH(Journal!$C343,Markets!$A$5:$A$154,0),0))</f>
        <v>0</v>
      </c>
      <c r="C343">
        <f>IF(B343&gt;0,INDEX(Markets!$C$5:$C$154,B343),"")</f>
        <v>0</v>
      </c>
      <c r="D343">
        <f>IF(B343&gt;0,INDEX(Markets!$F$5:$F$154,B343),"")</f>
        <v>0</v>
      </c>
      <c r="E343">
        <f>IF(B343&gt;0,IF(INDEX(Markets!$G$5:$G$154,B343)="",Journal!$D$4,INDEX(Markets!$G$5:$G$154,B343)),"")</f>
        <v>0</v>
      </c>
      <c r="F343">
        <f>IF(B343&gt;0,N(INDEX(Markets!$H$5:$H$154,B343)),0)</f>
        <v>0</v>
      </c>
      <c r="G343">
        <f>IF(Journal!$D343="LONG",1,IF(Journal!$D343="SHORT",-1,0))</f>
        <v>0</v>
      </c>
      <c r="H343">
        <f>IF(AND(ISNUMBER(Journal!$E343),ISNUMBER(Journal!$F343)),ABS(Journal!$E343-Journal!$F343),"")</f>
        <v>0</v>
      </c>
      <c r="I343">
        <f>IF(NOT(A343),"",IF(Journal!$C343="","INSTRUMENT MISSING",IF(B343=0,"UNKNOWN INSTRUMENT",IF(OR(NOT(ISNUMBER(C343)),NOT(ISNUMBER(D343))),"INSTRUMENT SPECS MISSING",IF(OR(C343&lt;=0,D343&lt;=0),"INSTRUMENT SPECS MISSING",IF(NOT(ISNUMBER(Journal!$E343)),"ENTRY MISSING",IF(NOT(ISNUMBER(Journal!$F343)),"SL MISSING",IF(Journal!$F343=Journal!$E343,"SL = ENTRY",IF(G343=0,"DIRECTION MISSING",IF(G343*(Journal!$E343-Journal!$F343)&lt;=0,"SL WRONG SIDE",IF(NOT(AND(ISNUMBER(Journal!$L343),Journal!$L343&gt;0)),IF(TRUE,"LOTS MISSING","RISK MISSING"),"")))))))))))</f>
        <v>0</v>
      </c>
      <c r="J343">
        <f>IF(NOT(A343),"",IF(I343&lt;&gt;"",I343,IF(AND(ISNUMBER(Journal!$G343),G343*(Journal!$G343-Journal!$E343)&lt;=0),"TP1 WRONG SIDE",IF(AND(ISNUMBER(Journal!$H343),G343*(Journal!$H343-Journal!$E343)&lt;=0),"TP2 WRONG SIDE",IF(AND(ISNUMBER(Journal!$I343),G343*(Journal!$I343-Journal!$E343)&lt;=0),"TP3 WRONG SIDE",IF(Journal!$K343="","OPEN",IF(AND(Journal!$M343&lt;&gt;"",OR(NOT(ISNUMBER(Journal!$M343)),Journal!$M343&lt;=0,Journal!$M343&gt;=1)),"TP1 % INVALID",IF(Journal!$K343="SL","OK",IF(Journal!$K343="TP",IF(ISNUMBER(Journal!$G343),"OK","TP1 MISSING"),IF(Journal!$K343="Manual exit",IF(ISNUMBER(Journal!$J343),"OK","MANUAL MISSING"),IF(Journal!$K343="TP1 + Breakeven",IF(ISNUMBER(Journal!$G343),"OK","TP1 MISSING"),IF(Journal!$K343="TP1 + Manual",IF(ISNUMBER(Journal!$G343),IF(ISNUMBER(Journal!$J343),"OK","MANUAL MISSING"),IF(ISNUMBER(Journal!$J343),"TP1 MISSING","TP1 &amp; MANUAL MISSING")),IF(Journal!$K343="Multiple TP",IF(ISNUMBER(Journal!$G343),IF(ISNUMBER(Journal!$H343),"OK","TP2 MISSING"),IF(ISNUMBER(Journal!$H343),"TP1 MISSING","TP1 &amp; TP2 MISSING")),"UNKNOWN OUTCOME")))))))))))))</f>
        <v>0</v>
      </c>
      <c r="K343">
        <f>J343="OK"</f>
        <v>0</v>
      </c>
      <c r="L343">
        <f>IF(ISNUMBER(Journal!$M343),Journal!$M343,0.5)</f>
        <v>0</v>
      </c>
      <c r="M343">
        <f>IF(NOT(K343),"",G343*IF(Journal!$K343="SL",Journal!$F343-Journal!$E343,IF(Journal!$K343="TP",Journal!$G343-Journal!$E343,IF(Journal!$K343="Manual exit",Journal!$J343-Journal!$E343,IF(Journal!$K343="TP1 + Breakeven",L343*(Journal!$G343-Journal!$E343),IF(Journal!$K343="TP1 + Manual",L343*(Journal!$G343-Journal!$E343)+(1-L343)*(Journal!$J343-Journal!$E343),(Journal!$G343+Journal!$H343+IF(ISNUMBER(Journal!$I343),Journal!$I343,0))/IF(ISNUMBER(Journal!$I343),3,2)-Journal!$E343))))))</f>
        <v>0</v>
      </c>
      <c r="N343">
        <f>IF(K343,Journal!$E343+G343*M343,"")</f>
        <v>0</v>
      </c>
      <c r="O343">
        <f>Q342</f>
        <v>0</v>
      </c>
      <c r="P343">
        <f>IF(OR(NOT(A343),I343&lt;&gt;""),"",Journal!$L343)</f>
        <v>0</v>
      </c>
      <c r="Q343">
        <f>O343+IF(K343,V343,0)</f>
        <v>0</v>
      </c>
      <c r="R343">
        <f>IF(P343="","",H343*P343*C343*D343)</f>
        <v>0</v>
      </c>
      <c r="S343">
        <f>IF(K343,M343*P343*C343*D343,"")</f>
        <v>0</v>
      </c>
      <c r="T343">
        <f>IF(K343,-IF(F343&gt;0,F343*Journal!$E343*P343*C343*D343,P343*E343),"")</f>
        <v>0</v>
      </c>
      <c r="U343">
        <f>IF(K343,IF(S343&gt;0,"W",IF(S343&lt;0,"L","B")),"")</f>
        <v>0</v>
      </c>
      <c r="V343">
        <f>IF(K343,S343+T343,"")</f>
        <v>0</v>
      </c>
      <c r="W343">
        <f>IF(K343,V343/O343,"")</f>
        <v>0</v>
      </c>
      <c r="X343">
        <f>IF(K343,M343/H343,"")</f>
        <v>0</v>
      </c>
      <c r="Y343">
        <f>IF(AND(OR(J343="OK",J343="OPEN"),ISNUMBER(Journal!$G343)),G343*(Journal!$G343-Journal!$E343)/H343,"")</f>
        <v>0</v>
      </c>
      <c r="Z343">
        <f>IF(AA343="","",IF(AND(ISNUMBER(Settings!$D$5),ISNUMBER(Settings!$E$5),IF(Settings!$D$5&lt;=Settings!$E$5,AND(AA343&gt;=Settings!$D$5,AA343&lt;Settings!$E$5),OR(AA343&gt;=Settings!$D$5,AA343&lt;Settings!$E$5))),Settings!$A$5,IF(AND(ISNUMBER(Settings!$D$6),ISNUMBER(Settings!$E$6),IF(Settings!$D$6&lt;=Settings!$E$6,AND(AA343&gt;=Settings!$D$6,AA343&lt;Settings!$E$6),OR(AA343&gt;=Settings!$D$6,AA343&lt;Settings!$E$6))),Settings!$A$6,IF(AND(ISNUMBER(Settings!$D$7),ISNUMBER(Settings!$E$7),IF(Settings!$D$7&lt;=Settings!$E$7,AND(AA343&gt;=Settings!$D$7,AA343&lt;Settings!$E$7),OR(AA343&gt;=Settings!$D$7,AA343&lt;Settings!$E$7))),Settings!$A$7,IF(AND(ISNUMBER(Settings!$D$8),ISNUMBER(Settings!$E$8),IF(Settings!$D$8&lt;=Settings!$E$8,AND(AA343&gt;=Settings!$D$8,AA343&lt;Settings!$E$8),OR(AA343&gt;=Settings!$D$8,AA343&lt;Settings!$E$8))),Settings!$A$8,IF(AND(ISNUMBER(Settings!$D$9),ISNUMBER(Settings!$E$9),IF(Settings!$D$9&lt;=Settings!$E$9,AND(AA343&gt;=Settings!$D$9,AA343&lt;Settings!$E$9),OR(AA343&gt;=Settings!$D$9,AA343&lt;Settings!$E$9))),Settings!$A$9,IF(AND(ISNUMBER(Settings!$D$10),ISNUMBER(Settings!$E$10),IF(Settings!$D$10&lt;=Settings!$E$10,AND(AA343&gt;=Settings!$D$10,AA343&lt;Settings!$E$10),OR(AA343&gt;=Settings!$D$10,AA343&lt;Settings!$E$10))),Settings!$A$10,"")))))))</f>
        <v>0</v>
      </c>
      <c r="AA343">
        <f>IF(AND(A343,ISNUMBER(Journal!$B343)),MOD(ROUND(MOD(Journal!$B343,1)*1440,0)-ROUND(Journal!$D$8*60,0),1440),"")</f>
        <v>0</v>
      </c>
      <c r="AB343">
        <f>IF(G343=1,"LONG",IF(G343=-1,"SHORT",""))</f>
        <v>0</v>
      </c>
      <c r="AC343">
        <f>AC342+IF(K343,1,0)</f>
        <v>0</v>
      </c>
      <c r="AD343">
        <f>IF(K343,AC343,"")</f>
        <v>0</v>
      </c>
      <c r="AE343">
        <f>J343="OPEN"</f>
        <v>0</v>
      </c>
      <c r="AF343">
        <f>AND(J343&lt;&gt;"",J343&lt;&gt;"OK",J343&lt;&gt;"OPEN")</f>
        <v>0</v>
      </c>
      <c r="AH343">
        <v>332</v>
      </c>
      <c r="AI343">
        <f>IF(AH343&gt;$AZ$11,"",IF(AH343=0,Journal!$D$3,INDEX($Q$11:$Q$1010,MATCH(AH343,$AD$11:$AD$1010,0))))</f>
        <v>0</v>
      </c>
      <c r="AJ343">
        <v>333</v>
      </c>
      <c r="AK343">
        <f>IF(AJ343&gt;$AZ$11,"",INDEX($P$11:$P$1010,MATCH(AJ343,$AD$11:$AD$1010,0)))</f>
        <v>0</v>
      </c>
    </row>
    <row r="344" spans="1:37">
      <c r="A344">
        <f>COUNTA(Journal!A344:M344)&gt;0</f>
        <v>0</v>
      </c>
      <c r="B344">
        <f>IF(Journal!$C344="",0,IFERROR(MATCH(Journal!$C344,Markets!$A$5:$A$154,0),0))</f>
        <v>0</v>
      </c>
      <c r="C344">
        <f>IF(B344&gt;0,INDEX(Markets!$C$5:$C$154,B344),"")</f>
        <v>0</v>
      </c>
      <c r="D344">
        <f>IF(B344&gt;0,INDEX(Markets!$F$5:$F$154,B344),"")</f>
        <v>0</v>
      </c>
      <c r="E344">
        <f>IF(B344&gt;0,IF(INDEX(Markets!$G$5:$G$154,B344)="",Journal!$D$4,INDEX(Markets!$G$5:$G$154,B344)),"")</f>
        <v>0</v>
      </c>
      <c r="F344">
        <f>IF(B344&gt;0,N(INDEX(Markets!$H$5:$H$154,B344)),0)</f>
        <v>0</v>
      </c>
      <c r="G344">
        <f>IF(Journal!$D344="LONG",1,IF(Journal!$D344="SHORT",-1,0))</f>
        <v>0</v>
      </c>
      <c r="H344">
        <f>IF(AND(ISNUMBER(Journal!$E344),ISNUMBER(Journal!$F344)),ABS(Journal!$E344-Journal!$F344),"")</f>
        <v>0</v>
      </c>
      <c r="I344">
        <f>IF(NOT(A344),"",IF(Journal!$C344="","INSTRUMENT MISSING",IF(B344=0,"UNKNOWN INSTRUMENT",IF(OR(NOT(ISNUMBER(C344)),NOT(ISNUMBER(D344))),"INSTRUMENT SPECS MISSING",IF(OR(C344&lt;=0,D344&lt;=0),"INSTRUMENT SPECS MISSING",IF(NOT(ISNUMBER(Journal!$E344)),"ENTRY MISSING",IF(NOT(ISNUMBER(Journal!$F344)),"SL MISSING",IF(Journal!$F344=Journal!$E344,"SL = ENTRY",IF(G344=0,"DIRECTION MISSING",IF(G344*(Journal!$E344-Journal!$F344)&lt;=0,"SL WRONG SIDE",IF(NOT(AND(ISNUMBER(Journal!$L344),Journal!$L344&gt;0)),IF(TRUE,"LOTS MISSING","RISK MISSING"),"")))))))))))</f>
        <v>0</v>
      </c>
      <c r="J344">
        <f>IF(NOT(A344),"",IF(I344&lt;&gt;"",I344,IF(AND(ISNUMBER(Journal!$G344),G344*(Journal!$G344-Journal!$E344)&lt;=0),"TP1 WRONG SIDE",IF(AND(ISNUMBER(Journal!$H344),G344*(Journal!$H344-Journal!$E344)&lt;=0),"TP2 WRONG SIDE",IF(AND(ISNUMBER(Journal!$I344),G344*(Journal!$I344-Journal!$E344)&lt;=0),"TP3 WRONG SIDE",IF(Journal!$K344="","OPEN",IF(AND(Journal!$M344&lt;&gt;"",OR(NOT(ISNUMBER(Journal!$M344)),Journal!$M344&lt;=0,Journal!$M344&gt;=1)),"TP1 % INVALID",IF(Journal!$K344="SL","OK",IF(Journal!$K344="TP",IF(ISNUMBER(Journal!$G344),"OK","TP1 MISSING"),IF(Journal!$K344="Manual exit",IF(ISNUMBER(Journal!$J344),"OK","MANUAL MISSING"),IF(Journal!$K344="TP1 + Breakeven",IF(ISNUMBER(Journal!$G344),"OK","TP1 MISSING"),IF(Journal!$K344="TP1 + Manual",IF(ISNUMBER(Journal!$G344),IF(ISNUMBER(Journal!$J344),"OK","MANUAL MISSING"),IF(ISNUMBER(Journal!$J344),"TP1 MISSING","TP1 &amp; MANUAL MISSING")),IF(Journal!$K344="Multiple TP",IF(ISNUMBER(Journal!$G344),IF(ISNUMBER(Journal!$H344),"OK","TP2 MISSING"),IF(ISNUMBER(Journal!$H344),"TP1 MISSING","TP1 &amp; TP2 MISSING")),"UNKNOWN OUTCOME")))))))))))))</f>
        <v>0</v>
      </c>
      <c r="K344">
        <f>J344="OK"</f>
        <v>0</v>
      </c>
      <c r="L344">
        <f>IF(ISNUMBER(Journal!$M344),Journal!$M344,0.5)</f>
        <v>0</v>
      </c>
      <c r="M344">
        <f>IF(NOT(K344),"",G344*IF(Journal!$K344="SL",Journal!$F344-Journal!$E344,IF(Journal!$K344="TP",Journal!$G344-Journal!$E344,IF(Journal!$K344="Manual exit",Journal!$J344-Journal!$E344,IF(Journal!$K344="TP1 + Breakeven",L344*(Journal!$G344-Journal!$E344),IF(Journal!$K344="TP1 + Manual",L344*(Journal!$G344-Journal!$E344)+(1-L344)*(Journal!$J344-Journal!$E344),(Journal!$G344+Journal!$H344+IF(ISNUMBER(Journal!$I344),Journal!$I344,0))/IF(ISNUMBER(Journal!$I344),3,2)-Journal!$E344))))))</f>
        <v>0</v>
      </c>
      <c r="N344">
        <f>IF(K344,Journal!$E344+G344*M344,"")</f>
        <v>0</v>
      </c>
      <c r="O344">
        <f>Q343</f>
        <v>0</v>
      </c>
      <c r="P344">
        <f>IF(OR(NOT(A344),I344&lt;&gt;""),"",Journal!$L344)</f>
        <v>0</v>
      </c>
      <c r="Q344">
        <f>O344+IF(K344,V344,0)</f>
        <v>0</v>
      </c>
      <c r="R344">
        <f>IF(P344="","",H344*P344*C344*D344)</f>
        <v>0</v>
      </c>
      <c r="S344">
        <f>IF(K344,M344*P344*C344*D344,"")</f>
        <v>0</v>
      </c>
      <c r="T344">
        <f>IF(K344,-IF(F344&gt;0,F344*Journal!$E344*P344*C344*D344,P344*E344),"")</f>
        <v>0</v>
      </c>
      <c r="U344">
        <f>IF(K344,IF(S344&gt;0,"W",IF(S344&lt;0,"L","B")),"")</f>
        <v>0</v>
      </c>
      <c r="V344">
        <f>IF(K344,S344+T344,"")</f>
        <v>0</v>
      </c>
      <c r="W344">
        <f>IF(K344,V344/O344,"")</f>
        <v>0</v>
      </c>
      <c r="X344">
        <f>IF(K344,M344/H344,"")</f>
        <v>0</v>
      </c>
      <c r="Y344">
        <f>IF(AND(OR(J344="OK",J344="OPEN"),ISNUMBER(Journal!$G344)),G344*(Journal!$G344-Journal!$E344)/H344,"")</f>
        <v>0</v>
      </c>
      <c r="Z344">
        <f>IF(AA344="","",IF(AND(ISNUMBER(Settings!$D$5),ISNUMBER(Settings!$E$5),IF(Settings!$D$5&lt;=Settings!$E$5,AND(AA344&gt;=Settings!$D$5,AA344&lt;Settings!$E$5),OR(AA344&gt;=Settings!$D$5,AA344&lt;Settings!$E$5))),Settings!$A$5,IF(AND(ISNUMBER(Settings!$D$6),ISNUMBER(Settings!$E$6),IF(Settings!$D$6&lt;=Settings!$E$6,AND(AA344&gt;=Settings!$D$6,AA344&lt;Settings!$E$6),OR(AA344&gt;=Settings!$D$6,AA344&lt;Settings!$E$6))),Settings!$A$6,IF(AND(ISNUMBER(Settings!$D$7),ISNUMBER(Settings!$E$7),IF(Settings!$D$7&lt;=Settings!$E$7,AND(AA344&gt;=Settings!$D$7,AA344&lt;Settings!$E$7),OR(AA344&gt;=Settings!$D$7,AA344&lt;Settings!$E$7))),Settings!$A$7,IF(AND(ISNUMBER(Settings!$D$8),ISNUMBER(Settings!$E$8),IF(Settings!$D$8&lt;=Settings!$E$8,AND(AA344&gt;=Settings!$D$8,AA344&lt;Settings!$E$8),OR(AA344&gt;=Settings!$D$8,AA344&lt;Settings!$E$8))),Settings!$A$8,IF(AND(ISNUMBER(Settings!$D$9),ISNUMBER(Settings!$E$9),IF(Settings!$D$9&lt;=Settings!$E$9,AND(AA344&gt;=Settings!$D$9,AA344&lt;Settings!$E$9),OR(AA344&gt;=Settings!$D$9,AA344&lt;Settings!$E$9))),Settings!$A$9,IF(AND(ISNUMBER(Settings!$D$10),ISNUMBER(Settings!$E$10),IF(Settings!$D$10&lt;=Settings!$E$10,AND(AA344&gt;=Settings!$D$10,AA344&lt;Settings!$E$10),OR(AA344&gt;=Settings!$D$10,AA344&lt;Settings!$E$10))),Settings!$A$10,"")))))))</f>
        <v>0</v>
      </c>
      <c r="AA344">
        <f>IF(AND(A344,ISNUMBER(Journal!$B344)),MOD(ROUND(MOD(Journal!$B344,1)*1440,0)-ROUND(Journal!$D$8*60,0),1440),"")</f>
        <v>0</v>
      </c>
      <c r="AB344">
        <f>IF(G344=1,"LONG",IF(G344=-1,"SHORT",""))</f>
        <v>0</v>
      </c>
      <c r="AC344">
        <f>AC343+IF(K344,1,0)</f>
        <v>0</v>
      </c>
      <c r="AD344">
        <f>IF(K344,AC344,"")</f>
        <v>0</v>
      </c>
      <c r="AE344">
        <f>J344="OPEN"</f>
        <v>0</v>
      </c>
      <c r="AF344">
        <f>AND(J344&lt;&gt;"",J344&lt;&gt;"OK",J344&lt;&gt;"OPEN")</f>
        <v>0</v>
      </c>
      <c r="AH344">
        <v>333</v>
      </c>
      <c r="AI344">
        <f>IF(AH344&gt;$AZ$11,"",IF(AH344=0,Journal!$D$3,INDEX($Q$11:$Q$1010,MATCH(AH344,$AD$11:$AD$1010,0))))</f>
        <v>0</v>
      </c>
      <c r="AJ344">
        <v>334</v>
      </c>
      <c r="AK344">
        <f>IF(AJ344&gt;$AZ$11,"",INDEX($P$11:$P$1010,MATCH(AJ344,$AD$11:$AD$1010,0)))</f>
        <v>0</v>
      </c>
    </row>
    <row r="345" spans="1:37">
      <c r="A345">
        <f>COUNTA(Journal!A345:M345)&gt;0</f>
        <v>0</v>
      </c>
      <c r="B345">
        <f>IF(Journal!$C345="",0,IFERROR(MATCH(Journal!$C345,Markets!$A$5:$A$154,0),0))</f>
        <v>0</v>
      </c>
      <c r="C345">
        <f>IF(B345&gt;0,INDEX(Markets!$C$5:$C$154,B345),"")</f>
        <v>0</v>
      </c>
      <c r="D345">
        <f>IF(B345&gt;0,INDEX(Markets!$F$5:$F$154,B345),"")</f>
        <v>0</v>
      </c>
      <c r="E345">
        <f>IF(B345&gt;0,IF(INDEX(Markets!$G$5:$G$154,B345)="",Journal!$D$4,INDEX(Markets!$G$5:$G$154,B345)),"")</f>
        <v>0</v>
      </c>
      <c r="F345">
        <f>IF(B345&gt;0,N(INDEX(Markets!$H$5:$H$154,B345)),0)</f>
        <v>0</v>
      </c>
      <c r="G345">
        <f>IF(Journal!$D345="LONG",1,IF(Journal!$D345="SHORT",-1,0))</f>
        <v>0</v>
      </c>
      <c r="H345">
        <f>IF(AND(ISNUMBER(Journal!$E345),ISNUMBER(Journal!$F345)),ABS(Journal!$E345-Journal!$F345),"")</f>
        <v>0</v>
      </c>
      <c r="I345">
        <f>IF(NOT(A345),"",IF(Journal!$C345="","INSTRUMENT MISSING",IF(B345=0,"UNKNOWN INSTRUMENT",IF(OR(NOT(ISNUMBER(C345)),NOT(ISNUMBER(D345))),"INSTRUMENT SPECS MISSING",IF(OR(C345&lt;=0,D345&lt;=0),"INSTRUMENT SPECS MISSING",IF(NOT(ISNUMBER(Journal!$E345)),"ENTRY MISSING",IF(NOT(ISNUMBER(Journal!$F345)),"SL MISSING",IF(Journal!$F345=Journal!$E345,"SL = ENTRY",IF(G345=0,"DIRECTION MISSING",IF(G345*(Journal!$E345-Journal!$F345)&lt;=0,"SL WRONG SIDE",IF(NOT(AND(ISNUMBER(Journal!$L345),Journal!$L345&gt;0)),IF(TRUE,"LOTS MISSING","RISK MISSING"),"")))))))))))</f>
        <v>0</v>
      </c>
      <c r="J345">
        <f>IF(NOT(A345),"",IF(I345&lt;&gt;"",I345,IF(AND(ISNUMBER(Journal!$G345),G345*(Journal!$G345-Journal!$E345)&lt;=0),"TP1 WRONG SIDE",IF(AND(ISNUMBER(Journal!$H345),G345*(Journal!$H345-Journal!$E345)&lt;=0),"TP2 WRONG SIDE",IF(AND(ISNUMBER(Journal!$I345),G345*(Journal!$I345-Journal!$E345)&lt;=0),"TP3 WRONG SIDE",IF(Journal!$K345="","OPEN",IF(AND(Journal!$M345&lt;&gt;"",OR(NOT(ISNUMBER(Journal!$M345)),Journal!$M345&lt;=0,Journal!$M345&gt;=1)),"TP1 % INVALID",IF(Journal!$K345="SL","OK",IF(Journal!$K345="TP",IF(ISNUMBER(Journal!$G345),"OK","TP1 MISSING"),IF(Journal!$K345="Manual exit",IF(ISNUMBER(Journal!$J345),"OK","MANUAL MISSING"),IF(Journal!$K345="TP1 + Breakeven",IF(ISNUMBER(Journal!$G345),"OK","TP1 MISSING"),IF(Journal!$K345="TP1 + Manual",IF(ISNUMBER(Journal!$G345),IF(ISNUMBER(Journal!$J345),"OK","MANUAL MISSING"),IF(ISNUMBER(Journal!$J345),"TP1 MISSING","TP1 &amp; MANUAL MISSING")),IF(Journal!$K345="Multiple TP",IF(ISNUMBER(Journal!$G345),IF(ISNUMBER(Journal!$H345),"OK","TP2 MISSING"),IF(ISNUMBER(Journal!$H345),"TP1 MISSING","TP1 &amp; TP2 MISSING")),"UNKNOWN OUTCOME")))))))))))))</f>
        <v>0</v>
      </c>
      <c r="K345">
        <f>J345="OK"</f>
        <v>0</v>
      </c>
      <c r="L345">
        <f>IF(ISNUMBER(Journal!$M345),Journal!$M345,0.5)</f>
        <v>0</v>
      </c>
      <c r="M345">
        <f>IF(NOT(K345),"",G345*IF(Journal!$K345="SL",Journal!$F345-Journal!$E345,IF(Journal!$K345="TP",Journal!$G345-Journal!$E345,IF(Journal!$K345="Manual exit",Journal!$J345-Journal!$E345,IF(Journal!$K345="TP1 + Breakeven",L345*(Journal!$G345-Journal!$E345),IF(Journal!$K345="TP1 + Manual",L345*(Journal!$G345-Journal!$E345)+(1-L345)*(Journal!$J345-Journal!$E345),(Journal!$G345+Journal!$H345+IF(ISNUMBER(Journal!$I345),Journal!$I345,0))/IF(ISNUMBER(Journal!$I345),3,2)-Journal!$E345))))))</f>
        <v>0</v>
      </c>
      <c r="N345">
        <f>IF(K345,Journal!$E345+G345*M345,"")</f>
        <v>0</v>
      </c>
      <c r="O345">
        <f>Q344</f>
        <v>0</v>
      </c>
      <c r="P345">
        <f>IF(OR(NOT(A345),I345&lt;&gt;""),"",Journal!$L345)</f>
        <v>0</v>
      </c>
      <c r="Q345">
        <f>O345+IF(K345,V345,0)</f>
        <v>0</v>
      </c>
      <c r="R345">
        <f>IF(P345="","",H345*P345*C345*D345)</f>
        <v>0</v>
      </c>
      <c r="S345">
        <f>IF(K345,M345*P345*C345*D345,"")</f>
        <v>0</v>
      </c>
      <c r="T345">
        <f>IF(K345,-IF(F345&gt;0,F345*Journal!$E345*P345*C345*D345,P345*E345),"")</f>
        <v>0</v>
      </c>
      <c r="U345">
        <f>IF(K345,IF(S345&gt;0,"W",IF(S345&lt;0,"L","B")),"")</f>
        <v>0</v>
      </c>
      <c r="V345">
        <f>IF(K345,S345+T345,"")</f>
        <v>0</v>
      </c>
      <c r="W345">
        <f>IF(K345,V345/O345,"")</f>
        <v>0</v>
      </c>
      <c r="X345">
        <f>IF(K345,M345/H345,"")</f>
        <v>0</v>
      </c>
      <c r="Y345">
        <f>IF(AND(OR(J345="OK",J345="OPEN"),ISNUMBER(Journal!$G345)),G345*(Journal!$G345-Journal!$E345)/H345,"")</f>
        <v>0</v>
      </c>
      <c r="Z345">
        <f>IF(AA345="","",IF(AND(ISNUMBER(Settings!$D$5),ISNUMBER(Settings!$E$5),IF(Settings!$D$5&lt;=Settings!$E$5,AND(AA345&gt;=Settings!$D$5,AA345&lt;Settings!$E$5),OR(AA345&gt;=Settings!$D$5,AA345&lt;Settings!$E$5))),Settings!$A$5,IF(AND(ISNUMBER(Settings!$D$6),ISNUMBER(Settings!$E$6),IF(Settings!$D$6&lt;=Settings!$E$6,AND(AA345&gt;=Settings!$D$6,AA345&lt;Settings!$E$6),OR(AA345&gt;=Settings!$D$6,AA345&lt;Settings!$E$6))),Settings!$A$6,IF(AND(ISNUMBER(Settings!$D$7),ISNUMBER(Settings!$E$7),IF(Settings!$D$7&lt;=Settings!$E$7,AND(AA345&gt;=Settings!$D$7,AA345&lt;Settings!$E$7),OR(AA345&gt;=Settings!$D$7,AA345&lt;Settings!$E$7))),Settings!$A$7,IF(AND(ISNUMBER(Settings!$D$8),ISNUMBER(Settings!$E$8),IF(Settings!$D$8&lt;=Settings!$E$8,AND(AA345&gt;=Settings!$D$8,AA345&lt;Settings!$E$8),OR(AA345&gt;=Settings!$D$8,AA345&lt;Settings!$E$8))),Settings!$A$8,IF(AND(ISNUMBER(Settings!$D$9),ISNUMBER(Settings!$E$9),IF(Settings!$D$9&lt;=Settings!$E$9,AND(AA345&gt;=Settings!$D$9,AA345&lt;Settings!$E$9),OR(AA345&gt;=Settings!$D$9,AA345&lt;Settings!$E$9))),Settings!$A$9,IF(AND(ISNUMBER(Settings!$D$10),ISNUMBER(Settings!$E$10),IF(Settings!$D$10&lt;=Settings!$E$10,AND(AA345&gt;=Settings!$D$10,AA345&lt;Settings!$E$10),OR(AA345&gt;=Settings!$D$10,AA345&lt;Settings!$E$10))),Settings!$A$10,"")))))))</f>
        <v>0</v>
      </c>
      <c r="AA345">
        <f>IF(AND(A345,ISNUMBER(Journal!$B345)),MOD(ROUND(MOD(Journal!$B345,1)*1440,0)-ROUND(Journal!$D$8*60,0),1440),"")</f>
        <v>0</v>
      </c>
      <c r="AB345">
        <f>IF(G345=1,"LONG",IF(G345=-1,"SHORT",""))</f>
        <v>0</v>
      </c>
      <c r="AC345">
        <f>AC344+IF(K345,1,0)</f>
        <v>0</v>
      </c>
      <c r="AD345">
        <f>IF(K345,AC345,"")</f>
        <v>0</v>
      </c>
      <c r="AE345">
        <f>J345="OPEN"</f>
        <v>0</v>
      </c>
      <c r="AF345">
        <f>AND(J345&lt;&gt;"",J345&lt;&gt;"OK",J345&lt;&gt;"OPEN")</f>
        <v>0</v>
      </c>
      <c r="AH345">
        <v>334</v>
      </c>
      <c r="AI345">
        <f>IF(AH345&gt;$AZ$11,"",IF(AH345=0,Journal!$D$3,INDEX($Q$11:$Q$1010,MATCH(AH345,$AD$11:$AD$1010,0))))</f>
        <v>0</v>
      </c>
      <c r="AJ345">
        <v>335</v>
      </c>
      <c r="AK345">
        <f>IF(AJ345&gt;$AZ$11,"",INDEX($P$11:$P$1010,MATCH(AJ345,$AD$11:$AD$1010,0)))</f>
        <v>0</v>
      </c>
    </row>
    <row r="346" spans="1:37">
      <c r="A346">
        <f>COUNTA(Journal!A346:M346)&gt;0</f>
        <v>0</v>
      </c>
      <c r="B346">
        <f>IF(Journal!$C346="",0,IFERROR(MATCH(Journal!$C346,Markets!$A$5:$A$154,0),0))</f>
        <v>0</v>
      </c>
      <c r="C346">
        <f>IF(B346&gt;0,INDEX(Markets!$C$5:$C$154,B346),"")</f>
        <v>0</v>
      </c>
      <c r="D346">
        <f>IF(B346&gt;0,INDEX(Markets!$F$5:$F$154,B346),"")</f>
        <v>0</v>
      </c>
      <c r="E346">
        <f>IF(B346&gt;0,IF(INDEX(Markets!$G$5:$G$154,B346)="",Journal!$D$4,INDEX(Markets!$G$5:$G$154,B346)),"")</f>
        <v>0</v>
      </c>
      <c r="F346">
        <f>IF(B346&gt;0,N(INDEX(Markets!$H$5:$H$154,B346)),0)</f>
        <v>0</v>
      </c>
      <c r="G346">
        <f>IF(Journal!$D346="LONG",1,IF(Journal!$D346="SHORT",-1,0))</f>
        <v>0</v>
      </c>
      <c r="H346">
        <f>IF(AND(ISNUMBER(Journal!$E346),ISNUMBER(Journal!$F346)),ABS(Journal!$E346-Journal!$F346),"")</f>
        <v>0</v>
      </c>
      <c r="I346">
        <f>IF(NOT(A346),"",IF(Journal!$C346="","INSTRUMENT MISSING",IF(B346=0,"UNKNOWN INSTRUMENT",IF(OR(NOT(ISNUMBER(C346)),NOT(ISNUMBER(D346))),"INSTRUMENT SPECS MISSING",IF(OR(C346&lt;=0,D346&lt;=0),"INSTRUMENT SPECS MISSING",IF(NOT(ISNUMBER(Journal!$E346)),"ENTRY MISSING",IF(NOT(ISNUMBER(Journal!$F346)),"SL MISSING",IF(Journal!$F346=Journal!$E346,"SL = ENTRY",IF(G346=0,"DIRECTION MISSING",IF(G346*(Journal!$E346-Journal!$F346)&lt;=0,"SL WRONG SIDE",IF(NOT(AND(ISNUMBER(Journal!$L346),Journal!$L346&gt;0)),IF(TRUE,"LOTS MISSING","RISK MISSING"),"")))))))))))</f>
        <v>0</v>
      </c>
      <c r="J346">
        <f>IF(NOT(A346),"",IF(I346&lt;&gt;"",I346,IF(AND(ISNUMBER(Journal!$G346),G346*(Journal!$G346-Journal!$E346)&lt;=0),"TP1 WRONG SIDE",IF(AND(ISNUMBER(Journal!$H346),G346*(Journal!$H346-Journal!$E346)&lt;=0),"TP2 WRONG SIDE",IF(AND(ISNUMBER(Journal!$I346),G346*(Journal!$I346-Journal!$E346)&lt;=0),"TP3 WRONG SIDE",IF(Journal!$K346="","OPEN",IF(AND(Journal!$M346&lt;&gt;"",OR(NOT(ISNUMBER(Journal!$M346)),Journal!$M346&lt;=0,Journal!$M346&gt;=1)),"TP1 % INVALID",IF(Journal!$K346="SL","OK",IF(Journal!$K346="TP",IF(ISNUMBER(Journal!$G346),"OK","TP1 MISSING"),IF(Journal!$K346="Manual exit",IF(ISNUMBER(Journal!$J346),"OK","MANUAL MISSING"),IF(Journal!$K346="TP1 + Breakeven",IF(ISNUMBER(Journal!$G346),"OK","TP1 MISSING"),IF(Journal!$K346="TP1 + Manual",IF(ISNUMBER(Journal!$G346),IF(ISNUMBER(Journal!$J346),"OK","MANUAL MISSING"),IF(ISNUMBER(Journal!$J346),"TP1 MISSING","TP1 &amp; MANUAL MISSING")),IF(Journal!$K346="Multiple TP",IF(ISNUMBER(Journal!$G346),IF(ISNUMBER(Journal!$H346),"OK","TP2 MISSING"),IF(ISNUMBER(Journal!$H346),"TP1 MISSING","TP1 &amp; TP2 MISSING")),"UNKNOWN OUTCOME")))))))))))))</f>
        <v>0</v>
      </c>
      <c r="K346">
        <f>J346="OK"</f>
        <v>0</v>
      </c>
      <c r="L346">
        <f>IF(ISNUMBER(Journal!$M346),Journal!$M346,0.5)</f>
        <v>0</v>
      </c>
      <c r="M346">
        <f>IF(NOT(K346),"",G346*IF(Journal!$K346="SL",Journal!$F346-Journal!$E346,IF(Journal!$K346="TP",Journal!$G346-Journal!$E346,IF(Journal!$K346="Manual exit",Journal!$J346-Journal!$E346,IF(Journal!$K346="TP1 + Breakeven",L346*(Journal!$G346-Journal!$E346),IF(Journal!$K346="TP1 + Manual",L346*(Journal!$G346-Journal!$E346)+(1-L346)*(Journal!$J346-Journal!$E346),(Journal!$G346+Journal!$H346+IF(ISNUMBER(Journal!$I346),Journal!$I346,0))/IF(ISNUMBER(Journal!$I346),3,2)-Journal!$E346))))))</f>
        <v>0</v>
      </c>
      <c r="N346">
        <f>IF(K346,Journal!$E346+G346*M346,"")</f>
        <v>0</v>
      </c>
      <c r="O346">
        <f>Q345</f>
        <v>0</v>
      </c>
      <c r="P346">
        <f>IF(OR(NOT(A346),I346&lt;&gt;""),"",Journal!$L346)</f>
        <v>0</v>
      </c>
      <c r="Q346">
        <f>O346+IF(K346,V346,0)</f>
        <v>0</v>
      </c>
      <c r="R346">
        <f>IF(P346="","",H346*P346*C346*D346)</f>
        <v>0</v>
      </c>
      <c r="S346">
        <f>IF(K346,M346*P346*C346*D346,"")</f>
        <v>0</v>
      </c>
      <c r="T346">
        <f>IF(K346,-IF(F346&gt;0,F346*Journal!$E346*P346*C346*D346,P346*E346),"")</f>
        <v>0</v>
      </c>
      <c r="U346">
        <f>IF(K346,IF(S346&gt;0,"W",IF(S346&lt;0,"L","B")),"")</f>
        <v>0</v>
      </c>
      <c r="V346">
        <f>IF(K346,S346+T346,"")</f>
        <v>0</v>
      </c>
      <c r="W346">
        <f>IF(K346,V346/O346,"")</f>
        <v>0</v>
      </c>
      <c r="X346">
        <f>IF(K346,M346/H346,"")</f>
        <v>0</v>
      </c>
      <c r="Y346">
        <f>IF(AND(OR(J346="OK",J346="OPEN"),ISNUMBER(Journal!$G346)),G346*(Journal!$G346-Journal!$E346)/H346,"")</f>
        <v>0</v>
      </c>
      <c r="Z346">
        <f>IF(AA346="","",IF(AND(ISNUMBER(Settings!$D$5),ISNUMBER(Settings!$E$5),IF(Settings!$D$5&lt;=Settings!$E$5,AND(AA346&gt;=Settings!$D$5,AA346&lt;Settings!$E$5),OR(AA346&gt;=Settings!$D$5,AA346&lt;Settings!$E$5))),Settings!$A$5,IF(AND(ISNUMBER(Settings!$D$6),ISNUMBER(Settings!$E$6),IF(Settings!$D$6&lt;=Settings!$E$6,AND(AA346&gt;=Settings!$D$6,AA346&lt;Settings!$E$6),OR(AA346&gt;=Settings!$D$6,AA346&lt;Settings!$E$6))),Settings!$A$6,IF(AND(ISNUMBER(Settings!$D$7),ISNUMBER(Settings!$E$7),IF(Settings!$D$7&lt;=Settings!$E$7,AND(AA346&gt;=Settings!$D$7,AA346&lt;Settings!$E$7),OR(AA346&gt;=Settings!$D$7,AA346&lt;Settings!$E$7))),Settings!$A$7,IF(AND(ISNUMBER(Settings!$D$8),ISNUMBER(Settings!$E$8),IF(Settings!$D$8&lt;=Settings!$E$8,AND(AA346&gt;=Settings!$D$8,AA346&lt;Settings!$E$8),OR(AA346&gt;=Settings!$D$8,AA346&lt;Settings!$E$8))),Settings!$A$8,IF(AND(ISNUMBER(Settings!$D$9),ISNUMBER(Settings!$E$9),IF(Settings!$D$9&lt;=Settings!$E$9,AND(AA346&gt;=Settings!$D$9,AA346&lt;Settings!$E$9),OR(AA346&gt;=Settings!$D$9,AA346&lt;Settings!$E$9))),Settings!$A$9,IF(AND(ISNUMBER(Settings!$D$10),ISNUMBER(Settings!$E$10),IF(Settings!$D$10&lt;=Settings!$E$10,AND(AA346&gt;=Settings!$D$10,AA346&lt;Settings!$E$10),OR(AA346&gt;=Settings!$D$10,AA346&lt;Settings!$E$10))),Settings!$A$10,"")))))))</f>
        <v>0</v>
      </c>
      <c r="AA346">
        <f>IF(AND(A346,ISNUMBER(Journal!$B346)),MOD(ROUND(MOD(Journal!$B346,1)*1440,0)-ROUND(Journal!$D$8*60,0),1440),"")</f>
        <v>0</v>
      </c>
      <c r="AB346">
        <f>IF(G346=1,"LONG",IF(G346=-1,"SHORT",""))</f>
        <v>0</v>
      </c>
      <c r="AC346">
        <f>AC345+IF(K346,1,0)</f>
        <v>0</v>
      </c>
      <c r="AD346">
        <f>IF(K346,AC346,"")</f>
        <v>0</v>
      </c>
      <c r="AE346">
        <f>J346="OPEN"</f>
        <v>0</v>
      </c>
      <c r="AF346">
        <f>AND(J346&lt;&gt;"",J346&lt;&gt;"OK",J346&lt;&gt;"OPEN")</f>
        <v>0</v>
      </c>
      <c r="AH346">
        <v>335</v>
      </c>
      <c r="AI346">
        <f>IF(AH346&gt;$AZ$11,"",IF(AH346=0,Journal!$D$3,INDEX($Q$11:$Q$1010,MATCH(AH346,$AD$11:$AD$1010,0))))</f>
        <v>0</v>
      </c>
      <c r="AJ346">
        <v>336</v>
      </c>
      <c r="AK346">
        <f>IF(AJ346&gt;$AZ$11,"",INDEX($P$11:$P$1010,MATCH(AJ346,$AD$11:$AD$1010,0)))</f>
        <v>0</v>
      </c>
    </row>
    <row r="347" spans="1:37">
      <c r="A347">
        <f>COUNTA(Journal!A347:M347)&gt;0</f>
        <v>0</v>
      </c>
      <c r="B347">
        <f>IF(Journal!$C347="",0,IFERROR(MATCH(Journal!$C347,Markets!$A$5:$A$154,0),0))</f>
        <v>0</v>
      </c>
      <c r="C347">
        <f>IF(B347&gt;0,INDEX(Markets!$C$5:$C$154,B347),"")</f>
        <v>0</v>
      </c>
      <c r="D347">
        <f>IF(B347&gt;0,INDEX(Markets!$F$5:$F$154,B347),"")</f>
        <v>0</v>
      </c>
      <c r="E347">
        <f>IF(B347&gt;0,IF(INDEX(Markets!$G$5:$G$154,B347)="",Journal!$D$4,INDEX(Markets!$G$5:$G$154,B347)),"")</f>
        <v>0</v>
      </c>
      <c r="F347">
        <f>IF(B347&gt;0,N(INDEX(Markets!$H$5:$H$154,B347)),0)</f>
        <v>0</v>
      </c>
      <c r="G347">
        <f>IF(Journal!$D347="LONG",1,IF(Journal!$D347="SHORT",-1,0))</f>
        <v>0</v>
      </c>
      <c r="H347">
        <f>IF(AND(ISNUMBER(Journal!$E347),ISNUMBER(Journal!$F347)),ABS(Journal!$E347-Journal!$F347),"")</f>
        <v>0</v>
      </c>
      <c r="I347">
        <f>IF(NOT(A347),"",IF(Journal!$C347="","INSTRUMENT MISSING",IF(B347=0,"UNKNOWN INSTRUMENT",IF(OR(NOT(ISNUMBER(C347)),NOT(ISNUMBER(D347))),"INSTRUMENT SPECS MISSING",IF(OR(C347&lt;=0,D347&lt;=0),"INSTRUMENT SPECS MISSING",IF(NOT(ISNUMBER(Journal!$E347)),"ENTRY MISSING",IF(NOT(ISNUMBER(Journal!$F347)),"SL MISSING",IF(Journal!$F347=Journal!$E347,"SL = ENTRY",IF(G347=0,"DIRECTION MISSING",IF(G347*(Journal!$E347-Journal!$F347)&lt;=0,"SL WRONG SIDE",IF(NOT(AND(ISNUMBER(Journal!$L347),Journal!$L347&gt;0)),IF(TRUE,"LOTS MISSING","RISK MISSING"),"")))))))))))</f>
        <v>0</v>
      </c>
      <c r="J347">
        <f>IF(NOT(A347),"",IF(I347&lt;&gt;"",I347,IF(AND(ISNUMBER(Journal!$G347),G347*(Journal!$G347-Journal!$E347)&lt;=0),"TP1 WRONG SIDE",IF(AND(ISNUMBER(Journal!$H347),G347*(Journal!$H347-Journal!$E347)&lt;=0),"TP2 WRONG SIDE",IF(AND(ISNUMBER(Journal!$I347),G347*(Journal!$I347-Journal!$E347)&lt;=0),"TP3 WRONG SIDE",IF(Journal!$K347="","OPEN",IF(AND(Journal!$M347&lt;&gt;"",OR(NOT(ISNUMBER(Journal!$M347)),Journal!$M347&lt;=0,Journal!$M347&gt;=1)),"TP1 % INVALID",IF(Journal!$K347="SL","OK",IF(Journal!$K347="TP",IF(ISNUMBER(Journal!$G347),"OK","TP1 MISSING"),IF(Journal!$K347="Manual exit",IF(ISNUMBER(Journal!$J347),"OK","MANUAL MISSING"),IF(Journal!$K347="TP1 + Breakeven",IF(ISNUMBER(Journal!$G347),"OK","TP1 MISSING"),IF(Journal!$K347="TP1 + Manual",IF(ISNUMBER(Journal!$G347),IF(ISNUMBER(Journal!$J347),"OK","MANUAL MISSING"),IF(ISNUMBER(Journal!$J347),"TP1 MISSING","TP1 &amp; MANUAL MISSING")),IF(Journal!$K347="Multiple TP",IF(ISNUMBER(Journal!$G347),IF(ISNUMBER(Journal!$H347),"OK","TP2 MISSING"),IF(ISNUMBER(Journal!$H347),"TP1 MISSING","TP1 &amp; TP2 MISSING")),"UNKNOWN OUTCOME")))))))))))))</f>
        <v>0</v>
      </c>
      <c r="K347">
        <f>J347="OK"</f>
        <v>0</v>
      </c>
      <c r="L347">
        <f>IF(ISNUMBER(Journal!$M347),Journal!$M347,0.5)</f>
        <v>0</v>
      </c>
      <c r="M347">
        <f>IF(NOT(K347),"",G347*IF(Journal!$K347="SL",Journal!$F347-Journal!$E347,IF(Journal!$K347="TP",Journal!$G347-Journal!$E347,IF(Journal!$K347="Manual exit",Journal!$J347-Journal!$E347,IF(Journal!$K347="TP1 + Breakeven",L347*(Journal!$G347-Journal!$E347),IF(Journal!$K347="TP1 + Manual",L347*(Journal!$G347-Journal!$E347)+(1-L347)*(Journal!$J347-Journal!$E347),(Journal!$G347+Journal!$H347+IF(ISNUMBER(Journal!$I347),Journal!$I347,0))/IF(ISNUMBER(Journal!$I347),3,2)-Journal!$E347))))))</f>
        <v>0</v>
      </c>
      <c r="N347">
        <f>IF(K347,Journal!$E347+G347*M347,"")</f>
        <v>0</v>
      </c>
      <c r="O347">
        <f>Q346</f>
        <v>0</v>
      </c>
      <c r="P347">
        <f>IF(OR(NOT(A347),I347&lt;&gt;""),"",Journal!$L347)</f>
        <v>0</v>
      </c>
      <c r="Q347">
        <f>O347+IF(K347,V347,0)</f>
        <v>0</v>
      </c>
      <c r="R347">
        <f>IF(P347="","",H347*P347*C347*D347)</f>
        <v>0</v>
      </c>
      <c r="S347">
        <f>IF(K347,M347*P347*C347*D347,"")</f>
        <v>0</v>
      </c>
      <c r="T347">
        <f>IF(K347,-IF(F347&gt;0,F347*Journal!$E347*P347*C347*D347,P347*E347),"")</f>
        <v>0</v>
      </c>
      <c r="U347">
        <f>IF(K347,IF(S347&gt;0,"W",IF(S347&lt;0,"L","B")),"")</f>
        <v>0</v>
      </c>
      <c r="V347">
        <f>IF(K347,S347+T347,"")</f>
        <v>0</v>
      </c>
      <c r="W347">
        <f>IF(K347,V347/O347,"")</f>
        <v>0</v>
      </c>
      <c r="X347">
        <f>IF(K347,M347/H347,"")</f>
        <v>0</v>
      </c>
      <c r="Y347">
        <f>IF(AND(OR(J347="OK",J347="OPEN"),ISNUMBER(Journal!$G347)),G347*(Journal!$G347-Journal!$E347)/H347,"")</f>
        <v>0</v>
      </c>
      <c r="Z347">
        <f>IF(AA347="","",IF(AND(ISNUMBER(Settings!$D$5),ISNUMBER(Settings!$E$5),IF(Settings!$D$5&lt;=Settings!$E$5,AND(AA347&gt;=Settings!$D$5,AA347&lt;Settings!$E$5),OR(AA347&gt;=Settings!$D$5,AA347&lt;Settings!$E$5))),Settings!$A$5,IF(AND(ISNUMBER(Settings!$D$6),ISNUMBER(Settings!$E$6),IF(Settings!$D$6&lt;=Settings!$E$6,AND(AA347&gt;=Settings!$D$6,AA347&lt;Settings!$E$6),OR(AA347&gt;=Settings!$D$6,AA347&lt;Settings!$E$6))),Settings!$A$6,IF(AND(ISNUMBER(Settings!$D$7),ISNUMBER(Settings!$E$7),IF(Settings!$D$7&lt;=Settings!$E$7,AND(AA347&gt;=Settings!$D$7,AA347&lt;Settings!$E$7),OR(AA347&gt;=Settings!$D$7,AA347&lt;Settings!$E$7))),Settings!$A$7,IF(AND(ISNUMBER(Settings!$D$8),ISNUMBER(Settings!$E$8),IF(Settings!$D$8&lt;=Settings!$E$8,AND(AA347&gt;=Settings!$D$8,AA347&lt;Settings!$E$8),OR(AA347&gt;=Settings!$D$8,AA347&lt;Settings!$E$8))),Settings!$A$8,IF(AND(ISNUMBER(Settings!$D$9),ISNUMBER(Settings!$E$9),IF(Settings!$D$9&lt;=Settings!$E$9,AND(AA347&gt;=Settings!$D$9,AA347&lt;Settings!$E$9),OR(AA347&gt;=Settings!$D$9,AA347&lt;Settings!$E$9))),Settings!$A$9,IF(AND(ISNUMBER(Settings!$D$10),ISNUMBER(Settings!$E$10),IF(Settings!$D$10&lt;=Settings!$E$10,AND(AA347&gt;=Settings!$D$10,AA347&lt;Settings!$E$10),OR(AA347&gt;=Settings!$D$10,AA347&lt;Settings!$E$10))),Settings!$A$10,"")))))))</f>
        <v>0</v>
      </c>
      <c r="AA347">
        <f>IF(AND(A347,ISNUMBER(Journal!$B347)),MOD(ROUND(MOD(Journal!$B347,1)*1440,0)-ROUND(Journal!$D$8*60,0),1440),"")</f>
        <v>0</v>
      </c>
      <c r="AB347">
        <f>IF(G347=1,"LONG",IF(G347=-1,"SHORT",""))</f>
        <v>0</v>
      </c>
      <c r="AC347">
        <f>AC346+IF(K347,1,0)</f>
        <v>0</v>
      </c>
      <c r="AD347">
        <f>IF(K347,AC347,"")</f>
        <v>0</v>
      </c>
      <c r="AE347">
        <f>J347="OPEN"</f>
        <v>0</v>
      </c>
      <c r="AF347">
        <f>AND(J347&lt;&gt;"",J347&lt;&gt;"OK",J347&lt;&gt;"OPEN")</f>
        <v>0</v>
      </c>
      <c r="AH347">
        <v>336</v>
      </c>
      <c r="AI347">
        <f>IF(AH347&gt;$AZ$11,"",IF(AH347=0,Journal!$D$3,INDEX($Q$11:$Q$1010,MATCH(AH347,$AD$11:$AD$1010,0))))</f>
        <v>0</v>
      </c>
      <c r="AJ347">
        <v>337</v>
      </c>
      <c r="AK347">
        <f>IF(AJ347&gt;$AZ$11,"",INDEX($P$11:$P$1010,MATCH(AJ347,$AD$11:$AD$1010,0)))</f>
        <v>0</v>
      </c>
    </row>
    <row r="348" spans="1:37">
      <c r="A348">
        <f>COUNTA(Journal!A348:M348)&gt;0</f>
        <v>0</v>
      </c>
      <c r="B348">
        <f>IF(Journal!$C348="",0,IFERROR(MATCH(Journal!$C348,Markets!$A$5:$A$154,0),0))</f>
        <v>0</v>
      </c>
      <c r="C348">
        <f>IF(B348&gt;0,INDEX(Markets!$C$5:$C$154,B348),"")</f>
        <v>0</v>
      </c>
      <c r="D348">
        <f>IF(B348&gt;0,INDEX(Markets!$F$5:$F$154,B348),"")</f>
        <v>0</v>
      </c>
      <c r="E348">
        <f>IF(B348&gt;0,IF(INDEX(Markets!$G$5:$G$154,B348)="",Journal!$D$4,INDEX(Markets!$G$5:$G$154,B348)),"")</f>
        <v>0</v>
      </c>
      <c r="F348">
        <f>IF(B348&gt;0,N(INDEX(Markets!$H$5:$H$154,B348)),0)</f>
        <v>0</v>
      </c>
      <c r="G348">
        <f>IF(Journal!$D348="LONG",1,IF(Journal!$D348="SHORT",-1,0))</f>
        <v>0</v>
      </c>
      <c r="H348">
        <f>IF(AND(ISNUMBER(Journal!$E348),ISNUMBER(Journal!$F348)),ABS(Journal!$E348-Journal!$F348),"")</f>
        <v>0</v>
      </c>
      <c r="I348">
        <f>IF(NOT(A348),"",IF(Journal!$C348="","INSTRUMENT MISSING",IF(B348=0,"UNKNOWN INSTRUMENT",IF(OR(NOT(ISNUMBER(C348)),NOT(ISNUMBER(D348))),"INSTRUMENT SPECS MISSING",IF(OR(C348&lt;=0,D348&lt;=0),"INSTRUMENT SPECS MISSING",IF(NOT(ISNUMBER(Journal!$E348)),"ENTRY MISSING",IF(NOT(ISNUMBER(Journal!$F348)),"SL MISSING",IF(Journal!$F348=Journal!$E348,"SL = ENTRY",IF(G348=0,"DIRECTION MISSING",IF(G348*(Journal!$E348-Journal!$F348)&lt;=0,"SL WRONG SIDE",IF(NOT(AND(ISNUMBER(Journal!$L348),Journal!$L348&gt;0)),IF(TRUE,"LOTS MISSING","RISK MISSING"),"")))))))))))</f>
        <v>0</v>
      </c>
      <c r="J348">
        <f>IF(NOT(A348),"",IF(I348&lt;&gt;"",I348,IF(AND(ISNUMBER(Journal!$G348),G348*(Journal!$G348-Journal!$E348)&lt;=0),"TP1 WRONG SIDE",IF(AND(ISNUMBER(Journal!$H348),G348*(Journal!$H348-Journal!$E348)&lt;=0),"TP2 WRONG SIDE",IF(AND(ISNUMBER(Journal!$I348),G348*(Journal!$I348-Journal!$E348)&lt;=0),"TP3 WRONG SIDE",IF(Journal!$K348="","OPEN",IF(AND(Journal!$M348&lt;&gt;"",OR(NOT(ISNUMBER(Journal!$M348)),Journal!$M348&lt;=0,Journal!$M348&gt;=1)),"TP1 % INVALID",IF(Journal!$K348="SL","OK",IF(Journal!$K348="TP",IF(ISNUMBER(Journal!$G348),"OK","TP1 MISSING"),IF(Journal!$K348="Manual exit",IF(ISNUMBER(Journal!$J348),"OK","MANUAL MISSING"),IF(Journal!$K348="TP1 + Breakeven",IF(ISNUMBER(Journal!$G348),"OK","TP1 MISSING"),IF(Journal!$K348="TP1 + Manual",IF(ISNUMBER(Journal!$G348),IF(ISNUMBER(Journal!$J348),"OK","MANUAL MISSING"),IF(ISNUMBER(Journal!$J348),"TP1 MISSING","TP1 &amp; MANUAL MISSING")),IF(Journal!$K348="Multiple TP",IF(ISNUMBER(Journal!$G348),IF(ISNUMBER(Journal!$H348),"OK","TP2 MISSING"),IF(ISNUMBER(Journal!$H348),"TP1 MISSING","TP1 &amp; TP2 MISSING")),"UNKNOWN OUTCOME")))))))))))))</f>
        <v>0</v>
      </c>
      <c r="K348">
        <f>J348="OK"</f>
        <v>0</v>
      </c>
      <c r="L348">
        <f>IF(ISNUMBER(Journal!$M348),Journal!$M348,0.5)</f>
        <v>0</v>
      </c>
      <c r="M348">
        <f>IF(NOT(K348),"",G348*IF(Journal!$K348="SL",Journal!$F348-Journal!$E348,IF(Journal!$K348="TP",Journal!$G348-Journal!$E348,IF(Journal!$K348="Manual exit",Journal!$J348-Journal!$E348,IF(Journal!$K348="TP1 + Breakeven",L348*(Journal!$G348-Journal!$E348),IF(Journal!$K348="TP1 + Manual",L348*(Journal!$G348-Journal!$E348)+(1-L348)*(Journal!$J348-Journal!$E348),(Journal!$G348+Journal!$H348+IF(ISNUMBER(Journal!$I348),Journal!$I348,0))/IF(ISNUMBER(Journal!$I348),3,2)-Journal!$E348))))))</f>
        <v>0</v>
      </c>
      <c r="N348">
        <f>IF(K348,Journal!$E348+G348*M348,"")</f>
        <v>0</v>
      </c>
      <c r="O348">
        <f>Q347</f>
        <v>0</v>
      </c>
      <c r="P348">
        <f>IF(OR(NOT(A348),I348&lt;&gt;""),"",Journal!$L348)</f>
        <v>0</v>
      </c>
      <c r="Q348">
        <f>O348+IF(K348,V348,0)</f>
        <v>0</v>
      </c>
      <c r="R348">
        <f>IF(P348="","",H348*P348*C348*D348)</f>
        <v>0</v>
      </c>
      <c r="S348">
        <f>IF(K348,M348*P348*C348*D348,"")</f>
        <v>0</v>
      </c>
      <c r="T348">
        <f>IF(K348,-IF(F348&gt;0,F348*Journal!$E348*P348*C348*D348,P348*E348),"")</f>
        <v>0</v>
      </c>
      <c r="U348">
        <f>IF(K348,IF(S348&gt;0,"W",IF(S348&lt;0,"L","B")),"")</f>
        <v>0</v>
      </c>
      <c r="V348">
        <f>IF(K348,S348+T348,"")</f>
        <v>0</v>
      </c>
      <c r="W348">
        <f>IF(K348,V348/O348,"")</f>
        <v>0</v>
      </c>
      <c r="X348">
        <f>IF(K348,M348/H348,"")</f>
        <v>0</v>
      </c>
      <c r="Y348">
        <f>IF(AND(OR(J348="OK",J348="OPEN"),ISNUMBER(Journal!$G348)),G348*(Journal!$G348-Journal!$E348)/H348,"")</f>
        <v>0</v>
      </c>
      <c r="Z348">
        <f>IF(AA348="","",IF(AND(ISNUMBER(Settings!$D$5),ISNUMBER(Settings!$E$5),IF(Settings!$D$5&lt;=Settings!$E$5,AND(AA348&gt;=Settings!$D$5,AA348&lt;Settings!$E$5),OR(AA348&gt;=Settings!$D$5,AA348&lt;Settings!$E$5))),Settings!$A$5,IF(AND(ISNUMBER(Settings!$D$6),ISNUMBER(Settings!$E$6),IF(Settings!$D$6&lt;=Settings!$E$6,AND(AA348&gt;=Settings!$D$6,AA348&lt;Settings!$E$6),OR(AA348&gt;=Settings!$D$6,AA348&lt;Settings!$E$6))),Settings!$A$6,IF(AND(ISNUMBER(Settings!$D$7),ISNUMBER(Settings!$E$7),IF(Settings!$D$7&lt;=Settings!$E$7,AND(AA348&gt;=Settings!$D$7,AA348&lt;Settings!$E$7),OR(AA348&gt;=Settings!$D$7,AA348&lt;Settings!$E$7))),Settings!$A$7,IF(AND(ISNUMBER(Settings!$D$8),ISNUMBER(Settings!$E$8),IF(Settings!$D$8&lt;=Settings!$E$8,AND(AA348&gt;=Settings!$D$8,AA348&lt;Settings!$E$8),OR(AA348&gt;=Settings!$D$8,AA348&lt;Settings!$E$8))),Settings!$A$8,IF(AND(ISNUMBER(Settings!$D$9),ISNUMBER(Settings!$E$9),IF(Settings!$D$9&lt;=Settings!$E$9,AND(AA348&gt;=Settings!$D$9,AA348&lt;Settings!$E$9),OR(AA348&gt;=Settings!$D$9,AA348&lt;Settings!$E$9))),Settings!$A$9,IF(AND(ISNUMBER(Settings!$D$10),ISNUMBER(Settings!$E$10),IF(Settings!$D$10&lt;=Settings!$E$10,AND(AA348&gt;=Settings!$D$10,AA348&lt;Settings!$E$10),OR(AA348&gt;=Settings!$D$10,AA348&lt;Settings!$E$10))),Settings!$A$10,"")))))))</f>
        <v>0</v>
      </c>
      <c r="AA348">
        <f>IF(AND(A348,ISNUMBER(Journal!$B348)),MOD(ROUND(MOD(Journal!$B348,1)*1440,0)-ROUND(Journal!$D$8*60,0),1440),"")</f>
        <v>0</v>
      </c>
      <c r="AB348">
        <f>IF(G348=1,"LONG",IF(G348=-1,"SHORT",""))</f>
        <v>0</v>
      </c>
      <c r="AC348">
        <f>AC347+IF(K348,1,0)</f>
        <v>0</v>
      </c>
      <c r="AD348">
        <f>IF(K348,AC348,"")</f>
        <v>0</v>
      </c>
      <c r="AE348">
        <f>J348="OPEN"</f>
        <v>0</v>
      </c>
      <c r="AF348">
        <f>AND(J348&lt;&gt;"",J348&lt;&gt;"OK",J348&lt;&gt;"OPEN")</f>
        <v>0</v>
      </c>
      <c r="AH348">
        <v>337</v>
      </c>
      <c r="AI348">
        <f>IF(AH348&gt;$AZ$11,"",IF(AH348=0,Journal!$D$3,INDEX($Q$11:$Q$1010,MATCH(AH348,$AD$11:$AD$1010,0))))</f>
        <v>0</v>
      </c>
      <c r="AJ348">
        <v>338</v>
      </c>
      <c r="AK348">
        <f>IF(AJ348&gt;$AZ$11,"",INDEX($P$11:$P$1010,MATCH(AJ348,$AD$11:$AD$1010,0)))</f>
        <v>0</v>
      </c>
    </row>
    <row r="349" spans="1:37">
      <c r="A349">
        <f>COUNTA(Journal!A349:M349)&gt;0</f>
        <v>0</v>
      </c>
      <c r="B349">
        <f>IF(Journal!$C349="",0,IFERROR(MATCH(Journal!$C349,Markets!$A$5:$A$154,0),0))</f>
        <v>0</v>
      </c>
      <c r="C349">
        <f>IF(B349&gt;0,INDEX(Markets!$C$5:$C$154,B349),"")</f>
        <v>0</v>
      </c>
      <c r="D349">
        <f>IF(B349&gt;0,INDEX(Markets!$F$5:$F$154,B349),"")</f>
        <v>0</v>
      </c>
      <c r="E349">
        <f>IF(B349&gt;0,IF(INDEX(Markets!$G$5:$G$154,B349)="",Journal!$D$4,INDEX(Markets!$G$5:$G$154,B349)),"")</f>
        <v>0</v>
      </c>
      <c r="F349">
        <f>IF(B349&gt;0,N(INDEX(Markets!$H$5:$H$154,B349)),0)</f>
        <v>0</v>
      </c>
      <c r="G349">
        <f>IF(Journal!$D349="LONG",1,IF(Journal!$D349="SHORT",-1,0))</f>
        <v>0</v>
      </c>
      <c r="H349">
        <f>IF(AND(ISNUMBER(Journal!$E349),ISNUMBER(Journal!$F349)),ABS(Journal!$E349-Journal!$F349),"")</f>
        <v>0</v>
      </c>
      <c r="I349">
        <f>IF(NOT(A349),"",IF(Journal!$C349="","INSTRUMENT MISSING",IF(B349=0,"UNKNOWN INSTRUMENT",IF(OR(NOT(ISNUMBER(C349)),NOT(ISNUMBER(D349))),"INSTRUMENT SPECS MISSING",IF(OR(C349&lt;=0,D349&lt;=0),"INSTRUMENT SPECS MISSING",IF(NOT(ISNUMBER(Journal!$E349)),"ENTRY MISSING",IF(NOT(ISNUMBER(Journal!$F349)),"SL MISSING",IF(Journal!$F349=Journal!$E349,"SL = ENTRY",IF(G349=0,"DIRECTION MISSING",IF(G349*(Journal!$E349-Journal!$F349)&lt;=0,"SL WRONG SIDE",IF(NOT(AND(ISNUMBER(Journal!$L349),Journal!$L349&gt;0)),IF(TRUE,"LOTS MISSING","RISK MISSING"),"")))))))))))</f>
        <v>0</v>
      </c>
      <c r="J349">
        <f>IF(NOT(A349),"",IF(I349&lt;&gt;"",I349,IF(AND(ISNUMBER(Journal!$G349),G349*(Journal!$G349-Journal!$E349)&lt;=0),"TP1 WRONG SIDE",IF(AND(ISNUMBER(Journal!$H349),G349*(Journal!$H349-Journal!$E349)&lt;=0),"TP2 WRONG SIDE",IF(AND(ISNUMBER(Journal!$I349),G349*(Journal!$I349-Journal!$E349)&lt;=0),"TP3 WRONG SIDE",IF(Journal!$K349="","OPEN",IF(AND(Journal!$M349&lt;&gt;"",OR(NOT(ISNUMBER(Journal!$M349)),Journal!$M349&lt;=0,Journal!$M349&gt;=1)),"TP1 % INVALID",IF(Journal!$K349="SL","OK",IF(Journal!$K349="TP",IF(ISNUMBER(Journal!$G349),"OK","TP1 MISSING"),IF(Journal!$K349="Manual exit",IF(ISNUMBER(Journal!$J349),"OK","MANUAL MISSING"),IF(Journal!$K349="TP1 + Breakeven",IF(ISNUMBER(Journal!$G349),"OK","TP1 MISSING"),IF(Journal!$K349="TP1 + Manual",IF(ISNUMBER(Journal!$G349),IF(ISNUMBER(Journal!$J349),"OK","MANUAL MISSING"),IF(ISNUMBER(Journal!$J349),"TP1 MISSING","TP1 &amp; MANUAL MISSING")),IF(Journal!$K349="Multiple TP",IF(ISNUMBER(Journal!$G349),IF(ISNUMBER(Journal!$H349),"OK","TP2 MISSING"),IF(ISNUMBER(Journal!$H349),"TP1 MISSING","TP1 &amp; TP2 MISSING")),"UNKNOWN OUTCOME")))))))))))))</f>
        <v>0</v>
      </c>
      <c r="K349">
        <f>J349="OK"</f>
        <v>0</v>
      </c>
      <c r="L349">
        <f>IF(ISNUMBER(Journal!$M349),Journal!$M349,0.5)</f>
        <v>0</v>
      </c>
      <c r="M349">
        <f>IF(NOT(K349),"",G349*IF(Journal!$K349="SL",Journal!$F349-Journal!$E349,IF(Journal!$K349="TP",Journal!$G349-Journal!$E349,IF(Journal!$K349="Manual exit",Journal!$J349-Journal!$E349,IF(Journal!$K349="TP1 + Breakeven",L349*(Journal!$G349-Journal!$E349),IF(Journal!$K349="TP1 + Manual",L349*(Journal!$G349-Journal!$E349)+(1-L349)*(Journal!$J349-Journal!$E349),(Journal!$G349+Journal!$H349+IF(ISNUMBER(Journal!$I349),Journal!$I349,0))/IF(ISNUMBER(Journal!$I349),3,2)-Journal!$E349))))))</f>
        <v>0</v>
      </c>
      <c r="N349">
        <f>IF(K349,Journal!$E349+G349*M349,"")</f>
        <v>0</v>
      </c>
      <c r="O349">
        <f>Q348</f>
        <v>0</v>
      </c>
      <c r="P349">
        <f>IF(OR(NOT(A349),I349&lt;&gt;""),"",Journal!$L349)</f>
        <v>0</v>
      </c>
      <c r="Q349">
        <f>O349+IF(K349,V349,0)</f>
        <v>0</v>
      </c>
      <c r="R349">
        <f>IF(P349="","",H349*P349*C349*D349)</f>
        <v>0</v>
      </c>
      <c r="S349">
        <f>IF(K349,M349*P349*C349*D349,"")</f>
        <v>0</v>
      </c>
      <c r="T349">
        <f>IF(K349,-IF(F349&gt;0,F349*Journal!$E349*P349*C349*D349,P349*E349),"")</f>
        <v>0</v>
      </c>
      <c r="U349">
        <f>IF(K349,IF(S349&gt;0,"W",IF(S349&lt;0,"L","B")),"")</f>
        <v>0</v>
      </c>
      <c r="V349">
        <f>IF(K349,S349+T349,"")</f>
        <v>0</v>
      </c>
      <c r="W349">
        <f>IF(K349,V349/O349,"")</f>
        <v>0</v>
      </c>
      <c r="X349">
        <f>IF(K349,M349/H349,"")</f>
        <v>0</v>
      </c>
      <c r="Y349">
        <f>IF(AND(OR(J349="OK",J349="OPEN"),ISNUMBER(Journal!$G349)),G349*(Journal!$G349-Journal!$E349)/H349,"")</f>
        <v>0</v>
      </c>
      <c r="Z349">
        <f>IF(AA349="","",IF(AND(ISNUMBER(Settings!$D$5),ISNUMBER(Settings!$E$5),IF(Settings!$D$5&lt;=Settings!$E$5,AND(AA349&gt;=Settings!$D$5,AA349&lt;Settings!$E$5),OR(AA349&gt;=Settings!$D$5,AA349&lt;Settings!$E$5))),Settings!$A$5,IF(AND(ISNUMBER(Settings!$D$6),ISNUMBER(Settings!$E$6),IF(Settings!$D$6&lt;=Settings!$E$6,AND(AA349&gt;=Settings!$D$6,AA349&lt;Settings!$E$6),OR(AA349&gt;=Settings!$D$6,AA349&lt;Settings!$E$6))),Settings!$A$6,IF(AND(ISNUMBER(Settings!$D$7),ISNUMBER(Settings!$E$7),IF(Settings!$D$7&lt;=Settings!$E$7,AND(AA349&gt;=Settings!$D$7,AA349&lt;Settings!$E$7),OR(AA349&gt;=Settings!$D$7,AA349&lt;Settings!$E$7))),Settings!$A$7,IF(AND(ISNUMBER(Settings!$D$8),ISNUMBER(Settings!$E$8),IF(Settings!$D$8&lt;=Settings!$E$8,AND(AA349&gt;=Settings!$D$8,AA349&lt;Settings!$E$8),OR(AA349&gt;=Settings!$D$8,AA349&lt;Settings!$E$8))),Settings!$A$8,IF(AND(ISNUMBER(Settings!$D$9),ISNUMBER(Settings!$E$9),IF(Settings!$D$9&lt;=Settings!$E$9,AND(AA349&gt;=Settings!$D$9,AA349&lt;Settings!$E$9),OR(AA349&gt;=Settings!$D$9,AA349&lt;Settings!$E$9))),Settings!$A$9,IF(AND(ISNUMBER(Settings!$D$10),ISNUMBER(Settings!$E$10),IF(Settings!$D$10&lt;=Settings!$E$10,AND(AA349&gt;=Settings!$D$10,AA349&lt;Settings!$E$10),OR(AA349&gt;=Settings!$D$10,AA349&lt;Settings!$E$10))),Settings!$A$10,"")))))))</f>
        <v>0</v>
      </c>
      <c r="AA349">
        <f>IF(AND(A349,ISNUMBER(Journal!$B349)),MOD(ROUND(MOD(Journal!$B349,1)*1440,0)-ROUND(Journal!$D$8*60,0),1440),"")</f>
        <v>0</v>
      </c>
      <c r="AB349">
        <f>IF(G349=1,"LONG",IF(G349=-1,"SHORT",""))</f>
        <v>0</v>
      </c>
      <c r="AC349">
        <f>AC348+IF(K349,1,0)</f>
        <v>0</v>
      </c>
      <c r="AD349">
        <f>IF(K349,AC349,"")</f>
        <v>0</v>
      </c>
      <c r="AE349">
        <f>J349="OPEN"</f>
        <v>0</v>
      </c>
      <c r="AF349">
        <f>AND(J349&lt;&gt;"",J349&lt;&gt;"OK",J349&lt;&gt;"OPEN")</f>
        <v>0</v>
      </c>
      <c r="AH349">
        <v>338</v>
      </c>
      <c r="AI349">
        <f>IF(AH349&gt;$AZ$11,"",IF(AH349=0,Journal!$D$3,INDEX($Q$11:$Q$1010,MATCH(AH349,$AD$11:$AD$1010,0))))</f>
        <v>0</v>
      </c>
      <c r="AJ349">
        <v>339</v>
      </c>
      <c r="AK349">
        <f>IF(AJ349&gt;$AZ$11,"",INDEX($P$11:$P$1010,MATCH(AJ349,$AD$11:$AD$1010,0)))</f>
        <v>0</v>
      </c>
    </row>
    <row r="350" spans="1:37">
      <c r="A350">
        <f>COUNTA(Journal!A350:M350)&gt;0</f>
        <v>0</v>
      </c>
      <c r="B350">
        <f>IF(Journal!$C350="",0,IFERROR(MATCH(Journal!$C350,Markets!$A$5:$A$154,0),0))</f>
        <v>0</v>
      </c>
      <c r="C350">
        <f>IF(B350&gt;0,INDEX(Markets!$C$5:$C$154,B350),"")</f>
        <v>0</v>
      </c>
      <c r="D350">
        <f>IF(B350&gt;0,INDEX(Markets!$F$5:$F$154,B350),"")</f>
        <v>0</v>
      </c>
      <c r="E350">
        <f>IF(B350&gt;0,IF(INDEX(Markets!$G$5:$G$154,B350)="",Journal!$D$4,INDEX(Markets!$G$5:$G$154,B350)),"")</f>
        <v>0</v>
      </c>
      <c r="F350">
        <f>IF(B350&gt;0,N(INDEX(Markets!$H$5:$H$154,B350)),0)</f>
        <v>0</v>
      </c>
      <c r="G350">
        <f>IF(Journal!$D350="LONG",1,IF(Journal!$D350="SHORT",-1,0))</f>
        <v>0</v>
      </c>
      <c r="H350">
        <f>IF(AND(ISNUMBER(Journal!$E350),ISNUMBER(Journal!$F350)),ABS(Journal!$E350-Journal!$F350),"")</f>
        <v>0</v>
      </c>
      <c r="I350">
        <f>IF(NOT(A350),"",IF(Journal!$C350="","INSTRUMENT MISSING",IF(B350=0,"UNKNOWN INSTRUMENT",IF(OR(NOT(ISNUMBER(C350)),NOT(ISNUMBER(D350))),"INSTRUMENT SPECS MISSING",IF(OR(C350&lt;=0,D350&lt;=0),"INSTRUMENT SPECS MISSING",IF(NOT(ISNUMBER(Journal!$E350)),"ENTRY MISSING",IF(NOT(ISNUMBER(Journal!$F350)),"SL MISSING",IF(Journal!$F350=Journal!$E350,"SL = ENTRY",IF(G350=0,"DIRECTION MISSING",IF(G350*(Journal!$E350-Journal!$F350)&lt;=0,"SL WRONG SIDE",IF(NOT(AND(ISNUMBER(Journal!$L350),Journal!$L350&gt;0)),IF(TRUE,"LOTS MISSING","RISK MISSING"),"")))))))))))</f>
        <v>0</v>
      </c>
      <c r="J350">
        <f>IF(NOT(A350),"",IF(I350&lt;&gt;"",I350,IF(AND(ISNUMBER(Journal!$G350),G350*(Journal!$G350-Journal!$E350)&lt;=0),"TP1 WRONG SIDE",IF(AND(ISNUMBER(Journal!$H350),G350*(Journal!$H350-Journal!$E350)&lt;=0),"TP2 WRONG SIDE",IF(AND(ISNUMBER(Journal!$I350),G350*(Journal!$I350-Journal!$E350)&lt;=0),"TP3 WRONG SIDE",IF(Journal!$K350="","OPEN",IF(AND(Journal!$M350&lt;&gt;"",OR(NOT(ISNUMBER(Journal!$M350)),Journal!$M350&lt;=0,Journal!$M350&gt;=1)),"TP1 % INVALID",IF(Journal!$K350="SL","OK",IF(Journal!$K350="TP",IF(ISNUMBER(Journal!$G350),"OK","TP1 MISSING"),IF(Journal!$K350="Manual exit",IF(ISNUMBER(Journal!$J350),"OK","MANUAL MISSING"),IF(Journal!$K350="TP1 + Breakeven",IF(ISNUMBER(Journal!$G350),"OK","TP1 MISSING"),IF(Journal!$K350="TP1 + Manual",IF(ISNUMBER(Journal!$G350),IF(ISNUMBER(Journal!$J350),"OK","MANUAL MISSING"),IF(ISNUMBER(Journal!$J350),"TP1 MISSING","TP1 &amp; MANUAL MISSING")),IF(Journal!$K350="Multiple TP",IF(ISNUMBER(Journal!$G350),IF(ISNUMBER(Journal!$H350),"OK","TP2 MISSING"),IF(ISNUMBER(Journal!$H350),"TP1 MISSING","TP1 &amp; TP2 MISSING")),"UNKNOWN OUTCOME")))))))))))))</f>
        <v>0</v>
      </c>
      <c r="K350">
        <f>J350="OK"</f>
        <v>0</v>
      </c>
      <c r="L350">
        <f>IF(ISNUMBER(Journal!$M350),Journal!$M350,0.5)</f>
        <v>0</v>
      </c>
      <c r="M350">
        <f>IF(NOT(K350),"",G350*IF(Journal!$K350="SL",Journal!$F350-Journal!$E350,IF(Journal!$K350="TP",Journal!$G350-Journal!$E350,IF(Journal!$K350="Manual exit",Journal!$J350-Journal!$E350,IF(Journal!$K350="TP1 + Breakeven",L350*(Journal!$G350-Journal!$E350),IF(Journal!$K350="TP1 + Manual",L350*(Journal!$G350-Journal!$E350)+(1-L350)*(Journal!$J350-Journal!$E350),(Journal!$G350+Journal!$H350+IF(ISNUMBER(Journal!$I350),Journal!$I350,0))/IF(ISNUMBER(Journal!$I350),3,2)-Journal!$E350))))))</f>
        <v>0</v>
      </c>
      <c r="N350">
        <f>IF(K350,Journal!$E350+G350*M350,"")</f>
        <v>0</v>
      </c>
      <c r="O350">
        <f>Q349</f>
        <v>0</v>
      </c>
      <c r="P350">
        <f>IF(OR(NOT(A350),I350&lt;&gt;""),"",Journal!$L350)</f>
        <v>0</v>
      </c>
      <c r="Q350">
        <f>O350+IF(K350,V350,0)</f>
        <v>0</v>
      </c>
      <c r="R350">
        <f>IF(P350="","",H350*P350*C350*D350)</f>
        <v>0</v>
      </c>
      <c r="S350">
        <f>IF(K350,M350*P350*C350*D350,"")</f>
        <v>0</v>
      </c>
      <c r="T350">
        <f>IF(K350,-IF(F350&gt;0,F350*Journal!$E350*P350*C350*D350,P350*E350),"")</f>
        <v>0</v>
      </c>
      <c r="U350">
        <f>IF(K350,IF(S350&gt;0,"W",IF(S350&lt;0,"L","B")),"")</f>
        <v>0</v>
      </c>
      <c r="V350">
        <f>IF(K350,S350+T350,"")</f>
        <v>0</v>
      </c>
      <c r="W350">
        <f>IF(K350,V350/O350,"")</f>
        <v>0</v>
      </c>
      <c r="X350">
        <f>IF(K350,M350/H350,"")</f>
        <v>0</v>
      </c>
      <c r="Y350">
        <f>IF(AND(OR(J350="OK",J350="OPEN"),ISNUMBER(Journal!$G350)),G350*(Journal!$G350-Journal!$E350)/H350,"")</f>
        <v>0</v>
      </c>
      <c r="Z350">
        <f>IF(AA350="","",IF(AND(ISNUMBER(Settings!$D$5),ISNUMBER(Settings!$E$5),IF(Settings!$D$5&lt;=Settings!$E$5,AND(AA350&gt;=Settings!$D$5,AA350&lt;Settings!$E$5),OR(AA350&gt;=Settings!$D$5,AA350&lt;Settings!$E$5))),Settings!$A$5,IF(AND(ISNUMBER(Settings!$D$6),ISNUMBER(Settings!$E$6),IF(Settings!$D$6&lt;=Settings!$E$6,AND(AA350&gt;=Settings!$D$6,AA350&lt;Settings!$E$6),OR(AA350&gt;=Settings!$D$6,AA350&lt;Settings!$E$6))),Settings!$A$6,IF(AND(ISNUMBER(Settings!$D$7),ISNUMBER(Settings!$E$7),IF(Settings!$D$7&lt;=Settings!$E$7,AND(AA350&gt;=Settings!$D$7,AA350&lt;Settings!$E$7),OR(AA350&gt;=Settings!$D$7,AA350&lt;Settings!$E$7))),Settings!$A$7,IF(AND(ISNUMBER(Settings!$D$8),ISNUMBER(Settings!$E$8),IF(Settings!$D$8&lt;=Settings!$E$8,AND(AA350&gt;=Settings!$D$8,AA350&lt;Settings!$E$8),OR(AA350&gt;=Settings!$D$8,AA350&lt;Settings!$E$8))),Settings!$A$8,IF(AND(ISNUMBER(Settings!$D$9),ISNUMBER(Settings!$E$9),IF(Settings!$D$9&lt;=Settings!$E$9,AND(AA350&gt;=Settings!$D$9,AA350&lt;Settings!$E$9),OR(AA350&gt;=Settings!$D$9,AA350&lt;Settings!$E$9))),Settings!$A$9,IF(AND(ISNUMBER(Settings!$D$10),ISNUMBER(Settings!$E$10),IF(Settings!$D$10&lt;=Settings!$E$10,AND(AA350&gt;=Settings!$D$10,AA350&lt;Settings!$E$10),OR(AA350&gt;=Settings!$D$10,AA350&lt;Settings!$E$10))),Settings!$A$10,"")))))))</f>
        <v>0</v>
      </c>
      <c r="AA350">
        <f>IF(AND(A350,ISNUMBER(Journal!$B350)),MOD(ROUND(MOD(Journal!$B350,1)*1440,0)-ROUND(Journal!$D$8*60,0),1440),"")</f>
        <v>0</v>
      </c>
      <c r="AB350">
        <f>IF(G350=1,"LONG",IF(G350=-1,"SHORT",""))</f>
        <v>0</v>
      </c>
      <c r="AC350">
        <f>AC349+IF(K350,1,0)</f>
        <v>0</v>
      </c>
      <c r="AD350">
        <f>IF(K350,AC350,"")</f>
        <v>0</v>
      </c>
      <c r="AE350">
        <f>J350="OPEN"</f>
        <v>0</v>
      </c>
      <c r="AF350">
        <f>AND(J350&lt;&gt;"",J350&lt;&gt;"OK",J350&lt;&gt;"OPEN")</f>
        <v>0</v>
      </c>
      <c r="AH350">
        <v>339</v>
      </c>
      <c r="AI350">
        <f>IF(AH350&gt;$AZ$11,"",IF(AH350=0,Journal!$D$3,INDEX($Q$11:$Q$1010,MATCH(AH350,$AD$11:$AD$1010,0))))</f>
        <v>0</v>
      </c>
      <c r="AJ350">
        <v>340</v>
      </c>
      <c r="AK350">
        <f>IF(AJ350&gt;$AZ$11,"",INDEX($P$11:$P$1010,MATCH(AJ350,$AD$11:$AD$1010,0)))</f>
        <v>0</v>
      </c>
    </row>
    <row r="351" spans="1:37">
      <c r="A351">
        <f>COUNTA(Journal!A351:M351)&gt;0</f>
        <v>0</v>
      </c>
      <c r="B351">
        <f>IF(Journal!$C351="",0,IFERROR(MATCH(Journal!$C351,Markets!$A$5:$A$154,0),0))</f>
        <v>0</v>
      </c>
      <c r="C351">
        <f>IF(B351&gt;0,INDEX(Markets!$C$5:$C$154,B351),"")</f>
        <v>0</v>
      </c>
      <c r="D351">
        <f>IF(B351&gt;0,INDEX(Markets!$F$5:$F$154,B351),"")</f>
        <v>0</v>
      </c>
      <c r="E351">
        <f>IF(B351&gt;0,IF(INDEX(Markets!$G$5:$G$154,B351)="",Journal!$D$4,INDEX(Markets!$G$5:$G$154,B351)),"")</f>
        <v>0</v>
      </c>
      <c r="F351">
        <f>IF(B351&gt;0,N(INDEX(Markets!$H$5:$H$154,B351)),0)</f>
        <v>0</v>
      </c>
      <c r="G351">
        <f>IF(Journal!$D351="LONG",1,IF(Journal!$D351="SHORT",-1,0))</f>
        <v>0</v>
      </c>
      <c r="H351">
        <f>IF(AND(ISNUMBER(Journal!$E351),ISNUMBER(Journal!$F351)),ABS(Journal!$E351-Journal!$F351),"")</f>
        <v>0</v>
      </c>
      <c r="I351">
        <f>IF(NOT(A351),"",IF(Journal!$C351="","INSTRUMENT MISSING",IF(B351=0,"UNKNOWN INSTRUMENT",IF(OR(NOT(ISNUMBER(C351)),NOT(ISNUMBER(D351))),"INSTRUMENT SPECS MISSING",IF(OR(C351&lt;=0,D351&lt;=0),"INSTRUMENT SPECS MISSING",IF(NOT(ISNUMBER(Journal!$E351)),"ENTRY MISSING",IF(NOT(ISNUMBER(Journal!$F351)),"SL MISSING",IF(Journal!$F351=Journal!$E351,"SL = ENTRY",IF(G351=0,"DIRECTION MISSING",IF(G351*(Journal!$E351-Journal!$F351)&lt;=0,"SL WRONG SIDE",IF(NOT(AND(ISNUMBER(Journal!$L351),Journal!$L351&gt;0)),IF(TRUE,"LOTS MISSING","RISK MISSING"),"")))))))))))</f>
        <v>0</v>
      </c>
      <c r="J351">
        <f>IF(NOT(A351),"",IF(I351&lt;&gt;"",I351,IF(AND(ISNUMBER(Journal!$G351),G351*(Journal!$G351-Journal!$E351)&lt;=0),"TP1 WRONG SIDE",IF(AND(ISNUMBER(Journal!$H351),G351*(Journal!$H351-Journal!$E351)&lt;=0),"TP2 WRONG SIDE",IF(AND(ISNUMBER(Journal!$I351),G351*(Journal!$I351-Journal!$E351)&lt;=0),"TP3 WRONG SIDE",IF(Journal!$K351="","OPEN",IF(AND(Journal!$M351&lt;&gt;"",OR(NOT(ISNUMBER(Journal!$M351)),Journal!$M351&lt;=0,Journal!$M351&gt;=1)),"TP1 % INVALID",IF(Journal!$K351="SL","OK",IF(Journal!$K351="TP",IF(ISNUMBER(Journal!$G351),"OK","TP1 MISSING"),IF(Journal!$K351="Manual exit",IF(ISNUMBER(Journal!$J351),"OK","MANUAL MISSING"),IF(Journal!$K351="TP1 + Breakeven",IF(ISNUMBER(Journal!$G351),"OK","TP1 MISSING"),IF(Journal!$K351="TP1 + Manual",IF(ISNUMBER(Journal!$G351),IF(ISNUMBER(Journal!$J351),"OK","MANUAL MISSING"),IF(ISNUMBER(Journal!$J351),"TP1 MISSING","TP1 &amp; MANUAL MISSING")),IF(Journal!$K351="Multiple TP",IF(ISNUMBER(Journal!$G351),IF(ISNUMBER(Journal!$H351),"OK","TP2 MISSING"),IF(ISNUMBER(Journal!$H351),"TP1 MISSING","TP1 &amp; TP2 MISSING")),"UNKNOWN OUTCOME")))))))))))))</f>
        <v>0</v>
      </c>
      <c r="K351">
        <f>J351="OK"</f>
        <v>0</v>
      </c>
      <c r="L351">
        <f>IF(ISNUMBER(Journal!$M351),Journal!$M351,0.5)</f>
        <v>0</v>
      </c>
      <c r="M351">
        <f>IF(NOT(K351),"",G351*IF(Journal!$K351="SL",Journal!$F351-Journal!$E351,IF(Journal!$K351="TP",Journal!$G351-Journal!$E351,IF(Journal!$K351="Manual exit",Journal!$J351-Journal!$E351,IF(Journal!$K351="TP1 + Breakeven",L351*(Journal!$G351-Journal!$E351),IF(Journal!$K351="TP1 + Manual",L351*(Journal!$G351-Journal!$E351)+(1-L351)*(Journal!$J351-Journal!$E351),(Journal!$G351+Journal!$H351+IF(ISNUMBER(Journal!$I351),Journal!$I351,0))/IF(ISNUMBER(Journal!$I351),3,2)-Journal!$E351))))))</f>
        <v>0</v>
      </c>
      <c r="N351">
        <f>IF(K351,Journal!$E351+G351*M351,"")</f>
        <v>0</v>
      </c>
      <c r="O351">
        <f>Q350</f>
        <v>0</v>
      </c>
      <c r="P351">
        <f>IF(OR(NOT(A351),I351&lt;&gt;""),"",Journal!$L351)</f>
        <v>0</v>
      </c>
      <c r="Q351">
        <f>O351+IF(K351,V351,0)</f>
        <v>0</v>
      </c>
      <c r="R351">
        <f>IF(P351="","",H351*P351*C351*D351)</f>
        <v>0</v>
      </c>
      <c r="S351">
        <f>IF(K351,M351*P351*C351*D351,"")</f>
        <v>0</v>
      </c>
      <c r="T351">
        <f>IF(K351,-IF(F351&gt;0,F351*Journal!$E351*P351*C351*D351,P351*E351),"")</f>
        <v>0</v>
      </c>
      <c r="U351">
        <f>IF(K351,IF(S351&gt;0,"W",IF(S351&lt;0,"L","B")),"")</f>
        <v>0</v>
      </c>
      <c r="V351">
        <f>IF(K351,S351+T351,"")</f>
        <v>0</v>
      </c>
      <c r="W351">
        <f>IF(K351,V351/O351,"")</f>
        <v>0</v>
      </c>
      <c r="X351">
        <f>IF(K351,M351/H351,"")</f>
        <v>0</v>
      </c>
      <c r="Y351">
        <f>IF(AND(OR(J351="OK",J351="OPEN"),ISNUMBER(Journal!$G351)),G351*(Journal!$G351-Journal!$E351)/H351,"")</f>
        <v>0</v>
      </c>
      <c r="Z351">
        <f>IF(AA351="","",IF(AND(ISNUMBER(Settings!$D$5),ISNUMBER(Settings!$E$5),IF(Settings!$D$5&lt;=Settings!$E$5,AND(AA351&gt;=Settings!$D$5,AA351&lt;Settings!$E$5),OR(AA351&gt;=Settings!$D$5,AA351&lt;Settings!$E$5))),Settings!$A$5,IF(AND(ISNUMBER(Settings!$D$6),ISNUMBER(Settings!$E$6),IF(Settings!$D$6&lt;=Settings!$E$6,AND(AA351&gt;=Settings!$D$6,AA351&lt;Settings!$E$6),OR(AA351&gt;=Settings!$D$6,AA351&lt;Settings!$E$6))),Settings!$A$6,IF(AND(ISNUMBER(Settings!$D$7),ISNUMBER(Settings!$E$7),IF(Settings!$D$7&lt;=Settings!$E$7,AND(AA351&gt;=Settings!$D$7,AA351&lt;Settings!$E$7),OR(AA351&gt;=Settings!$D$7,AA351&lt;Settings!$E$7))),Settings!$A$7,IF(AND(ISNUMBER(Settings!$D$8),ISNUMBER(Settings!$E$8),IF(Settings!$D$8&lt;=Settings!$E$8,AND(AA351&gt;=Settings!$D$8,AA351&lt;Settings!$E$8),OR(AA351&gt;=Settings!$D$8,AA351&lt;Settings!$E$8))),Settings!$A$8,IF(AND(ISNUMBER(Settings!$D$9),ISNUMBER(Settings!$E$9),IF(Settings!$D$9&lt;=Settings!$E$9,AND(AA351&gt;=Settings!$D$9,AA351&lt;Settings!$E$9),OR(AA351&gt;=Settings!$D$9,AA351&lt;Settings!$E$9))),Settings!$A$9,IF(AND(ISNUMBER(Settings!$D$10),ISNUMBER(Settings!$E$10),IF(Settings!$D$10&lt;=Settings!$E$10,AND(AA351&gt;=Settings!$D$10,AA351&lt;Settings!$E$10),OR(AA351&gt;=Settings!$D$10,AA351&lt;Settings!$E$10))),Settings!$A$10,"")))))))</f>
        <v>0</v>
      </c>
      <c r="AA351">
        <f>IF(AND(A351,ISNUMBER(Journal!$B351)),MOD(ROUND(MOD(Journal!$B351,1)*1440,0)-ROUND(Journal!$D$8*60,0),1440),"")</f>
        <v>0</v>
      </c>
      <c r="AB351">
        <f>IF(G351=1,"LONG",IF(G351=-1,"SHORT",""))</f>
        <v>0</v>
      </c>
      <c r="AC351">
        <f>AC350+IF(K351,1,0)</f>
        <v>0</v>
      </c>
      <c r="AD351">
        <f>IF(K351,AC351,"")</f>
        <v>0</v>
      </c>
      <c r="AE351">
        <f>J351="OPEN"</f>
        <v>0</v>
      </c>
      <c r="AF351">
        <f>AND(J351&lt;&gt;"",J351&lt;&gt;"OK",J351&lt;&gt;"OPEN")</f>
        <v>0</v>
      </c>
      <c r="AH351">
        <v>340</v>
      </c>
      <c r="AI351">
        <f>IF(AH351&gt;$AZ$11,"",IF(AH351=0,Journal!$D$3,INDEX($Q$11:$Q$1010,MATCH(AH351,$AD$11:$AD$1010,0))))</f>
        <v>0</v>
      </c>
      <c r="AJ351">
        <v>341</v>
      </c>
      <c r="AK351">
        <f>IF(AJ351&gt;$AZ$11,"",INDEX($P$11:$P$1010,MATCH(AJ351,$AD$11:$AD$1010,0)))</f>
        <v>0</v>
      </c>
    </row>
    <row r="352" spans="1:37">
      <c r="A352">
        <f>COUNTA(Journal!A352:M352)&gt;0</f>
        <v>0</v>
      </c>
      <c r="B352">
        <f>IF(Journal!$C352="",0,IFERROR(MATCH(Journal!$C352,Markets!$A$5:$A$154,0),0))</f>
        <v>0</v>
      </c>
      <c r="C352">
        <f>IF(B352&gt;0,INDEX(Markets!$C$5:$C$154,B352),"")</f>
        <v>0</v>
      </c>
      <c r="D352">
        <f>IF(B352&gt;0,INDEX(Markets!$F$5:$F$154,B352),"")</f>
        <v>0</v>
      </c>
      <c r="E352">
        <f>IF(B352&gt;0,IF(INDEX(Markets!$G$5:$G$154,B352)="",Journal!$D$4,INDEX(Markets!$G$5:$G$154,B352)),"")</f>
        <v>0</v>
      </c>
      <c r="F352">
        <f>IF(B352&gt;0,N(INDEX(Markets!$H$5:$H$154,B352)),0)</f>
        <v>0</v>
      </c>
      <c r="G352">
        <f>IF(Journal!$D352="LONG",1,IF(Journal!$D352="SHORT",-1,0))</f>
        <v>0</v>
      </c>
      <c r="H352">
        <f>IF(AND(ISNUMBER(Journal!$E352),ISNUMBER(Journal!$F352)),ABS(Journal!$E352-Journal!$F352),"")</f>
        <v>0</v>
      </c>
      <c r="I352">
        <f>IF(NOT(A352),"",IF(Journal!$C352="","INSTRUMENT MISSING",IF(B352=0,"UNKNOWN INSTRUMENT",IF(OR(NOT(ISNUMBER(C352)),NOT(ISNUMBER(D352))),"INSTRUMENT SPECS MISSING",IF(OR(C352&lt;=0,D352&lt;=0),"INSTRUMENT SPECS MISSING",IF(NOT(ISNUMBER(Journal!$E352)),"ENTRY MISSING",IF(NOT(ISNUMBER(Journal!$F352)),"SL MISSING",IF(Journal!$F352=Journal!$E352,"SL = ENTRY",IF(G352=0,"DIRECTION MISSING",IF(G352*(Journal!$E352-Journal!$F352)&lt;=0,"SL WRONG SIDE",IF(NOT(AND(ISNUMBER(Journal!$L352),Journal!$L352&gt;0)),IF(TRUE,"LOTS MISSING","RISK MISSING"),"")))))))))))</f>
        <v>0</v>
      </c>
      <c r="J352">
        <f>IF(NOT(A352),"",IF(I352&lt;&gt;"",I352,IF(AND(ISNUMBER(Journal!$G352),G352*(Journal!$G352-Journal!$E352)&lt;=0),"TP1 WRONG SIDE",IF(AND(ISNUMBER(Journal!$H352),G352*(Journal!$H352-Journal!$E352)&lt;=0),"TP2 WRONG SIDE",IF(AND(ISNUMBER(Journal!$I352),G352*(Journal!$I352-Journal!$E352)&lt;=0),"TP3 WRONG SIDE",IF(Journal!$K352="","OPEN",IF(AND(Journal!$M352&lt;&gt;"",OR(NOT(ISNUMBER(Journal!$M352)),Journal!$M352&lt;=0,Journal!$M352&gt;=1)),"TP1 % INVALID",IF(Journal!$K352="SL","OK",IF(Journal!$K352="TP",IF(ISNUMBER(Journal!$G352),"OK","TP1 MISSING"),IF(Journal!$K352="Manual exit",IF(ISNUMBER(Journal!$J352),"OK","MANUAL MISSING"),IF(Journal!$K352="TP1 + Breakeven",IF(ISNUMBER(Journal!$G352),"OK","TP1 MISSING"),IF(Journal!$K352="TP1 + Manual",IF(ISNUMBER(Journal!$G352),IF(ISNUMBER(Journal!$J352),"OK","MANUAL MISSING"),IF(ISNUMBER(Journal!$J352),"TP1 MISSING","TP1 &amp; MANUAL MISSING")),IF(Journal!$K352="Multiple TP",IF(ISNUMBER(Journal!$G352),IF(ISNUMBER(Journal!$H352),"OK","TP2 MISSING"),IF(ISNUMBER(Journal!$H352),"TP1 MISSING","TP1 &amp; TP2 MISSING")),"UNKNOWN OUTCOME")))))))))))))</f>
        <v>0</v>
      </c>
      <c r="K352">
        <f>J352="OK"</f>
        <v>0</v>
      </c>
      <c r="L352">
        <f>IF(ISNUMBER(Journal!$M352),Journal!$M352,0.5)</f>
        <v>0</v>
      </c>
      <c r="M352">
        <f>IF(NOT(K352),"",G352*IF(Journal!$K352="SL",Journal!$F352-Journal!$E352,IF(Journal!$K352="TP",Journal!$G352-Journal!$E352,IF(Journal!$K352="Manual exit",Journal!$J352-Journal!$E352,IF(Journal!$K352="TP1 + Breakeven",L352*(Journal!$G352-Journal!$E352),IF(Journal!$K352="TP1 + Manual",L352*(Journal!$G352-Journal!$E352)+(1-L352)*(Journal!$J352-Journal!$E352),(Journal!$G352+Journal!$H352+IF(ISNUMBER(Journal!$I352),Journal!$I352,0))/IF(ISNUMBER(Journal!$I352),3,2)-Journal!$E352))))))</f>
        <v>0</v>
      </c>
      <c r="N352">
        <f>IF(K352,Journal!$E352+G352*M352,"")</f>
        <v>0</v>
      </c>
      <c r="O352">
        <f>Q351</f>
        <v>0</v>
      </c>
      <c r="P352">
        <f>IF(OR(NOT(A352),I352&lt;&gt;""),"",Journal!$L352)</f>
        <v>0</v>
      </c>
      <c r="Q352">
        <f>O352+IF(K352,V352,0)</f>
        <v>0</v>
      </c>
      <c r="R352">
        <f>IF(P352="","",H352*P352*C352*D352)</f>
        <v>0</v>
      </c>
      <c r="S352">
        <f>IF(K352,M352*P352*C352*D352,"")</f>
        <v>0</v>
      </c>
      <c r="T352">
        <f>IF(K352,-IF(F352&gt;0,F352*Journal!$E352*P352*C352*D352,P352*E352),"")</f>
        <v>0</v>
      </c>
      <c r="U352">
        <f>IF(K352,IF(S352&gt;0,"W",IF(S352&lt;0,"L","B")),"")</f>
        <v>0</v>
      </c>
      <c r="V352">
        <f>IF(K352,S352+T352,"")</f>
        <v>0</v>
      </c>
      <c r="W352">
        <f>IF(K352,V352/O352,"")</f>
        <v>0</v>
      </c>
      <c r="X352">
        <f>IF(K352,M352/H352,"")</f>
        <v>0</v>
      </c>
      <c r="Y352">
        <f>IF(AND(OR(J352="OK",J352="OPEN"),ISNUMBER(Journal!$G352)),G352*(Journal!$G352-Journal!$E352)/H352,"")</f>
        <v>0</v>
      </c>
      <c r="Z352">
        <f>IF(AA352="","",IF(AND(ISNUMBER(Settings!$D$5),ISNUMBER(Settings!$E$5),IF(Settings!$D$5&lt;=Settings!$E$5,AND(AA352&gt;=Settings!$D$5,AA352&lt;Settings!$E$5),OR(AA352&gt;=Settings!$D$5,AA352&lt;Settings!$E$5))),Settings!$A$5,IF(AND(ISNUMBER(Settings!$D$6),ISNUMBER(Settings!$E$6),IF(Settings!$D$6&lt;=Settings!$E$6,AND(AA352&gt;=Settings!$D$6,AA352&lt;Settings!$E$6),OR(AA352&gt;=Settings!$D$6,AA352&lt;Settings!$E$6))),Settings!$A$6,IF(AND(ISNUMBER(Settings!$D$7),ISNUMBER(Settings!$E$7),IF(Settings!$D$7&lt;=Settings!$E$7,AND(AA352&gt;=Settings!$D$7,AA352&lt;Settings!$E$7),OR(AA352&gt;=Settings!$D$7,AA352&lt;Settings!$E$7))),Settings!$A$7,IF(AND(ISNUMBER(Settings!$D$8),ISNUMBER(Settings!$E$8),IF(Settings!$D$8&lt;=Settings!$E$8,AND(AA352&gt;=Settings!$D$8,AA352&lt;Settings!$E$8),OR(AA352&gt;=Settings!$D$8,AA352&lt;Settings!$E$8))),Settings!$A$8,IF(AND(ISNUMBER(Settings!$D$9),ISNUMBER(Settings!$E$9),IF(Settings!$D$9&lt;=Settings!$E$9,AND(AA352&gt;=Settings!$D$9,AA352&lt;Settings!$E$9),OR(AA352&gt;=Settings!$D$9,AA352&lt;Settings!$E$9))),Settings!$A$9,IF(AND(ISNUMBER(Settings!$D$10),ISNUMBER(Settings!$E$10),IF(Settings!$D$10&lt;=Settings!$E$10,AND(AA352&gt;=Settings!$D$10,AA352&lt;Settings!$E$10),OR(AA352&gt;=Settings!$D$10,AA352&lt;Settings!$E$10))),Settings!$A$10,"")))))))</f>
        <v>0</v>
      </c>
      <c r="AA352">
        <f>IF(AND(A352,ISNUMBER(Journal!$B352)),MOD(ROUND(MOD(Journal!$B352,1)*1440,0)-ROUND(Journal!$D$8*60,0),1440),"")</f>
        <v>0</v>
      </c>
      <c r="AB352">
        <f>IF(G352=1,"LONG",IF(G352=-1,"SHORT",""))</f>
        <v>0</v>
      </c>
      <c r="AC352">
        <f>AC351+IF(K352,1,0)</f>
        <v>0</v>
      </c>
      <c r="AD352">
        <f>IF(K352,AC352,"")</f>
        <v>0</v>
      </c>
      <c r="AE352">
        <f>J352="OPEN"</f>
        <v>0</v>
      </c>
      <c r="AF352">
        <f>AND(J352&lt;&gt;"",J352&lt;&gt;"OK",J352&lt;&gt;"OPEN")</f>
        <v>0</v>
      </c>
      <c r="AH352">
        <v>341</v>
      </c>
      <c r="AI352">
        <f>IF(AH352&gt;$AZ$11,"",IF(AH352=0,Journal!$D$3,INDEX($Q$11:$Q$1010,MATCH(AH352,$AD$11:$AD$1010,0))))</f>
        <v>0</v>
      </c>
      <c r="AJ352">
        <v>342</v>
      </c>
      <c r="AK352">
        <f>IF(AJ352&gt;$AZ$11,"",INDEX($P$11:$P$1010,MATCH(AJ352,$AD$11:$AD$1010,0)))</f>
        <v>0</v>
      </c>
    </row>
    <row r="353" spans="1:37">
      <c r="A353">
        <f>COUNTA(Journal!A353:M353)&gt;0</f>
        <v>0</v>
      </c>
      <c r="B353">
        <f>IF(Journal!$C353="",0,IFERROR(MATCH(Journal!$C353,Markets!$A$5:$A$154,0),0))</f>
        <v>0</v>
      </c>
      <c r="C353">
        <f>IF(B353&gt;0,INDEX(Markets!$C$5:$C$154,B353),"")</f>
        <v>0</v>
      </c>
      <c r="D353">
        <f>IF(B353&gt;0,INDEX(Markets!$F$5:$F$154,B353),"")</f>
        <v>0</v>
      </c>
      <c r="E353">
        <f>IF(B353&gt;0,IF(INDEX(Markets!$G$5:$G$154,B353)="",Journal!$D$4,INDEX(Markets!$G$5:$G$154,B353)),"")</f>
        <v>0</v>
      </c>
      <c r="F353">
        <f>IF(B353&gt;0,N(INDEX(Markets!$H$5:$H$154,B353)),0)</f>
        <v>0</v>
      </c>
      <c r="G353">
        <f>IF(Journal!$D353="LONG",1,IF(Journal!$D353="SHORT",-1,0))</f>
        <v>0</v>
      </c>
      <c r="H353">
        <f>IF(AND(ISNUMBER(Journal!$E353),ISNUMBER(Journal!$F353)),ABS(Journal!$E353-Journal!$F353),"")</f>
        <v>0</v>
      </c>
      <c r="I353">
        <f>IF(NOT(A353),"",IF(Journal!$C353="","INSTRUMENT MISSING",IF(B353=0,"UNKNOWN INSTRUMENT",IF(OR(NOT(ISNUMBER(C353)),NOT(ISNUMBER(D353))),"INSTRUMENT SPECS MISSING",IF(OR(C353&lt;=0,D353&lt;=0),"INSTRUMENT SPECS MISSING",IF(NOT(ISNUMBER(Journal!$E353)),"ENTRY MISSING",IF(NOT(ISNUMBER(Journal!$F353)),"SL MISSING",IF(Journal!$F353=Journal!$E353,"SL = ENTRY",IF(G353=0,"DIRECTION MISSING",IF(G353*(Journal!$E353-Journal!$F353)&lt;=0,"SL WRONG SIDE",IF(NOT(AND(ISNUMBER(Journal!$L353),Journal!$L353&gt;0)),IF(TRUE,"LOTS MISSING","RISK MISSING"),"")))))))))))</f>
        <v>0</v>
      </c>
      <c r="J353">
        <f>IF(NOT(A353),"",IF(I353&lt;&gt;"",I353,IF(AND(ISNUMBER(Journal!$G353),G353*(Journal!$G353-Journal!$E353)&lt;=0),"TP1 WRONG SIDE",IF(AND(ISNUMBER(Journal!$H353),G353*(Journal!$H353-Journal!$E353)&lt;=0),"TP2 WRONG SIDE",IF(AND(ISNUMBER(Journal!$I353),G353*(Journal!$I353-Journal!$E353)&lt;=0),"TP3 WRONG SIDE",IF(Journal!$K353="","OPEN",IF(AND(Journal!$M353&lt;&gt;"",OR(NOT(ISNUMBER(Journal!$M353)),Journal!$M353&lt;=0,Journal!$M353&gt;=1)),"TP1 % INVALID",IF(Journal!$K353="SL","OK",IF(Journal!$K353="TP",IF(ISNUMBER(Journal!$G353),"OK","TP1 MISSING"),IF(Journal!$K353="Manual exit",IF(ISNUMBER(Journal!$J353),"OK","MANUAL MISSING"),IF(Journal!$K353="TP1 + Breakeven",IF(ISNUMBER(Journal!$G353),"OK","TP1 MISSING"),IF(Journal!$K353="TP1 + Manual",IF(ISNUMBER(Journal!$G353),IF(ISNUMBER(Journal!$J353),"OK","MANUAL MISSING"),IF(ISNUMBER(Journal!$J353),"TP1 MISSING","TP1 &amp; MANUAL MISSING")),IF(Journal!$K353="Multiple TP",IF(ISNUMBER(Journal!$G353),IF(ISNUMBER(Journal!$H353),"OK","TP2 MISSING"),IF(ISNUMBER(Journal!$H353),"TP1 MISSING","TP1 &amp; TP2 MISSING")),"UNKNOWN OUTCOME")))))))))))))</f>
        <v>0</v>
      </c>
      <c r="K353">
        <f>J353="OK"</f>
        <v>0</v>
      </c>
      <c r="L353">
        <f>IF(ISNUMBER(Journal!$M353),Journal!$M353,0.5)</f>
        <v>0</v>
      </c>
      <c r="M353">
        <f>IF(NOT(K353),"",G353*IF(Journal!$K353="SL",Journal!$F353-Journal!$E353,IF(Journal!$K353="TP",Journal!$G353-Journal!$E353,IF(Journal!$K353="Manual exit",Journal!$J353-Journal!$E353,IF(Journal!$K353="TP1 + Breakeven",L353*(Journal!$G353-Journal!$E353),IF(Journal!$K353="TP1 + Manual",L353*(Journal!$G353-Journal!$E353)+(1-L353)*(Journal!$J353-Journal!$E353),(Journal!$G353+Journal!$H353+IF(ISNUMBER(Journal!$I353),Journal!$I353,0))/IF(ISNUMBER(Journal!$I353),3,2)-Journal!$E353))))))</f>
        <v>0</v>
      </c>
      <c r="N353">
        <f>IF(K353,Journal!$E353+G353*M353,"")</f>
        <v>0</v>
      </c>
      <c r="O353">
        <f>Q352</f>
        <v>0</v>
      </c>
      <c r="P353">
        <f>IF(OR(NOT(A353),I353&lt;&gt;""),"",Journal!$L353)</f>
        <v>0</v>
      </c>
      <c r="Q353">
        <f>O353+IF(K353,V353,0)</f>
        <v>0</v>
      </c>
      <c r="R353">
        <f>IF(P353="","",H353*P353*C353*D353)</f>
        <v>0</v>
      </c>
      <c r="S353">
        <f>IF(K353,M353*P353*C353*D353,"")</f>
        <v>0</v>
      </c>
      <c r="T353">
        <f>IF(K353,-IF(F353&gt;0,F353*Journal!$E353*P353*C353*D353,P353*E353),"")</f>
        <v>0</v>
      </c>
      <c r="U353">
        <f>IF(K353,IF(S353&gt;0,"W",IF(S353&lt;0,"L","B")),"")</f>
        <v>0</v>
      </c>
      <c r="V353">
        <f>IF(K353,S353+T353,"")</f>
        <v>0</v>
      </c>
      <c r="W353">
        <f>IF(K353,V353/O353,"")</f>
        <v>0</v>
      </c>
      <c r="X353">
        <f>IF(K353,M353/H353,"")</f>
        <v>0</v>
      </c>
      <c r="Y353">
        <f>IF(AND(OR(J353="OK",J353="OPEN"),ISNUMBER(Journal!$G353)),G353*(Journal!$G353-Journal!$E353)/H353,"")</f>
        <v>0</v>
      </c>
      <c r="Z353">
        <f>IF(AA353="","",IF(AND(ISNUMBER(Settings!$D$5),ISNUMBER(Settings!$E$5),IF(Settings!$D$5&lt;=Settings!$E$5,AND(AA353&gt;=Settings!$D$5,AA353&lt;Settings!$E$5),OR(AA353&gt;=Settings!$D$5,AA353&lt;Settings!$E$5))),Settings!$A$5,IF(AND(ISNUMBER(Settings!$D$6),ISNUMBER(Settings!$E$6),IF(Settings!$D$6&lt;=Settings!$E$6,AND(AA353&gt;=Settings!$D$6,AA353&lt;Settings!$E$6),OR(AA353&gt;=Settings!$D$6,AA353&lt;Settings!$E$6))),Settings!$A$6,IF(AND(ISNUMBER(Settings!$D$7),ISNUMBER(Settings!$E$7),IF(Settings!$D$7&lt;=Settings!$E$7,AND(AA353&gt;=Settings!$D$7,AA353&lt;Settings!$E$7),OR(AA353&gt;=Settings!$D$7,AA353&lt;Settings!$E$7))),Settings!$A$7,IF(AND(ISNUMBER(Settings!$D$8),ISNUMBER(Settings!$E$8),IF(Settings!$D$8&lt;=Settings!$E$8,AND(AA353&gt;=Settings!$D$8,AA353&lt;Settings!$E$8),OR(AA353&gt;=Settings!$D$8,AA353&lt;Settings!$E$8))),Settings!$A$8,IF(AND(ISNUMBER(Settings!$D$9),ISNUMBER(Settings!$E$9),IF(Settings!$D$9&lt;=Settings!$E$9,AND(AA353&gt;=Settings!$D$9,AA353&lt;Settings!$E$9),OR(AA353&gt;=Settings!$D$9,AA353&lt;Settings!$E$9))),Settings!$A$9,IF(AND(ISNUMBER(Settings!$D$10),ISNUMBER(Settings!$E$10),IF(Settings!$D$10&lt;=Settings!$E$10,AND(AA353&gt;=Settings!$D$10,AA353&lt;Settings!$E$10),OR(AA353&gt;=Settings!$D$10,AA353&lt;Settings!$E$10))),Settings!$A$10,"")))))))</f>
        <v>0</v>
      </c>
      <c r="AA353">
        <f>IF(AND(A353,ISNUMBER(Journal!$B353)),MOD(ROUND(MOD(Journal!$B353,1)*1440,0)-ROUND(Journal!$D$8*60,0),1440),"")</f>
        <v>0</v>
      </c>
      <c r="AB353">
        <f>IF(G353=1,"LONG",IF(G353=-1,"SHORT",""))</f>
        <v>0</v>
      </c>
      <c r="AC353">
        <f>AC352+IF(K353,1,0)</f>
        <v>0</v>
      </c>
      <c r="AD353">
        <f>IF(K353,AC353,"")</f>
        <v>0</v>
      </c>
      <c r="AE353">
        <f>J353="OPEN"</f>
        <v>0</v>
      </c>
      <c r="AF353">
        <f>AND(J353&lt;&gt;"",J353&lt;&gt;"OK",J353&lt;&gt;"OPEN")</f>
        <v>0</v>
      </c>
      <c r="AH353">
        <v>342</v>
      </c>
      <c r="AI353">
        <f>IF(AH353&gt;$AZ$11,"",IF(AH353=0,Journal!$D$3,INDEX($Q$11:$Q$1010,MATCH(AH353,$AD$11:$AD$1010,0))))</f>
        <v>0</v>
      </c>
      <c r="AJ353">
        <v>343</v>
      </c>
      <c r="AK353">
        <f>IF(AJ353&gt;$AZ$11,"",INDEX($P$11:$P$1010,MATCH(AJ353,$AD$11:$AD$1010,0)))</f>
        <v>0</v>
      </c>
    </row>
    <row r="354" spans="1:37">
      <c r="A354">
        <f>COUNTA(Journal!A354:M354)&gt;0</f>
        <v>0</v>
      </c>
      <c r="B354">
        <f>IF(Journal!$C354="",0,IFERROR(MATCH(Journal!$C354,Markets!$A$5:$A$154,0),0))</f>
        <v>0</v>
      </c>
      <c r="C354">
        <f>IF(B354&gt;0,INDEX(Markets!$C$5:$C$154,B354),"")</f>
        <v>0</v>
      </c>
      <c r="D354">
        <f>IF(B354&gt;0,INDEX(Markets!$F$5:$F$154,B354),"")</f>
        <v>0</v>
      </c>
      <c r="E354">
        <f>IF(B354&gt;0,IF(INDEX(Markets!$G$5:$G$154,B354)="",Journal!$D$4,INDEX(Markets!$G$5:$G$154,B354)),"")</f>
        <v>0</v>
      </c>
      <c r="F354">
        <f>IF(B354&gt;0,N(INDEX(Markets!$H$5:$H$154,B354)),0)</f>
        <v>0</v>
      </c>
      <c r="G354">
        <f>IF(Journal!$D354="LONG",1,IF(Journal!$D354="SHORT",-1,0))</f>
        <v>0</v>
      </c>
      <c r="H354">
        <f>IF(AND(ISNUMBER(Journal!$E354),ISNUMBER(Journal!$F354)),ABS(Journal!$E354-Journal!$F354),"")</f>
        <v>0</v>
      </c>
      <c r="I354">
        <f>IF(NOT(A354),"",IF(Journal!$C354="","INSTRUMENT MISSING",IF(B354=0,"UNKNOWN INSTRUMENT",IF(OR(NOT(ISNUMBER(C354)),NOT(ISNUMBER(D354))),"INSTRUMENT SPECS MISSING",IF(OR(C354&lt;=0,D354&lt;=0),"INSTRUMENT SPECS MISSING",IF(NOT(ISNUMBER(Journal!$E354)),"ENTRY MISSING",IF(NOT(ISNUMBER(Journal!$F354)),"SL MISSING",IF(Journal!$F354=Journal!$E354,"SL = ENTRY",IF(G354=0,"DIRECTION MISSING",IF(G354*(Journal!$E354-Journal!$F354)&lt;=0,"SL WRONG SIDE",IF(NOT(AND(ISNUMBER(Journal!$L354),Journal!$L354&gt;0)),IF(TRUE,"LOTS MISSING","RISK MISSING"),"")))))))))))</f>
        <v>0</v>
      </c>
      <c r="J354">
        <f>IF(NOT(A354),"",IF(I354&lt;&gt;"",I354,IF(AND(ISNUMBER(Journal!$G354),G354*(Journal!$G354-Journal!$E354)&lt;=0),"TP1 WRONG SIDE",IF(AND(ISNUMBER(Journal!$H354),G354*(Journal!$H354-Journal!$E354)&lt;=0),"TP2 WRONG SIDE",IF(AND(ISNUMBER(Journal!$I354),G354*(Journal!$I354-Journal!$E354)&lt;=0),"TP3 WRONG SIDE",IF(Journal!$K354="","OPEN",IF(AND(Journal!$M354&lt;&gt;"",OR(NOT(ISNUMBER(Journal!$M354)),Journal!$M354&lt;=0,Journal!$M354&gt;=1)),"TP1 % INVALID",IF(Journal!$K354="SL","OK",IF(Journal!$K354="TP",IF(ISNUMBER(Journal!$G354),"OK","TP1 MISSING"),IF(Journal!$K354="Manual exit",IF(ISNUMBER(Journal!$J354),"OK","MANUAL MISSING"),IF(Journal!$K354="TP1 + Breakeven",IF(ISNUMBER(Journal!$G354),"OK","TP1 MISSING"),IF(Journal!$K354="TP1 + Manual",IF(ISNUMBER(Journal!$G354),IF(ISNUMBER(Journal!$J354),"OK","MANUAL MISSING"),IF(ISNUMBER(Journal!$J354),"TP1 MISSING","TP1 &amp; MANUAL MISSING")),IF(Journal!$K354="Multiple TP",IF(ISNUMBER(Journal!$G354),IF(ISNUMBER(Journal!$H354),"OK","TP2 MISSING"),IF(ISNUMBER(Journal!$H354),"TP1 MISSING","TP1 &amp; TP2 MISSING")),"UNKNOWN OUTCOME")))))))))))))</f>
        <v>0</v>
      </c>
      <c r="K354">
        <f>J354="OK"</f>
        <v>0</v>
      </c>
      <c r="L354">
        <f>IF(ISNUMBER(Journal!$M354),Journal!$M354,0.5)</f>
        <v>0</v>
      </c>
      <c r="M354">
        <f>IF(NOT(K354),"",G354*IF(Journal!$K354="SL",Journal!$F354-Journal!$E354,IF(Journal!$K354="TP",Journal!$G354-Journal!$E354,IF(Journal!$K354="Manual exit",Journal!$J354-Journal!$E354,IF(Journal!$K354="TP1 + Breakeven",L354*(Journal!$G354-Journal!$E354),IF(Journal!$K354="TP1 + Manual",L354*(Journal!$G354-Journal!$E354)+(1-L354)*(Journal!$J354-Journal!$E354),(Journal!$G354+Journal!$H354+IF(ISNUMBER(Journal!$I354),Journal!$I354,0))/IF(ISNUMBER(Journal!$I354),3,2)-Journal!$E354))))))</f>
        <v>0</v>
      </c>
      <c r="N354">
        <f>IF(K354,Journal!$E354+G354*M354,"")</f>
        <v>0</v>
      </c>
      <c r="O354">
        <f>Q353</f>
        <v>0</v>
      </c>
      <c r="P354">
        <f>IF(OR(NOT(A354),I354&lt;&gt;""),"",Journal!$L354)</f>
        <v>0</v>
      </c>
      <c r="Q354">
        <f>O354+IF(K354,V354,0)</f>
        <v>0</v>
      </c>
      <c r="R354">
        <f>IF(P354="","",H354*P354*C354*D354)</f>
        <v>0</v>
      </c>
      <c r="S354">
        <f>IF(K354,M354*P354*C354*D354,"")</f>
        <v>0</v>
      </c>
      <c r="T354">
        <f>IF(K354,-IF(F354&gt;0,F354*Journal!$E354*P354*C354*D354,P354*E354),"")</f>
        <v>0</v>
      </c>
      <c r="U354">
        <f>IF(K354,IF(S354&gt;0,"W",IF(S354&lt;0,"L","B")),"")</f>
        <v>0</v>
      </c>
      <c r="V354">
        <f>IF(K354,S354+T354,"")</f>
        <v>0</v>
      </c>
      <c r="W354">
        <f>IF(K354,V354/O354,"")</f>
        <v>0</v>
      </c>
      <c r="X354">
        <f>IF(K354,M354/H354,"")</f>
        <v>0</v>
      </c>
      <c r="Y354">
        <f>IF(AND(OR(J354="OK",J354="OPEN"),ISNUMBER(Journal!$G354)),G354*(Journal!$G354-Journal!$E354)/H354,"")</f>
        <v>0</v>
      </c>
      <c r="Z354">
        <f>IF(AA354="","",IF(AND(ISNUMBER(Settings!$D$5),ISNUMBER(Settings!$E$5),IF(Settings!$D$5&lt;=Settings!$E$5,AND(AA354&gt;=Settings!$D$5,AA354&lt;Settings!$E$5),OR(AA354&gt;=Settings!$D$5,AA354&lt;Settings!$E$5))),Settings!$A$5,IF(AND(ISNUMBER(Settings!$D$6),ISNUMBER(Settings!$E$6),IF(Settings!$D$6&lt;=Settings!$E$6,AND(AA354&gt;=Settings!$D$6,AA354&lt;Settings!$E$6),OR(AA354&gt;=Settings!$D$6,AA354&lt;Settings!$E$6))),Settings!$A$6,IF(AND(ISNUMBER(Settings!$D$7),ISNUMBER(Settings!$E$7),IF(Settings!$D$7&lt;=Settings!$E$7,AND(AA354&gt;=Settings!$D$7,AA354&lt;Settings!$E$7),OR(AA354&gt;=Settings!$D$7,AA354&lt;Settings!$E$7))),Settings!$A$7,IF(AND(ISNUMBER(Settings!$D$8),ISNUMBER(Settings!$E$8),IF(Settings!$D$8&lt;=Settings!$E$8,AND(AA354&gt;=Settings!$D$8,AA354&lt;Settings!$E$8),OR(AA354&gt;=Settings!$D$8,AA354&lt;Settings!$E$8))),Settings!$A$8,IF(AND(ISNUMBER(Settings!$D$9),ISNUMBER(Settings!$E$9),IF(Settings!$D$9&lt;=Settings!$E$9,AND(AA354&gt;=Settings!$D$9,AA354&lt;Settings!$E$9),OR(AA354&gt;=Settings!$D$9,AA354&lt;Settings!$E$9))),Settings!$A$9,IF(AND(ISNUMBER(Settings!$D$10),ISNUMBER(Settings!$E$10),IF(Settings!$D$10&lt;=Settings!$E$10,AND(AA354&gt;=Settings!$D$10,AA354&lt;Settings!$E$10),OR(AA354&gt;=Settings!$D$10,AA354&lt;Settings!$E$10))),Settings!$A$10,"")))))))</f>
        <v>0</v>
      </c>
      <c r="AA354">
        <f>IF(AND(A354,ISNUMBER(Journal!$B354)),MOD(ROUND(MOD(Journal!$B354,1)*1440,0)-ROUND(Journal!$D$8*60,0),1440),"")</f>
        <v>0</v>
      </c>
      <c r="AB354">
        <f>IF(G354=1,"LONG",IF(G354=-1,"SHORT",""))</f>
        <v>0</v>
      </c>
      <c r="AC354">
        <f>AC353+IF(K354,1,0)</f>
        <v>0</v>
      </c>
      <c r="AD354">
        <f>IF(K354,AC354,"")</f>
        <v>0</v>
      </c>
      <c r="AE354">
        <f>J354="OPEN"</f>
        <v>0</v>
      </c>
      <c r="AF354">
        <f>AND(J354&lt;&gt;"",J354&lt;&gt;"OK",J354&lt;&gt;"OPEN")</f>
        <v>0</v>
      </c>
      <c r="AH354">
        <v>343</v>
      </c>
      <c r="AI354">
        <f>IF(AH354&gt;$AZ$11,"",IF(AH354=0,Journal!$D$3,INDEX($Q$11:$Q$1010,MATCH(AH354,$AD$11:$AD$1010,0))))</f>
        <v>0</v>
      </c>
      <c r="AJ354">
        <v>344</v>
      </c>
      <c r="AK354">
        <f>IF(AJ354&gt;$AZ$11,"",INDEX($P$11:$P$1010,MATCH(AJ354,$AD$11:$AD$1010,0)))</f>
        <v>0</v>
      </c>
    </row>
    <row r="355" spans="1:37">
      <c r="A355">
        <f>COUNTA(Journal!A355:M355)&gt;0</f>
        <v>0</v>
      </c>
      <c r="B355">
        <f>IF(Journal!$C355="",0,IFERROR(MATCH(Journal!$C355,Markets!$A$5:$A$154,0),0))</f>
        <v>0</v>
      </c>
      <c r="C355">
        <f>IF(B355&gt;0,INDEX(Markets!$C$5:$C$154,B355),"")</f>
        <v>0</v>
      </c>
      <c r="D355">
        <f>IF(B355&gt;0,INDEX(Markets!$F$5:$F$154,B355),"")</f>
        <v>0</v>
      </c>
      <c r="E355">
        <f>IF(B355&gt;0,IF(INDEX(Markets!$G$5:$G$154,B355)="",Journal!$D$4,INDEX(Markets!$G$5:$G$154,B355)),"")</f>
        <v>0</v>
      </c>
      <c r="F355">
        <f>IF(B355&gt;0,N(INDEX(Markets!$H$5:$H$154,B355)),0)</f>
        <v>0</v>
      </c>
      <c r="G355">
        <f>IF(Journal!$D355="LONG",1,IF(Journal!$D355="SHORT",-1,0))</f>
        <v>0</v>
      </c>
      <c r="H355">
        <f>IF(AND(ISNUMBER(Journal!$E355),ISNUMBER(Journal!$F355)),ABS(Journal!$E355-Journal!$F355),"")</f>
        <v>0</v>
      </c>
      <c r="I355">
        <f>IF(NOT(A355),"",IF(Journal!$C355="","INSTRUMENT MISSING",IF(B355=0,"UNKNOWN INSTRUMENT",IF(OR(NOT(ISNUMBER(C355)),NOT(ISNUMBER(D355))),"INSTRUMENT SPECS MISSING",IF(OR(C355&lt;=0,D355&lt;=0),"INSTRUMENT SPECS MISSING",IF(NOT(ISNUMBER(Journal!$E355)),"ENTRY MISSING",IF(NOT(ISNUMBER(Journal!$F355)),"SL MISSING",IF(Journal!$F355=Journal!$E355,"SL = ENTRY",IF(G355=0,"DIRECTION MISSING",IF(G355*(Journal!$E355-Journal!$F355)&lt;=0,"SL WRONG SIDE",IF(NOT(AND(ISNUMBER(Journal!$L355),Journal!$L355&gt;0)),IF(TRUE,"LOTS MISSING","RISK MISSING"),"")))))))))))</f>
        <v>0</v>
      </c>
      <c r="J355">
        <f>IF(NOT(A355),"",IF(I355&lt;&gt;"",I355,IF(AND(ISNUMBER(Journal!$G355),G355*(Journal!$G355-Journal!$E355)&lt;=0),"TP1 WRONG SIDE",IF(AND(ISNUMBER(Journal!$H355),G355*(Journal!$H355-Journal!$E355)&lt;=0),"TP2 WRONG SIDE",IF(AND(ISNUMBER(Journal!$I355),G355*(Journal!$I355-Journal!$E355)&lt;=0),"TP3 WRONG SIDE",IF(Journal!$K355="","OPEN",IF(AND(Journal!$M355&lt;&gt;"",OR(NOT(ISNUMBER(Journal!$M355)),Journal!$M355&lt;=0,Journal!$M355&gt;=1)),"TP1 % INVALID",IF(Journal!$K355="SL","OK",IF(Journal!$K355="TP",IF(ISNUMBER(Journal!$G355),"OK","TP1 MISSING"),IF(Journal!$K355="Manual exit",IF(ISNUMBER(Journal!$J355),"OK","MANUAL MISSING"),IF(Journal!$K355="TP1 + Breakeven",IF(ISNUMBER(Journal!$G355),"OK","TP1 MISSING"),IF(Journal!$K355="TP1 + Manual",IF(ISNUMBER(Journal!$G355),IF(ISNUMBER(Journal!$J355),"OK","MANUAL MISSING"),IF(ISNUMBER(Journal!$J355),"TP1 MISSING","TP1 &amp; MANUAL MISSING")),IF(Journal!$K355="Multiple TP",IF(ISNUMBER(Journal!$G355),IF(ISNUMBER(Journal!$H355),"OK","TP2 MISSING"),IF(ISNUMBER(Journal!$H355),"TP1 MISSING","TP1 &amp; TP2 MISSING")),"UNKNOWN OUTCOME")))))))))))))</f>
        <v>0</v>
      </c>
      <c r="K355">
        <f>J355="OK"</f>
        <v>0</v>
      </c>
      <c r="L355">
        <f>IF(ISNUMBER(Journal!$M355),Journal!$M355,0.5)</f>
        <v>0</v>
      </c>
      <c r="M355">
        <f>IF(NOT(K355),"",G355*IF(Journal!$K355="SL",Journal!$F355-Journal!$E355,IF(Journal!$K355="TP",Journal!$G355-Journal!$E355,IF(Journal!$K355="Manual exit",Journal!$J355-Journal!$E355,IF(Journal!$K355="TP1 + Breakeven",L355*(Journal!$G355-Journal!$E355),IF(Journal!$K355="TP1 + Manual",L355*(Journal!$G355-Journal!$E355)+(1-L355)*(Journal!$J355-Journal!$E355),(Journal!$G355+Journal!$H355+IF(ISNUMBER(Journal!$I355),Journal!$I355,0))/IF(ISNUMBER(Journal!$I355),3,2)-Journal!$E355))))))</f>
        <v>0</v>
      </c>
      <c r="N355">
        <f>IF(K355,Journal!$E355+G355*M355,"")</f>
        <v>0</v>
      </c>
      <c r="O355">
        <f>Q354</f>
        <v>0</v>
      </c>
      <c r="P355">
        <f>IF(OR(NOT(A355),I355&lt;&gt;""),"",Journal!$L355)</f>
        <v>0</v>
      </c>
      <c r="Q355">
        <f>O355+IF(K355,V355,0)</f>
        <v>0</v>
      </c>
      <c r="R355">
        <f>IF(P355="","",H355*P355*C355*D355)</f>
        <v>0</v>
      </c>
      <c r="S355">
        <f>IF(K355,M355*P355*C355*D355,"")</f>
        <v>0</v>
      </c>
      <c r="T355">
        <f>IF(K355,-IF(F355&gt;0,F355*Journal!$E355*P355*C355*D355,P355*E355),"")</f>
        <v>0</v>
      </c>
      <c r="U355">
        <f>IF(K355,IF(S355&gt;0,"W",IF(S355&lt;0,"L","B")),"")</f>
        <v>0</v>
      </c>
      <c r="V355">
        <f>IF(K355,S355+T355,"")</f>
        <v>0</v>
      </c>
      <c r="W355">
        <f>IF(K355,V355/O355,"")</f>
        <v>0</v>
      </c>
      <c r="X355">
        <f>IF(K355,M355/H355,"")</f>
        <v>0</v>
      </c>
      <c r="Y355">
        <f>IF(AND(OR(J355="OK",J355="OPEN"),ISNUMBER(Journal!$G355)),G355*(Journal!$G355-Journal!$E355)/H355,"")</f>
        <v>0</v>
      </c>
      <c r="Z355">
        <f>IF(AA355="","",IF(AND(ISNUMBER(Settings!$D$5),ISNUMBER(Settings!$E$5),IF(Settings!$D$5&lt;=Settings!$E$5,AND(AA355&gt;=Settings!$D$5,AA355&lt;Settings!$E$5),OR(AA355&gt;=Settings!$D$5,AA355&lt;Settings!$E$5))),Settings!$A$5,IF(AND(ISNUMBER(Settings!$D$6),ISNUMBER(Settings!$E$6),IF(Settings!$D$6&lt;=Settings!$E$6,AND(AA355&gt;=Settings!$D$6,AA355&lt;Settings!$E$6),OR(AA355&gt;=Settings!$D$6,AA355&lt;Settings!$E$6))),Settings!$A$6,IF(AND(ISNUMBER(Settings!$D$7),ISNUMBER(Settings!$E$7),IF(Settings!$D$7&lt;=Settings!$E$7,AND(AA355&gt;=Settings!$D$7,AA355&lt;Settings!$E$7),OR(AA355&gt;=Settings!$D$7,AA355&lt;Settings!$E$7))),Settings!$A$7,IF(AND(ISNUMBER(Settings!$D$8),ISNUMBER(Settings!$E$8),IF(Settings!$D$8&lt;=Settings!$E$8,AND(AA355&gt;=Settings!$D$8,AA355&lt;Settings!$E$8),OR(AA355&gt;=Settings!$D$8,AA355&lt;Settings!$E$8))),Settings!$A$8,IF(AND(ISNUMBER(Settings!$D$9),ISNUMBER(Settings!$E$9),IF(Settings!$D$9&lt;=Settings!$E$9,AND(AA355&gt;=Settings!$D$9,AA355&lt;Settings!$E$9),OR(AA355&gt;=Settings!$D$9,AA355&lt;Settings!$E$9))),Settings!$A$9,IF(AND(ISNUMBER(Settings!$D$10),ISNUMBER(Settings!$E$10),IF(Settings!$D$10&lt;=Settings!$E$10,AND(AA355&gt;=Settings!$D$10,AA355&lt;Settings!$E$10),OR(AA355&gt;=Settings!$D$10,AA355&lt;Settings!$E$10))),Settings!$A$10,"")))))))</f>
        <v>0</v>
      </c>
      <c r="AA355">
        <f>IF(AND(A355,ISNUMBER(Journal!$B355)),MOD(ROUND(MOD(Journal!$B355,1)*1440,0)-ROUND(Journal!$D$8*60,0),1440),"")</f>
        <v>0</v>
      </c>
      <c r="AB355">
        <f>IF(G355=1,"LONG",IF(G355=-1,"SHORT",""))</f>
        <v>0</v>
      </c>
      <c r="AC355">
        <f>AC354+IF(K355,1,0)</f>
        <v>0</v>
      </c>
      <c r="AD355">
        <f>IF(K355,AC355,"")</f>
        <v>0</v>
      </c>
      <c r="AE355">
        <f>J355="OPEN"</f>
        <v>0</v>
      </c>
      <c r="AF355">
        <f>AND(J355&lt;&gt;"",J355&lt;&gt;"OK",J355&lt;&gt;"OPEN")</f>
        <v>0</v>
      </c>
      <c r="AH355">
        <v>344</v>
      </c>
      <c r="AI355">
        <f>IF(AH355&gt;$AZ$11,"",IF(AH355=0,Journal!$D$3,INDEX($Q$11:$Q$1010,MATCH(AH355,$AD$11:$AD$1010,0))))</f>
        <v>0</v>
      </c>
      <c r="AJ355">
        <v>345</v>
      </c>
      <c r="AK355">
        <f>IF(AJ355&gt;$AZ$11,"",INDEX($P$11:$P$1010,MATCH(AJ355,$AD$11:$AD$1010,0)))</f>
        <v>0</v>
      </c>
    </row>
    <row r="356" spans="1:37">
      <c r="A356">
        <f>COUNTA(Journal!A356:M356)&gt;0</f>
        <v>0</v>
      </c>
      <c r="B356">
        <f>IF(Journal!$C356="",0,IFERROR(MATCH(Journal!$C356,Markets!$A$5:$A$154,0),0))</f>
        <v>0</v>
      </c>
      <c r="C356">
        <f>IF(B356&gt;0,INDEX(Markets!$C$5:$C$154,B356),"")</f>
        <v>0</v>
      </c>
      <c r="D356">
        <f>IF(B356&gt;0,INDEX(Markets!$F$5:$F$154,B356),"")</f>
        <v>0</v>
      </c>
      <c r="E356">
        <f>IF(B356&gt;0,IF(INDEX(Markets!$G$5:$G$154,B356)="",Journal!$D$4,INDEX(Markets!$G$5:$G$154,B356)),"")</f>
        <v>0</v>
      </c>
      <c r="F356">
        <f>IF(B356&gt;0,N(INDEX(Markets!$H$5:$H$154,B356)),0)</f>
        <v>0</v>
      </c>
      <c r="G356">
        <f>IF(Journal!$D356="LONG",1,IF(Journal!$D356="SHORT",-1,0))</f>
        <v>0</v>
      </c>
      <c r="H356">
        <f>IF(AND(ISNUMBER(Journal!$E356),ISNUMBER(Journal!$F356)),ABS(Journal!$E356-Journal!$F356),"")</f>
        <v>0</v>
      </c>
      <c r="I356">
        <f>IF(NOT(A356),"",IF(Journal!$C356="","INSTRUMENT MISSING",IF(B356=0,"UNKNOWN INSTRUMENT",IF(OR(NOT(ISNUMBER(C356)),NOT(ISNUMBER(D356))),"INSTRUMENT SPECS MISSING",IF(OR(C356&lt;=0,D356&lt;=0),"INSTRUMENT SPECS MISSING",IF(NOT(ISNUMBER(Journal!$E356)),"ENTRY MISSING",IF(NOT(ISNUMBER(Journal!$F356)),"SL MISSING",IF(Journal!$F356=Journal!$E356,"SL = ENTRY",IF(G356=0,"DIRECTION MISSING",IF(G356*(Journal!$E356-Journal!$F356)&lt;=0,"SL WRONG SIDE",IF(NOT(AND(ISNUMBER(Journal!$L356),Journal!$L356&gt;0)),IF(TRUE,"LOTS MISSING","RISK MISSING"),"")))))))))))</f>
        <v>0</v>
      </c>
      <c r="J356">
        <f>IF(NOT(A356),"",IF(I356&lt;&gt;"",I356,IF(AND(ISNUMBER(Journal!$G356),G356*(Journal!$G356-Journal!$E356)&lt;=0),"TP1 WRONG SIDE",IF(AND(ISNUMBER(Journal!$H356),G356*(Journal!$H356-Journal!$E356)&lt;=0),"TP2 WRONG SIDE",IF(AND(ISNUMBER(Journal!$I356),G356*(Journal!$I356-Journal!$E356)&lt;=0),"TP3 WRONG SIDE",IF(Journal!$K356="","OPEN",IF(AND(Journal!$M356&lt;&gt;"",OR(NOT(ISNUMBER(Journal!$M356)),Journal!$M356&lt;=0,Journal!$M356&gt;=1)),"TP1 % INVALID",IF(Journal!$K356="SL","OK",IF(Journal!$K356="TP",IF(ISNUMBER(Journal!$G356),"OK","TP1 MISSING"),IF(Journal!$K356="Manual exit",IF(ISNUMBER(Journal!$J356),"OK","MANUAL MISSING"),IF(Journal!$K356="TP1 + Breakeven",IF(ISNUMBER(Journal!$G356),"OK","TP1 MISSING"),IF(Journal!$K356="TP1 + Manual",IF(ISNUMBER(Journal!$G356),IF(ISNUMBER(Journal!$J356),"OK","MANUAL MISSING"),IF(ISNUMBER(Journal!$J356),"TP1 MISSING","TP1 &amp; MANUAL MISSING")),IF(Journal!$K356="Multiple TP",IF(ISNUMBER(Journal!$G356),IF(ISNUMBER(Journal!$H356),"OK","TP2 MISSING"),IF(ISNUMBER(Journal!$H356),"TP1 MISSING","TP1 &amp; TP2 MISSING")),"UNKNOWN OUTCOME")))))))))))))</f>
        <v>0</v>
      </c>
      <c r="K356">
        <f>J356="OK"</f>
        <v>0</v>
      </c>
      <c r="L356">
        <f>IF(ISNUMBER(Journal!$M356),Journal!$M356,0.5)</f>
        <v>0</v>
      </c>
      <c r="M356">
        <f>IF(NOT(K356),"",G356*IF(Journal!$K356="SL",Journal!$F356-Journal!$E356,IF(Journal!$K356="TP",Journal!$G356-Journal!$E356,IF(Journal!$K356="Manual exit",Journal!$J356-Journal!$E356,IF(Journal!$K356="TP1 + Breakeven",L356*(Journal!$G356-Journal!$E356),IF(Journal!$K356="TP1 + Manual",L356*(Journal!$G356-Journal!$E356)+(1-L356)*(Journal!$J356-Journal!$E356),(Journal!$G356+Journal!$H356+IF(ISNUMBER(Journal!$I356),Journal!$I356,0))/IF(ISNUMBER(Journal!$I356),3,2)-Journal!$E356))))))</f>
        <v>0</v>
      </c>
      <c r="N356">
        <f>IF(K356,Journal!$E356+G356*M356,"")</f>
        <v>0</v>
      </c>
      <c r="O356">
        <f>Q355</f>
        <v>0</v>
      </c>
      <c r="P356">
        <f>IF(OR(NOT(A356),I356&lt;&gt;""),"",Journal!$L356)</f>
        <v>0</v>
      </c>
      <c r="Q356">
        <f>O356+IF(K356,V356,0)</f>
        <v>0</v>
      </c>
      <c r="R356">
        <f>IF(P356="","",H356*P356*C356*D356)</f>
        <v>0</v>
      </c>
      <c r="S356">
        <f>IF(K356,M356*P356*C356*D356,"")</f>
        <v>0</v>
      </c>
      <c r="T356">
        <f>IF(K356,-IF(F356&gt;0,F356*Journal!$E356*P356*C356*D356,P356*E356),"")</f>
        <v>0</v>
      </c>
      <c r="U356">
        <f>IF(K356,IF(S356&gt;0,"W",IF(S356&lt;0,"L","B")),"")</f>
        <v>0</v>
      </c>
      <c r="V356">
        <f>IF(K356,S356+T356,"")</f>
        <v>0</v>
      </c>
      <c r="W356">
        <f>IF(K356,V356/O356,"")</f>
        <v>0</v>
      </c>
      <c r="X356">
        <f>IF(K356,M356/H356,"")</f>
        <v>0</v>
      </c>
      <c r="Y356">
        <f>IF(AND(OR(J356="OK",J356="OPEN"),ISNUMBER(Journal!$G356)),G356*(Journal!$G356-Journal!$E356)/H356,"")</f>
        <v>0</v>
      </c>
      <c r="Z356">
        <f>IF(AA356="","",IF(AND(ISNUMBER(Settings!$D$5),ISNUMBER(Settings!$E$5),IF(Settings!$D$5&lt;=Settings!$E$5,AND(AA356&gt;=Settings!$D$5,AA356&lt;Settings!$E$5),OR(AA356&gt;=Settings!$D$5,AA356&lt;Settings!$E$5))),Settings!$A$5,IF(AND(ISNUMBER(Settings!$D$6),ISNUMBER(Settings!$E$6),IF(Settings!$D$6&lt;=Settings!$E$6,AND(AA356&gt;=Settings!$D$6,AA356&lt;Settings!$E$6),OR(AA356&gt;=Settings!$D$6,AA356&lt;Settings!$E$6))),Settings!$A$6,IF(AND(ISNUMBER(Settings!$D$7),ISNUMBER(Settings!$E$7),IF(Settings!$D$7&lt;=Settings!$E$7,AND(AA356&gt;=Settings!$D$7,AA356&lt;Settings!$E$7),OR(AA356&gt;=Settings!$D$7,AA356&lt;Settings!$E$7))),Settings!$A$7,IF(AND(ISNUMBER(Settings!$D$8),ISNUMBER(Settings!$E$8),IF(Settings!$D$8&lt;=Settings!$E$8,AND(AA356&gt;=Settings!$D$8,AA356&lt;Settings!$E$8),OR(AA356&gt;=Settings!$D$8,AA356&lt;Settings!$E$8))),Settings!$A$8,IF(AND(ISNUMBER(Settings!$D$9),ISNUMBER(Settings!$E$9),IF(Settings!$D$9&lt;=Settings!$E$9,AND(AA356&gt;=Settings!$D$9,AA356&lt;Settings!$E$9),OR(AA356&gt;=Settings!$D$9,AA356&lt;Settings!$E$9))),Settings!$A$9,IF(AND(ISNUMBER(Settings!$D$10),ISNUMBER(Settings!$E$10),IF(Settings!$D$10&lt;=Settings!$E$10,AND(AA356&gt;=Settings!$D$10,AA356&lt;Settings!$E$10),OR(AA356&gt;=Settings!$D$10,AA356&lt;Settings!$E$10))),Settings!$A$10,"")))))))</f>
        <v>0</v>
      </c>
      <c r="AA356">
        <f>IF(AND(A356,ISNUMBER(Journal!$B356)),MOD(ROUND(MOD(Journal!$B356,1)*1440,0)-ROUND(Journal!$D$8*60,0),1440),"")</f>
        <v>0</v>
      </c>
      <c r="AB356">
        <f>IF(G356=1,"LONG",IF(G356=-1,"SHORT",""))</f>
        <v>0</v>
      </c>
      <c r="AC356">
        <f>AC355+IF(K356,1,0)</f>
        <v>0</v>
      </c>
      <c r="AD356">
        <f>IF(K356,AC356,"")</f>
        <v>0</v>
      </c>
      <c r="AE356">
        <f>J356="OPEN"</f>
        <v>0</v>
      </c>
      <c r="AF356">
        <f>AND(J356&lt;&gt;"",J356&lt;&gt;"OK",J356&lt;&gt;"OPEN")</f>
        <v>0</v>
      </c>
      <c r="AH356">
        <v>345</v>
      </c>
      <c r="AI356">
        <f>IF(AH356&gt;$AZ$11,"",IF(AH356=0,Journal!$D$3,INDEX($Q$11:$Q$1010,MATCH(AH356,$AD$11:$AD$1010,0))))</f>
        <v>0</v>
      </c>
      <c r="AJ356">
        <v>346</v>
      </c>
      <c r="AK356">
        <f>IF(AJ356&gt;$AZ$11,"",INDEX($P$11:$P$1010,MATCH(AJ356,$AD$11:$AD$1010,0)))</f>
        <v>0</v>
      </c>
    </row>
    <row r="357" spans="1:37">
      <c r="A357">
        <f>COUNTA(Journal!A357:M357)&gt;0</f>
        <v>0</v>
      </c>
      <c r="B357">
        <f>IF(Journal!$C357="",0,IFERROR(MATCH(Journal!$C357,Markets!$A$5:$A$154,0),0))</f>
        <v>0</v>
      </c>
      <c r="C357">
        <f>IF(B357&gt;0,INDEX(Markets!$C$5:$C$154,B357),"")</f>
        <v>0</v>
      </c>
      <c r="D357">
        <f>IF(B357&gt;0,INDEX(Markets!$F$5:$F$154,B357),"")</f>
        <v>0</v>
      </c>
      <c r="E357">
        <f>IF(B357&gt;0,IF(INDEX(Markets!$G$5:$G$154,B357)="",Journal!$D$4,INDEX(Markets!$G$5:$G$154,B357)),"")</f>
        <v>0</v>
      </c>
      <c r="F357">
        <f>IF(B357&gt;0,N(INDEX(Markets!$H$5:$H$154,B357)),0)</f>
        <v>0</v>
      </c>
      <c r="G357">
        <f>IF(Journal!$D357="LONG",1,IF(Journal!$D357="SHORT",-1,0))</f>
        <v>0</v>
      </c>
      <c r="H357">
        <f>IF(AND(ISNUMBER(Journal!$E357),ISNUMBER(Journal!$F357)),ABS(Journal!$E357-Journal!$F357),"")</f>
        <v>0</v>
      </c>
      <c r="I357">
        <f>IF(NOT(A357),"",IF(Journal!$C357="","INSTRUMENT MISSING",IF(B357=0,"UNKNOWN INSTRUMENT",IF(OR(NOT(ISNUMBER(C357)),NOT(ISNUMBER(D357))),"INSTRUMENT SPECS MISSING",IF(OR(C357&lt;=0,D357&lt;=0),"INSTRUMENT SPECS MISSING",IF(NOT(ISNUMBER(Journal!$E357)),"ENTRY MISSING",IF(NOT(ISNUMBER(Journal!$F357)),"SL MISSING",IF(Journal!$F357=Journal!$E357,"SL = ENTRY",IF(G357=0,"DIRECTION MISSING",IF(G357*(Journal!$E357-Journal!$F357)&lt;=0,"SL WRONG SIDE",IF(NOT(AND(ISNUMBER(Journal!$L357),Journal!$L357&gt;0)),IF(TRUE,"LOTS MISSING","RISK MISSING"),"")))))))))))</f>
        <v>0</v>
      </c>
      <c r="J357">
        <f>IF(NOT(A357),"",IF(I357&lt;&gt;"",I357,IF(AND(ISNUMBER(Journal!$G357),G357*(Journal!$G357-Journal!$E357)&lt;=0),"TP1 WRONG SIDE",IF(AND(ISNUMBER(Journal!$H357),G357*(Journal!$H357-Journal!$E357)&lt;=0),"TP2 WRONG SIDE",IF(AND(ISNUMBER(Journal!$I357),G357*(Journal!$I357-Journal!$E357)&lt;=0),"TP3 WRONG SIDE",IF(Journal!$K357="","OPEN",IF(AND(Journal!$M357&lt;&gt;"",OR(NOT(ISNUMBER(Journal!$M357)),Journal!$M357&lt;=0,Journal!$M357&gt;=1)),"TP1 % INVALID",IF(Journal!$K357="SL","OK",IF(Journal!$K357="TP",IF(ISNUMBER(Journal!$G357),"OK","TP1 MISSING"),IF(Journal!$K357="Manual exit",IF(ISNUMBER(Journal!$J357),"OK","MANUAL MISSING"),IF(Journal!$K357="TP1 + Breakeven",IF(ISNUMBER(Journal!$G357),"OK","TP1 MISSING"),IF(Journal!$K357="TP1 + Manual",IF(ISNUMBER(Journal!$G357),IF(ISNUMBER(Journal!$J357),"OK","MANUAL MISSING"),IF(ISNUMBER(Journal!$J357),"TP1 MISSING","TP1 &amp; MANUAL MISSING")),IF(Journal!$K357="Multiple TP",IF(ISNUMBER(Journal!$G357),IF(ISNUMBER(Journal!$H357),"OK","TP2 MISSING"),IF(ISNUMBER(Journal!$H357),"TP1 MISSING","TP1 &amp; TP2 MISSING")),"UNKNOWN OUTCOME")))))))))))))</f>
        <v>0</v>
      </c>
      <c r="K357">
        <f>J357="OK"</f>
        <v>0</v>
      </c>
      <c r="L357">
        <f>IF(ISNUMBER(Journal!$M357),Journal!$M357,0.5)</f>
        <v>0</v>
      </c>
      <c r="M357">
        <f>IF(NOT(K357),"",G357*IF(Journal!$K357="SL",Journal!$F357-Journal!$E357,IF(Journal!$K357="TP",Journal!$G357-Journal!$E357,IF(Journal!$K357="Manual exit",Journal!$J357-Journal!$E357,IF(Journal!$K357="TP1 + Breakeven",L357*(Journal!$G357-Journal!$E357),IF(Journal!$K357="TP1 + Manual",L357*(Journal!$G357-Journal!$E357)+(1-L357)*(Journal!$J357-Journal!$E357),(Journal!$G357+Journal!$H357+IF(ISNUMBER(Journal!$I357),Journal!$I357,0))/IF(ISNUMBER(Journal!$I357),3,2)-Journal!$E357))))))</f>
        <v>0</v>
      </c>
      <c r="N357">
        <f>IF(K357,Journal!$E357+G357*M357,"")</f>
        <v>0</v>
      </c>
      <c r="O357">
        <f>Q356</f>
        <v>0</v>
      </c>
      <c r="P357">
        <f>IF(OR(NOT(A357),I357&lt;&gt;""),"",Journal!$L357)</f>
        <v>0</v>
      </c>
      <c r="Q357">
        <f>O357+IF(K357,V357,0)</f>
        <v>0</v>
      </c>
      <c r="R357">
        <f>IF(P357="","",H357*P357*C357*D357)</f>
        <v>0</v>
      </c>
      <c r="S357">
        <f>IF(K357,M357*P357*C357*D357,"")</f>
        <v>0</v>
      </c>
      <c r="T357">
        <f>IF(K357,-IF(F357&gt;0,F357*Journal!$E357*P357*C357*D357,P357*E357),"")</f>
        <v>0</v>
      </c>
      <c r="U357">
        <f>IF(K357,IF(S357&gt;0,"W",IF(S357&lt;0,"L","B")),"")</f>
        <v>0</v>
      </c>
      <c r="V357">
        <f>IF(K357,S357+T357,"")</f>
        <v>0</v>
      </c>
      <c r="W357">
        <f>IF(K357,V357/O357,"")</f>
        <v>0</v>
      </c>
      <c r="X357">
        <f>IF(K357,M357/H357,"")</f>
        <v>0</v>
      </c>
      <c r="Y357">
        <f>IF(AND(OR(J357="OK",J357="OPEN"),ISNUMBER(Journal!$G357)),G357*(Journal!$G357-Journal!$E357)/H357,"")</f>
        <v>0</v>
      </c>
      <c r="Z357">
        <f>IF(AA357="","",IF(AND(ISNUMBER(Settings!$D$5),ISNUMBER(Settings!$E$5),IF(Settings!$D$5&lt;=Settings!$E$5,AND(AA357&gt;=Settings!$D$5,AA357&lt;Settings!$E$5),OR(AA357&gt;=Settings!$D$5,AA357&lt;Settings!$E$5))),Settings!$A$5,IF(AND(ISNUMBER(Settings!$D$6),ISNUMBER(Settings!$E$6),IF(Settings!$D$6&lt;=Settings!$E$6,AND(AA357&gt;=Settings!$D$6,AA357&lt;Settings!$E$6),OR(AA357&gt;=Settings!$D$6,AA357&lt;Settings!$E$6))),Settings!$A$6,IF(AND(ISNUMBER(Settings!$D$7),ISNUMBER(Settings!$E$7),IF(Settings!$D$7&lt;=Settings!$E$7,AND(AA357&gt;=Settings!$D$7,AA357&lt;Settings!$E$7),OR(AA357&gt;=Settings!$D$7,AA357&lt;Settings!$E$7))),Settings!$A$7,IF(AND(ISNUMBER(Settings!$D$8),ISNUMBER(Settings!$E$8),IF(Settings!$D$8&lt;=Settings!$E$8,AND(AA357&gt;=Settings!$D$8,AA357&lt;Settings!$E$8),OR(AA357&gt;=Settings!$D$8,AA357&lt;Settings!$E$8))),Settings!$A$8,IF(AND(ISNUMBER(Settings!$D$9),ISNUMBER(Settings!$E$9),IF(Settings!$D$9&lt;=Settings!$E$9,AND(AA357&gt;=Settings!$D$9,AA357&lt;Settings!$E$9),OR(AA357&gt;=Settings!$D$9,AA357&lt;Settings!$E$9))),Settings!$A$9,IF(AND(ISNUMBER(Settings!$D$10),ISNUMBER(Settings!$E$10),IF(Settings!$D$10&lt;=Settings!$E$10,AND(AA357&gt;=Settings!$D$10,AA357&lt;Settings!$E$10),OR(AA357&gt;=Settings!$D$10,AA357&lt;Settings!$E$10))),Settings!$A$10,"")))))))</f>
        <v>0</v>
      </c>
      <c r="AA357">
        <f>IF(AND(A357,ISNUMBER(Journal!$B357)),MOD(ROUND(MOD(Journal!$B357,1)*1440,0)-ROUND(Journal!$D$8*60,0),1440),"")</f>
        <v>0</v>
      </c>
      <c r="AB357">
        <f>IF(G357=1,"LONG",IF(G357=-1,"SHORT",""))</f>
        <v>0</v>
      </c>
      <c r="AC357">
        <f>AC356+IF(K357,1,0)</f>
        <v>0</v>
      </c>
      <c r="AD357">
        <f>IF(K357,AC357,"")</f>
        <v>0</v>
      </c>
      <c r="AE357">
        <f>J357="OPEN"</f>
        <v>0</v>
      </c>
      <c r="AF357">
        <f>AND(J357&lt;&gt;"",J357&lt;&gt;"OK",J357&lt;&gt;"OPEN")</f>
        <v>0</v>
      </c>
      <c r="AH357">
        <v>346</v>
      </c>
      <c r="AI357">
        <f>IF(AH357&gt;$AZ$11,"",IF(AH357=0,Journal!$D$3,INDEX($Q$11:$Q$1010,MATCH(AH357,$AD$11:$AD$1010,0))))</f>
        <v>0</v>
      </c>
      <c r="AJ357">
        <v>347</v>
      </c>
      <c r="AK357">
        <f>IF(AJ357&gt;$AZ$11,"",INDEX($P$11:$P$1010,MATCH(AJ357,$AD$11:$AD$1010,0)))</f>
        <v>0</v>
      </c>
    </row>
    <row r="358" spans="1:37">
      <c r="A358">
        <f>COUNTA(Journal!A358:M358)&gt;0</f>
        <v>0</v>
      </c>
      <c r="B358">
        <f>IF(Journal!$C358="",0,IFERROR(MATCH(Journal!$C358,Markets!$A$5:$A$154,0),0))</f>
        <v>0</v>
      </c>
      <c r="C358">
        <f>IF(B358&gt;0,INDEX(Markets!$C$5:$C$154,B358),"")</f>
        <v>0</v>
      </c>
      <c r="D358">
        <f>IF(B358&gt;0,INDEX(Markets!$F$5:$F$154,B358),"")</f>
        <v>0</v>
      </c>
      <c r="E358">
        <f>IF(B358&gt;0,IF(INDEX(Markets!$G$5:$G$154,B358)="",Journal!$D$4,INDEX(Markets!$G$5:$G$154,B358)),"")</f>
        <v>0</v>
      </c>
      <c r="F358">
        <f>IF(B358&gt;0,N(INDEX(Markets!$H$5:$H$154,B358)),0)</f>
        <v>0</v>
      </c>
      <c r="G358">
        <f>IF(Journal!$D358="LONG",1,IF(Journal!$D358="SHORT",-1,0))</f>
        <v>0</v>
      </c>
      <c r="H358">
        <f>IF(AND(ISNUMBER(Journal!$E358),ISNUMBER(Journal!$F358)),ABS(Journal!$E358-Journal!$F358),"")</f>
        <v>0</v>
      </c>
      <c r="I358">
        <f>IF(NOT(A358),"",IF(Journal!$C358="","INSTRUMENT MISSING",IF(B358=0,"UNKNOWN INSTRUMENT",IF(OR(NOT(ISNUMBER(C358)),NOT(ISNUMBER(D358))),"INSTRUMENT SPECS MISSING",IF(OR(C358&lt;=0,D358&lt;=0),"INSTRUMENT SPECS MISSING",IF(NOT(ISNUMBER(Journal!$E358)),"ENTRY MISSING",IF(NOT(ISNUMBER(Journal!$F358)),"SL MISSING",IF(Journal!$F358=Journal!$E358,"SL = ENTRY",IF(G358=0,"DIRECTION MISSING",IF(G358*(Journal!$E358-Journal!$F358)&lt;=0,"SL WRONG SIDE",IF(NOT(AND(ISNUMBER(Journal!$L358),Journal!$L358&gt;0)),IF(TRUE,"LOTS MISSING","RISK MISSING"),"")))))))))))</f>
        <v>0</v>
      </c>
      <c r="J358">
        <f>IF(NOT(A358),"",IF(I358&lt;&gt;"",I358,IF(AND(ISNUMBER(Journal!$G358),G358*(Journal!$G358-Journal!$E358)&lt;=0),"TP1 WRONG SIDE",IF(AND(ISNUMBER(Journal!$H358),G358*(Journal!$H358-Journal!$E358)&lt;=0),"TP2 WRONG SIDE",IF(AND(ISNUMBER(Journal!$I358),G358*(Journal!$I358-Journal!$E358)&lt;=0),"TP3 WRONG SIDE",IF(Journal!$K358="","OPEN",IF(AND(Journal!$M358&lt;&gt;"",OR(NOT(ISNUMBER(Journal!$M358)),Journal!$M358&lt;=0,Journal!$M358&gt;=1)),"TP1 % INVALID",IF(Journal!$K358="SL","OK",IF(Journal!$K358="TP",IF(ISNUMBER(Journal!$G358),"OK","TP1 MISSING"),IF(Journal!$K358="Manual exit",IF(ISNUMBER(Journal!$J358),"OK","MANUAL MISSING"),IF(Journal!$K358="TP1 + Breakeven",IF(ISNUMBER(Journal!$G358),"OK","TP1 MISSING"),IF(Journal!$K358="TP1 + Manual",IF(ISNUMBER(Journal!$G358),IF(ISNUMBER(Journal!$J358),"OK","MANUAL MISSING"),IF(ISNUMBER(Journal!$J358),"TP1 MISSING","TP1 &amp; MANUAL MISSING")),IF(Journal!$K358="Multiple TP",IF(ISNUMBER(Journal!$G358),IF(ISNUMBER(Journal!$H358),"OK","TP2 MISSING"),IF(ISNUMBER(Journal!$H358),"TP1 MISSING","TP1 &amp; TP2 MISSING")),"UNKNOWN OUTCOME")))))))))))))</f>
        <v>0</v>
      </c>
      <c r="K358">
        <f>J358="OK"</f>
        <v>0</v>
      </c>
      <c r="L358">
        <f>IF(ISNUMBER(Journal!$M358),Journal!$M358,0.5)</f>
        <v>0</v>
      </c>
      <c r="M358">
        <f>IF(NOT(K358),"",G358*IF(Journal!$K358="SL",Journal!$F358-Journal!$E358,IF(Journal!$K358="TP",Journal!$G358-Journal!$E358,IF(Journal!$K358="Manual exit",Journal!$J358-Journal!$E358,IF(Journal!$K358="TP1 + Breakeven",L358*(Journal!$G358-Journal!$E358),IF(Journal!$K358="TP1 + Manual",L358*(Journal!$G358-Journal!$E358)+(1-L358)*(Journal!$J358-Journal!$E358),(Journal!$G358+Journal!$H358+IF(ISNUMBER(Journal!$I358),Journal!$I358,0))/IF(ISNUMBER(Journal!$I358),3,2)-Journal!$E358))))))</f>
        <v>0</v>
      </c>
      <c r="N358">
        <f>IF(K358,Journal!$E358+G358*M358,"")</f>
        <v>0</v>
      </c>
      <c r="O358">
        <f>Q357</f>
        <v>0</v>
      </c>
      <c r="P358">
        <f>IF(OR(NOT(A358),I358&lt;&gt;""),"",Journal!$L358)</f>
        <v>0</v>
      </c>
      <c r="Q358">
        <f>O358+IF(K358,V358,0)</f>
        <v>0</v>
      </c>
      <c r="R358">
        <f>IF(P358="","",H358*P358*C358*D358)</f>
        <v>0</v>
      </c>
      <c r="S358">
        <f>IF(K358,M358*P358*C358*D358,"")</f>
        <v>0</v>
      </c>
      <c r="T358">
        <f>IF(K358,-IF(F358&gt;0,F358*Journal!$E358*P358*C358*D358,P358*E358),"")</f>
        <v>0</v>
      </c>
      <c r="U358">
        <f>IF(K358,IF(S358&gt;0,"W",IF(S358&lt;0,"L","B")),"")</f>
        <v>0</v>
      </c>
      <c r="V358">
        <f>IF(K358,S358+T358,"")</f>
        <v>0</v>
      </c>
      <c r="W358">
        <f>IF(K358,V358/O358,"")</f>
        <v>0</v>
      </c>
      <c r="X358">
        <f>IF(K358,M358/H358,"")</f>
        <v>0</v>
      </c>
      <c r="Y358">
        <f>IF(AND(OR(J358="OK",J358="OPEN"),ISNUMBER(Journal!$G358)),G358*(Journal!$G358-Journal!$E358)/H358,"")</f>
        <v>0</v>
      </c>
      <c r="Z358">
        <f>IF(AA358="","",IF(AND(ISNUMBER(Settings!$D$5),ISNUMBER(Settings!$E$5),IF(Settings!$D$5&lt;=Settings!$E$5,AND(AA358&gt;=Settings!$D$5,AA358&lt;Settings!$E$5),OR(AA358&gt;=Settings!$D$5,AA358&lt;Settings!$E$5))),Settings!$A$5,IF(AND(ISNUMBER(Settings!$D$6),ISNUMBER(Settings!$E$6),IF(Settings!$D$6&lt;=Settings!$E$6,AND(AA358&gt;=Settings!$D$6,AA358&lt;Settings!$E$6),OR(AA358&gt;=Settings!$D$6,AA358&lt;Settings!$E$6))),Settings!$A$6,IF(AND(ISNUMBER(Settings!$D$7),ISNUMBER(Settings!$E$7),IF(Settings!$D$7&lt;=Settings!$E$7,AND(AA358&gt;=Settings!$D$7,AA358&lt;Settings!$E$7),OR(AA358&gt;=Settings!$D$7,AA358&lt;Settings!$E$7))),Settings!$A$7,IF(AND(ISNUMBER(Settings!$D$8),ISNUMBER(Settings!$E$8),IF(Settings!$D$8&lt;=Settings!$E$8,AND(AA358&gt;=Settings!$D$8,AA358&lt;Settings!$E$8),OR(AA358&gt;=Settings!$D$8,AA358&lt;Settings!$E$8))),Settings!$A$8,IF(AND(ISNUMBER(Settings!$D$9),ISNUMBER(Settings!$E$9),IF(Settings!$D$9&lt;=Settings!$E$9,AND(AA358&gt;=Settings!$D$9,AA358&lt;Settings!$E$9),OR(AA358&gt;=Settings!$D$9,AA358&lt;Settings!$E$9))),Settings!$A$9,IF(AND(ISNUMBER(Settings!$D$10),ISNUMBER(Settings!$E$10),IF(Settings!$D$10&lt;=Settings!$E$10,AND(AA358&gt;=Settings!$D$10,AA358&lt;Settings!$E$10),OR(AA358&gt;=Settings!$D$10,AA358&lt;Settings!$E$10))),Settings!$A$10,"")))))))</f>
        <v>0</v>
      </c>
      <c r="AA358">
        <f>IF(AND(A358,ISNUMBER(Journal!$B358)),MOD(ROUND(MOD(Journal!$B358,1)*1440,0)-ROUND(Journal!$D$8*60,0),1440),"")</f>
        <v>0</v>
      </c>
      <c r="AB358">
        <f>IF(G358=1,"LONG",IF(G358=-1,"SHORT",""))</f>
        <v>0</v>
      </c>
      <c r="AC358">
        <f>AC357+IF(K358,1,0)</f>
        <v>0</v>
      </c>
      <c r="AD358">
        <f>IF(K358,AC358,"")</f>
        <v>0</v>
      </c>
      <c r="AE358">
        <f>J358="OPEN"</f>
        <v>0</v>
      </c>
      <c r="AF358">
        <f>AND(J358&lt;&gt;"",J358&lt;&gt;"OK",J358&lt;&gt;"OPEN")</f>
        <v>0</v>
      </c>
      <c r="AH358">
        <v>347</v>
      </c>
      <c r="AI358">
        <f>IF(AH358&gt;$AZ$11,"",IF(AH358=0,Journal!$D$3,INDEX($Q$11:$Q$1010,MATCH(AH358,$AD$11:$AD$1010,0))))</f>
        <v>0</v>
      </c>
      <c r="AJ358">
        <v>348</v>
      </c>
      <c r="AK358">
        <f>IF(AJ358&gt;$AZ$11,"",INDEX($P$11:$P$1010,MATCH(AJ358,$AD$11:$AD$1010,0)))</f>
        <v>0</v>
      </c>
    </row>
    <row r="359" spans="1:37">
      <c r="A359">
        <f>COUNTA(Journal!A359:M359)&gt;0</f>
        <v>0</v>
      </c>
      <c r="B359">
        <f>IF(Journal!$C359="",0,IFERROR(MATCH(Journal!$C359,Markets!$A$5:$A$154,0),0))</f>
        <v>0</v>
      </c>
      <c r="C359">
        <f>IF(B359&gt;0,INDEX(Markets!$C$5:$C$154,B359),"")</f>
        <v>0</v>
      </c>
      <c r="D359">
        <f>IF(B359&gt;0,INDEX(Markets!$F$5:$F$154,B359),"")</f>
        <v>0</v>
      </c>
      <c r="E359">
        <f>IF(B359&gt;0,IF(INDEX(Markets!$G$5:$G$154,B359)="",Journal!$D$4,INDEX(Markets!$G$5:$G$154,B359)),"")</f>
        <v>0</v>
      </c>
      <c r="F359">
        <f>IF(B359&gt;0,N(INDEX(Markets!$H$5:$H$154,B359)),0)</f>
        <v>0</v>
      </c>
      <c r="G359">
        <f>IF(Journal!$D359="LONG",1,IF(Journal!$D359="SHORT",-1,0))</f>
        <v>0</v>
      </c>
      <c r="H359">
        <f>IF(AND(ISNUMBER(Journal!$E359),ISNUMBER(Journal!$F359)),ABS(Journal!$E359-Journal!$F359),"")</f>
        <v>0</v>
      </c>
      <c r="I359">
        <f>IF(NOT(A359),"",IF(Journal!$C359="","INSTRUMENT MISSING",IF(B359=0,"UNKNOWN INSTRUMENT",IF(OR(NOT(ISNUMBER(C359)),NOT(ISNUMBER(D359))),"INSTRUMENT SPECS MISSING",IF(OR(C359&lt;=0,D359&lt;=0),"INSTRUMENT SPECS MISSING",IF(NOT(ISNUMBER(Journal!$E359)),"ENTRY MISSING",IF(NOT(ISNUMBER(Journal!$F359)),"SL MISSING",IF(Journal!$F359=Journal!$E359,"SL = ENTRY",IF(G359=0,"DIRECTION MISSING",IF(G359*(Journal!$E359-Journal!$F359)&lt;=0,"SL WRONG SIDE",IF(NOT(AND(ISNUMBER(Journal!$L359),Journal!$L359&gt;0)),IF(TRUE,"LOTS MISSING","RISK MISSING"),"")))))))))))</f>
        <v>0</v>
      </c>
      <c r="J359">
        <f>IF(NOT(A359),"",IF(I359&lt;&gt;"",I359,IF(AND(ISNUMBER(Journal!$G359),G359*(Journal!$G359-Journal!$E359)&lt;=0),"TP1 WRONG SIDE",IF(AND(ISNUMBER(Journal!$H359),G359*(Journal!$H359-Journal!$E359)&lt;=0),"TP2 WRONG SIDE",IF(AND(ISNUMBER(Journal!$I359),G359*(Journal!$I359-Journal!$E359)&lt;=0),"TP3 WRONG SIDE",IF(Journal!$K359="","OPEN",IF(AND(Journal!$M359&lt;&gt;"",OR(NOT(ISNUMBER(Journal!$M359)),Journal!$M359&lt;=0,Journal!$M359&gt;=1)),"TP1 % INVALID",IF(Journal!$K359="SL","OK",IF(Journal!$K359="TP",IF(ISNUMBER(Journal!$G359),"OK","TP1 MISSING"),IF(Journal!$K359="Manual exit",IF(ISNUMBER(Journal!$J359),"OK","MANUAL MISSING"),IF(Journal!$K359="TP1 + Breakeven",IF(ISNUMBER(Journal!$G359),"OK","TP1 MISSING"),IF(Journal!$K359="TP1 + Manual",IF(ISNUMBER(Journal!$G359),IF(ISNUMBER(Journal!$J359),"OK","MANUAL MISSING"),IF(ISNUMBER(Journal!$J359),"TP1 MISSING","TP1 &amp; MANUAL MISSING")),IF(Journal!$K359="Multiple TP",IF(ISNUMBER(Journal!$G359),IF(ISNUMBER(Journal!$H359),"OK","TP2 MISSING"),IF(ISNUMBER(Journal!$H359),"TP1 MISSING","TP1 &amp; TP2 MISSING")),"UNKNOWN OUTCOME")))))))))))))</f>
        <v>0</v>
      </c>
      <c r="K359">
        <f>J359="OK"</f>
        <v>0</v>
      </c>
      <c r="L359">
        <f>IF(ISNUMBER(Journal!$M359),Journal!$M359,0.5)</f>
        <v>0</v>
      </c>
      <c r="M359">
        <f>IF(NOT(K359),"",G359*IF(Journal!$K359="SL",Journal!$F359-Journal!$E359,IF(Journal!$K359="TP",Journal!$G359-Journal!$E359,IF(Journal!$K359="Manual exit",Journal!$J359-Journal!$E359,IF(Journal!$K359="TP1 + Breakeven",L359*(Journal!$G359-Journal!$E359),IF(Journal!$K359="TP1 + Manual",L359*(Journal!$G359-Journal!$E359)+(1-L359)*(Journal!$J359-Journal!$E359),(Journal!$G359+Journal!$H359+IF(ISNUMBER(Journal!$I359),Journal!$I359,0))/IF(ISNUMBER(Journal!$I359),3,2)-Journal!$E359))))))</f>
        <v>0</v>
      </c>
      <c r="N359">
        <f>IF(K359,Journal!$E359+G359*M359,"")</f>
        <v>0</v>
      </c>
      <c r="O359">
        <f>Q358</f>
        <v>0</v>
      </c>
      <c r="P359">
        <f>IF(OR(NOT(A359),I359&lt;&gt;""),"",Journal!$L359)</f>
        <v>0</v>
      </c>
      <c r="Q359">
        <f>O359+IF(K359,V359,0)</f>
        <v>0</v>
      </c>
      <c r="R359">
        <f>IF(P359="","",H359*P359*C359*D359)</f>
        <v>0</v>
      </c>
      <c r="S359">
        <f>IF(K359,M359*P359*C359*D359,"")</f>
        <v>0</v>
      </c>
      <c r="T359">
        <f>IF(K359,-IF(F359&gt;0,F359*Journal!$E359*P359*C359*D359,P359*E359),"")</f>
        <v>0</v>
      </c>
      <c r="U359">
        <f>IF(K359,IF(S359&gt;0,"W",IF(S359&lt;0,"L","B")),"")</f>
        <v>0</v>
      </c>
      <c r="V359">
        <f>IF(K359,S359+T359,"")</f>
        <v>0</v>
      </c>
      <c r="W359">
        <f>IF(K359,V359/O359,"")</f>
        <v>0</v>
      </c>
      <c r="X359">
        <f>IF(K359,M359/H359,"")</f>
        <v>0</v>
      </c>
      <c r="Y359">
        <f>IF(AND(OR(J359="OK",J359="OPEN"),ISNUMBER(Journal!$G359)),G359*(Journal!$G359-Journal!$E359)/H359,"")</f>
        <v>0</v>
      </c>
      <c r="Z359">
        <f>IF(AA359="","",IF(AND(ISNUMBER(Settings!$D$5),ISNUMBER(Settings!$E$5),IF(Settings!$D$5&lt;=Settings!$E$5,AND(AA359&gt;=Settings!$D$5,AA359&lt;Settings!$E$5),OR(AA359&gt;=Settings!$D$5,AA359&lt;Settings!$E$5))),Settings!$A$5,IF(AND(ISNUMBER(Settings!$D$6),ISNUMBER(Settings!$E$6),IF(Settings!$D$6&lt;=Settings!$E$6,AND(AA359&gt;=Settings!$D$6,AA359&lt;Settings!$E$6),OR(AA359&gt;=Settings!$D$6,AA359&lt;Settings!$E$6))),Settings!$A$6,IF(AND(ISNUMBER(Settings!$D$7),ISNUMBER(Settings!$E$7),IF(Settings!$D$7&lt;=Settings!$E$7,AND(AA359&gt;=Settings!$D$7,AA359&lt;Settings!$E$7),OR(AA359&gt;=Settings!$D$7,AA359&lt;Settings!$E$7))),Settings!$A$7,IF(AND(ISNUMBER(Settings!$D$8),ISNUMBER(Settings!$E$8),IF(Settings!$D$8&lt;=Settings!$E$8,AND(AA359&gt;=Settings!$D$8,AA359&lt;Settings!$E$8),OR(AA359&gt;=Settings!$D$8,AA359&lt;Settings!$E$8))),Settings!$A$8,IF(AND(ISNUMBER(Settings!$D$9),ISNUMBER(Settings!$E$9),IF(Settings!$D$9&lt;=Settings!$E$9,AND(AA359&gt;=Settings!$D$9,AA359&lt;Settings!$E$9),OR(AA359&gt;=Settings!$D$9,AA359&lt;Settings!$E$9))),Settings!$A$9,IF(AND(ISNUMBER(Settings!$D$10),ISNUMBER(Settings!$E$10),IF(Settings!$D$10&lt;=Settings!$E$10,AND(AA359&gt;=Settings!$D$10,AA359&lt;Settings!$E$10),OR(AA359&gt;=Settings!$D$10,AA359&lt;Settings!$E$10))),Settings!$A$10,"")))))))</f>
        <v>0</v>
      </c>
      <c r="AA359">
        <f>IF(AND(A359,ISNUMBER(Journal!$B359)),MOD(ROUND(MOD(Journal!$B359,1)*1440,0)-ROUND(Journal!$D$8*60,0),1440),"")</f>
        <v>0</v>
      </c>
      <c r="AB359">
        <f>IF(G359=1,"LONG",IF(G359=-1,"SHORT",""))</f>
        <v>0</v>
      </c>
      <c r="AC359">
        <f>AC358+IF(K359,1,0)</f>
        <v>0</v>
      </c>
      <c r="AD359">
        <f>IF(K359,AC359,"")</f>
        <v>0</v>
      </c>
      <c r="AE359">
        <f>J359="OPEN"</f>
        <v>0</v>
      </c>
      <c r="AF359">
        <f>AND(J359&lt;&gt;"",J359&lt;&gt;"OK",J359&lt;&gt;"OPEN")</f>
        <v>0</v>
      </c>
      <c r="AH359">
        <v>348</v>
      </c>
      <c r="AI359">
        <f>IF(AH359&gt;$AZ$11,"",IF(AH359=0,Journal!$D$3,INDEX($Q$11:$Q$1010,MATCH(AH359,$AD$11:$AD$1010,0))))</f>
        <v>0</v>
      </c>
      <c r="AJ359">
        <v>349</v>
      </c>
      <c r="AK359">
        <f>IF(AJ359&gt;$AZ$11,"",INDEX($P$11:$P$1010,MATCH(AJ359,$AD$11:$AD$1010,0)))</f>
        <v>0</v>
      </c>
    </row>
    <row r="360" spans="1:37">
      <c r="A360">
        <f>COUNTA(Journal!A360:M360)&gt;0</f>
        <v>0</v>
      </c>
      <c r="B360">
        <f>IF(Journal!$C360="",0,IFERROR(MATCH(Journal!$C360,Markets!$A$5:$A$154,0),0))</f>
        <v>0</v>
      </c>
      <c r="C360">
        <f>IF(B360&gt;0,INDEX(Markets!$C$5:$C$154,B360),"")</f>
        <v>0</v>
      </c>
      <c r="D360">
        <f>IF(B360&gt;0,INDEX(Markets!$F$5:$F$154,B360),"")</f>
        <v>0</v>
      </c>
      <c r="E360">
        <f>IF(B360&gt;0,IF(INDEX(Markets!$G$5:$G$154,B360)="",Journal!$D$4,INDEX(Markets!$G$5:$G$154,B360)),"")</f>
        <v>0</v>
      </c>
      <c r="F360">
        <f>IF(B360&gt;0,N(INDEX(Markets!$H$5:$H$154,B360)),0)</f>
        <v>0</v>
      </c>
      <c r="G360">
        <f>IF(Journal!$D360="LONG",1,IF(Journal!$D360="SHORT",-1,0))</f>
        <v>0</v>
      </c>
      <c r="H360">
        <f>IF(AND(ISNUMBER(Journal!$E360),ISNUMBER(Journal!$F360)),ABS(Journal!$E360-Journal!$F360),"")</f>
        <v>0</v>
      </c>
      <c r="I360">
        <f>IF(NOT(A360),"",IF(Journal!$C360="","INSTRUMENT MISSING",IF(B360=0,"UNKNOWN INSTRUMENT",IF(OR(NOT(ISNUMBER(C360)),NOT(ISNUMBER(D360))),"INSTRUMENT SPECS MISSING",IF(OR(C360&lt;=0,D360&lt;=0),"INSTRUMENT SPECS MISSING",IF(NOT(ISNUMBER(Journal!$E360)),"ENTRY MISSING",IF(NOT(ISNUMBER(Journal!$F360)),"SL MISSING",IF(Journal!$F360=Journal!$E360,"SL = ENTRY",IF(G360=0,"DIRECTION MISSING",IF(G360*(Journal!$E360-Journal!$F360)&lt;=0,"SL WRONG SIDE",IF(NOT(AND(ISNUMBER(Journal!$L360),Journal!$L360&gt;0)),IF(TRUE,"LOTS MISSING","RISK MISSING"),"")))))))))))</f>
        <v>0</v>
      </c>
      <c r="J360">
        <f>IF(NOT(A360),"",IF(I360&lt;&gt;"",I360,IF(AND(ISNUMBER(Journal!$G360),G360*(Journal!$G360-Journal!$E360)&lt;=0),"TP1 WRONG SIDE",IF(AND(ISNUMBER(Journal!$H360),G360*(Journal!$H360-Journal!$E360)&lt;=0),"TP2 WRONG SIDE",IF(AND(ISNUMBER(Journal!$I360),G360*(Journal!$I360-Journal!$E360)&lt;=0),"TP3 WRONG SIDE",IF(Journal!$K360="","OPEN",IF(AND(Journal!$M360&lt;&gt;"",OR(NOT(ISNUMBER(Journal!$M360)),Journal!$M360&lt;=0,Journal!$M360&gt;=1)),"TP1 % INVALID",IF(Journal!$K360="SL","OK",IF(Journal!$K360="TP",IF(ISNUMBER(Journal!$G360),"OK","TP1 MISSING"),IF(Journal!$K360="Manual exit",IF(ISNUMBER(Journal!$J360),"OK","MANUAL MISSING"),IF(Journal!$K360="TP1 + Breakeven",IF(ISNUMBER(Journal!$G360),"OK","TP1 MISSING"),IF(Journal!$K360="TP1 + Manual",IF(ISNUMBER(Journal!$G360),IF(ISNUMBER(Journal!$J360),"OK","MANUAL MISSING"),IF(ISNUMBER(Journal!$J360),"TP1 MISSING","TP1 &amp; MANUAL MISSING")),IF(Journal!$K360="Multiple TP",IF(ISNUMBER(Journal!$G360),IF(ISNUMBER(Journal!$H360),"OK","TP2 MISSING"),IF(ISNUMBER(Journal!$H360),"TP1 MISSING","TP1 &amp; TP2 MISSING")),"UNKNOWN OUTCOME")))))))))))))</f>
        <v>0</v>
      </c>
      <c r="K360">
        <f>J360="OK"</f>
        <v>0</v>
      </c>
      <c r="L360">
        <f>IF(ISNUMBER(Journal!$M360),Journal!$M360,0.5)</f>
        <v>0</v>
      </c>
      <c r="M360">
        <f>IF(NOT(K360),"",G360*IF(Journal!$K360="SL",Journal!$F360-Journal!$E360,IF(Journal!$K360="TP",Journal!$G360-Journal!$E360,IF(Journal!$K360="Manual exit",Journal!$J360-Journal!$E360,IF(Journal!$K360="TP1 + Breakeven",L360*(Journal!$G360-Journal!$E360),IF(Journal!$K360="TP1 + Manual",L360*(Journal!$G360-Journal!$E360)+(1-L360)*(Journal!$J360-Journal!$E360),(Journal!$G360+Journal!$H360+IF(ISNUMBER(Journal!$I360),Journal!$I360,0))/IF(ISNUMBER(Journal!$I360),3,2)-Journal!$E360))))))</f>
        <v>0</v>
      </c>
      <c r="N360">
        <f>IF(K360,Journal!$E360+G360*M360,"")</f>
        <v>0</v>
      </c>
      <c r="O360">
        <f>Q359</f>
        <v>0</v>
      </c>
      <c r="P360">
        <f>IF(OR(NOT(A360),I360&lt;&gt;""),"",Journal!$L360)</f>
        <v>0</v>
      </c>
      <c r="Q360">
        <f>O360+IF(K360,V360,0)</f>
        <v>0</v>
      </c>
      <c r="R360">
        <f>IF(P360="","",H360*P360*C360*D360)</f>
        <v>0</v>
      </c>
      <c r="S360">
        <f>IF(K360,M360*P360*C360*D360,"")</f>
        <v>0</v>
      </c>
      <c r="T360">
        <f>IF(K360,-IF(F360&gt;0,F360*Journal!$E360*P360*C360*D360,P360*E360),"")</f>
        <v>0</v>
      </c>
      <c r="U360">
        <f>IF(K360,IF(S360&gt;0,"W",IF(S360&lt;0,"L","B")),"")</f>
        <v>0</v>
      </c>
      <c r="V360">
        <f>IF(K360,S360+T360,"")</f>
        <v>0</v>
      </c>
      <c r="W360">
        <f>IF(K360,V360/O360,"")</f>
        <v>0</v>
      </c>
      <c r="X360">
        <f>IF(K360,M360/H360,"")</f>
        <v>0</v>
      </c>
      <c r="Y360">
        <f>IF(AND(OR(J360="OK",J360="OPEN"),ISNUMBER(Journal!$G360)),G360*(Journal!$G360-Journal!$E360)/H360,"")</f>
        <v>0</v>
      </c>
      <c r="Z360">
        <f>IF(AA360="","",IF(AND(ISNUMBER(Settings!$D$5),ISNUMBER(Settings!$E$5),IF(Settings!$D$5&lt;=Settings!$E$5,AND(AA360&gt;=Settings!$D$5,AA360&lt;Settings!$E$5),OR(AA360&gt;=Settings!$D$5,AA360&lt;Settings!$E$5))),Settings!$A$5,IF(AND(ISNUMBER(Settings!$D$6),ISNUMBER(Settings!$E$6),IF(Settings!$D$6&lt;=Settings!$E$6,AND(AA360&gt;=Settings!$D$6,AA360&lt;Settings!$E$6),OR(AA360&gt;=Settings!$D$6,AA360&lt;Settings!$E$6))),Settings!$A$6,IF(AND(ISNUMBER(Settings!$D$7),ISNUMBER(Settings!$E$7),IF(Settings!$D$7&lt;=Settings!$E$7,AND(AA360&gt;=Settings!$D$7,AA360&lt;Settings!$E$7),OR(AA360&gt;=Settings!$D$7,AA360&lt;Settings!$E$7))),Settings!$A$7,IF(AND(ISNUMBER(Settings!$D$8),ISNUMBER(Settings!$E$8),IF(Settings!$D$8&lt;=Settings!$E$8,AND(AA360&gt;=Settings!$D$8,AA360&lt;Settings!$E$8),OR(AA360&gt;=Settings!$D$8,AA360&lt;Settings!$E$8))),Settings!$A$8,IF(AND(ISNUMBER(Settings!$D$9),ISNUMBER(Settings!$E$9),IF(Settings!$D$9&lt;=Settings!$E$9,AND(AA360&gt;=Settings!$D$9,AA360&lt;Settings!$E$9),OR(AA360&gt;=Settings!$D$9,AA360&lt;Settings!$E$9))),Settings!$A$9,IF(AND(ISNUMBER(Settings!$D$10),ISNUMBER(Settings!$E$10),IF(Settings!$D$10&lt;=Settings!$E$10,AND(AA360&gt;=Settings!$D$10,AA360&lt;Settings!$E$10),OR(AA360&gt;=Settings!$D$10,AA360&lt;Settings!$E$10))),Settings!$A$10,"")))))))</f>
        <v>0</v>
      </c>
      <c r="AA360">
        <f>IF(AND(A360,ISNUMBER(Journal!$B360)),MOD(ROUND(MOD(Journal!$B360,1)*1440,0)-ROUND(Journal!$D$8*60,0),1440),"")</f>
        <v>0</v>
      </c>
      <c r="AB360">
        <f>IF(G360=1,"LONG",IF(G360=-1,"SHORT",""))</f>
        <v>0</v>
      </c>
      <c r="AC360">
        <f>AC359+IF(K360,1,0)</f>
        <v>0</v>
      </c>
      <c r="AD360">
        <f>IF(K360,AC360,"")</f>
        <v>0</v>
      </c>
      <c r="AE360">
        <f>J360="OPEN"</f>
        <v>0</v>
      </c>
      <c r="AF360">
        <f>AND(J360&lt;&gt;"",J360&lt;&gt;"OK",J360&lt;&gt;"OPEN")</f>
        <v>0</v>
      </c>
      <c r="AH360">
        <v>349</v>
      </c>
      <c r="AI360">
        <f>IF(AH360&gt;$AZ$11,"",IF(AH360=0,Journal!$D$3,INDEX($Q$11:$Q$1010,MATCH(AH360,$AD$11:$AD$1010,0))))</f>
        <v>0</v>
      </c>
      <c r="AJ360">
        <v>350</v>
      </c>
      <c r="AK360">
        <f>IF(AJ360&gt;$AZ$11,"",INDEX($P$11:$P$1010,MATCH(AJ360,$AD$11:$AD$1010,0)))</f>
        <v>0</v>
      </c>
    </row>
    <row r="361" spans="1:37">
      <c r="A361">
        <f>COUNTA(Journal!A361:M361)&gt;0</f>
        <v>0</v>
      </c>
      <c r="B361">
        <f>IF(Journal!$C361="",0,IFERROR(MATCH(Journal!$C361,Markets!$A$5:$A$154,0),0))</f>
        <v>0</v>
      </c>
      <c r="C361">
        <f>IF(B361&gt;0,INDEX(Markets!$C$5:$C$154,B361),"")</f>
        <v>0</v>
      </c>
      <c r="D361">
        <f>IF(B361&gt;0,INDEX(Markets!$F$5:$F$154,B361),"")</f>
        <v>0</v>
      </c>
      <c r="E361">
        <f>IF(B361&gt;0,IF(INDEX(Markets!$G$5:$G$154,B361)="",Journal!$D$4,INDEX(Markets!$G$5:$G$154,B361)),"")</f>
        <v>0</v>
      </c>
      <c r="F361">
        <f>IF(B361&gt;0,N(INDEX(Markets!$H$5:$H$154,B361)),0)</f>
        <v>0</v>
      </c>
      <c r="G361">
        <f>IF(Journal!$D361="LONG",1,IF(Journal!$D361="SHORT",-1,0))</f>
        <v>0</v>
      </c>
      <c r="H361">
        <f>IF(AND(ISNUMBER(Journal!$E361),ISNUMBER(Journal!$F361)),ABS(Journal!$E361-Journal!$F361),"")</f>
        <v>0</v>
      </c>
      <c r="I361">
        <f>IF(NOT(A361),"",IF(Journal!$C361="","INSTRUMENT MISSING",IF(B361=0,"UNKNOWN INSTRUMENT",IF(OR(NOT(ISNUMBER(C361)),NOT(ISNUMBER(D361))),"INSTRUMENT SPECS MISSING",IF(OR(C361&lt;=0,D361&lt;=0),"INSTRUMENT SPECS MISSING",IF(NOT(ISNUMBER(Journal!$E361)),"ENTRY MISSING",IF(NOT(ISNUMBER(Journal!$F361)),"SL MISSING",IF(Journal!$F361=Journal!$E361,"SL = ENTRY",IF(G361=0,"DIRECTION MISSING",IF(G361*(Journal!$E361-Journal!$F361)&lt;=0,"SL WRONG SIDE",IF(NOT(AND(ISNUMBER(Journal!$L361),Journal!$L361&gt;0)),IF(TRUE,"LOTS MISSING","RISK MISSING"),"")))))))))))</f>
        <v>0</v>
      </c>
      <c r="J361">
        <f>IF(NOT(A361),"",IF(I361&lt;&gt;"",I361,IF(AND(ISNUMBER(Journal!$G361),G361*(Journal!$G361-Journal!$E361)&lt;=0),"TP1 WRONG SIDE",IF(AND(ISNUMBER(Journal!$H361),G361*(Journal!$H361-Journal!$E361)&lt;=0),"TP2 WRONG SIDE",IF(AND(ISNUMBER(Journal!$I361),G361*(Journal!$I361-Journal!$E361)&lt;=0),"TP3 WRONG SIDE",IF(Journal!$K361="","OPEN",IF(AND(Journal!$M361&lt;&gt;"",OR(NOT(ISNUMBER(Journal!$M361)),Journal!$M361&lt;=0,Journal!$M361&gt;=1)),"TP1 % INVALID",IF(Journal!$K361="SL","OK",IF(Journal!$K361="TP",IF(ISNUMBER(Journal!$G361),"OK","TP1 MISSING"),IF(Journal!$K361="Manual exit",IF(ISNUMBER(Journal!$J361),"OK","MANUAL MISSING"),IF(Journal!$K361="TP1 + Breakeven",IF(ISNUMBER(Journal!$G361),"OK","TP1 MISSING"),IF(Journal!$K361="TP1 + Manual",IF(ISNUMBER(Journal!$G361),IF(ISNUMBER(Journal!$J361),"OK","MANUAL MISSING"),IF(ISNUMBER(Journal!$J361),"TP1 MISSING","TP1 &amp; MANUAL MISSING")),IF(Journal!$K361="Multiple TP",IF(ISNUMBER(Journal!$G361),IF(ISNUMBER(Journal!$H361),"OK","TP2 MISSING"),IF(ISNUMBER(Journal!$H361),"TP1 MISSING","TP1 &amp; TP2 MISSING")),"UNKNOWN OUTCOME")))))))))))))</f>
        <v>0</v>
      </c>
      <c r="K361">
        <f>J361="OK"</f>
        <v>0</v>
      </c>
      <c r="L361">
        <f>IF(ISNUMBER(Journal!$M361),Journal!$M361,0.5)</f>
        <v>0</v>
      </c>
      <c r="M361">
        <f>IF(NOT(K361),"",G361*IF(Journal!$K361="SL",Journal!$F361-Journal!$E361,IF(Journal!$K361="TP",Journal!$G361-Journal!$E361,IF(Journal!$K361="Manual exit",Journal!$J361-Journal!$E361,IF(Journal!$K361="TP1 + Breakeven",L361*(Journal!$G361-Journal!$E361),IF(Journal!$K361="TP1 + Manual",L361*(Journal!$G361-Journal!$E361)+(1-L361)*(Journal!$J361-Journal!$E361),(Journal!$G361+Journal!$H361+IF(ISNUMBER(Journal!$I361),Journal!$I361,0))/IF(ISNUMBER(Journal!$I361),3,2)-Journal!$E361))))))</f>
        <v>0</v>
      </c>
      <c r="N361">
        <f>IF(K361,Journal!$E361+G361*M361,"")</f>
        <v>0</v>
      </c>
      <c r="O361">
        <f>Q360</f>
        <v>0</v>
      </c>
      <c r="P361">
        <f>IF(OR(NOT(A361),I361&lt;&gt;""),"",Journal!$L361)</f>
        <v>0</v>
      </c>
      <c r="Q361">
        <f>O361+IF(K361,V361,0)</f>
        <v>0</v>
      </c>
      <c r="R361">
        <f>IF(P361="","",H361*P361*C361*D361)</f>
        <v>0</v>
      </c>
      <c r="S361">
        <f>IF(K361,M361*P361*C361*D361,"")</f>
        <v>0</v>
      </c>
      <c r="T361">
        <f>IF(K361,-IF(F361&gt;0,F361*Journal!$E361*P361*C361*D361,P361*E361),"")</f>
        <v>0</v>
      </c>
      <c r="U361">
        <f>IF(K361,IF(S361&gt;0,"W",IF(S361&lt;0,"L","B")),"")</f>
        <v>0</v>
      </c>
      <c r="V361">
        <f>IF(K361,S361+T361,"")</f>
        <v>0</v>
      </c>
      <c r="W361">
        <f>IF(K361,V361/O361,"")</f>
        <v>0</v>
      </c>
      <c r="X361">
        <f>IF(K361,M361/H361,"")</f>
        <v>0</v>
      </c>
      <c r="Y361">
        <f>IF(AND(OR(J361="OK",J361="OPEN"),ISNUMBER(Journal!$G361)),G361*(Journal!$G361-Journal!$E361)/H361,"")</f>
        <v>0</v>
      </c>
      <c r="Z361">
        <f>IF(AA361="","",IF(AND(ISNUMBER(Settings!$D$5),ISNUMBER(Settings!$E$5),IF(Settings!$D$5&lt;=Settings!$E$5,AND(AA361&gt;=Settings!$D$5,AA361&lt;Settings!$E$5),OR(AA361&gt;=Settings!$D$5,AA361&lt;Settings!$E$5))),Settings!$A$5,IF(AND(ISNUMBER(Settings!$D$6),ISNUMBER(Settings!$E$6),IF(Settings!$D$6&lt;=Settings!$E$6,AND(AA361&gt;=Settings!$D$6,AA361&lt;Settings!$E$6),OR(AA361&gt;=Settings!$D$6,AA361&lt;Settings!$E$6))),Settings!$A$6,IF(AND(ISNUMBER(Settings!$D$7),ISNUMBER(Settings!$E$7),IF(Settings!$D$7&lt;=Settings!$E$7,AND(AA361&gt;=Settings!$D$7,AA361&lt;Settings!$E$7),OR(AA361&gt;=Settings!$D$7,AA361&lt;Settings!$E$7))),Settings!$A$7,IF(AND(ISNUMBER(Settings!$D$8),ISNUMBER(Settings!$E$8),IF(Settings!$D$8&lt;=Settings!$E$8,AND(AA361&gt;=Settings!$D$8,AA361&lt;Settings!$E$8),OR(AA361&gt;=Settings!$D$8,AA361&lt;Settings!$E$8))),Settings!$A$8,IF(AND(ISNUMBER(Settings!$D$9),ISNUMBER(Settings!$E$9),IF(Settings!$D$9&lt;=Settings!$E$9,AND(AA361&gt;=Settings!$D$9,AA361&lt;Settings!$E$9),OR(AA361&gt;=Settings!$D$9,AA361&lt;Settings!$E$9))),Settings!$A$9,IF(AND(ISNUMBER(Settings!$D$10),ISNUMBER(Settings!$E$10),IF(Settings!$D$10&lt;=Settings!$E$10,AND(AA361&gt;=Settings!$D$10,AA361&lt;Settings!$E$10),OR(AA361&gt;=Settings!$D$10,AA361&lt;Settings!$E$10))),Settings!$A$10,"")))))))</f>
        <v>0</v>
      </c>
      <c r="AA361">
        <f>IF(AND(A361,ISNUMBER(Journal!$B361)),MOD(ROUND(MOD(Journal!$B361,1)*1440,0)-ROUND(Journal!$D$8*60,0),1440),"")</f>
        <v>0</v>
      </c>
      <c r="AB361">
        <f>IF(G361=1,"LONG",IF(G361=-1,"SHORT",""))</f>
        <v>0</v>
      </c>
      <c r="AC361">
        <f>AC360+IF(K361,1,0)</f>
        <v>0</v>
      </c>
      <c r="AD361">
        <f>IF(K361,AC361,"")</f>
        <v>0</v>
      </c>
      <c r="AE361">
        <f>J361="OPEN"</f>
        <v>0</v>
      </c>
      <c r="AF361">
        <f>AND(J361&lt;&gt;"",J361&lt;&gt;"OK",J361&lt;&gt;"OPEN")</f>
        <v>0</v>
      </c>
      <c r="AH361">
        <v>350</v>
      </c>
      <c r="AI361">
        <f>IF(AH361&gt;$AZ$11,"",IF(AH361=0,Journal!$D$3,INDEX($Q$11:$Q$1010,MATCH(AH361,$AD$11:$AD$1010,0))))</f>
        <v>0</v>
      </c>
      <c r="AJ361">
        <v>351</v>
      </c>
      <c r="AK361">
        <f>IF(AJ361&gt;$AZ$11,"",INDEX($P$11:$P$1010,MATCH(AJ361,$AD$11:$AD$1010,0)))</f>
        <v>0</v>
      </c>
    </row>
    <row r="362" spans="1:37">
      <c r="A362">
        <f>COUNTA(Journal!A362:M362)&gt;0</f>
        <v>0</v>
      </c>
      <c r="B362">
        <f>IF(Journal!$C362="",0,IFERROR(MATCH(Journal!$C362,Markets!$A$5:$A$154,0),0))</f>
        <v>0</v>
      </c>
      <c r="C362">
        <f>IF(B362&gt;0,INDEX(Markets!$C$5:$C$154,B362),"")</f>
        <v>0</v>
      </c>
      <c r="D362">
        <f>IF(B362&gt;0,INDEX(Markets!$F$5:$F$154,B362),"")</f>
        <v>0</v>
      </c>
      <c r="E362">
        <f>IF(B362&gt;0,IF(INDEX(Markets!$G$5:$G$154,B362)="",Journal!$D$4,INDEX(Markets!$G$5:$G$154,B362)),"")</f>
        <v>0</v>
      </c>
      <c r="F362">
        <f>IF(B362&gt;0,N(INDEX(Markets!$H$5:$H$154,B362)),0)</f>
        <v>0</v>
      </c>
      <c r="G362">
        <f>IF(Journal!$D362="LONG",1,IF(Journal!$D362="SHORT",-1,0))</f>
        <v>0</v>
      </c>
      <c r="H362">
        <f>IF(AND(ISNUMBER(Journal!$E362),ISNUMBER(Journal!$F362)),ABS(Journal!$E362-Journal!$F362),"")</f>
        <v>0</v>
      </c>
      <c r="I362">
        <f>IF(NOT(A362),"",IF(Journal!$C362="","INSTRUMENT MISSING",IF(B362=0,"UNKNOWN INSTRUMENT",IF(OR(NOT(ISNUMBER(C362)),NOT(ISNUMBER(D362))),"INSTRUMENT SPECS MISSING",IF(OR(C362&lt;=0,D362&lt;=0),"INSTRUMENT SPECS MISSING",IF(NOT(ISNUMBER(Journal!$E362)),"ENTRY MISSING",IF(NOT(ISNUMBER(Journal!$F362)),"SL MISSING",IF(Journal!$F362=Journal!$E362,"SL = ENTRY",IF(G362=0,"DIRECTION MISSING",IF(G362*(Journal!$E362-Journal!$F362)&lt;=0,"SL WRONG SIDE",IF(NOT(AND(ISNUMBER(Journal!$L362),Journal!$L362&gt;0)),IF(TRUE,"LOTS MISSING","RISK MISSING"),"")))))))))))</f>
        <v>0</v>
      </c>
      <c r="J362">
        <f>IF(NOT(A362),"",IF(I362&lt;&gt;"",I362,IF(AND(ISNUMBER(Journal!$G362),G362*(Journal!$G362-Journal!$E362)&lt;=0),"TP1 WRONG SIDE",IF(AND(ISNUMBER(Journal!$H362),G362*(Journal!$H362-Journal!$E362)&lt;=0),"TP2 WRONG SIDE",IF(AND(ISNUMBER(Journal!$I362),G362*(Journal!$I362-Journal!$E362)&lt;=0),"TP3 WRONG SIDE",IF(Journal!$K362="","OPEN",IF(AND(Journal!$M362&lt;&gt;"",OR(NOT(ISNUMBER(Journal!$M362)),Journal!$M362&lt;=0,Journal!$M362&gt;=1)),"TP1 % INVALID",IF(Journal!$K362="SL","OK",IF(Journal!$K362="TP",IF(ISNUMBER(Journal!$G362),"OK","TP1 MISSING"),IF(Journal!$K362="Manual exit",IF(ISNUMBER(Journal!$J362),"OK","MANUAL MISSING"),IF(Journal!$K362="TP1 + Breakeven",IF(ISNUMBER(Journal!$G362),"OK","TP1 MISSING"),IF(Journal!$K362="TP1 + Manual",IF(ISNUMBER(Journal!$G362),IF(ISNUMBER(Journal!$J362),"OK","MANUAL MISSING"),IF(ISNUMBER(Journal!$J362),"TP1 MISSING","TP1 &amp; MANUAL MISSING")),IF(Journal!$K362="Multiple TP",IF(ISNUMBER(Journal!$G362),IF(ISNUMBER(Journal!$H362),"OK","TP2 MISSING"),IF(ISNUMBER(Journal!$H362),"TP1 MISSING","TP1 &amp; TP2 MISSING")),"UNKNOWN OUTCOME")))))))))))))</f>
        <v>0</v>
      </c>
      <c r="K362">
        <f>J362="OK"</f>
        <v>0</v>
      </c>
      <c r="L362">
        <f>IF(ISNUMBER(Journal!$M362),Journal!$M362,0.5)</f>
        <v>0</v>
      </c>
      <c r="M362">
        <f>IF(NOT(K362),"",G362*IF(Journal!$K362="SL",Journal!$F362-Journal!$E362,IF(Journal!$K362="TP",Journal!$G362-Journal!$E362,IF(Journal!$K362="Manual exit",Journal!$J362-Journal!$E362,IF(Journal!$K362="TP1 + Breakeven",L362*(Journal!$G362-Journal!$E362),IF(Journal!$K362="TP1 + Manual",L362*(Journal!$G362-Journal!$E362)+(1-L362)*(Journal!$J362-Journal!$E362),(Journal!$G362+Journal!$H362+IF(ISNUMBER(Journal!$I362),Journal!$I362,0))/IF(ISNUMBER(Journal!$I362),3,2)-Journal!$E362))))))</f>
        <v>0</v>
      </c>
      <c r="N362">
        <f>IF(K362,Journal!$E362+G362*M362,"")</f>
        <v>0</v>
      </c>
      <c r="O362">
        <f>Q361</f>
        <v>0</v>
      </c>
      <c r="P362">
        <f>IF(OR(NOT(A362),I362&lt;&gt;""),"",Journal!$L362)</f>
        <v>0</v>
      </c>
      <c r="Q362">
        <f>O362+IF(K362,V362,0)</f>
        <v>0</v>
      </c>
      <c r="R362">
        <f>IF(P362="","",H362*P362*C362*D362)</f>
        <v>0</v>
      </c>
      <c r="S362">
        <f>IF(K362,M362*P362*C362*D362,"")</f>
        <v>0</v>
      </c>
      <c r="T362">
        <f>IF(K362,-IF(F362&gt;0,F362*Journal!$E362*P362*C362*D362,P362*E362),"")</f>
        <v>0</v>
      </c>
      <c r="U362">
        <f>IF(K362,IF(S362&gt;0,"W",IF(S362&lt;0,"L","B")),"")</f>
        <v>0</v>
      </c>
      <c r="V362">
        <f>IF(K362,S362+T362,"")</f>
        <v>0</v>
      </c>
      <c r="W362">
        <f>IF(K362,V362/O362,"")</f>
        <v>0</v>
      </c>
      <c r="X362">
        <f>IF(K362,M362/H362,"")</f>
        <v>0</v>
      </c>
      <c r="Y362">
        <f>IF(AND(OR(J362="OK",J362="OPEN"),ISNUMBER(Journal!$G362)),G362*(Journal!$G362-Journal!$E362)/H362,"")</f>
        <v>0</v>
      </c>
      <c r="Z362">
        <f>IF(AA362="","",IF(AND(ISNUMBER(Settings!$D$5),ISNUMBER(Settings!$E$5),IF(Settings!$D$5&lt;=Settings!$E$5,AND(AA362&gt;=Settings!$D$5,AA362&lt;Settings!$E$5),OR(AA362&gt;=Settings!$D$5,AA362&lt;Settings!$E$5))),Settings!$A$5,IF(AND(ISNUMBER(Settings!$D$6),ISNUMBER(Settings!$E$6),IF(Settings!$D$6&lt;=Settings!$E$6,AND(AA362&gt;=Settings!$D$6,AA362&lt;Settings!$E$6),OR(AA362&gt;=Settings!$D$6,AA362&lt;Settings!$E$6))),Settings!$A$6,IF(AND(ISNUMBER(Settings!$D$7),ISNUMBER(Settings!$E$7),IF(Settings!$D$7&lt;=Settings!$E$7,AND(AA362&gt;=Settings!$D$7,AA362&lt;Settings!$E$7),OR(AA362&gt;=Settings!$D$7,AA362&lt;Settings!$E$7))),Settings!$A$7,IF(AND(ISNUMBER(Settings!$D$8),ISNUMBER(Settings!$E$8),IF(Settings!$D$8&lt;=Settings!$E$8,AND(AA362&gt;=Settings!$D$8,AA362&lt;Settings!$E$8),OR(AA362&gt;=Settings!$D$8,AA362&lt;Settings!$E$8))),Settings!$A$8,IF(AND(ISNUMBER(Settings!$D$9),ISNUMBER(Settings!$E$9),IF(Settings!$D$9&lt;=Settings!$E$9,AND(AA362&gt;=Settings!$D$9,AA362&lt;Settings!$E$9),OR(AA362&gt;=Settings!$D$9,AA362&lt;Settings!$E$9))),Settings!$A$9,IF(AND(ISNUMBER(Settings!$D$10),ISNUMBER(Settings!$E$10),IF(Settings!$D$10&lt;=Settings!$E$10,AND(AA362&gt;=Settings!$D$10,AA362&lt;Settings!$E$10),OR(AA362&gt;=Settings!$D$10,AA362&lt;Settings!$E$10))),Settings!$A$10,"")))))))</f>
        <v>0</v>
      </c>
      <c r="AA362">
        <f>IF(AND(A362,ISNUMBER(Journal!$B362)),MOD(ROUND(MOD(Journal!$B362,1)*1440,0)-ROUND(Journal!$D$8*60,0),1440),"")</f>
        <v>0</v>
      </c>
      <c r="AB362">
        <f>IF(G362=1,"LONG",IF(G362=-1,"SHORT",""))</f>
        <v>0</v>
      </c>
      <c r="AC362">
        <f>AC361+IF(K362,1,0)</f>
        <v>0</v>
      </c>
      <c r="AD362">
        <f>IF(K362,AC362,"")</f>
        <v>0</v>
      </c>
      <c r="AE362">
        <f>J362="OPEN"</f>
        <v>0</v>
      </c>
      <c r="AF362">
        <f>AND(J362&lt;&gt;"",J362&lt;&gt;"OK",J362&lt;&gt;"OPEN")</f>
        <v>0</v>
      </c>
      <c r="AH362">
        <v>351</v>
      </c>
      <c r="AI362">
        <f>IF(AH362&gt;$AZ$11,"",IF(AH362=0,Journal!$D$3,INDEX($Q$11:$Q$1010,MATCH(AH362,$AD$11:$AD$1010,0))))</f>
        <v>0</v>
      </c>
      <c r="AJ362">
        <v>352</v>
      </c>
      <c r="AK362">
        <f>IF(AJ362&gt;$AZ$11,"",INDEX($P$11:$P$1010,MATCH(AJ362,$AD$11:$AD$1010,0)))</f>
        <v>0</v>
      </c>
    </row>
    <row r="363" spans="1:37">
      <c r="A363">
        <f>COUNTA(Journal!A363:M363)&gt;0</f>
        <v>0</v>
      </c>
      <c r="B363">
        <f>IF(Journal!$C363="",0,IFERROR(MATCH(Journal!$C363,Markets!$A$5:$A$154,0),0))</f>
        <v>0</v>
      </c>
      <c r="C363">
        <f>IF(B363&gt;0,INDEX(Markets!$C$5:$C$154,B363),"")</f>
        <v>0</v>
      </c>
      <c r="D363">
        <f>IF(B363&gt;0,INDEX(Markets!$F$5:$F$154,B363),"")</f>
        <v>0</v>
      </c>
      <c r="E363">
        <f>IF(B363&gt;0,IF(INDEX(Markets!$G$5:$G$154,B363)="",Journal!$D$4,INDEX(Markets!$G$5:$G$154,B363)),"")</f>
        <v>0</v>
      </c>
      <c r="F363">
        <f>IF(B363&gt;0,N(INDEX(Markets!$H$5:$H$154,B363)),0)</f>
        <v>0</v>
      </c>
      <c r="G363">
        <f>IF(Journal!$D363="LONG",1,IF(Journal!$D363="SHORT",-1,0))</f>
        <v>0</v>
      </c>
      <c r="H363">
        <f>IF(AND(ISNUMBER(Journal!$E363),ISNUMBER(Journal!$F363)),ABS(Journal!$E363-Journal!$F363),"")</f>
        <v>0</v>
      </c>
      <c r="I363">
        <f>IF(NOT(A363),"",IF(Journal!$C363="","INSTRUMENT MISSING",IF(B363=0,"UNKNOWN INSTRUMENT",IF(OR(NOT(ISNUMBER(C363)),NOT(ISNUMBER(D363))),"INSTRUMENT SPECS MISSING",IF(OR(C363&lt;=0,D363&lt;=0),"INSTRUMENT SPECS MISSING",IF(NOT(ISNUMBER(Journal!$E363)),"ENTRY MISSING",IF(NOT(ISNUMBER(Journal!$F363)),"SL MISSING",IF(Journal!$F363=Journal!$E363,"SL = ENTRY",IF(G363=0,"DIRECTION MISSING",IF(G363*(Journal!$E363-Journal!$F363)&lt;=0,"SL WRONG SIDE",IF(NOT(AND(ISNUMBER(Journal!$L363),Journal!$L363&gt;0)),IF(TRUE,"LOTS MISSING","RISK MISSING"),"")))))))))))</f>
        <v>0</v>
      </c>
      <c r="J363">
        <f>IF(NOT(A363),"",IF(I363&lt;&gt;"",I363,IF(AND(ISNUMBER(Journal!$G363),G363*(Journal!$G363-Journal!$E363)&lt;=0),"TP1 WRONG SIDE",IF(AND(ISNUMBER(Journal!$H363),G363*(Journal!$H363-Journal!$E363)&lt;=0),"TP2 WRONG SIDE",IF(AND(ISNUMBER(Journal!$I363),G363*(Journal!$I363-Journal!$E363)&lt;=0),"TP3 WRONG SIDE",IF(Journal!$K363="","OPEN",IF(AND(Journal!$M363&lt;&gt;"",OR(NOT(ISNUMBER(Journal!$M363)),Journal!$M363&lt;=0,Journal!$M363&gt;=1)),"TP1 % INVALID",IF(Journal!$K363="SL","OK",IF(Journal!$K363="TP",IF(ISNUMBER(Journal!$G363),"OK","TP1 MISSING"),IF(Journal!$K363="Manual exit",IF(ISNUMBER(Journal!$J363),"OK","MANUAL MISSING"),IF(Journal!$K363="TP1 + Breakeven",IF(ISNUMBER(Journal!$G363),"OK","TP1 MISSING"),IF(Journal!$K363="TP1 + Manual",IF(ISNUMBER(Journal!$G363),IF(ISNUMBER(Journal!$J363),"OK","MANUAL MISSING"),IF(ISNUMBER(Journal!$J363),"TP1 MISSING","TP1 &amp; MANUAL MISSING")),IF(Journal!$K363="Multiple TP",IF(ISNUMBER(Journal!$G363),IF(ISNUMBER(Journal!$H363),"OK","TP2 MISSING"),IF(ISNUMBER(Journal!$H363),"TP1 MISSING","TP1 &amp; TP2 MISSING")),"UNKNOWN OUTCOME")))))))))))))</f>
        <v>0</v>
      </c>
      <c r="K363">
        <f>J363="OK"</f>
        <v>0</v>
      </c>
      <c r="L363">
        <f>IF(ISNUMBER(Journal!$M363),Journal!$M363,0.5)</f>
        <v>0</v>
      </c>
      <c r="M363">
        <f>IF(NOT(K363),"",G363*IF(Journal!$K363="SL",Journal!$F363-Journal!$E363,IF(Journal!$K363="TP",Journal!$G363-Journal!$E363,IF(Journal!$K363="Manual exit",Journal!$J363-Journal!$E363,IF(Journal!$K363="TP1 + Breakeven",L363*(Journal!$G363-Journal!$E363),IF(Journal!$K363="TP1 + Manual",L363*(Journal!$G363-Journal!$E363)+(1-L363)*(Journal!$J363-Journal!$E363),(Journal!$G363+Journal!$H363+IF(ISNUMBER(Journal!$I363),Journal!$I363,0))/IF(ISNUMBER(Journal!$I363),3,2)-Journal!$E363))))))</f>
        <v>0</v>
      </c>
      <c r="N363">
        <f>IF(K363,Journal!$E363+G363*M363,"")</f>
        <v>0</v>
      </c>
      <c r="O363">
        <f>Q362</f>
        <v>0</v>
      </c>
      <c r="P363">
        <f>IF(OR(NOT(A363),I363&lt;&gt;""),"",Journal!$L363)</f>
        <v>0</v>
      </c>
      <c r="Q363">
        <f>O363+IF(K363,V363,0)</f>
        <v>0</v>
      </c>
      <c r="R363">
        <f>IF(P363="","",H363*P363*C363*D363)</f>
        <v>0</v>
      </c>
      <c r="S363">
        <f>IF(K363,M363*P363*C363*D363,"")</f>
        <v>0</v>
      </c>
      <c r="T363">
        <f>IF(K363,-IF(F363&gt;0,F363*Journal!$E363*P363*C363*D363,P363*E363),"")</f>
        <v>0</v>
      </c>
      <c r="U363">
        <f>IF(K363,IF(S363&gt;0,"W",IF(S363&lt;0,"L","B")),"")</f>
        <v>0</v>
      </c>
      <c r="V363">
        <f>IF(K363,S363+T363,"")</f>
        <v>0</v>
      </c>
      <c r="W363">
        <f>IF(K363,V363/O363,"")</f>
        <v>0</v>
      </c>
      <c r="X363">
        <f>IF(K363,M363/H363,"")</f>
        <v>0</v>
      </c>
      <c r="Y363">
        <f>IF(AND(OR(J363="OK",J363="OPEN"),ISNUMBER(Journal!$G363)),G363*(Journal!$G363-Journal!$E363)/H363,"")</f>
        <v>0</v>
      </c>
      <c r="Z363">
        <f>IF(AA363="","",IF(AND(ISNUMBER(Settings!$D$5),ISNUMBER(Settings!$E$5),IF(Settings!$D$5&lt;=Settings!$E$5,AND(AA363&gt;=Settings!$D$5,AA363&lt;Settings!$E$5),OR(AA363&gt;=Settings!$D$5,AA363&lt;Settings!$E$5))),Settings!$A$5,IF(AND(ISNUMBER(Settings!$D$6),ISNUMBER(Settings!$E$6),IF(Settings!$D$6&lt;=Settings!$E$6,AND(AA363&gt;=Settings!$D$6,AA363&lt;Settings!$E$6),OR(AA363&gt;=Settings!$D$6,AA363&lt;Settings!$E$6))),Settings!$A$6,IF(AND(ISNUMBER(Settings!$D$7),ISNUMBER(Settings!$E$7),IF(Settings!$D$7&lt;=Settings!$E$7,AND(AA363&gt;=Settings!$D$7,AA363&lt;Settings!$E$7),OR(AA363&gt;=Settings!$D$7,AA363&lt;Settings!$E$7))),Settings!$A$7,IF(AND(ISNUMBER(Settings!$D$8),ISNUMBER(Settings!$E$8),IF(Settings!$D$8&lt;=Settings!$E$8,AND(AA363&gt;=Settings!$D$8,AA363&lt;Settings!$E$8),OR(AA363&gt;=Settings!$D$8,AA363&lt;Settings!$E$8))),Settings!$A$8,IF(AND(ISNUMBER(Settings!$D$9),ISNUMBER(Settings!$E$9),IF(Settings!$D$9&lt;=Settings!$E$9,AND(AA363&gt;=Settings!$D$9,AA363&lt;Settings!$E$9),OR(AA363&gt;=Settings!$D$9,AA363&lt;Settings!$E$9))),Settings!$A$9,IF(AND(ISNUMBER(Settings!$D$10),ISNUMBER(Settings!$E$10),IF(Settings!$D$10&lt;=Settings!$E$10,AND(AA363&gt;=Settings!$D$10,AA363&lt;Settings!$E$10),OR(AA363&gt;=Settings!$D$10,AA363&lt;Settings!$E$10))),Settings!$A$10,"")))))))</f>
        <v>0</v>
      </c>
      <c r="AA363">
        <f>IF(AND(A363,ISNUMBER(Journal!$B363)),MOD(ROUND(MOD(Journal!$B363,1)*1440,0)-ROUND(Journal!$D$8*60,0),1440),"")</f>
        <v>0</v>
      </c>
      <c r="AB363">
        <f>IF(G363=1,"LONG",IF(G363=-1,"SHORT",""))</f>
        <v>0</v>
      </c>
      <c r="AC363">
        <f>AC362+IF(K363,1,0)</f>
        <v>0</v>
      </c>
      <c r="AD363">
        <f>IF(K363,AC363,"")</f>
        <v>0</v>
      </c>
      <c r="AE363">
        <f>J363="OPEN"</f>
        <v>0</v>
      </c>
      <c r="AF363">
        <f>AND(J363&lt;&gt;"",J363&lt;&gt;"OK",J363&lt;&gt;"OPEN")</f>
        <v>0</v>
      </c>
      <c r="AH363">
        <v>352</v>
      </c>
      <c r="AI363">
        <f>IF(AH363&gt;$AZ$11,"",IF(AH363=0,Journal!$D$3,INDEX($Q$11:$Q$1010,MATCH(AH363,$AD$11:$AD$1010,0))))</f>
        <v>0</v>
      </c>
      <c r="AJ363">
        <v>353</v>
      </c>
      <c r="AK363">
        <f>IF(AJ363&gt;$AZ$11,"",INDEX($P$11:$P$1010,MATCH(AJ363,$AD$11:$AD$1010,0)))</f>
        <v>0</v>
      </c>
    </row>
    <row r="364" spans="1:37">
      <c r="A364">
        <f>COUNTA(Journal!A364:M364)&gt;0</f>
        <v>0</v>
      </c>
      <c r="B364">
        <f>IF(Journal!$C364="",0,IFERROR(MATCH(Journal!$C364,Markets!$A$5:$A$154,0),0))</f>
        <v>0</v>
      </c>
      <c r="C364">
        <f>IF(B364&gt;0,INDEX(Markets!$C$5:$C$154,B364),"")</f>
        <v>0</v>
      </c>
      <c r="D364">
        <f>IF(B364&gt;0,INDEX(Markets!$F$5:$F$154,B364),"")</f>
        <v>0</v>
      </c>
      <c r="E364">
        <f>IF(B364&gt;0,IF(INDEX(Markets!$G$5:$G$154,B364)="",Journal!$D$4,INDEX(Markets!$G$5:$G$154,B364)),"")</f>
        <v>0</v>
      </c>
      <c r="F364">
        <f>IF(B364&gt;0,N(INDEX(Markets!$H$5:$H$154,B364)),0)</f>
        <v>0</v>
      </c>
      <c r="G364">
        <f>IF(Journal!$D364="LONG",1,IF(Journal!$D364="SHORT",-1,0))</f>
        <v>0</v>
      </c>
      <c r="H364">
        <f>IF(AND(ISNUMBER(Journal!$E364),ISNUMBER(Journal!$F364)),ABS(Journal!$E364-Journal!$F364),"")</f>
        <v>0</v>
      </c>
      <c r="I364">
        <f>IF(NOT(A364),"",IF(Journal!$C364="","INSTRUMENT MISSING",IF(B364=0,"UNKNOWN INSTRUMENT",IF(OR(NOT(ISNUMBER(C364)),NOT(ISNUMBER(D364))),"INSTRUMENT SPECS MISSING",IF(OR(C364&lt;=0,D364&lt;=0),"INSTRUMENT SPECS MISSING",IF(NOT(ISNUMBER(Journal!$E364)),"ENTRY MISSING",IF(NOT(ISNUMBER(Journal!$F364)),"SL MISSING",IF(Journal!$F364=Journal!$E364,"SL = ENTRY",IF(G364=0,"DIRECTION MISSING",IF(G364*(Journal!$E364-Journal!$F364)&lt;=0,"SL WRONG SIDE",IF(NOT(AND(ISNUMBER(Journal!$L364),Journal!$L364&gt;0)),IF(TRUE,"LOTS MISSING","RISK MISSING"),"")))))))))))</f>
        <v>0</v>
      </c>
      <c r="J364">
        <f>IF(NOT(A364),"",IF(I364&lt;&gt;"",I364,IF(AND(ISNUMBER(Journal!$G364),G364*(Journal!$G364-Journal!$E364)&lt;=0),"TP1 WRONG SIDE",IF(AND(ISNUMBER(Journal!$H364),G364*(Journal!$H364-Journal!$E364)&lt;=0),"TP2 WRONG SIDE",IF(AND(ISNUMBER(Journal!$I364),G364*(Journal!$I364-Journal!$E364)&lt;=0),"TP3 WRONG SIDE",IF(Journal!$K364="","OPEN",IF(AND(Journal!$M364&lt;&gt;"",OR(NOT(ISNUMBER(Journal!$M364)),Journal!$M364&lt;=0,Journal!$M364&gt;=1)),"TP1 % INVALID",IF(Journal!$K364="SL","OK",IF(Journal!$K364="TP",IF(ISNUMBER(Journal!$G364),"OK","TP1 MISSING"),IF(Journal!$K364="Manual exit",IF(ISNUMBER(Journal!$J364),"OK","MANUAL MISSING"),IF(Journal!$K364="TP1 + Breakeven",IF(ISNUMBER(Journal!$G364),"OK","TP1 MISSING"),IF(Journal!$K364="TP1 + Manual",IF(ISNUMBER(Journal!$G364),IF(ISNUMBER(Journal!$J364),"OK","MANUAL MISSING"),IF(ISNUMBER(Journal!$J364),"TP1 MISSING","TP1 &amp; MANUAL MISSING")),IF(Journal!$K364="Multiple TP",IF(ISNUMBER(Journal!$G364),IF(ISNUMBER(Journal!$H364),"OK","TP2 MISSING"),IF(ISNUMBER(Journal!$H364),"TP1 MISSING","TP1 &amp; TP2 MISSING")),"UNKNOWN OUTCOME")))))))))))))</f>
        <v>0</v>
      </c>
      <c r="K364">
        <f>J364="OK"</f>
        <v>0</v>
      </c>
      <c r="L364">
        <f>IF(ISNUMBER(Journal!$M364),Journal!$M364,0.5)</f>
        <v>0</v>
      </c>
      <c r="M364">
        <f>IF(NOT(K364),"",G364*IF(Journal!$K364="SL",Journal!$F364-Journal!$E364,IF(Journal!$K364="TP",Journal!$G364-Journal!$E364,IF(Journal!$K364="Manual exit",Journal!$J364-Journal!$E364,IF(Journal!$K364="TP1 + Breakeven",L364*(Journal!$G364-Journal!$E364),IF(Journal!$K364="TP1 + Manual",L364*(Journal!$G364-Journal!$E364)+(1-L364)*(Journal!$J364-Journal!$E364),(Journal!$G364+Journal!$H364+IF(ISNUMBER(Journal!$I364),Journal!$I364,0))/IF(ISNUMBER(Journal!$I364),3,2)-Journal!$E364))))))</f>
        <v>0</v>
      </c>
      <c r="N364">
        <f>IF(K364,Journal!$E364+G364*M364,"")</f>
        <v>0</v>
      </c>
      <c r="O364">
        <f>Q363</f>
        <v>0</v>
      </c>
      <c r="P364">
        <f>IF(OR(NOT(A364),I364&lt;&gt;""),"",Journal!$L364)</f>
        <v>0</v>
      </c>
      <c r="Q364">
        <f>O364+IF(K364,V364,0)</f>
        <v>0</v>
      </c>
      <c r="R364">
        <f>IF(P364="","",H364*P364*C364*D364)</f>
        <v>0</v>
      </c>
      <c r="S364">
        <f>IF(K364,M364*P364*C364*D364,"")</f>
        <v>0</v>
      </c>
      <c r="T364">
        <f>IF(K364,-IF(F364&gt;0,F364*Journal!$E364*P364*C364*D364,P364*E364),"")</f>
        <v>0</v>
      </c>
      <c r="U364">
        <f>IF(K364,IF(S364&gt;0,"W",IF(S364&lt;0,"L","B")),"")</f>
        <v>0</v>
      </c>
      <c r="V364">
        <f>IF(K364,S364+T364,"")</f>
        <v>0</v>
      </c>
      <c r="W364">
        <f>IF(K364,V364/O364,"")</f>
        <v>0</v>
      </c>
      <c r="X364">
        <f>IF(K364,M364/H364,"")</f>
        <v>0</v>
      </c>
      <c r="Y364">
        <f>IF(AND(OR(J364="OK",J364="OPEN"),ISNUMBER(Journal!$G364)),G364*(Journal!$G364-Journal!$E364)/H364,"")</f>
        <v>0</v>
      </c>
      <c r="Z364">
        <f>IF(AA364="","",IF(AND(ISNUMBER(Settings!$D$5),ISNUMBER(Settings!$E$5),IF(Settings!$D$5&lt;=Settings!$E$5,AND(AA364&gt;=Settings!$D$5,AA364&lt;Settings!$E$5),OR(AA364&gt;=Settings!$D$5,AA364&lt;Settings!$E$5))),Settings!$A$5,IF(AND(ISNUMBER(Settings!$D$6),ISNUMBER(Settings!$E$6),IF(Settings!$D$6&lt;=Settings!$E$6,AND(AA364&gt;=Settings!$D$6,AA364&lt;Settings!$E$6),OR(AA364&gt;=Settings!$D$6,AA364&lt;Settings!$E$6))),Settings!$A$6,IF(AND(ISNUMBER(Settings!$D$7),ISNUMBER(Settings!$E$7),IF(Settings!$D$7&lt;=Settings!$E$7,AND(AA364&gt;=Settings!$D$7,AA364&lt;Settings!$E$7),OR(AA364&gt;=Settings!$D$7,AA364&lt;Settings!$E$7))),Settings!$A$7,IF(AND(ISNUMBER(Settings!$D$8),ISNUMBER(Settings!$E$8),IF(Settings!$D$8&lt;=Settings!$E$8,AND(AA364&gt;=Settings!$D$8,AA364&lt;Settings!$E$8),OR(AA364&gt;=Settings!$D$8,AA364&lt;Settings!$E$8))),Settings!$A$8,IF(AND(ISNUMBER(Settings!$D$9),ISNUMBER(Settings!$E$9),IF(Settings!$D$9&lt;=Settings!$E$9,AND(AA364&gt;=Settings!$D$9,AA364&lt;Settings!$E$9),OR(AA364&gt;=Settings!$D$9,AA364&lt;Settings!$E$9))),Settings!$A$9,IF(AND(ISNUMBER(Settings!$D$10),ISNUMBER(Settings!$E$10),IF(Settings!$D$10&lt;=Settings!$E$10,AND(AA364&gt;=Settings!$D$10,AA364&lt;Settings!$E$10),OR(AA364&gt;=Settings!$D$10,AA364&lt;Settings!$E$10))),Settings!$A$10,"")))))))</f>
        <v>0</v>
      </c>
      <c r="AA364">
        <f>IF(AND(A364,ISNUMBER(Journal!$B364)),MOD(ROUND(MOD(Journal!$B364,1)*1440,0)-ROUND(Journal!$D$8*60,0),1440),"")</f>
        <v>0</v>
      </c>
      <c r="AB364">
        <f>IF(G364=1,"LONG",IF(G364=-1,"SHORT",""))</f>
        <v>0</v>
      </c>
      <c r="AC364">
        <f>AC363+IF(K364,1,0)</f>
        <v>0</v>
      </c>
      <c r="AD364">
        <f>IF(K364,AC364,"")</f>
        <v>0</v>
      </c>
      <c r="AE364">
        <f>J364="OPEN"</f>
        <v>0</v>
      </c>
      <c r="AF364">
        <f>AND(J364&lt;&gt;"",J364&lt;&gt;"OK",J364&lt;&gt;"OPEN")</f>
        <v>0</v>
      </c>
      <c r="AH364">
        <v>353</v>
      </c>
      <c r="AI364">
        <f>IF(AH364&gt;$AZ$11,"",IF(AH364=0,Journal!$D$3,INDEX($Q$11:$Q$1010,MATCH(AH364,$AD$11:$AD$1010,0))))</f>
        <v>0</v>
      </c>
      <c r="AJ364">
        <v>354</v>
      </c>
      <c r="AK364">
        <f>IF(AJ364&gt;$AZ$11,"",INDEX($P$11:$P$1010,MATCH(AJ364,$AD$11:$AD$1010,0)))</f>
        <v>0</v>
      </c>
    </row>
    <row r="365" spans="1:37">
      <c r="A365">
        <f>COUNTA(Journal!A365:M365)&gt;0</f>
        <v>0</v>
      </c>
      <c r="B365">
        <f>IF(Journal!$C365="",0,IFERROR(MATCH(Journal!$C365,Markets!$A$5:$A$154,0),0))</f>
        <v>0</v>
      </c>
      <c r="C365">
        <f>IF(B365&gt;0,INDEX(Markets!$C$5:$C$154,B365),"")</f>
        <v>0</v>
      </c>
      <c r="D365">
        <f>IF(B365&gt;0,INDEX(Markets!$F$5:$F$154,B365),"")</f>
        <v>0</v>
      </c>
      <c r="E365">
        <f>IF(B365&gt;0,IF(INDEX(Markets!$G$5:$G$154,B365)="",Journal!$D$4,INDEX(Markets!$G$5:$G$154,B365)),"")</f>
        <v>0</v>
      </c>
      <c r="F365">
        <f>IF(B365&gt;0,N(INDEX(Markets!$H$5:$H$154,B365)),0)</f>
        <v>0</v>
      </c>
      <c r="G365">
        <f>IF(Journal!$D365="LONG",1,IF(Journal!$D365="SHORT",-1,0))</f>
        <v>0</v>
      </c>
      <c r="H365">
        <f>IF(AND(ISNUMBER(Journal!$E365),ISNUMBER(Journal!$F365)),ABS(Journal!$E365-Journal!$F365),"")</f>
        <v>0</v>
      </c>
      <c r="I365">
        <f>IF(NOT(A365),"",IF(Journal!$C365="","INSTRUMENT MISSING",IF(B365=0,"UNKNOWN INSTRUMENT",IF(OR(NOT(ISNUMBER(C365)),NOT(ISNUMBER(D365))),"INSTRUMENT SPECS MISSING",IF(OR(C365&lt;=0,D365&lt;=0),"INSTRUMENT SPECS MISSING",IF(NOT(ISNUMBER(Journal!$E365)),"ENTRY MISSING",IF(NOT(ISNUMBER(Journal!$F365)),"SL MISSING",IF(Journal!$F365=Journal!$E365,"SL = ENTRY",IF(G365=0,"DIRECTION MISSING",IF(G365*(Journal!$E365-Journal!$F365)&lt;=0,"SL WRONG SIDE",IF(NOT(AND(ISNUMBER(Journal!$L365),Journal!$L365&gt;0)),IF(TRUE,"LOTS MISSING","RISK MISSING"),"")))))))))))</f>
        <v>0</v>
      </c>
      <c r="J365">
        <f>IF(NOT(A365),"",IF(I365&lt;&gt;"",I365,IF(AND(ISNUMBER(Journal!$G365),G365*(Journal!$G365-Journal!$E365)&lt;=0),"TP1 WRONG SIDE",IF(AND(ISNUMBER(Journal!$H365),G365*(Journal!$H365-Journal!$E365)&lt;=0),"TP2 WRONG SIDE",IF(AND(ISNUMBER(Journal!$I365),G365*(Journal!$I365-Journal!$E365)&lt;=0),"TP3 WRONG SIDE",IF(Journal!$K365="","OPEN",IF(AND(Journal!$M365&lt;&gt;"",OR(NOT(ISNUMBER(Journal!$M365)),Journal!$M365&lt;=0,Journal!$M365&gt;=1)),"TP1 % INVALID",IF(Journal!$K365="SL","OK",IF(Journal!$K365="TP",IF(ISNUMBER(Journal!$G365),"OK","TP1 MISSING"),IF(Journal!$K365="Manual exit",IF(ISNUMBER(Journal!$J365),"OK","MANUAL MISSING"),IF(Journal!$K365="TP1 + Breakeven",IF(ISNUMBER(Journal!$G365),"OK","TP1 MISSING"),IF(Journal!$K365="TP1 + Manual",IF(ISNUMBER(Journal!$G365),IF(ISNUMBER(Journal!$J365),"OK","MANUAL MISSING"),IF(ISNUMBER(Journal!$J365),"TP1 MISSING","TP1 &amp; MANUAL MISSING")),IF(Journal!$K365="Multiple TP",IF(ISNUMBER(Journal!$G365),IF(ISNUMBER(Journal!$H365),"OK","TP2 MISSING"),IF(ISNUMBER(Journal!$H365),"TP1 MISSING","TP1 &amp; TP2 MISSING")),"UNKNOWN OUTCOME")))))))))))))</f>
        <v>0</v>
      </c>
      <c r="K365">
        <f>J365="OK"</f>
        <v>0</v>
      </c>
      <c r="L365">
        <f>IF(ISNUMBER(Journal!$M365),Journal!$M365,0.5)</f>
        <v>0</v>
      </c>
      <c r="M365">
        <f>IF(NOT(K365),"",G365*IF(Journal!$K365="SL",Journal!$F365-Journal!$E365,IF(Journal!$K365="TP",Journal!$G365-Journal!$E365,IF(Journal!$K365="Manual exit",Journal!$J365-Journal!$E365,IF(Journal!$K365="TP1 + Breakeven",L365*(Journal!$G365-Journal!$E365),IF(Journal!$K365="TP1 + Manual",L365*(Journal!$G365-Journal!$E365)+(1-L365)*(Journal!$J365-Journal!$E365),(Journal!$G365+Journal!$H365+IF(ISNUMBER(Journal!$I365),Journal!$I365,0))/IF(ISNUMBER(Journal!$I365),3,2)-Journal!$E365))))))</f>
        <v>0</v>
      </c>
      <c r="N365">
        <f>IF(K365,Journal!$E365+G365*M365,"")</f>
        <v>0</v>
      </c>
      <c r="O365">
        <f>Q364</f>
        <v>0</v>
      </c>
      <c r="P365">
        <f>IF(OR(NOT(A365),I365&lt;&gt;""),"",Journal!$L365)</f>
        <v>0</v>
      </c>
      <c r="Q365">
        <f>O365+IF(K365,V365,0)</f>
        <v>0</v>
      </c>
      <c r="R365">
        <f>IF(P365="","",H365*P365*C365*D365)</f>
        <v>0</v>
      </c>
      <c r="S365">
        <f>IF(K365,M365*P365*C365*D365,"")</f>
        <v>0</v>
      </c>
      <c r="T365">
        <f>IF(K365,-IF(F365&gt;0,F365*Journal!$E365*P365*C365*D365,P365*E365),"")</f>
        <v>0</v>
      </c>
      <c r="U365">
        <f>IF(K365,IF(S365&gt;0,"W",IF(S365&lt;0,"L","B")),"")</f>
        <v>0</v>
      </c>
      <c r="V365">
        <f>IF(K365,S365+T365,"")</f>
        <v>0</v>
      </c>
      <c r="W365">
        <f>IF(K365,V365/O365,"")</f>
        <v>0</v>
      </c>
      <c r="X365">
        <f>IF(K365,M365/H365,"")</f>
        <v>0</v>
      </c>
      <c r="Y365">
        <f>IF(AND(OR(J365="OK",J365="OPEN"),ISNUMBER(Journal!$G365)),G365*(Journal!$G365-Journal!$E365)/H365,"")</f>
        <v>0</v>
      </c>
      <c r="Z365">
        <f>IF(AA365="","",IF(AND(ISNUMBER(Settings!$D$5),ISNUMBER(Settings!$E$5),IF(Settings!$D$5&lt;=Settings!$E$5,AND(AA365&gt;=Settings!$D$5,AA365&lt;Settings!$E$5),OR(AA365&gt;=Settings!$D$5,AA365&lt;Settings!$E$5))),Settings!$A$5,IF(AND(ISNUMBER(Settings!$D$6),ISNUMBER(Settings!$E$6),IF(Settings!$D$6&lt;=Settings!$E$6,AND(AA365&gt;=Settings!$D$6,AA365&lt;Settings!$E$6),OR(AA365&gt;=Settings!$D$6,AA365&lt;Settings!$E$6))),Settings!$A$6,IF(AND(ISNUMBER(Settings!$D$7),ISNUMBER(Settings!$E$7),IF(Settings!$D$7&lt;=Settings!$E$7,AND(AA365&gt;=Settings!$D$7,AA365&lt;Settings!$E$7),OR(AA365&gt;=Settings!$D$7,AA365&lt;Settings!$E$7))),Settings!$A$7,IF(AND(ISNUMBER(Settings!$D$8),ISNUMBER(Settings!$E$8),IF(Settings!$D$8&lt;=Settings!$E$8,AND(AA365&gt;=Settings!$D$8,AA365&lt;Settings!$E$8),OR(AA365&gt;=Settings!$D$8,AA365&lt;Settings!$E$8))),Settings!$A$8,IF(AND(ISNUMBER(Settings!$D$9),ISNUMBER(Settings!$E$9),IF(Settings!$D$9&lt;=Settings!$E$9,AND(AA365&gt;=Settings!$D$9,AA365&lt;Settings!$E$9),OR(AA365&gt;=Settings!$D$9,AA365&lt;Settings!$E$9))),Settings!$A$9,IF(AND(ISNUMBER(Settings!$D$10),ISNUMBER(Settings!$E$10),IF(Settings!$D$10&lt;=Settings!$E$10,AND(AA365&gt;=Settings!$D$10,AA365&lt;Settings!$E$10),OR(AA365&gt;=Settings!$D$10,AA365&lt;Settings!$E$10))),Settings!$A$10,"")))))))</f>
        <v>0</v>
      </c>
      <c r="AA365">
        <f>IF(AND(A365,ISNUMBER(Journal!$B365)),MOD(ROUND(MOD(Journal!$B365,1)*1440,0)-ROUND(Journal!$D$8*60,0),1440),"")</f>
        <v>0</v>
      </c>
      <c r="AB365">
        <f>IF(G365=1,"LONG",IF(G365=-1,"SHORT",""))</f>
        <v>0</v>
      </c>
      <c r="AC365">
        <f>AC364+IF(K365,1,0)</f>
        <v>0</v>
      </c>
      <c r="AD365">
        <f>IF(K365,AC365,"")</f>
        <v>0</v>
      </c>
      <c r="AE365">
        <f>J365="OPEN"</f>
        <v>0</v>
      </c>
      <c r="AF365">
        <f>AND(J365&lt;&gt;"",J365&lt;&gt;"OK",J365&lt;&gt;"OPEN")</f>
        <v>0</v>
      </c>
      <c r="AH365">
        <v>354</v>
      </c>
      <c r="AI365">
        <f>IF(AH365&gt;$AZ$11,"",IF(AH365=0,Journal!$D$3,INDEX($Q$11:$Q$1010,MATCH(AH365,$AD$11:$AD$1010,0))))</f>
        <v>0</v>
      </c>
      <c r="AJ365">
        <v>355</v>
      </c>
      <c r="AK365">
        <f>IF(AJ365&gt;$AZ$11,"",INDEX($P$11:$P$1010,MATCH(AJ365,$AD$11:$AD$1010,0)))</f>
        <v>0</v>
      </c>
    </row>
    <row r="366" spans="1:37">
      <c r="A366">
        <f>COUNTA(Journal!A366:M366)&gt;0</f>
        <v>0</v>
      </c>
      <c r="B366">
        <f>IF(Journal!$C366="",0,IFERROR(MATCH(Journal!$C366,Markets!$A$5:$A$154,0),0))</f>
        <v>0</v>
      </c>
      <c r="C366">
        <f>IF(B366&gt;0,INDEX(Markets!$C$5:$C$154,B366),"")</f>
        <v>0</v>
      </c>
      <c r="D366">
        <f>IF(B366&gt;0,INDEX(Markets!$F$5:$F$154,B366),"")</f>
        <v>0</v>
      </c>
      <c r="E366">
        <f>IF(B366&gt;0,IF(INDEX(Markets!$G$5:$G$154,B366)="",Journal!$D$4,INDEX(Markets!$G$5:$G$154,B366)),"")</f>
        <v>0</v>
      </c>
      <c r="F366">
        <f>IF(B366&gt;0,N(INDEX(Markets!$H$5:$H$154,B366)),0)</f>
        <v>0</v>
      </c>
      <c r="G366">
        <f>IF(Journal!$D366="LONG",1,IF(Journal!$D366="SHORT",-1,0))</f>
        <v>0</v>
      </c>
      <c r="H366">
        <f>IF(AND(ISNUMBER(Journal!$E366),ISNUMBER(Journal!$F366)),ABS(Journal!$E366-Journal!$F366),"")</f>
        <v>0</v>
      </c>
      <c r="I366">
        <f>IF(NOT(A366),"",IF(Journal!$C366="","INSTRUMENT MISSING",IF(B366=0,"UNKNOWN INSTRUMENT",IF(OR(NOT(ISNUMBER(C366)),NOT(ISNUMBER(D366))),"INSTRUMENT SPECS MISSING",IF(OR(C366&lt;=0,D366&lt;=0),"INSTRUMENT SPECS MISSING",IF(NOT(ISNUMBER(Journal!$E366)),"ENTRY MISSING",IF(NOT(ISNUMBER(Journal!$F366)),"SL MISSING",IF(Journal!$F366=Journal!$E366,"SL = ENTRY",IF(G366=0,"DIRECTION MISSING",IF(G366*(Journal!$E366-Journal!$F366)&lt;=0,"SL WRONG SIDE",IF(NOT(AND(ISNUMBER(Journal!$L366),Journal!$L366&gt;0)),IF(TRUE,"LOTS MISSING","RISK MISSING"),"")))))))))))</f>
        <v>0</v>
      </c>
      <c r="J366">
        <f>IF(NOT(A366),"",IF(I366&lt;&gt;"",I366,IF(AND(ISNUMBER(Journal!$G366),G366*(Journal!$G366-Journal!$E366)&lt;=0),"TP1 WRONG SIDE",IF(AND(ISNUMBER(Journal!$H366),G366*(Journal!$H366-Journal!$E366)&lt;=0),"TP2 WRONG SIDE",IF(AND(ISNUMBER(Journal!$I366),G366*(Journal!$I366-Journal!$E366)&lt;=0),"TP3 WRONG SIDE",IF(Journal!$K366="","OPEN",IF(AND(Journal!$M366&lt;&gt;"",OR(NOT(ISNUMBER(Journal!$M366)),Journal!$M366&lt;=0,Journal!$M366&gt;=1)),"TP1 % INVALID",IF(Journal!$K366="SL","OK",IF(Journal!$K366="TP",IF(ISNUMBER(Journal!$G366),"OK","TP1 MISSING"),IF(Journal!$K366="Manual exit",IF(ISNUMBER(Journal!$J366),"OK","MANUAL MISSING"),IF(Journal!$K366="TP1 + Breakeven",IF(ISNUMBER(Journal!$G366),"OK","TP1 MISSING"),IF(Journal!$K366="TP1 + Manual",IF(ISNUMBER(Journal!$G366),IF(ISNUMBER(Journal!$J366),"OK","MANUAL MISSING"),IF(ISNUMBER(Journal!$J366),"TP1 MISSING","TP1 &amp; MANUAL MISSING")),IF(Journal!$K366="Multiple TP",IF(ISNUMBER(Journal!$G366),IF(ISNUMBER(Journal!$H366),"OK","TP2 MISSING"),IF(ISNUMBER(Journal!$H366),"TP1 MISSING","TP1 &amp; TP2 MISSING")),"UNKNOWN OUTCOME")))))))))))))</f>
        <v>0</v>
      </c>
      <c r="K366">
        <f>J366="OK"</f>
        <v>0</v>
      </c>
      <c r="L366">
        <f>IF(ISNUMBER(Journal!$M366),Journal!$M366,0.5)</f>
        <v>0</v>
      </c>
      <c r="M366">
        <f>IF(NOT(K366),"",G366*IF(Journal!$K366="SL",Journal!$F366-Journal!$E366,IF(Journal!$K366="TP",Journal!$G366-Journal!$E366,IF(Journal!$K366="Manual exit",Journal!$J366-Journal!$E366,IF(Journal!$K366="TP1 + Breakeven",L366*(Journal!$G366-Journal!$E366),IF(Journal!$K366="TP1 + Manual",L366*(Journal!$G366-Journal!$E366)+(1-L366)*(Journal!$J366-Journal!$E366),(Journal!$G366+Journal!$H366+IF(ISNUMBER(Journal!$I366),Journal!$I366,0))/IF(ISNUMBER(Journal!$I366),3,2)-Journal!$E366))))))</f>
        <v>0</v>
      </c>
      <c r="N366">
        <f>IF(K366,Journal!$E366+G366*M366,"")</f>
        <v>0</v>
      </c>
      <c r="O366">
        <f>Q365</f>
        <v>0</v>
      </c>
      <c r="P366">
        <f>IF(OR(NOT(A366),I366&lt;&gt;""),"",Journal!$L366)</f>
        <v>0</v>
      </c>
      <c r="Q366">
        <f>O366+IF(K366,V366,0)</f>
        <v>0</v>
      </c>
      <c r="R366">
        <f>IF(P366="","",H366*P366*C366*D366)</f>
        <v>0</v>
      </c>
      <c r="S366">
        <f>IF(K366,M366*P366*C366*D366,"")</f>
        <v>0</v>
      </c>
      <c r="T366">
        <f>IF(K366,-IF(F366&gt;0,F366*Journal!$E366*P366*C366*D366,P366*E366),"")</f>
        <v>0</v>
      </c>
      <c r="U366">
        <f>IF(K366,IF(S366&gt;0,"W",IF(S366&lt;0,"L","B")),"")</f>
        <v>0</v>
      </c>
      <c r="V366">
        <f>IF(K366,S366+T366,"")</f>
        <v>0</v>
      </c>
      <c r="W366">
        <f>IF(K366,V366/O366,"")</f>
        <v>0</v>
      </c>
      <c r="X366">
        <f>IF(K366,M366/H366,"")</f>
        <v>0</v>
      </c>
      <c r="Y366">
        <f>IF(AND(OR(J366="OK",J366="OPEN"),ISNUMBER(Journal!$G366)),G366*(Journal!$G366-Journal!$E366)/H366,"")</f>
        <v>0</v>
      </c>
      <c r="Z366">
        <f>IF(AA366="","",IF(AND(ISNUMBER(Settings!$D$5),ISNUMBER(Settings!$E$5),IF(Settings!$D$5&lt;=Settings!$E$5,AND(AA366&gt;=Settings!$D$5,AA366&lt;Settings!$E$5),OR(AA366&gt;=Settings!$D$5,AA366&lt;Settings!$E$5))),Settings!$A$5,IF(AND(ISNUMBER(Settings!$D$6),ISNUMBER(Settings!$E$6),IF(Settings!$D$6&lt;=Settings!$E$6,AND(AA366&gt;=Settings!$D$6,AA366&lt;Settings!$E$6),OR(AA366&gt;=Settings!$D$6,AA366&lt;Settings!$E$6))),Settings!$A$6,IF(AND(ISNUMBER(Settings!$D$7),ISNUMBER(Settings!$E$7),IF(Settings!$D$7&lt;=Settings!$E$7,AND(AA366&gt;=Settings!$D$7,AA366&lt;Settings!$E$7),OR(AA366&gt;=Settings!$D$7,AA366&lt;Settings!$E$7))),Settings!$A$7,IF(AND(ISNUMBER(Settings!$D$8),ISNUMBER(Settings!$E$8),IF(Settings!$D$8&lt;=Settings!$E$8,AND(AA366&gt;=Settings!$D$8,AA366&lt;Settings!$E$8),OR(AA366&gt;=Settings!$D$8,AA366&lt;Settings!$E$8))),Settings!$A$8,IF(AND(ISNUMBER(Settings!$D$9),ISNUMBER(Settings!$E$9),IF(Settings!$D$9&lt;=Settings!$E$9,AND(AA366&gt;=Settings!$D$9,AA366&lt;Settings!$E$9),OR(AA366&gt;=Settings!$D$9,AA366&lt;Settings!$E$9))),Settings!$A$9,IF(AND(ISNUMBER(Settings!$D$10),ISNUMBER(Settings!$E$10),IF(Settings!$D$10&lt;=Settings!$E$10,AND(AA366&gt;=Settings!$D$10,AA366&lt;Settings!$E$10),OR(AA366&gt;=Settings!$D$10,AA366&lt;Settings!$E$10))),Settings!$A$10,"")))))))</f>
        <v>0</v>
      </c>
      <c r="AA366">
        <f>IF(AND(A366,ISNUMBER(Journal!$B366)),MOD(ROUND(MOD(Journal!$B366,1)*1440,0)-ROUND(Journal!$D$8*60,0),1440),"")</f>
        <v>0</v>
      </c>
      <c r="AB366">
        <f>IF(G366=1,"LONG",IF(G366=-1,"SHORT",""))</f>
        <v>0</v>
      </c>
      <c r="AC366">
        <f>AC365+IF(K366,1,0)</f>
        <v>0</v>
      </c>
      <c r="AD366">
        <f>IF(K366,AC366,"")</f>
        <v>0</v>
      </c>
      <c r="AE366">
        <f>J366="OPEN"</f>
        <v>0</v>
      </c>
      <c r="AF366">
        <f>AND(J366&lt;&gt;"",J366&lt;&gt;"OK",J366&lt;&gt;"OPEN")</f>
        <v>0</v>
      </c>
      <c r="AH366">
        <v>355</v>
      </c>
      <c r="AI366">
        <f>IF(AH366&gt;$AZ$11,"",IF(AH366=0,Journal!$D$3,INDEX($Q$11:$Q$1010,MATCH(AH366,$AD$11:$AD$1010,0))))</f>
        <v>0</v>
      </c>
      <c r="AJ366">
        <v>356</v>
      </c>
      <c r="AK366">
        <f>IF(AJ366&gt;$AZ$11,"",INDEX($P$11:$P$1010,MATCH(AJ366,$AD$11:$AD$1010,0)))</f>
        <v>0</v>
      </c>
    </row>
    <row r="367" spans="1:37">
      <c r="A367">
        <f>COUNTA(Journal!A367:M367)&gt;0</f>
        <v>0</v>
      </c>
      <c r="B367">
        <f>IF(Journal!$C367="",0,IFERROR(MATCH(Journal!$C367,Markets!$A$5:$A$154,0),0))</f>
        <v>0</v>
      </c>
      <c r="C367">
        <f>IF(B367&gt;0,INDEX(Markets!$C$5:$C$154,B367),"")</f>
        <v>0</v>
      </c>
      <c r="D367">
        <f>IF(B367&gt;0,INDEX(Markets!$F$5:$F$154,B367),"")</f>
        <v>0</v>
      </c>
      <c r="E367">
        <f>IF(B367&gt;0,IF(INDEX(Markets!$G$5:$G$154,B367)="",Journal!$D$4,INDEX(Markets!$G$5:$G$154,B367)),"")</f>
        <v>0</v>
      </c>
      <c r="F367">
        <f>IF(B367&gt;0,N(INDEX(Markets!$H$5:$H$154,B367)),0)</f>
        <v>0</v>
      </c>
      <c r="G367">
        <f>IF(Journal!$D367="LONG",1,IF(Journal!$D367="SHORT",-1,0))</f>
        <v>0</v>
      </c>
      <c r="H367">
        <f>IF(AND(ISNUMBER(Journal!$E367),ISNUMBER(Journal!$F367)),ABS(Journal!$E367-Journal!$F367),"")</f>
        <v>0</v>
      </c>
      <c r="I367">
        <f>IF(NOT(A367),"",IF(Journal!$C367="","INSTRUMENT MISSING",IF(B367=0,"UNKNOWN INSTRUMENT",IF(OR(NOT(ISNUMBER(C367)),NOT(ISNUMBER(D367))),"INSTRUMENT SPECS MISSING",IF(OR(C367&lt;=0,D367&lt;=0),"INSTRUMENT SPECS MISSING",IF(NOT(ISNUMBER(Journal!$E367)),"ENTRY MISSING",IF(NOT(ISNUMBER(Journal!$F367)),"SL MISSING",IF(Journal!$F367=Journal!$E367,"SL = ENTRY",IF(G367=0,"DIRECTION MISSING",IF(G367*(Journal!$E367-Journal!$F367)&lt;=0,"SL WRONG SIDE",IF(NOT(AND(ISNUMBER(Journal!$L367),Journal!$L367&gt;0)),IF(TRUE,"LOTS MISSING","RISK MISSING"),"")))))))))))</f>
        <v>0</v>
      </c>
      <c r="J367">
        <f>IF(NOT(A367),"",IF(I367&lt;&gt;"",I367,IF(AND(ISNUMBER(Journal!$G367),G367*(Journal!$G367-Journal!$E367)&lt;=0),"TP1 WRONG SIDE",IF(AND(ISNUMBER(Journal!$H367),G367*(Journal!$H367-Journal!$E367)&lt;=0),"TP2 WRONG SIDE",IF(AND(ISNUMBER(Journal!$I367),G367*(Journal!$I367-Journal!$E367)&lt;=0),"TP3 WRONG SIDE",IF(Journal!$K367="","OPEN",IF(AND(Journal!$M367&lt;&gt;"",OR(NOT(ISNUMBER(Journal!$M367)),Journal!$M367&lt;=0,Journal!$M367&gt;=1)),"TP1 % INVALID",IF(Journal!$K367="SL","OK",IF(Journal!$K367="TP",IF(ISNUMBER(Journal!$G367),"OK","TP1 MISSING"),IF(Journal!$K367="Manual exit",IF(ISNUMBER(Journal!$J367),"OK","MANUAL MISSING"),IF(Journal!$K367="TP1 + Breakeven",IF(ISNUMBER(Journal!$G367),"OK","TP1 MISSING"),IF(Journal!$K367="TP1 + Manual",IF(ISNUMBER(Journal!$G367),IF(ISNUMBER(Journal!$J367),"OK","MANUAL MISSING"),IF(ISNUMBER(Journal!$J367),"TP1 MISSING","TP1 &amp; MANUAL MISSING")),IF(Journal!$K367="Multiple TP",IF(ISNUMBER(Journal!$G367),IF(ISNUMBER(Journal!$H367),"OK","TP2 MISSING"),IF(ISNUMBER(Journal!$H367),"TP1 MISSING","TP1 &amp; TP2 MISSING")),"UNKNOWN OUTCOME")))))))))))))</f>
        <v>0</v>
      </c>
      <c r="K367">
        <f>J367="OK"</f>
        <v>0</v>
      </c>
      <c r="L367">
        <f>IF(ISNUMBER(Journal!$M367),Journal!$M367,0.5)</f>
        <v>0</v>
      </c>
      <c r="M367">
        <f>IF(NOT(K367),"",G367*IF(Journal!$K367="SL",Journal!$F367-Journal!$E367,IF(Journal!$K367="TP",Journal!$G367-Journal!$E367,IF(Journal!$K367="Manual exit",Journal!$J367-Journal!$E367,IF(Journal!$K367="TP1 + Breakeven",L367*(Journal!$G367-Journal!$E367),IF(Journal!$K367="TP1 + Manual",L367*(Journal!$G367-Journal!$E367)+(1-L367)*(Journal!$J367-Journal!$E367),(Journal!$G367+Journal!$H367+IF(ISNUMBER(Journal!$I367),Journal!$I367,0))/IF(ISNUMBER(Journal!$I367),3,2)-Journal!$E367))))))</f>
        <v>0</v>
      </c>
      <c r="N367">
        <f>IF(K367,Journal!$E367+G367*M367,"")</f>
        <v>0</v>
      </c>
      <c r="O367">
        <f>Q366</f>
        <v>0</v>
      </c>
      <c r="P367">
        <f>IF(OR(NOT(A367),I367&lt;&gt;""),"",Journal!$L367)</f>
        <v>0</v>
      </c>
      <c r="Q367">
        <f>O367+IF(K367,V367,0)</f>
        <v>0</v>
      </c>
      <c r="R367">
        <f>IF(P367="","",H367*P367*C367*D367)</f>
        <v>0</v>
      </c>
      <c r="S367">
        <f>IF(K367,M367*P367*C367*D367,"")</f>
        <v>0</v>
      </c>
      <c r="T367">
        <f>IF(K367,-IF(F367&gt;0,F367*Journal!$E367*P367*C367*D367,P367*E367),"")</f>
        <v>0</v>
      </c>
      <c r="U367">
        <f>IF(K367,IF(S367&gt;0,"W",IF(S367&lt;0,"L","B")),"")</f>
        <v>0</v>
      </c>
      <c r="V367">
        <f>IF(K367,S367+T367,"")</f>
        <v>0</v>
      </c>
      <c r="W367">
        <f>IF(K367,V367/O367,"")</f>
        <v>0</v>
      </c>
      <c r="X367">
        <f>IF(K367,M367/H367,"")</f>
        <v>0</v>
      </c>
      <c r="Y367">
        <f>IF(AND(OR(J367="OK",J367="OPEN"),ISNUMBER(Journal!$G367)),G367*(Journal!$G367-Journal!$E367)/H367,"")</f>
        <v>0</v>
      </c>
      <c r="Z367">
        <f>IF(AA367="","",IF(AND(ISNUMBER(Settings!$D$5),ISNUMBER(Settings!$E$5),IF(Settings!$D$5&lt;=Settings!$E$5,AND(AA367&gt;=Settings!$D$5,AA367&lt;Settings!$E$5),OR(AA367&gt;=Settings!$D$5,AA367&lt;Settings!$E$5))),Settings!$A$5,IF(AND(ISNUMBER(Settings!$D$6),ISNUMBER(Settings!$E$6),IF(Settings!$D$6&lt;=Settings!$E$6,AND(AA367&gt;=Settings!$D$6,AA367&lt;Settings!$E$6),OR(AA367&gt;=Settings!$D$6,AA367&lt;Settings!$E$6))),Settings!$A$6,IF(AND(ISNUMBER(Settings!$D$7),ISNUMBER(Settings!$E$7),IF(Settings!$D$7&lt;=Settings!$E$7,AND(AA367&gt;=Settings!$D$7,AA367&lt;Settings!$E$7),OR(AA367&gt;=Settings!$D$7,AA367&lt;Settings!$E$7))),Settings!$A$7,IF(AND(ISNUMBER(Settings!$D$8),ISNUMBER(Settings!$E$8),IF(Settings!$D$8&lt;=Settings!$E$8,AND(AA367&gt;=Settings!$D$8,AA367&lt;Settings!$E$8),OR(AA367&gt;=Settings!$D$8,AA367&lt;Settings!$E$8))),Settings!$A$8,IF(AND(ISNUMBER(Settings!$D$9),ISNUMBER(Settings!$E$9),IF(Settings!$D$9&lt;=Settings!$E$9,AND(AA367&gt;=Settings!$D$9,AA367&lt;Settings!$E$9),OR(AA367&gt;=Settings!$D$9,AA367&lt;Settings!$E$9))),Settings!$A$9,IF(AND(ISNUMBER(Settings!$D$10),ISNUMBER(Settings!$E$10),IF(Settings!$D$10&lt;=Settings!$E$10,AND(AA367&gt;=Settings!$D$10,AA367&lt;Settings!$E$10),OR(AA367&gt;=Settings!$D$10,AA367&lt;Settings!$E$10))),Settings!$A$10,"")))))))</f>
        <v>0</v>
      </c>
      <c r="AA367">
        <f>IF(AND(A367,ISNUMBER(Journal!$B367)),MOD(ROUND(MOD(Journal!$B367,1)*1440,0)-ROUND(Journal!$D$8*60,0),1440),"")</f>
        <v>0</v>
      </c>
      <c r="AB367">
        <f>IF(G367=1,"LONG",IF(G367=-1,"SHORT",""))</f>
        <v>0</v>
      </c>
      <c r="AC367">
        <f>AC366+IF(K367,1,0)</f>
        <v>0</v>
      </c>
      <c r="AD367">
        <f>IF(K367,AC367,"")</f>
        <v>0</v>
      </c>
      <c r="AE367">
        <f>J367="OPEN"</f>
        <v>0</v>
      </c>
      <c r="AF367">
        <f>AND(J367&lt;&gt;"",J367&lt;&gt;"OK",J367&lt;&gt;"OPEN")</f>
        <v>0</v>
      </c>
      <c r="AH367">
        <v>356</v>
      </c>
      <c r="AI367">
        <f>IF(AH367&gt;$AZ$11,"",IF(AH367=0,Journal!$D$3,INDEX($Q$11:$Q$1010,MATCH(AH367,$AD$11:$AD$1010,0))))</f>
        <v>0</v>
      </c>
      <c r="AJ367">
        <v>357</v>
      </c>
      <c r="AK367">
        <f>IF(AJ367&gt;$AZ$11,"",INDEX($P$11:$P$1010,MATCH(AJ367,$AD$11:$AD$1010,0)))</f>
        <v>0</v>
      </c>
    </row>
    <row r="368" spans="1:37">
      <c r="A368">
        <f>COUNTA(Journal!A368:M368)&gt;0</f>
        <v>0</v>
      </c>
      <c r="B368">
        <f>IF(Journal!$C368="",0,IFERROR(MATCH(Journal!$C368,Markets!$A$5:$A$154,0),0))</f>
        <v>0</v>
      </c>
      <c r="C368">
        <f>IF(B368&gt;0,INDEX(Markets!$C$5:$C$154,B368),"")</f>
        <v>0</v>
      </c>
      <c r="D368">
        <f>IF(B368&gt;0,INDEX(Markets!$F$5:$F$154,B368),"")</f>
        <v>0</v>
      </c>
      <c r="E368">
        <f>IF(B368&gt;0,IF(INDEX(Markets!$G$5:$G$154,B368)="",Journal!$D$4,INDEX(Markets!$G$5:$G$154,B368)),"")</f>
        <v>0</v>
      </c>
      <c r="F368">
        <f>IF(B368&gt;0,N(INDEX(Markets!$H$5:$H$154,B368)),0)</f>
        <v>0</v>
      </c>
      <c r="G368">
        <f>IF(Journal!$D368="LONG",1,IF(Journal!$D368="SHORT",-1,0))</f>
        <v>0</v>
      </c>
      <c r="H368">
        <f>IF(AND(ISNUMBER(Journal!$E368),ISNUMBER(Journal!$F368)),ABS(Journal!$E368-Journal!$F368),"")</f>
        <v>0</v>
      </c>
      <c r="I368">
        <f>IF(NOT(A368),"",IF(Journal!$C368="","INSTRUMENT MISSING",IF(B368=0,"UNKNOWN INSTRUMENT",IF(OR(NOT(ISNUMBER(C368)),NOT(ISNUMBER(D368))),"INSTRUMENT SPECS MISSING",IF(OR(C368&lt;=0,D368&lt;=0),"INSTRUMENT SPECS MISSING",IF(NOT(ISNUMBER(Journal!$E368)),"ENTRY MISSING",IF(NOT(ISNUMBER(Journal!$F368)),"SL MISSING",IF(Journal!$F368=Journal!$E368,"SL = ENTRY",IF(G368=0,"DIRECTION MISSING",IF(G368*(Journal!$E368-Journal!$F368)&lt;=0,"SL WRONG SIDE",IF(NOT(AND(ISNUMBER(Journal!$L368),Journal!$L368&gt;0)),IF(TRUE,"LOTS MISSING","RISK MISSING"),"")))))))))))</f>
        <v>0</v>
      </c>
      <c r="J368">
        <f>IF(NOT(A368),"",IF(I368&lt;&gt;"",I368,IF(AND(ISNUMBER(Journal!$G368),G368*(Journal!$G368-Journal!$E368)&lt;=0),"TP1 WRONG SIDE",IF(AND(ISNUMBER(Journal!$H368),G368*(Journal!$H368-Journal!$E368)&lt;=0),"TP2 WRONG SIDE",IF(AND(ISNUMBER(Journal!$I368),G368*(Journal!$I368-Journal!$E368)&lt;=0),"TP3 WRONG SIDE",IF(Journal!$K368="","OPEN",IF(AND(Journal!$M368&lt;&gt;"",OR(NOT(ISNUMBER(Journal!$M368)),Journal!$M368&lt;=0,Journal!$M368&gt;=1)),"TP1 % INVALID",IF(Journal!$K368="SL","OK",IF(Journal!$K368="TP",IF(ISNUMBER(Journal!$G368),"OK","TP1 MISSING"),IF(Journal!$K368="Manual exit",IF(ISNUMBER(Journal!$J368),"OK","MANUAL MISSING"),IF(Journal!$K368="TP1 + Breakeven",IF(ISNUMBER(Journal!$G368),"OK","TP1 MISSING"),IF(Journal!$K368="TP1 + Manual",IF(ISNUMBER(Journal!$G368),IF(ISNUMBER(Journal!$J368),"OK","MANUAL MISSING"),IF(ISNUMBER(Journal!$J368),"TP1 MISSING","TP1 &amp; MANUAL MISSING")),IF(Journal!$K368="Multiple TP",IF(ISNUMBER(Journal!$G368),IF(ISNUMBER(Journal!$H368),"OK","TP2 MISSING"),IF(ISNUMBER(Journal!$H368),"TP1 MISSING","TP1 &amp; TP2 MISSING")),"UNKNOWN OUTCOME")))))))))))))</f>
        <v>0</v>
      </c>
      <c r="K368">
        <f>J368="OK"</f>
        <v>0</v>
      </c>
      <c r="L368">
        <f>IF(ISNUMBER(Journal!$M368),Journal!$M368,0.5)</f>
        <v>0</v>
      </c>
      <c r="M368">
        <f>IF(NOT(K368),"",G368*IF(Journal!$K368="SL",Journal!$F368-Journal!$E368,IF(Journal!$K368="TP",Journal!$G368-Journal!$E368,IF(Journal!$K368="Manual exit",Journal!$J368-Journal!$E368,IF(Journal!$K368="TP1 + Breakeven",L368*(Journal!$G368-Journal!$E368),IF(Journal!$K368="TP1 + Manual",L368*(Journal!$G368-Journal!$E368)+(1-L368)*(Journal!$J368-Journal!$E368),(Journal!$G368+Journal!$H368+IF(ISNUMBER(Journal!$I368),Journal!$I368,0))/IF(ISNUMBER(Journal!$I368),3,2)-Journal!$E368))))))</f>
        <v>0</v>
      </c>
      <c r="N368">
        <f>IF(K368,Journal!$E368+G368*M368,"")</f>
        <v>0</v>
      </c>
      <c r="O368">
        <f>Q367</f>
        <v>0</v>
      </c>
      <c r="P368">
        <f>IF(OR(NOT(A368),I368&lt;&gt;""),"",Journal!$L368)</f>
        <v>0</v>
      </c>
      <c r="Q368">
        <f>O368+IF(K368,V368,0)</f>
        <v>0</v>
      </c>
      <c r="R368">
        <f>IF(P368="","",H368*P368*C368*D368)</f>
        <v>0</v>
      </c>
      <c r="S368">
        <f>IF(K368,M368*P368*C368*D368,"")</f>
        <v>0</v>
      </c>
      <c r="T368">
        <f>IF(K368,-IF(F368&gt;0,F368*Journal!$E368*P368*C368*D368,P368*E368),"")</f>
        <v>0</v>
      </c>
      <c r="U368">
        <f>IF(K368,IF(S368&gt;0,"W",IF(S368&lt;0,"L","B")),"")</f>
        <v>0</v>
      </c>
      <c r="V368">
        <f>IF(K368,S368+T368,"")</f>
        <v>0</v>
      </c>
      <c r="W368">
        <f>IF(K368,V368/O368,"")</f>
        <v>0</v>
      </c>
      <c r="X368">
        <f>IF(K368,M368/H368,"")</f>
        <v>0</v>
      </c>
      <c r="Y368">
        <f>IF(AND(OR(J368="OK",J368="OPEN"),ISNUMBER(Journal!$G368)),G368*(Journal!$G368-Journal!$E368)/H368,"")</f>
        <v>0</v>
      </c>
      <c r="Z368">
        <f>IF(AA368="","",IF(AND(ISNUMBER(Settings!$D$5),ISNUMBER(Settings!$E$5),IF(Settings!$D$5&lt;=Settings!$E$5,AND(AA368&gt;=Settings!$D$5,AA368&lt;Settings!$E$5),OR(AA368&gt;=Settings!$D$5,AA368&lt;Settings!$E$5))),Settings!$A$5,IF(AND(ISNUMBER(Settings!$D$6),ISNUMBER(Settings!$E$6),IF(Settings!$D$6&lt;=Settings!$E$6,AND(AA368&gt;=Settings!$D$6,AA368&lt;Settings!$E$6),OR(AA368&gt;=Settings!$D$6,AA368&lt;Settings!$E$6))),Settings!$A$6,IF(AND(ISNUMBER(Settings!$D$7),ISNUMBER(Settings!$E$7),IF(Settings!$D$7&lt;=Settings!$E$7,AND(AA368&gt;=Settings!$D$7,AA368&lt;Settings!$E$7),OR(AA368&gt;=Settings!$D$7,AA368&lt;Settings!$E$7))),Settings!$A$7,IF(AND(ISNUMBER(Settings!$D$8),ISNUMBER(Settings!$E$8),IF(Settings!$D$8&lt;=Settings!$E$8,AND(AA368&gt;=Settings!$D$8,AA368&lt;Settings!$E$8),OR(AA368&gt;=Settings!$D$8,AA368&lt;Settings!$E$8))),Settings!$A$8,IF(AND(ISNUMBER(Settings!$D$9),ISNUMBER(Settings!$E$9),IF(Settings!$D$9&lt;=Settings!$E$9,AND(AA368&gt;=Settings!$D$9,AA368&lt;Settings!$E$9),OR(AA368&gt;=Settings!$D$9,AA368&lt;Settings!$E$9))),Settings!$A$9,IF(AND(ISNUMBER(Settings!$D$10),ISNUMBER(Settings!$E$10),IF(Settings!$D$10&lt;=Settings!$E$10,AND(AA368&gt;=Settings!$D$10,AA368&lt;Settings!$E$10),OR(AA368&gt;=Settings!$D$10,AA368&lt;Settings!$E$10))),Settings!$A$10,"")))))))</f>
        <v>0</v>
      </c>
      <c r="AA368">
        <f>IF(AND(A368,ISNUMBER(Journal!$B368)),MOD(ROUND(MOD(Journal!$B368,1)*1440,0)-ROUND(Journal!$D$8*60,0),1440),"")</f>
        <v>0</v>
      </c>
      <c r="AB368">
        <f>IF(G368=1,"LONG",IF(G368=-1,"SHORT",""))</f>
        <v>0</v>
      </c>
      <c r="AC368">
        <f>AC367+IF(K368,1,0)</f>
        <v>0</v>
      </c>
      <c r="AD368">
        <f>IF(K368,AC368,"")</f>
        <v>0</v>
      </c>
      <c r="AE368">
        <f>J368="OPEN"</f>
        <v>0</v>
      </c>
      <c r="AF368">
        <f>AND(J368&lt;&gt;"",J368&lt;&gt;"OK",J368&lt;&gt;"OPEN")</f>
        <v>0</v>
      </c>
      <c r="AH368">
        <v>357</v>
      </c>
      <c r="AI368">
        <f>IF(AH368&gt;$AZ$11,"",IF(AH368=0,Journal!$D$3,INDEX($Q$11:$Q$1010,MATCH(AH368,$AD$11:$AD$1010,0))))</f>
        <v>0</v>
      </c>
      <c r="AJ368">
        <v>358</v>
      </c>
      <c r="AK368">
        <f>IF(AJ368&gt;$AZ$11,"",INDEX($P$11:$P$1010,MATCH(AJ368,$AD$11:$AD$1010,0)))</f>
        <v>0</v>
      </c>
    </row>
    <row r="369" spans="1:37">
      <c r="A369">
        <f>COUNTA(Journal!A369:M369)&gt;0</f>
        <v>0</v>
      </c>
      <c r="B369">
        <f>IF(Journal!$C369="",0,IFERROR(MATCH(Journal!$C369,Markets!$A$5:$A$154,0),0))</f>
        <v>0</v>
      </c>
      <c r="C369">
        <f>IF(B369&gt;0,INDEX(Markets!$C$5:$C$154,B369),"")</f>
        <v>0</v>
      </c>
      <c r="D369">
        <f>IF(B369&gt;0,INDEX(Markets!$F$5:$F$154,B369),"")</f>
        <v>0</v>
      </c>
      <c r="E369">
        <f>IF(B369&gt;0,IF(INDEX(Markets!$G$5:$G$154,B369)="",Journal!$D$4,INDEX(Markets!$G$5:$G$154,B369)),"")</f>
        <v>0</v>
      </c>
      <c r="F369">
        <f>IF(B369&gt;0,N(INDEX(Markets!$H$5:$H$154,B369)),0)</f>
        <v>0</v>
      </c>
      <c r="G369">
        <f>IF(Journal!$D369="LONG",1,IF(Journal!$D369="SHORT",-1,0))</f>
        <v>0</v>
      </c>
      <c r="H369">
        <f>IF(AND(ISNUMBER(Journal!$E369),ISNUMBER(Journal!$F369)),ABS(Journal!$E369-Journal!$F369),"")</f>
        <v>0</v>
      </c>
      <c r="I369">
        <f>IF(NOT(A369),"",IF(Journal!$C369="","INSTRUMENT MISSING",IF(B369=0,"UNKNOWN INSTRUMENT",IF(OR(NOT(ISNUMBER(C369)),NOT(ISNUMBER(D369))),"INSTRUMENT SPECS MISSING",IF(OR(C369&lt;=0,D369&lt;=0),"INSTRUMENT SPECS MISSING",IF(NOT(ISNUMBER(Journal!$E369)),"ENTRY MISSING",IF(NOT(ISNUMBER(Journal!$F369)),"SL MISSING",IF(Journal!$F369=Journal!$E369,"SL = ENTRY",IF(G369=0,"DIRECTION MISSING",IF(G369*(Journal!$E369-Journal!$F369)&lt;=0,"SL WRONG SIDE",IF(NOT(AND(ISNUMBER(Journal!$L369),Journal!$L369&gt;0)),IF(TRUE,"LOTS MISSING","RISK MISSING"),"")))))))))))</f>
        <v>0</v>
      </c>
      <c r="J369">
        <f>IF(NOT(A369),"",IF(I369&lt;&gt;"",I369,IF(AND(ISNUMBER(Journal!$G369),G369*(Journal!$G369-Journal!$E369)&lt;=0),"TP1 WRONG SIDE",IF(AND(ISNUMBER(Journal!$H369),G369*(Journal!$H369-Journal!$E369)&lt;=0),"TP2 WRONG SIDE",IF(AND(ISNUMBER(Journal!$I369),G369*(Journal!$I369-Journal!$E369)&lt;=0),"TP3 WRONG SIDE",IF(Journal!$K369="","OPEN",IF(AND(Journal!$M369&lt;&gt;"",OR(NOT(ISNUMBER(Journal!$M369)),Journal!$M369&lt;=0,Journal!$M369&gt;=1)),"TP1 % INVALID",IF(Journal!$K369="SL","OK",IF(Journal!$K369="TP",IF(ISNUMBER(Journal!$G369),"OK","TP1 MISSING"),IF(Journal!$K369="Manual exit",IF(ISNUMBER(Journal!$J369),"OK","MANUAL MISSING"),IF(Journal!$K369="TP1 + Breakeven",IF(ISNUMBER(Journal!$G369),"OK","TP1 MISSING"),IF(Journal!$K369="TP1 + Manual",IF(ISNUMBER(Journal!$G369),IF(ISNUMBER(Journal!$J369),"OK","MANUAL MISSING"),IF(ISNUMBER(Journal!$J369),"TP1 MISSING","TP1 &amp; MANUAL MISSING")),IF(Journal!$K369="Multiple TP",IF(ISNUMBER(Journal!$G369),IF(ISNUMBER(Journal!$H369),"OK","TP2 MISSING"),IF(ISNUMBER(Journal!$H369),"TP1 MISSING","TP1 &amp; TP2 MISSING")),"UNKNOWN OUTCOME")))))))))))))</f>
        <v>0</v>
      </c>
      <c r="K369">
        <f>J369="OK"</f>
        <v>0</v>
      </c>
      <c r="L369">
        <f>IF(ISNUMBER(Journal!$M369),Journal!$M369,0.5)</f>
        <v>0</v>
      </c>
      <c r="M369">
        <f>IF(NOT(K369),"",G369*IF(Journal!$K369="SL",Journal!$F369-Journal!$E369,IF(Journal!$K369="TP",Journal!$G369-Journal!$E369,IF(Journal!$K369="Manual exit",Journal!$J369-Journal!$E369,IF(Journal!$K369="TP1 + Breakeven",L369*(Journal!$G369-Journal!$E369),IF(Journal!$K369="TP1 + Manual",L369*(Journal!$G369-Journal!$E369)+(1-L369)*(Journal!$J369-Journal!$E369),(Journal!$G369+Journal!$H369+IF(ISNUMBER(Journal!$I369),Journal!$I369,0))/IF(ISNUMBER(Journal!$I369),3,2)-Journal!$E369))))))</f>
        <v>0</v>
      </c>
      <c r="N369">
        <f>IF(K369,Journal!$E369+G369*M369,"")</f>
        <v>0</v>
      </c>
      <c r="O369">
        <f>Q368</f>
        <v>0</v>
      </c>
      <c r="P369">
        <f>IF(OR(NOT(A369),I369&lt;&gt;""),"",Journal!$L369)</f>
        <v>0</v>
      </c>
      <c r="Q369">
        <f>O369+IF(K369,V369,0)</f>
        <v>0</v>
      </c>
      <c r="R369">
        <f>IF(P369="","",H369*P369*C369*D369)</f>
        <v>0</v>
      </c>
      <c r="S369">
        <f>IF(K369,M369*P369*C369*D369,"")</f>
        <v>0</v>
      </c>
      <c r="T369">
        <f>IF(K369,-IF(F369&gt;0,F369*Journal!$E369*P369*C369*D369,P369*E369),"")</f>
        <v>0</v>
      </c>
      <c r="U369">
        <f>IF(K369,IF(S369&gt;0,"W",IF(S369&lt;0,"L","B")),"")</f>
        <v>0</v>
      </c>
      <c r="V369">
        <f>IF(K369,S369+T369,"")</f>
        <v>0</v>
      </c>
      <c r="W369">
        <f>IF(K369,V369/O369,"")</f>
        <v>0</v>
      </c>
      <c r="X369">
        <f>IF(K369,M369/H369,"")</f>
        <v>0</v>
      </c>
      <c r="Y369">
        <f>IF(AND(OR(J369="OK",J369="OPEN"),ISNUMBER(Journal!$G369)),G369*(Journal!$G369-Journal!$E369)/H369,"")</f>
        <v>0</v>
      </c>
      <c r="Z369">
        <f>IF(AA369="","",IF(AND(ISNUMBER(Settings!$D$5),ISNUMBER(Settings!$E$5),IF(Settings!$D$5&lt;=Settings!$E$5,AND(AA369&gt;=Settings!$D$5,AA369&lt;Settings!$E$5),OR(AA369&gt;=Settings!$D$5,AA369&lt;Settings!$E$5))),Settings!$A$5,IF(AND(ISNUMBER(Settings!$D$6),ISNUMBER(Settings!$E$6),IF(Settings!$D$6&lt;=Settings!$E$6,AND(AA369&gt;=Settings!$D$6,AA369&lt;Settings!$E$6),OR(AA369&gt;=Settings!$D$6,AA369&lt;Settings!$E$6))),Settings!$A$6,IF(AND(ISNUMBER(Settings!$D$7),ISNUMBER(Settings!$E$7),IF(Settings!$D$7&lt;=Settings!$E$7,AND(AA369&gt;=Settings!$D$7,AA369&lt;Settings!$E$7),OR(AA369&gt;=Settings!$D$7,AA369&lt;Settings!$E$7))),Settings!$A$7,IF(AND(ISNUMBER(Settings!$D$8),ISNUMBER(Settings!$E$8),IF(Settings!$D$8&lt;=Settings!$E$8,AND(AA369&gt;=Settings!$D$8,AA369&lt;Settings!$E$8),OR(AA369&gt;=Settings!$D$8,AA369&lt;Settings!$E$8))),Settings!$A$8,IF(AND(ISNUMBER(Settings!$D$9),ISNUMBER(Settings!$E$9),IF(Settings!$D$9&lt;=Settings!$E$9,AND(AA369&gt;=Settings!$D$9,AA369&lt;Settings!$E$9),OR(AA369&gt;=Settings!$D$9,AA369&lt;Settings!$E$9))),Settings!$A$9,IF(AND(ISNUMBER(Settings!$D$10),ISNUMBER(Settings!$E$10),IF(Settings!$D$10&lt;=Settings!$E$10,AND(AA369&gt;=Settings!$D$10,AA369&lt;Settings!$E$10),OR(AA369&gt;=Settings!$D$10,AA369&lt;Settings!$E$10))),Settings!$A$10,"")))))))</f>
        <v>0</v>
      </c>
      <c r="AA369">
        <f>IF(AND(A369,ISNUMBER(Journal!$B369)),MOD(ROUND(MOD(Journal!$B369,1)*1440,0)-ROUND(Journal!$D$8*60,0),1440),"")</f>
        <v>0</v>
      </c>
      <c r="AB369">
        <f>IF(G369=1,"LONG",IF(G369=-1,"SHORT",""))</f>
        <v>0</v>
      </c>
      <c r="AC369">
        <f>AC368+IF(K369,1,0)</f>
        <v>0</v>
      </c>
      <c r="AD369">
        <f>IF(K369,AC369,"")</f>
        <v>0</v>
      </c>
      <c r="AE369">
        <f>J369="OPEN"</f>
        <v>0</v>
      </c>
      <c r="AF369">
        <f>AND(J369&lt;&gt;"",J369&lt;&gt;"OK",J369&lt;&gt;"OPEN")</f>
        <v>0</v>
      </c>
      <c r="AH369">
        <v>358</v>
      </c>
      <c r="AI369">
        <f>IF(AH369&gt;$AZ$11,"",IF(AH369=0,Journal!$D$3,INDEX($Q$11:$Q$1010,MATCH(AH369,$AD$11:$AD$1010,0))))</f>
        <v>0</v>
      </c>
      <c r="AJ369">
        <v>359</v>
      </c>
      <c r="AK369">
        <f>IF(AJ369&gt;$AZ$11,"",INDEX($P$11:$P$1010,MATCH(AJ369,$AD$11:$AD$1010,0)))</f>
        <v>0</v>
      </c>
    </row>
    <row r="370" spans="1:37">
      <c r="A370">
        <f>COUNTA(Journal!A370:M370)&gt;0</f>
        <v>0</v>
      </c>
      <c r="B370">
        <f>IF(Journal!$C370="",0,IFERROR(MATCH(Journal!$C370,Markets!$A$5:$A$154,0),0))</f>
        <v>0</v>
      </c>
      <c r="C370">
        <f>IF(B370&gt;0,INDEX(Markets!$C$5:$C$154,B370),"")</f>
        <v>0</v>
      </c>
      <c r="D370">
        <f>IF(B370&gt;0,INDEX(Markets!$F$5:$F$154,B370),"")</f>
        <v>0</v>
      </c>
      <c r="E370">
        <f>IF(B370&gt;0,IF(INDEX(Markets!$G$5:$G$154,B370)="",Journal!$D$4,INDEX(Markets!$G$5:$G$154,B370)),"")</f>
        <v>0</v>
      </c>
      <c r="F370">
        <f>IF(B370&gt;0,N(INDEX(Markets!$H$5:$H$154,B370)),0)</f>
        <v>0</v>
      </c>
      <c r="G370">
        <f>IF(Journal!$D370="LONG",1,IF(Journal!$D370="SHORT",-1,0))</f>
        <v>0</v>
      </c>
      <c r="H370">
        <f>IF(AND(ISNUMBER(Journal!$E370),ISNUMBER(Journal!$F370)),ABS(Journal!$E370-Journal!$F370),"")</f>
        <v>0</v>
      </c>
      <c r="I370">
        <f>IF(NOT(A370),"",IF(Journal!$C370="","INSTRUMENT MISSING",IF(B370=0,"UNKNOWN INSTRUMENT",IF(OR(NOT(ISNUMBER(C370)),NOT(ISNUMBER(D370))),"INSTRUMENT SPECS MISSING",IF(OR(C370&lt;=0,D370&lt;=0),"INSTRUMENT SPECS MISSING",IF(NOT(ISNUMBER(Journal!$E370)),"ENTRY MISSING",IF(NOT(ISNUMBER(Journal!$F370)),"SL MISSING",IF(Journal!$F370=Journal!$E370,"SL = ENTRY",IF(G370=0,"DIRECTION MISSING",IF(G370*(Journal!$E370-Journal!$F370)&lt;=0,"SL WRONG SIDE",IF(NOT(AND(ISNUMBER(Journal!$L370),Journal!$L370&gt;0)),IF(TRUE,"LOTS MISSING","RISK MISSING"),"")))))))))))</f>
        <v>0</v>
      </c>
      <c r="J370">
        <f>IF(NOT(A370),"",IF(I370&lt;&gt;"",I370,IF(AND(ISNUMBER(Journal!$G370),G370*(Journal!$G370-Journal!$E370)&lt;=0),"TP1 WRONG SIDE",IF(AND(ISNUMBER(Journal!$H370),G370*(Journal!$H370-Journal!$E370)&lt;=0),"TP2 WRONG SIDE",IF(AND(ISNUMBER(Journal!$I370),G370*(Journal!$I370-Journal!$E370)&lt;=0),"TP3 WRONG SIDE",IF(Journal!$K370="","OPEN",IF(AND(Journal!$M370&lt;&gt;"",OR(NOT(ISNUMBER(Journal!$M370)),Journal!$M370&lt;=0,Journal!$M370&gt;=1)),"TP1 % INVALID",IF(Journal!$K370="SL","OK",IF(Journal!$K370="TP",IF(ISNUMBER(Journal!$G370),"OK","TP1 MISSING"),IF(Journal!$K370="Manual exit",IF(ISNUMBER(Journal!$J370),"OK","MANUAL MISSING"),IF(Journal!$K370="TP1 + Breakeven",IF(ISNUMBER(Journal!$G370),"OK","TP1 MISSING"),IF(Journal!$K370="TP1 + Manual",IF(ISNUMBER(Journal!$G370),IF(ISNUMBER(Journal!$J370),"OK","MANUAL MISSING"),IF(ISNUMBER(Journal!$J370),"TP1 MISSING","TP1 &amp; MANUAL MISSING")),IF(Journal!$K370="Multiple TP",IF(ISNUMBER(Journal!$G370),IF(ISNUMBER(Journal!$H370),"OK","TP2 MISSING"),IF(ISNUMBER(Journal!$H370),"TP1 MISSING","TP1 &amp; TP2 MISSING")),"UNKNOWN OUTCOME")))))))))))))</f>
        <v>0</v>
      </c>
      <c r="K370">
        <f>J370="OK"</f>
        <v>0</v>
      </c>
      <c r="L370">
        <f>IF(ISNUMBER(Journal!$M370),Journal!$M370,0.5)</f>
        <v>0</v>
      </c>
      <c r="M370">
        <f>IF(NOT(K370),"",G370*IF(Journal!$K370="SL",Journal!$F370-Journal!$E370,IF(Journal!$K370="TP",Journal!$G370-Journal!$E370,IF(Journal!$K370="Manual exit",Journal!$J370-Journal!$E370,IF(Journal!$K370="TP1 + Breakeven",L370*(Journal!$G370-Journal!$E370),IF(Journal!$K370="TP1 + Manual",L370*(Journal!$G370-Journal!$E370)+(1-L370)*(Journal!$J370-Journal!$E370),(Journal!$G370+Journal!$H370+IF(ISNUMBER(Journal!$I370),Journal!$I370,0))/IF(ISNUMBER(Journal!$I370),3,2)-Journal!$E370))))))</f>
        <v>0</v>
      </c>
      <c r="N370">
        <f>IF(K370,Journal!$E370+G370*M370,"")</f>
        <v>0</v>
      </c>
      <c r="O370">
        <f>Q369</f>
        <v>0</v>
      </c>
      <c r="P370">
        <f>IF(OR(NOT(A370),I370&lt;&gt;""),"",Journal!$L370)</f>
        <v>0</v>
      </c>
      <c r="Q370">
        <f>O370+IF(K370,V370,0)</f>
        <v>0</v>
      </c>
      <c r="R370">
        <f>IF(P370="","",H370*P370*C370*D370)</f>
        <v>0</v>
      </c>
      <c r="S370">
        <f>IF(K370,M370*P370*C370*D370,"")</f>
        <v>0</v>
      </c>
      <c r="T370">
        <f>IF(K370,-IF(F370&gt;0,F370*Journal!$E370*P370*C370*D370,P370*E370),"")</f>
        <v>0</v>
      </c>
      <c r="U370">
        <f>IF(K370,IF(S370&gt;0,"W",IF(S370&lt;0,"L","B")),"")</f>
        <v>0</v>
      </c>
      <c r="V370">
        <f>IF(K370,S370+T370,"")</f>
        <v>0</v>
      </c>
      <c r="W370">
        <f>IF(K370,V370/O370,"")</f>
        <v>0</v>
      </c>
      <c r="X370">
        <f>IF(K370,M370/H370,"")</f>
        <v>0</v>
      </c>
      <c r="Y370">
        <f>IF(AND(OR(J370="OK",J370="OPEN"),ISNUMBER(Journal!$G370)),G370*(Journal!$G370-Journal!$E370)/H370,"")</f>
        <v>0</v>
      </c>
      <c r="Z370">
        <f>IF(AA370="","",IF(AND(ISNUMBER(Settings!$D$5),ISNUMBER(Settings!$E$5),IF(Settings!$D$5&lt;=Settings!$E$5,AND(AA370&gt;=Settings!$D$5,AA370&lt;Settings!$E$5),OR(AA370&gt;=Settings!$D$5,AA370&lt;Settings!$E$5))),Settings!$A$5,IF(AND(ISNUMBER(Settings!$D$6),ISNUMBER(Settings!$E$6),IF(Settings!$D$6&lt;=Settings!$E$6,AND(AA370&gt;=Settings!$D$6,AA370&lt;Settings!$E$6),OR(AA370&gt;=Settings!$D$6,AA370&lt;Settings!$E$6))),Settings!$A$6,IF(AND(ISNUMBER(Settings!$D$7),ISNUMBER(Settings!$E$7),IF(Settings!$D$7&lt;=Settings!$E$7,AND(AA370&gt;=Settings!$D$7,AA370&lt;Settings!$E$7),OR(AA370&gt;=Settings!$D$7,AA370&lt;Settings!$E$7))),Settings!$A$7,IF(AND(ISNUMBER(Settings!$D$8),ISNUMBER(Settings!$E$8),IF(Settings!$D$8&lt;=Settings!$E$8,AND(AA370&gt;=Settings!$D$8,AA370&lt;Settings!$E$8),OR(AA370&gt;=Settings!$D$8,AA370&lt;Settings!$E$8))),Settings!$A$8,IF(AND(ISNUMBER(Settings!$D$9),ISNUMBER(Settings!$E$9),IF(Settings!$D$9&lt;=Settings!$E$9,AND(AA370&gt;=Settings!$D$9,AA370&lt;Settings!$E$9),OR(AA370&gt;=Settings!$D$9,AA370&lt;Settings!$E$9))),Settings!$A$9,IF(AND(ISNUMBER(Settings!$D$10),ISNUMBER(Settings!$E$10),IF(Settings!$D$10&lt;=Settings!$E$10,AND(AA370&gt;=Settings!$D$10,AA370&lt;Settings!$E$10),OR(AA370&gt;=Settings!$D$10,AA370&lt;Settings!$E$10))),Settings!$A$10,"")))))))</f>
        <v>0</v>
      </c>
      <c r="AA370">
        <f>IF(AND(A370,ISNUMBER(Journal!$B370)),MOD(ROUND(MOD(Journal!$B370,1)*1440,0)-ROUND(Journal!$D$8*60,0),1440),"")</f>
        <v>0</v>
      </c>
      <c r="AB370">
        <f>IF(G370=1,"LONG",IF(G370=-1,"SHORT",""))</f>
        <v>0</v>
      </c>
      <c r="AC370">
        <f>AC369+IF(K370,1,0)</f>
        <v>0</v>
      </c>
      <c r="AD370">
        <f>IF(K370,AC370,"")</f>
        <v>0</v>
      </c>
      <c r="AE370">
        <f>J370="OPEN"</f>
        <v>0</v>
      </c>
      <c r="AF370">
        <f>AND(J370&lt;&gt;"",J370&lt;&gt;"OK",J370&lt;&gt;"OPEN")</f>
        <v>0</v>
      </c>
      <c r="AH370">
        <v>359</v>
      </c>
      <c r="AI370">
        <f>IF(AH370&gt;$AZ$11,"",IF(AH370=0,Journal!$D$3,INDEX($Q$11:$Q$1010,MATCH(AH370,$AD$11:$AD$1010,0))))</f>
        <v>0</v>
      </c>
      <c r="AJ370">
        <v>360</v>
      </c>
      <c r="AK370">
        <f>IF(AJ370&gt;$AZ$11,"",INDEX($P$11:$P$1010,MATCH(AJ370,$AD$11:$AD$1010,0)))</f>
        <v>0</v>
      </c>
    </row>
    <row r="371" spans="1:37">
      <c r="A371">
        <f>COUNTA(Journal!A371:M371)&gt;0</f>
        <v>0</v>
      </c>
      <c r="B371">
        <f>IF(Journal!$C371="",0,IFERROR(MATCH(Journal!$C371,Markets!$A$5:$A$154,0),0))</f>
        <v>0</v>
      </c>
      <c r="C371">
        <f>IF(B371&gt;0,INDEX(Markets!$C$5:$C$154,B371),"")</f>
        <v>0</v>
      </c>
      <c r="D371">
        <f>IF(B371&gt;0,INDEX(Markets!$F$5:$F$154,B371),"")</f>
        <v>0</v>
      </c>
      <c r="E371">
        <f>IF(B371&gt;0,IF(INDEX(Markets!$G$5:$G$154,B371)="",Journal!$D$4,INDEX(Markets!$G$5:$G$154,B371)),"")</f>
        <v>0</v>
      </c>
      <c r="F371">
        <f>IF(B371&gt;0,N(INDEX(Markets!$H$5:$H$154,B371)),0)</f>
        <v>0</v>
      </c>
      <c r="G371">
        <f>IF(Journal!$D371="LONG",1,IF(Journal!$D371="SHORT",-1,0))</f>
        <v>0</v>
      </c>
      <c r="H371">
        <f>IF(AND(ISNUMBER(Journal!$E371),ISNUMBER(Journal!$F371)),ABS(Journal!$E371-Journal!$F371),"")</f>
        <v>0</v>
      </c>
      <c r="I371">
        <f>IF(NOT(A371),"",IF(Journal!$C371="","INSTRUMENT MISSING",IF(B371=0,"UNKNOWN INSTRUMENT",IF(OR(NOT(ISNUMBER(C371)),NOT(ISNUMBER(D371))),"INSTRUMENT SPECS MISSING",IF(OR(C371&lt;=0,D371&lt;=0),"INSTRUMENT SPECS MISSING",IF(NOT(ISNUMBER(Journal!$E371)),"ENTRY MISSING",IF(NOT(ISNUMBER(Journal!$F371)),"SL MISSING",IF(Journal!$F371=Journal!$E371,"SL = ENTRY",IF(G371=0,"DIRECTION MISSING",IF(G371*(Journal!$E371-Journal!$F371)&lt;=0,"SL WRONG SIDE",IF(NOT(AND(ISNUMBER(Journal!$L371),Journal!$L371&gt;0)),IF(TRUE,"LOTS MISSING","RISK MISSING"),"")))))))))))</f>
        <v>0</v>
      </c>
      <c r="J371">
        <f>IF(NOT(A371),"",IF(I371&lt;&gt;"",I371,IF(AND(ISNUMBER(Journal!$G371),G371*(Journal!$G371-Journal!$E371)&lt;=0),"TP1 WRONG SIDE",IF(AND(ISNUMBER(Journal!$H371),G371*(Journal!$H371-Journal!$E371)&lt;=0),"TP2 WRONG SIDE",IF(AND(ISNUMBER(Journal!$I371),G371*(Journal!$I371-Journal!$E371)&lt;=0),"TP3 WRONG SIDE",IF(Journal!$K371="","OPEN",IF(AND(Journal!$M371&lt;&gt;"",OR(NOT(ISNUMBER(Journal!$M371)),Journal!$M371&lt;=0,Journal!$M371&gt;=1)),"TP1 % INVALID",IF(Journal!$K371="SL","OK",IF(Journal!$K371="TP",IF(ISNUMBER(Journal!$G371),"OK","TP1 MISSING"),IF(Journal!$K371="Manual exit",IF(ISNUMBER(Journal!$J371),"OK","MANUAL MISSING"),IF(Journal!$K371="TP1 + Breakeven",IF(ISNUMBER(Journal!$G371),"OK","TP1 MISSING"),IF(Journal!$K371="TP1 + Manual",IF(ISNUMBER(Journal!$G371),IF(ISNUMBER(Journal!$J371),"OK","MANUAL MISSING"),IF(ISNUMBER(Journal!$J371),"TP1 MISSING","TP1 &amp; MANUAL MISSING")),IF(Journal!$K371="Multiple TP",IF(ISNUMBER(Journal!$G371),IF(ISNUMBER(Journal!$H371),"OK","TP2 MISSING"),IF(ISNUMBER(Journal!$H371),"TP1 MISSING","TP1 &amp; TP2 MISSING")),"UNKNOWN OUTCOME")))))))))))))</f>
        <v>0</v>
      </c>
      <c r="K371">
        <f>J371="OK"</f>
        <v>0</v>
      </c>
      <c r="L371">
        <f>IF(ISNUMBER(Journal!$M371),Journal!$M371,0.5)</f>
        <v>0</v>
      </c>
      <c r="M371">
        <f>IF(NOT(K371),"",G371*IF(Journal!$K371="SL",Journal!$F371-Journal!$E371,IF(Journal!$K371="TP",Journal!$G371-Journal!$E371,IF(Journal!$K371="Manual exit",Journal!$J371-Journal!$E371,IF(Journal!$K371="TP1 + Breakeven",L371*(Journal!$G371-Journal!$E371),IF(Journal!$K371="TP1 + Manual",L371*(Journal!$G371-Journal!$E371)+(1-L371)*(Journal!$J371-Journal!$E371),(Journal!$G371+Journal!$H371+IF(ISNUMBER(Journal!$I371),Journal!$I371,0))/IF(ISNUMBER(Journal!$I371),3,2)-Journal!$E371))))))</f>
        <v>0</v>
      </c>
      <c r="N371">
        <f>IF(K371,Journal!$E371+G371*M371,"")</f>
        <v>0</v>
      </c>
      <c r="O371">
        <f>Q370</f>
        <v>0</v>
      </c>
      <c r="P371">
        <f>IF(OR(NOT(A371),I371&lt;&gt;""),"",Journal!$L371)</f>
        <v>0</v>
      </c>
      <c r="Q371">
        <f>O371+IF(K371,V371,0)</f>
        <v>0</v>
      </c>
      <c r="R371">
        <f>IF(P371="","",H371*P371*C371*D371)</f>
        <v>0</v>
      </c>
      <c r="S371">
        <f>IF(K371,M371*P371*C371*D371,"")</f>
        <v>0</v>
      </c>
      <c r="T371">
        <f>IF(K371,-IF(F371&gt;0,F371*Journal!$E371*P371*C371*D371,P371*E371),"")</f>
        <v>0</v>
      </c>
      <c r="U371">
        <f>IF(K371,IF(S371&gt;0,"W",IF(S371&lt;0,"L","B")),"")</f>
        <v>0</v>
      </c>
      <c r="V371">
        <f>IF(K371,S371+T371,"")</f>
        <v>0</v>
      </c>
      <c r="W371">
        <f>IF(K371,V371/O371,"")</f>
        <v>0</v>
      </c>
      <c r="X371">
        <f>IF(K371,M371/H371,"")</f>
        <v>0</v>
      </c>
      <c r="Y371">
        <f>IF(AND(OR(J371="OK",J371="OPEN"),ISNUMBER(Journal!$G371)),G371*(Journal!$G371-Journal!$E371)/H371,"")</f>
        <v>0</v>
      </c>
      <c r="Z371">
        <f>IF(AA371="","",IF(AND(ISNUMBER(Settings!$D$5),ISNUMBER(Settings!$E$5),IF(Settings!$D$5&lt;=Settings!$E$5,AND(AA371&gt;=Settings!$D$5,AA371&lt;Settings!$E$5),OR(AA371&gt;=Settings!$D$5,AA371&lt;Settings!$E$5))),Settings!$A$5,IF(AND(ISNUMBER(Settings!$D$6),ISNUMBER(Settings!$E$6),IF(Settings!$D$6&lt;=Settings!$E$6,AND(AA371&gt;=Settings!$D$6,AA371&lt;Settings!$E$6),OR(AA371&gt;=Settings!$D$6,AA371&lt;Settings!$E$6))),Settings!$A$6,IF(AND(ISNUMBER(Settings!$D$7),ISNUMBER(Settings!$E$7),IF(Settings!$D$7&lt;=Settings!$E$7,AND(AA371&gt;=Settings!$D$7,AA371&lt;Settings!$E$7),OR(AA371&gt;=Settings!$D$7,AA371&lt;Settings!$E$7))),Settings!$A$7,IF(AND(ISNUMBER(Settings!$D$8),ISNUMBER(Settings!$E$8),IF(Settings!$D$8&lt;=Settings!$E$8,AND(AA371&gt;=Settings!$D$8,AA371&lt;Settings!$E$8),OR(AA371&gt;=Settings!$D$8,AA371&lt;Settings!$E$8))),Settings!$A$8,IF(AND(ISNUMBER(Settings!$D$9),ISNUMBER(Settings!$E$9),IF(Settings!$D$9&lt;=Settings!$E$9,AND(AA371&gt;=Settings!$D$9,AA371&lt;Settings!$E$9),OR(AA371&gt;=Settings!$D$9,AA371&lt;Settings!$E$9))),Settings!$A$9,IF(AND(ISNUMBER(Settings!$D$10),ISNUMBER(Settings!$E$10),IF(Settings!$D$10&lt;=Settings!$E$10,AND(AA371&gt;=Settings!$D$10,AA371&lt;Settings!$E$10),OR(AA371&gt;=Settings!$D$10,AA371&lt;Settings!$E$10))),Settings!$A$10,"")))))))</f>
        <v>0</v>
      </c>
      <c r="AA371">
        <f>IF(AND(A371,ISNUMBER(Journal!$B371)),MOD(ROUND(MOD(Journal!$B371,1)*1440,0)-ROUND(Journal!$D$8*60,0),1440),"")</f>
        <v>0</v>
      </c>
      <c r="AB371">
        <f>IF(G371=1,"LONG",IF(G371=-1,"SHORT",""))</f>
        <v>0</v>
      </c>
      <c r="AC371">
        <f>AC370+IF(K371,1,0)</f>
        <v>0</v>
      </c>
      <c r="AD371">
        <f>IF(K371,AC371,"")</f>
        <v>0</v>
      </c>
      <c r="AE371">
        <f>J371="OPEN"</f>
        <v>0</v>
      </c>
      <c r="AF371">
        <f>AND(J371&lt;&gt;"",J371&lt;&gt;"OK",J371&lt;&gt;"OPEN")</f>
        <v>0</v>
      </c>
      <c r="AH371">
        <v>360</v>
      </c>
      <c r="AI371">
        <f>IF(AH371&gt;$AZ$11,"",IF(AH371=0,Journal!$D$3,INDEX($Q$11:$Q$1010,MATCH(AH371,$AD$11:$AD$1010,0))))</f>
        <v>0</v>
      </c>
      <c r="AJ371">
        <v>361</v>
      </c>
      <c r="AK371">
        <f>IF(AJ371&gt;$AZ$11,"",INDEX($P$11:$P$1010,MATCH(AJ371,$AD$11:$AD$1010,0)))</f>
        <v>0</v>
      </c>
    </row>
    <row r="372" spans="1:37">
      <c r="A372">
        <f>COUNTA(Journal!A372:M372)&gt;0</f>
        <v>0</v>
      </c>
      <c r="B372">
        <f>IF(Journal!$C372="",0,IFERROR(MATCH(Journal!$C372,Markets!$A$5:$A$154,0),0))</f>
        <v>0</v>
      </c>
      <c r="C372">
        <f>IF(B372&gt;0,INDEX(Markets!$C$5:$C$154,B372),"")</f>
        <v>0</v>
      </c>
      <c r="D372">
        <f>IF(B372&gt;0,INDEX(Markets!$F$5:$F$154,B372),"")</f>
        <v>0</v>
      </c>
      <c r="E372">
        <f>IF(B372&gt;0,IF(INDEX(Markets!$G$5:$G$154,B372)="",Journal!$D$4,INDEX(Markets!$G$5:$G$154,B372)),"")</f>
        <v>0</v>
      </c>
      <c r="F372">
        <f>IF(B372&gt;0,N(INDEX(Markets!$H$5:$H$154,B372)),0)</f>
        <v>0</v>
      </c>
      <c r="G372">
        <f>IF(Journal!$D372="LONG",1,IF(Journal!$D372="SHORT",-1,0))</f>
        <v>0</v>
      </c>
      <c r="H372">
        <f>IF(AND(ISNUMBER(Journal!$E372),ISNUMBER(Journal!$F372)),ABS(Journal!$E372-Journal!$F372),"")</f>
        <v>0</v>
      </c>
      <c r="I372">
        <f>IF(NOT(A372),"",IF(Journal!$C372="","INSTRUMENT MISSING",IF(B372=0,"UNKNOWN INSTRUMENT",IF(OR(NOT(ISNUMBER(C372)),NOT(ISNUMBER(D372))),"INSTRUMENT SPECS MISSING",IF(OR(C372&lt;=0,D372&lt;=0),"INSTRUMENT SPECS MISSING",IF(NOT(ISNUMBER(Journal!$E372)),"ENTRY MISSING",IF(NOT(ISNUMBER(Journal!$F372)),"SL MISSING",IF(Journal!$F372=Journal!$E372,"SL = ENTRY",IF(G372=0,"DIRECTION MISSING",IF(G372*(Journal!$E372-Journal!$F372)&lt;=0,"SL WRONG SIDE",IF(NOT(AND(ISNUMBER(Journal!$L372),Journal!$L372&gt;0)),IF(TRUE,"LOTS MISSING","RISK MISSING"),"")))))))))))</f>
        <v>0</v>
      </c>
      <c r="J372">
        <f>IF(NOT(A372),"",IF(I372&lt;&gt;"",I372,IF(AND(ISNUMBER(Journal!$G372),G372*(Journal!$G372-Journal!$E372)&lt;=0),"TP1 WRONG SIDE",IF(AND(ISNUMBER(Journal!$H372),G372*(Journal!$H372-Journal!$E372)&lt;=0),"TP2 WRONG SIDE",IF(AND(ISNUMBER(Journal!$I372),G372*(Journal!$I372-Journal!$E372)&lt;=0),"TP3 WRONG SIDE",IF(Journal!$K372="","OPEN",IF(AND(Journal!$M372&lt;&gt;"",OR(NOT(ISNUMBER(Journal!$M372)),Journal!$M372&lt;=0,Journal!$M372&gt;=1)),"TP1 % INVALID",IF(Journal!$K372="SL","OK",IF(Journal!$K372="TP",IF(ISNUMBER(Journal!$G372),"OK","TP1 MISSING"),IF(Journal!$K372="Manual exit",IF(ISNUMBER(Journal!$J372),"OK","MANUAL MISSING"),IF(Journal!$K372="TP1 + Breakeven",IF(ISNUMBER(Journal!$G372),"OK","TP1 MISSING"),IF(Journal!$K372="TP1 + Manual",IF(ISNUMBER(Journal!$G372),IF(ISNUMBER(Journal!$J372),"OK","MANUAL MISSING"),IF(ISNUMBER(Journal!$J372),"TP1 MISSING","TP1 &amp; MANUAL MISSING")),IF(Journal!$K372="Multiple TP",IF(ISNUMBER(Journal!$G372),IF(ISNUMBER(Journal!$H372),"OK","TP2 MISSING"),IF(ISNUMBER(Journal!$H372),"TP1 MISSING","TP1 &amp; TP2 MISSING")),"UNKNOWN OUTCOME")))))))))))))</f>
        <v>0</v>
      </c>
      <c r="K372">
        <f>J372="OK"</f>
        <v>0</v>
      </c>
      <c r="L372">
        <f>IF(ISNUMBER(Journal!$M372),Journal!$M372,0.5)</f>
        <v>0</v>
      </c>
      <c r="M372">
        <f>IF(NOT(K372),"",G372*IF(Journal!$K372="SL",Journal!$F372-Journal!$E372,IF(Journal!$K372="TP",Journal!$G372-Journal!$E372,IF(Journal!$K372="Manual exit",Journal!$J372-Journal!$E372,IF(Journal!$K372="TP1 + Breakeven",L372*(Journal!$G372-Journal!$E372),IF(Journal!$K372="TP1 + Manual",L372*(Journal!$G372-Journal!$E372)+(1-L372)*(Journal!$J372-Journal!$E372),(Journal!$G372+Journal!$H372+IF(ISNUMBER(Journal!$I372),Journal!$I372,0))/IF(ISNUMBER(Journal!$I372),3,2)-Journal!$E372))))))</f>
        <v>0</v>
      </c>
      <c r="N372">
        <f>IF(K372,Journal!$E372+G372*M372,"")</f>
        <v>0</v>
      </c>
      <c r="O372">
        <f>Q371</f>
        <v>0</v>
      </c>
      <c r="P372">
        <f>IF(OR(NOT(A372),I372&lt;&gt;""),"",Journal!$L372)</f>
        <v>0</v>
      </c>
      <c r="Q372">
        <f>O372+IF(K372,V372,0)</f>
        <v>0</v>
      </c>
      <c r="R372">
        <f>IF(P372="","",H372*P372*C372*D372)</f>
        <v>0</v>
      </c>
      <c r="S372">
        <f>IF(K372,M372*P372*C372*D372,"")</f>
        <v>0</v>
      </c>
      <c r="T372">
        <f>IF(K372,-IF(F372&gt;0,F372*Journal!$E372*P372*C372*D372,P372*E372),"")</f>
        <v>0</v>
      </c>
      <c r="U372">
        <f>IF(K372,IF(S372&gt;0,"W",IF(S372&lt;0,"L","B")),"")</f>
        <v>0</v>
      </c>
      <c r="V372">
        <f>IF(K372,S372+T372,"")</f>
        <v>0</v>
      </c>
      <c r="W372">
        <f>IF(K372,V372/O372,"")</f>
        <v>0</v>
      </c>
      <c r="X372">
        <f>IF(K372,M372/H372,"")</f>
        <v>0</v>
      </c>
      <c r="Y372">
        <f>IF(AND(OR(J372="OK",J372="OPEN"),ISNUMBER(Journal!$G372)),G372*(Journal!$G372-Journal!$E372)/H372,"")</f>
        <v>0</v>
      </c>
      <c r="Z372">
        <f>IF(AA372="","",IF(AND(ISNUMBER(Settings!$D$5),ISNUMBER(Settings!$E$5),IF(Settings!$D$5&lt;=Settings!$E$5,AND(AA372&gt;=Settings!$D$5,AA372&lt;Settings!$E$5),OR(AA372&gt;=Settings!$D$5,AA372&lt;Settings!$E$5))),Settings!$A$5,IF(AND(ISNUMBER(Settings!$D$6),ISNUMBER(Settings!$E$6),IF(Settings!$D$6&lt;=Settings!$E$6,AND(AA372&gt;=Settings!$D$6,AA372&lt;Settings!$E$6),OR(AA372&gt;=Settings!$D$6,AA372&lt;Settings!$E$6))),Settings!$A$6,IF(AND(ISNUMBER(Settings!$D$7),ISNUMBER(Settings!$E$7),IF(Settings!$D$7&lt;=Settings!$E$7,AND(AA372&gt;=Settings!$D$7,AA372&lt;Settings!$E$7),OR(AA372&gt;=Settings!$D$7,AA372&lt;Settings!$E$7))),Settings!$A$7,IF(AND(ISNUMBER(Settings!$D$8),ISNUMBER(Settings!$E$8),IF(Settings!$D$8&lt;=Settings!$E$8,AND(AA372&gt;=Settings!$D$8,AA372&lt;Settings!$E$8),OR(AA372&gt;=Settings!$D$8,AA372&lt;Settings!$E$8))),Settings!$A$8,IF(AND(ISNUMBER(Settings!$D$9),ISNUMBER(Settings!$E$9),IF(Settings!$D$9&lt;=Settings!$E$9,AND(AA372&gt;=Settings!$D$9,AA372&lt;Settings!$E$9),OR(AA372&gt;=Settings!$D$9,AA372&lt;Settings!$E$9))),Settings!$A$9,IF(AND(ISNUMBER(Settings!$D$10),ISNUMBER(Settings!$E$10),IF(Settings!$D$10&lt;=Settings!$E$10,AND(AA372&gt;=Settings!$D$10,AA372&lt;Settings!$E$10),OR(AA372&gt;=Settings!$D$10,AA372&lt;Settings!$E$10))),Settings!$A$10,"")))))))</f>
        <v>0</v>
      </c>
      <c r="AA372">
        <f>IF(AND(A372,ISNUMBER(Journal!$B372)),MOD(ROUND(MOD(Journal!$B372,1)*1440,0)-ROUND(Journal!$D$8*60,0),1440),"")</f>
        <v>0</v>
      </c>
      <c r="AB372">
        <f>IF(G372=1,"LONG",IF(G372=-1,"SHORT",""))</f>
        <v>0</v>
      </c>
      <c r="AC372">
        <f>AC371+IF(K372,1,0)</f>
        <v>0</v>
      </c>
      <c r="AD372">
        <f>IF(K372,AC372,"")</f>
        <v>0</v>
      </c>
      <c r="AE372">
        <f>J372="OPEN"</f>
        <v>0</v>
      </c>
      <c r="AF372">
        <f>AND(J372&lt;&gt;"",J372&lt;&gt;"OK",J372&lt;&gt;"OPEN")</f>
        <v>0</v>
      </c>
      <c r="AH372">
        <v>361</v>
      </c>
      <c r="AI372">
        <f>IF(AH372&gt;$AZ$11,"",IF(AH372=0,Journal!$D$3,INDEX($Q$11:$Q$1010,MATCH(AH372,$AD$11:$AD$1010,0))))</f>
        <v>0</v>
      </c>
      <c r="AJ372">
        <v>362</v>
      </c>
      <c r="AK372">
        <f>IF(AJ372&gt;$AZ$11,"",INDEX($P$11:$P$1010,MATCH(AJ372,$AD$11:$AD$1010,0)))</f>
        <v>0</v>
      </c>
    </row>
    <row r="373" spans="1:37">
      <c r="A373">
        <f>COUNTA(Journal!A373:M373)&gt;0</f>
        <v>0</v>
      </c>
      <c r="B373">
        <f>IF(Journal!$C373="",0,IFERROR(MATCH(Journal!$C373,Markets!$A$5:$A$154,0),0))</f>
        <v>0</v>
      </c>
      <c r="C373">
        <f>IF(B373&gt;0,INDEX(Markets!$C$5:$C$154,B373),"")</f>
        <v>0</v>
      </c>
      <c r="D373">
        <f>IF(B373&gt;0,INDEX(Markets!$F$5:$F$154,B373),"")</f>
        <v>0</v>
      </c>
      <c r="E373">
        <f>IF(B373&gt;0,IF(INDEX(Markets!$G$5:$G$154,B373)="",Journal!$D$4,INDEX(Markets!$G$5:$G$154,B373)),"")</f>
        <v>0</v>
      </c>
      <c r="F373">
        <f>IF(B373&gt;0,N(INDEX(Markets!$H$5:$H$154,B373)),0)</f>
        <v>0</v>
      </c>
      <c r="G373">
        <f>IF(Journal!$D373="LONG",1,IF(Journal!$D373="SHORT",-1,0))</f>
        <v>0</v>
      </c>
      <c r="H373">
        <f>IF(AND(ISNUMBER(Journal!$E373),ISNUMBER(Journal!$F373)),ABS(Journal!$E373-Journal!$F373),"")</f>
        <v>0</v>
      </c>
      <c r="I373">
        <f>IF(NOT(A373),"",IF(Journal!$C373="","INSTRUMENT MISSING",IF(B373=0,"UNKNOWN INSTRUMENT",IF(OR(NOT(ISNUMBER(C373)),NOT(ISNUMBER(D373))),"INSTRUMENT SPECS MISSING",IF(OR(C373&lt;=0,D373&lt;=0),"INSTRUMENT SPECS MISSING",IF(NOT(ISNUMBER(Journal!$E373)),"ENTRY MISSING",IF(NOT(ISNUMBER(Journal!$F373)),"SL MISSING",IF(Journal!$F373=Journal!$E373,"SL = ENTRY",IF(G373=0,"DIRECTION MISSING",IF(G373*(Journal!$E373-Journal!$F373)&lt;=0,"SL WRONG SIDE",IF(NOT(AND(ISNUMBER(Journal!$L373),Journal!$L373&gt;0)),IF(TRUE,"LOTS MISSING","RISK MISSING"),"")))))))))))</f>
        <v>0</v>
      </c>
      <c r="J373">
        <f>IF(NOT(A373),"",IF(I373&lt;&gt;"",I373,IF(AND(ISNUMBER(Journal!$G373),G373*(Journal!$G373-Journal!$E373)&lt;=0),"TP1 WRONG SIDE",IF(AND(ISNUMBER(Journal!$H373),G373*(Journal!$H373-Journal!$E373)&lt;=0),"TP2 WRONG SIDE",IF(AND(ISNUMBER(Journal!$I373),G373*(Journal!$I373-Journal!$E373)&lt;=0),"TP3 WRONG SIDE",IF(Journal!$K373="","OPEN",IF(AND(Journal!$M373&lt;&gt;"",OR(NOT(ISNUMBER(Journal!$M373)),Journal!$M373&lt;=0,Journal!$M373&gt;=1)),"TP1 % INVALID",IF(Journal!$K373="SL","OK",IF(Journal!$K373="TP",IF(ISNUMBER(Journal!$G373),"OK","TP1 MISSING"),IF(Journal!$K373="Manual exit",IF(ISNUMBER(Journal!$J373),"OK","MANUAL MISSING"),IF(Journal!$K373="TP1 + Breakeven",IF(ISNUMBER(Journal!$G373),"OK","TP1 MISSING"),IF(Journal!$K373="TP1 + Manual",IF(ISNUMBER(Journal!$G373),IF(ISNUMBER(Journal!$J373),"OK","MANUAL MISSING"),IF(ISNUMBER(Journal!$J373),"TP1 MISSING","TP1 &amp; MANUAL MISSING")),IF(Journal!$K373="Multiple TP",IF(ISNUMBER(Journal!$G373),IF(ISNUMBER(Journal!$H373),"OK","TP2 MISSING"),IF(ISNUMBER(Journal!$H373),"TP1 MISSING","TP1 &amp; TP2 MISSING")),"UNKNOWN OUTCOME")))))))))))))</f>
        <v>0</v>
      </c>
      <c r="K373">
        <f>J373="OK"</f>
        <v>0</v>
      </c>
      <c r="L373">
        <f>IF(ISNUMBER(Journal!$M373),Journal!$M373,0.5)</f>
        <v>0</v>
      </c>
      <c r="M373">
        <f>IF(NOT(K373),"",G373*IF(Journal!$K373="SL",Journal!$F373-Journal!$E373,IF(Journal!$K373="TP",Journal!$G373-Journal!$E373,IF(Journal!$K373="Manual exit",Journal!$J373-Journal!$E373,IF(Journal!$K373="TP1 + Breakeven",L373*(Journal!$G373-Journal!$E373),IF(Journal!$K373="TP1 + Manual",L373*(Journal!$G373-Journal!$E373)+(1-L373)*(Journal!$J373-Journal!$E373),(Journal!$G373+Journal!$H373+IF(ISNUMBER(Journal!$I373),Journal!$I373,0))/IF(ISNUMBER(Journal!$I373),3,2)-Journal!$E373))))))</f>
        <v>0</v>
      </c>
      <c r="N373">
        <f>IF(K373,Journal!$E373+G373*M373,"")</f>
        <v>0</v>
      </c>
      <c r="O373">
        <f>Q372</f>
        <v>0</v>
      </c>
      <c r="P373">
        <f>IF(OR(NOT(A373),I373&lt;&gt;""),"",Journal!$L373)</f>
        <v>0</v>
      </c>
      <c r="Q373">
        <f>O373+IF(K373,V373,0)</f>
        <v>0</v>
      </c>
      <c r="R373">
        <f>IF(P373="","",H373*P373*C373*D373)</f>
        <v>0</v>
      </c>
      <c r="S373">
        <f>IF(K373,M373*P373*C373*D373,"")</f>
        <v>0</v>
      </c>
      <c r="T373">
        <f>IF(K373,-IF(F373&gt;0,F373*Journal!$E373*P373*C373*D373,P373*E373),"")</f>
        <v>0</v>
      </c>
      <c r="U373">
        <f>IF(K373,IF(S373&gt;0,"W",IF(S373&lt;0,"L","B")),"")</f>
        <v>0</v>
      </c>
      <c r="V373">
        <f>IF(K373,S373+T373,"")</f>
        <v>0</v>
      </c>
      <c r="W373">
        <f>IF(K373,V373/O373,"")</f>
        <v>0</v>
      </c>
      <c r="X373">
        <f>IF(K373,M373/H373,"")</f>
        <v>0</v>
      </c>
      <c r="Y373">
        <f>IF(AND(OR(J373="OK",J373="OPEN"),ISNUMBER(Journal!$G373)),G373*(Journal!$G373-Journal!$E373)/H373,"")</f>
        <v>0</v>
      </c>
      <c r="Z373">
        <f>IF(AA373="","",IF(AND(ISNUMBER(Settings!$D$5),ISNUMBER(Settings!$E$5),IF(Settings!$D$5&lt;=Settings!$E$5,AND(AA373&gt;=Settings!$D$5,AA373&lt;Settings!$E$5),OR(AA373&gt;=Settings!$D$5,AA373&lt;Settings!$E$5))),Settings!$A$5,IF(AND(ISNUMBER(Settings!$D$6),ISNUMBER(Settings!$E$6),IF(Settings!$D$6&lt;=Settings!$E$6,AND(AA373&gt;=Settings!$D$6,AA373&lt;Settings!$E$6),OR(AA373&gt;=Settings!$D$6,AA373&lt;Settings!$E$6))),Settings!$A$6,IF(AND(ISNUMBER(Settings!$D$7),ISNUMBER(Settings!$E$7),IF(Settings!$D$7&lt;=Settings!$E$7,AND(AA373&gt;=Settings!$D$7,AA373&lt;Settings!$E$7),OR(AA373&gt;=Settings!$D$7,AA373&lt;Settings!$E$7))),Settings!$A$7,IF(AND(ISNUMBER(Settings!$D$8),ISNUMBER(Settings!$E$8),IF(Settings!$D$8&lt;=Settings!$E$8,AND(AA373&gt;=Settings!$D$8,AA373&lt;Settings!$E$8),OR(AA373&gt;=Settings!$D$8,AA373&lt;Settings!$E$8))),Settings!$A$8,IF(AND(ISNUMBER(Settings!$D$9),ISNUMBER(Settings!$E$9),IF(Settings!$D$9&lt;=Settings!$E$9,AND(AA373&gt;=Settings!$D$9,AA373&lt;Settings!$E$9),OR(AA373&gt;=Settings!$D$9,AA373&lt;Settings!$E$9))),Settings!$A$9,IF(AND(ISNUMBER(Settings!$D$10),ISNUMBER(Settings!$E$10),IF(Settings!$D$10&lt;=Settings!$E$10,AND(AA373&gt;=Settings!$D$10,AA373&lt;Settings!$E$10),OR(AA373&gt;=Settings!$D$10,AA373&lt;Settings!$E$10))),Settings!$A$10,"")))))))</f>
        <v>0</v>
      </c>
      <c r="AA373">
        <f>IF(AND(A373,ISNUMBER(Journal!$B373)),MOD(ROUND(MOD(Journal!$B373,1)*1440,0)-ROUND(Journal!$D$8*60,0),1440),"")</f>
        <v>0</v>
      </c>
      <c r="AB373">
        <f>IF(G373=1,"LONG",IF(G373=-1,"SHORT",""))</f>
        <v>0</v>
      </c>
      <c r="AC373">
        <f>AC372+IF(K373,1,0)</f>
        <v>0</v>
      </c>
      <c r="AD373">
        <f>IF(K373,AC373,"")</f>
        <v>0</v>
      </c>
      <c r="AE373">
        <f>J373="OPEN"</f>
        <v>0</v>
      </c>
      <c r="AF373">
        <f>AND(J373&lt;&gt;"",J373&lt;&gt;"OK",J373&lt;&gt;"OPEN")</f>
        <v>0</v>
      </c>
      <c r="AH373">
        <v>362</v>
      </c>
      <c r="AI373">
        <f>IF(AH373&gt;$AZ$11,"",IF(AH373=0,Journal!$D$3,INDEX($Q$11:$Q$1010,MATCH(AH373,$AD$11:$AD$1010,0))))</f>
        <v>0</v>
      </c>
      <c r="AJ373">
        <v>363</v>
      </c>
      <c r="AK373">
        <f>IF(AJ373&gt;$AZ$11,"",INDEX($P$11:$P$1010,MATCH(AJ373,$AD$11:$AD$1010,0)))</f>
        <v>0</v>
      </c>
    </row>
    <row r="374" spans="1:37">
      <c r="A374">
        <f>COUNTA(Journal!A374:M374)&gt;0</f>
        <v>0</v>
      </c>
      <c r="B374">
        <f>IF(Journal!$C374="",0,IFERROR(MATCH(Journal!$C374,Markets!$A$5:$A$154,0),0))</f>
        <v>0</v>
      </c>
      <c r="C374">
        <f>IF(B374&gt;0,INDEX(Markets!$C$5:$C$154,B374),"")</f>
        <v>0</v>
      </c>
      <c r="D374">
        <f>IF(B374&gt;0,INDEX(Markets!$F$5:$F$154,B374),"")</f>
        <v>0</v>
      </c>
      <c r="E374">
        <f>IF(B374&gt;0,IF(INDEX(Markets!$G$5:$G$154,B374)="",Journal!$D$4,INDEX(Markets!$G$5:$G$154,B374)),"")</f>
        <v>0</v>
      </c>
      <c r="F374">
        <f>IF(B374&gt;0,N(INDEX(Markets!$H$5:$H$154,B374)),0)</f>
        <v>0</v>
      </c>
      <c r="G374">
        <f>IF(Journal!$D374="LONG",1,IF(Journal!$D374="SHORT",-1,0))</f>
        <v>0</v>
      </c>
      <c r="H374">
        <f>IF(AND(ISNUMBER(Journal!$E374),ISNUMBER(Journal!$F374)),ABS(Journal!$E374-Journal!$F374),"")</f>
        <v>0</v>
      </c>
      <c r="I374">
        <f>IF(NOT(A374),"",IF(Journal!$C374="","INSTRUMENT MISSING",IF(B374=0,"UNKNOWN INSTRUMENT",IF(OR(NOT(ISNUMBER(C374)),NOT(ISNUMBER(D374))),"INSTRUMENT SPECS MISSING",IF(OR(C374&lt;=0,D374&lt;=0),"INSTRUMENT SPECS MISSING",IF(NOT(ISNUMBER(Journal!$E374)),"ENTRY MISSING",IF(NOT(ISNUMBER(Journal!$F374)),"SL MISSING",IF(Journal!$F374=Journal!$E374,"SL = ENTRY",IF(G374=0,"DIRECTION MISSING",IF(G374*(Journal!$E374-Journal!$F374)&lt;=0,"SL WRONG SIDE",IF(NOT(AND(ISNUMBER(Journal!$L374),Journal!$L374&gt;0)),IF(TRUE,"LOTS MISSING","RISK MISSING"),"")))))))))))</f>
        <v>0</v>
      </c>
      <c r="J374">
        <f>IF(NOT(A374),"",IF(I374&lt;&gt;"",I374,IF(AND(ISNUMBER(Journal!$G374),G374*(Journal!$G374-Journal!$E374)&lt;=0),"TP1 WRONG SIDE",IF(AND(ISNUMBER(Journal!$H374),G374*(Journal!$H374-Journal!$E374)&lt;=0),"TP2 WRONG SIDE",IF(AND(ISNUMBER(Journal!$I374),G374*(Journal!$I374-Journal!$E374)&lt;=0),"TP3 WRONG SIDE",IF(Journal!$K374="","OPEN",IF(AND(Journal!$M374&lt;&gt;"",OR(NOT(ISNUMBER(Journal!$M374)),Journal!$M374&lt;=0,Journal!$M374&gt;=1)),"TP1 % INVALID",IF(Journal!$K374="SL","OK",IF(Journal!$K374="TP",IF(ISNUMBER(Journal!$G374),"OK","TP1 MISSING"),IF(Journal!$K374="Manual exit",IF(ISNUMBER(Journal!$J374),"OK","MANUAL MISSING"),IF(Journal!$K374="TP1 + Breakeven",IF(ISNUMBER(Journal!$G374),"OK","TP1 MISSING"),IF(Journal!$K374="TP1 + Manual",IF(ISNUMBER(Journal!$G374),IF(ISNUMBER(Journal!$J374),"OK","MANUAL MISSING"),IF(ISNUMBER(Journal!$J374),"TP1 MISSING","TP1 &amp; MANUAL MISSING")),IF(Journal!$K374="Multiple TP",IF(ISNUMBER(Journal!$G374),IF(ISNUMBER(Journal!$H374),"OK","TP2 MISSING"),IF(ISNUMBER(Journal!$H374),"TP1 MISSING","TP1 &amp; TP2 MISSING")),"UNKNOWN OUTCOME")))))))))))))</f>
        <v>0</v>
      </c>
      <c r="K374">
        <f>J374="OK"</f>
        <v>0</v>
      </c>
      <c r="L374">
        <f>IF(ISNUMBER(Journal!$M374),Journal!$M374,0.5)</f>
        <v>0</v>
      </c>
      <c r="M374">
        <f>IF(NOT(K374),"",G374*IF(Journal!$K374="SL",Journal!$F374-Journal!$E374,IF(Journal!$K374="TP",Journal!$G374-Journal!$E374,IF(Journal!$K374="Manual exit",Journal!$J374-Journal!$E374,IF(Journal!$K374="TP1 + Breakeven",L374*(Journal!$G374-Journal!$E374),IF(Journal!$K374="TP1 + Manual",L374*(Journal!$G374-Journal!$E374)+(1-L374)*(Journal!$J374-Journal!$E374),(Journal!$G374+Journal!$H374+IF(ISNUMBER(Journal!$I374),Journal!$I374,0))/IF(ISNUMBER(Journal!$I374),3,2)-Journal!$E374))))))</f>
        <v>0</v>
      </c>
      <c r="N374">
        <f>IF(K374,Journal!$E374+G374*M374,"")</f>
        <v>0</v>
      </c>
      <c r="O374">
        <f>Q373</f>
        <v>0</v>
      </c>
      <c r="P374">
        <f>IF(OR(NOT(A374),I374&lt;&gt;""),"",Journal!$L374)</f>
        <v>0</v>
      </c>
      <c r="Q374">
        <f>O374+IF(K374,V374,0)</f>
        <v>0</v>
      </c>
      <c r="R374">
        <f>IF(P374="","",H374*P374*C374*D374)</f>
        <v>0</v>
      </c>
      <c r="S374">
        <f>IF(K374,M374*P374*C374*D374,"")</f>
        <v>0</v>
      </c>
      <c r="T374">
        <f>IF(K374,-IF(F374&gt;0,F374*Journal!$E374*P374*C374*D374,P374*E374),"")</f>
        <v>0</v>
      </c>
      <c r="U374">
        <f>IF(K374,IF(S374&gt;0,"W",IF(S374&lt;0,"L","B")),"")</f>
        <v>0</v>
      </c>
      <c r="V374">
        <f>IF(K374,S374+T374,"")</f>
        <v>0</v>
      </c>
      <c r="W374">
        <f>IF(K374,V374/O374,"")</f>
        <v>0</v>
      </c>
      <c r="X374">
        <f>IF(K374,M374/H374,"")</f>
        <v>0</v>
      </c>
      <c r="Y374">
        <f>IF(AND(OR(J374="OK",J374="OPEN"),ISNUMBER(Journal!$G374)),G374*(Journal!$G374-Journal!$E374)/H374,"")</f>
        <v>0</v>
      </c>
      <c r="Z374">
        <f>IF(AA374="","",IF(AND(ISNUMBER(Settings!$D$5),ISNUMBER(Settings!$E$5),IF(Settings!$D$5&lt;=Settings!$E$5,AND(AA374&gt;=Settings!$D$5,AA374&lt;Settings!$E$5),OR(AA374&gt;=Settings!$D$5,AA374&lt;Settings!$E$5))),Settings!$A$5,IF(AND(ISNUMBER(Settings!$D$6),ISNUMBER(Settings!$E$6),IF(Settings!$D$6&lt;=Settings!$E$6,AND(AA374&gt;=Settings!$D$6,AA374&lt;Settings!$E$6),OR(AA374&gt;=Settings!$D$6,AA374&lt;Settings!$E$6))),Settings!$A$6,IF(AND(ISNUMBER(Settings!$D$7),ISNUMBER(Settings!$E$7),IF(Settings!$D$7&lt;=Settings!$E$7,AND(AA374&gt;=Settings!$D$7,AA374&lt;Settings!$E$7),OR(AA374&gt;=Settings!$D$7,AA374&lt;Settings!$E$7))),Settings!$A$7,IF(AND(ISNUMBER(Settings!$D$8),ISNUMBER(Settings!$E$8),IF(Settings!$D$8&lt;=Settings!$E$8,AND(AA374&gt;=Settings!$D$8,AA374&lt;Settings!$E$8),OR(AA374&gt;=Settings!$D$8,AA374&lt;Settings!$E$8))),Settings!$A$8,IF(AND(ISNUMBER(Settings!$D$9),ISNUMBER(Settings!$E$9),IF(Settings!$D$9&lt;=Settings!$E$9,AND(AA374&gt;=Settings!$D$9,AA374&lt;Settings!$E$9),OR(AA374&gt;=Settings!$D$9,AA374&lt;Settings!$E$9))),Settings!$A$9,IF(AND(ISNUMBER(Settings!$D$10),ISNUMBER(Settings!$E$10),IF(Settings!$D$10&lt;=Settings!$E$10,AND(AA374&gt;=Settings!$D$10,AA374&lt;Settings!$E$10),OR(AA374&gt;=Settings!$D$10,AA374&lt;Settings!$E$10))),Settings!$A$10,"")))))))</f>
        <v>0</v>
      </c>
      <c r="AA374">
        <f>IF(AND(A374,ISNUMBER(Journal!$B374)),MOD(ROUND(MOD(Journal!$B374,1)*1440,0)-ROUND(Journal!$D$8*60,0),1440),"")</f>
        <v>0</v>
      </c>
      <c r="AB374">
        <f>IF(G374=1,"LONG",IF(G374=-1,"SHORT",""))</f>
        <v>0</v>
      </c>
      <c r="AC374">
        <f>AC373+IF(K374,1,0)</f>
        <v>0</v>
      </c>
      <c r="AD374">
        <f>IF(K374,AC374,"")</f>
        <v>0</v>
      </c>
      <c r="AE374">
        <f>J374="OPEN"</f>
        <v>0</v>
      </c>
      <c r="AF374">
        <f>AND(J374&lt;&gt;"",J374&lt;&gt;"OK",J374&lt;&gt;"OPEN")</f>
        <v>0</v>
      </c>
      <c r="AH374">
        <v>363</v>
      </c>
      <c r="AI374">
        <f>IF(AH374&gt;$AZ$11,"",IF(AH374=0,Journal!$D$3,INDEX($Q$11:$Q$1010,MATCH(AH374,$AD$11:$AD$1010,0))))</f>
        <v>0</v>
      </c>
      <c r="AJ374">
        <v>364</v>
      </c>
      <c r="AK374">
        <f>IF(AJ374&gt;$AZ$11,"",INDEX($P$11:$P$1010,MATCH(AJ374,$AD$11:$AD$1010,0)))</f>
        <v>0</v>
      </c>
    </row>
    <row r="375" spans="1:37">
      <c r="A375">
        <f>COUNTA(Journal!A375:M375)&gt;0</f>
        <v>0</v>
      </c>
      <c r="B375">
        <f>IF(Journal!$C375="",0,IFERROR(MATCH(Journal!$C375,Markets!$A$5:$A$154,0),0))</f>
        <v>0</v>
      </c>
      <c r="C375">
        <f>IF(B375&gt;0,INDEX(Markets!$C$5:$C$154,B375),"")</f>
        <v>0</v>
      </c>
      <c r="D375">
        <f>IF(B375&gt;0,INDEX(Markets!$F$5:$F$154,B375),"")</f>
        <v>0</v>
      </c>
      <c r="E375">
        <f>IF(B375&gt;0,IF(INDEX(Markets!$G$5:$G$154,B375)="",Journal!$D$4,INDEX(Markets!$G$5:$G$154,B375)),"")</f>
        <v>0</v>
      </c>
      <c r="F375">
        <f>IF(B375&gt;0,N(INDEX(Markets!$H$5:$H$154,B375)),0)</f>
        <v>0</v>
      </c>
      <c r="G375">
        <f>IF(Journal!$D375="LONG",1,IF(Journal!$D375="SHORT",-1,0))</f>
        <v>0</v>
      </c>
      <c r="H375">
        <f>IF(AND(ISNUMBER(Journal!$E375),ISNUMBER(Journal!$F375)),ABS(Journal!$E375-Journal!$F375),"")</f>
        <v>0</v>
      </c>
      <c r="I375">
        <f>IF(NOT(A375),"",IF(Journal!$C375="","INSTRUMENT MISSING",IF(B375=0,"UNKNOWN INSTRUMENT",IF(OR(NOT(ISNUMBER(C375)),NOT(ISNUMBER(D375))),"INSTRUMENT SPECS MISSING",IF(OR(C375&lt;=0,D375&lt;=0),"INSTRUMENT SPECS MISSING",IF(NOT(ISNUMBER(Journal!$E375)),"ENTRY MISSING",IF(NOT(ISNUMBER(Journal!$F375)),"SL MISSING",IF(Journal!$F375=Journal!$E375,"SL = ENTRY",IF(G375=0,"DIRECTION MISSING",IF(G375*(Journal!$E375-Journal!$F375)&lt;=0,"SL WRONG SIDE",IF(NOT(AND(ISNUMBER(Journal!$L375),Journal!$L375&gt;0)),IF(TRUE,"LOTS MISSING","RISK MISSING"),"")))))))))))</f>
        <v>0</v>
      </c>
      <c r="J375">
        <f>IF(NOT(A375),"",IF(I375&lt;&gt;"",I375,IF(AND(ISNUMBER(Journal!$G375),G375*(Journal!$G375-Journal!$E375)&lt;=0),"TP1 WRONG SIDE",IF(AND(ISNUMBER(Journal!$H375),G375*(Journal!$H375-Journal!$E375)&lt;=0),"TP2 WRONG SIDE",IF(AND(ISNUMBER(Journal!$I375),G375*(Journal!$I375-Journal!$E375)&lt;=0),"TP3 WRONG SIDE",IF(Journal!$K375="","OPEN",IF(AND(Journal!$M375&lt;&gt;"",OR(NOT(ISNUMBER(Journal!$M375)),Journal!$M375&lt;=0,Journal!$M375&gt;=1)),"TP1 % INVALID",IF(Journal!$K375="SL","OK",IF(Journal!$K375="TP",IF(ISNUMBER(Journal!$G375),"OK","TP1 MISSING"),IF(Journal!$K375="Manual exit",IF(ISNUMBER(Journal!$J375),"OK","MANUAL MISSING"),IF(Journal!$K375="TP1 + Breakeven",IF(ISNUMBER(Journal!$G375),"OK","TP1 MISSING"),IF(Journal!$K375="TP1 + Manual",IF(ISNUMBER(Journal!$G375),IF(ISNUMBER(Journal!$J375),"OK","MANUAL MISSING"),IF(ISNUMBER(Journal!$J375),"TP1 MISSING","TP1 &amp; MANUAL MISSING")),IF(Journal!$K375="Multiple TP",IF(ISNUMBER(Journal!$G375),IF(ISNUMBER(Journal!$H375),"OK","TP2 MISSING"),IF(ISNUMBER(Journal!$H375),"TP1 MISSING","TP1 &amp; TP2 MISSING")),"UNKNOWN OUTCOME")))))))))))))</f>
        <v>0</v>
      </c>
      <c r="K375">
        <f>J375="OK"</f>
        <v>0</v>
      </c>
      <c r="L375">
        <f>IF(ISNUMBER(Journal!$M375),Journal!$M375,0.5)</f>
        <v>0</v>
      </c>
      <c r="M375">
        <f>IF(NOT(K375),"",G375*IF(Journal!$K375="SL",Journal!$F375-Journal!$E375,IF(Journal!$K375="TP",Journal!$G375-Journal!$E375,IF(Journal!$K375="Manual exit",Journal!$J375-Journal!$E375,IF(Journal!$K375="TP1 + Breakeven",L375*(Journal!$G375-Journal!$E375),IF(Journal!$K375="TP1 + Manual",L375*(Journal!$G375-Journal!$E375)+(1-L375)*(Journal!$J375-Journal!$E375),(Journal!$G375+Journal!$H375+IF(ISNUMBER(Journal!$I375),Journal!$I375,0))/IF(ISNUMBER(Journal!$I375),3,2)-Journal!$E375))))))</f>
        <v>0</v>
      </c>
      <c r="N375">
        <f>IF(K375,Journal!$E375+G375*M375,"")</f>
        <v>0</v>
      </c>
      <c r="O375">
        <f>Q374</f>
        <v>0</v>
      </c>
      <c r="P375">
        <f>IF(OR(NOT(A375),I375&lt;&gt;""),"",Journal!$L375)</f>
        <v>0</v>
      </c>
      <c r="Q375">
        <f>O375+IF(K375,V375,0)</f>
        <v>0</v>
      </c>
      <c r="R375">
        <f>IF(P375="","",H375*P375*C375*D375)</f>
        <v>0</v>
      </c>
      <c r="S375">
        <f>IF(K375,M375*P375*C375*D375,"")</f>
        <v>0</v>
      </c>
      <c r="T375">
        <f>IF(K375,-IF(F375&gt;0,F375*Journal!$E375*P375*C375*D375,P375*E375),"")</f>
        <v>0</v>
      </c>
      <c r="U375">
        <f>IF(K375,IF(S375&gt;0,"W",IF(S375&lt;0,"L","B")),"")</f>
        <v>0</v>
      </c>
      <c r="V375">
        <f>IF(K375,S375+T375,"")</f>
        <v>0</v>
      </c>
      <c r="W375">
        <f>IF(K375,V375/O375,"")</f>
        <v>0</v>
      </c>
      <c r="X375">
        <f>IF(K375,M375/H375,"")</f>
        <v>0</v>
      </c>
      <c r="Y375">
        <f>IF(AND(OR(J375="OK",J375="OPEN"),ISNUMBER(Journal!$G375)),G375*(Journal!$G375-Journal!$E375)/H375,"")</f>
        <v>0</v>
      </c>
      <c r="Z375">
        <f>IF(AA375="","",IF(AND(ISNUMBER(Settings!$D$5),ISNUMBER(Settings!$E$5),IF(Settings!$D$5&lt;=Settings!$E$5,AND(AA375&gt;=Settings!$D$5,AA375&lt;Settings!$E$5),OR(AA375&gt;=Settings!$D$5,AA375&lt;Settings!$E$5))),Settings!$A$5,IF(AND(ISNUMBER(Settings!$D$6),ISNUMBER(Settings!$E$6),IF(Settings!$D$6&lt;=Settings!$E$6,AND(AA375&gt;=Settings!$D$6,AA375&lt;Settings!$E$6),OR(AA375&gt;=Settings!$D$6,AA375&lt;Settings!$E$6))),Settings!$A$6,IF(AND(ISNUMBER(Settings!$D$7),ISNUMBER(Settings!$E$7),IF(Settings!$D$7&lt;=Settings!$E$7,AND(AA375&gt;=Settings!$D$7,AA375&lt;Settings!$E$7),OR(AA375&gt;=Settings!$D$7,AA375&lt;Settings!$E$7))),Settings!$A$7,IF(AND(ISNUMBER(Settings!$D$8),ISNUMBER(Settings!$E$8),IF(Settings!$D$8&lt;=Settings!$E$8,AND(AA375&gt;=Settings!$D$8,AA375&lt;Settings!$E$8),OR(AA375&gt;=Settings!$D$8,AA375&lt;Settings!$E$8))),Settings!$A$8,IF(AND(ISNUMBER(Settings!$D$9),ISNUMBER(Settings!$E$9),IF(Settings!$D$9&lt;=Settings!$E$9,AND(AA375&gt;=Settings!$D$9,AA375&lt;Settings!$E$9),OR(AA375&gt;=Settings!$D$9,AA375&lt;Settings!$E$9))),Settings!$A$9,IF(AND(ISNUMBER(Settings!$D$10),ISNUMBER(Settings!$E$10),IF(Settings!$D$10&lt;=Settings!$E$10,AND(AA375&gt;=Settings!$D$10,AA375&lt;Settings!$E$10),OR(AA375&gt;=Settings!$D$10,AA375&lt;Settings!$E$10))),Settings!$A$10,"")))))))</f>
        <v>0</v>
      </c>
      <c r="AA375">
        <f>IF(AND(A375,ISNUMBER(Journal!$B375)),MOD(ROUND(MOD(Journal!$B375,1)*1440,0)-ROUND(Journal!$D$8*60,0),1440),"")</f>
        <v>0</v>
      </c>
      <c r="AB375">
        <f>IF(G375=1,"LONG",IF(G375=-1,"SHORT",""))</f>
        <v>0</v>
      </c>
      <c r="AC375">
        <f>AC374+IF(K375,1,0)</f>
        <v>0</v>
      </c>
      <c r="AD375">
        <f>IF(K375,AC375,"")</f>
        <v>0</v>
      </c>
      <c r="AE375">
        <f>J375="OPEN"</f>
        <v>0</v>
      </c>
      <c r="AF375">
        <f>AND(J375&lt;&gt;"",J375&lt;&gt;"OK",J375&lt;&gt;"OPEN")</f>
        <v>0</v>
      </c>
      <c r="AH375">
        <v>364</v>
      </c>
      <c r="AI375">
        <f>IF(AH375&gt;$AZ$11,"",IF(AH375=0,Journal!$D$3,INDEX($Q$11:$Q$1010,MATCH(AH375,$AD$11:$AD$1010,0))))</f>
        <v>0</v>
      </c>
      <c r="AJ375">
        <v>365</v>
      </c>
      <c r="AK375">
        <f>IF(AJ375&gt;$AZ$11,"",INDEX($P$11:$P$1010,MATCH(AJ375,$AD$11:$AD$1010,0)))</f>
        <v>0</v>
      </c>
    </row>
    <row r="376" spans="1:37">
      <c r="A376">
        <f>COUNTA(Journal!A376:M376)&gt;0</f>
        <v>0</v>
      </c>
      <c r="B376">
        <f>IF(Journal!$C376="",0,IFERROR(MATCH(Journal!$C376,Markets!$A$5:$A$154,0),0))</f>
        <v>0</v>
      </c>
      <c r="C376">
        <f>IF(B376&gt;0,INDEX(Markets!$C$5:$C$154,B376),"")</f>
        <v>0</v>
      </c>
      <c r="D376">
        <f>IF(B376&gt;0,INDEX(Markets!$F$5:$F$154,B376),"")</f>
        <v>0</v>
      </c>
      <c r="E376">
        <f>IF(B376&gt;0,IF(INDEX(Markets!$G$5:$G$154,B376)="",Journal!$D$4,INDEX(Markets!$G$5:$G$154,B376)),"")</f>
        <v>0</v>
      </c>
      <c r="F376">
        <f>IF(B376&gt;0,N(INDEX(Markets!$H$5:$H$154,B376)),0)</f>
        <v>0</v>
      </c>
      <c r="G376">
        <f>IF(Journal!$D376="LONG",1,IF(Journal!$D376="SHORT",-1,0))</f>
        <v>0</v>
      </c>
      <c r="H376">
        <f>IF(AND(ISNUMBER(Journal!$E376),ISNUMBER(Journal!$F376)),ABS(Journal!$E376-Journal!$F376),"")</f>
        <v>0</v>
      </c>
      <c r="I376">
        <f>IF(NOT(A376),"",IF(Journal!$C376="","INSTRUMENT MISSING",IF(B376=0,"UNKNOWN INSTRUMENT",IF(OR(NOT(ISNUMBER(C376)),NOT(ISNUMBER(D376))),"INSTRUMENT SPECS MISSING",IF(OR(C376&lt;=0,D376&lt;=0),"INSTRUMENT SPECS MISSING",IF(NOT(ISNUMBER(Journal!$E376)),"ENTRY MISSING",IF(NOT(ISNUMBER(Journal!$F376)),"SL MISSING",IF(Journal!$F376=Journal!$E376,"SL = ENTRY",IF(G376=0,"DIRECTION MISSING",IF(G376*(Journal!$E376-Journal!$F376)&lt;=0,"SL WRONG SIDE",IF(NOT(AND(ISNUMBER(Journal!$L376),Journal!$L376&gt;0)),IF(TRUE,"LOTS MISSING","RISK MISSING"),"")))))))))))</f>
        <v>0</v>
      </c>
      <c r="J376">
        <f>IF(NOT(A376),"",IF(I376&lt;&gt;"",I376,IF(AND(ISNUMBER(Journal!$G376),G376*(Journal!$G376-Journal!$E376)&lt;=0),"TP1 WRONG SIDE",IF(AND(ISNUMBER(Journal!$H376),G376*(Journal!$H376-Journal!$E376)&lt;=0),"TP2 WRONG SIDE",IF(AND(ISNUMBER(Journal!$I376),G376*(Journal!$I376-Journal!$E376)&lt;=0),"TP3 WRONG SIDE",IF(Journal!$K376="","OPEN",IF(AND(Journal!$M376&lt;&gt;"",OR(NOT(ISNUMBER(Journal!$M376)),Journal!$M376&lt;=0,Journal!$M376&gt;=1)),"TP1 % INVALID",IF(Journal!$K376="SL","OK",IF(Journal!$K376="TP",IF(ISNUMBER(Journal!$G376),"OK","TP1 MISSING"),IF(Journal!$K376="Manual exit",IF(ISNUMBER(Journal!$J376),"OK","MANUAL MISSING"),IF(Journal!$K376="TP1 + Breakeven",IF(ISNUMBER(Journal!$G376),"OK","TP1 MISSING"),IF(Journal!$K376="TP1 + Manual",IF(ISNUMBER(Journal!$G376),IF(ISNUMBER(Journal!$J376),"OK","MANUAL MISSING"),IF(ISNUMBER(Journal!$J376),"TP1 MISSING","TP1 &amp; MANUAL MISSING")),IF(Journal!$K376="Multiple TP",IF(ISNUMBER(Journal!$G376),IF(ISNUMBER(Journal!$H376),"OK","TP2 MISSING"),IF(ISNUMBER(Journal!$H376),"TP1 MISSING","TP1 &amp; TP2 MISSING")),"UNKNOWN OUTCOME")))))))))))))</f>
        <v>0</v>
      </c>
      <c r="K376">
        <f>J376="OK"</f>
        <v>0</v>
      </c>
      <c r="L376">
        <f>IF(ISNUMBER(Journal!$M376),Journal!$M376,0.5)</f>
        <v>0</v>
      </c>
      <c r="M376">
        <f>IF(NOT(K376),"",G376*IF(Journal!$K376="SL",Journal!$F376-Journal!$E376,IF(Journal!$K376="TP",Journal!$G376-Journal!$E376,IF(Journal!$K376="Manual exit",Journal!$J376-Journal!$E376,IF(Journal!$K376="TP1 + Breakeven",L376*(Journal!$G376-Journal!$E376),IF(Journal!$K376="TP1 + Manual",L376*(Journal!$G376-Journal!$E376)+(1-L376)*(Journal!$J376-Journal!$E376),(Journal!$G376+Journal!$H376+IF(ISNUMBER(Journal!$I376),Journal!$I376,0))/IF(ISNUMBER(Journal!$I376),3,2)-Journal!$E376))))))</f>
        <v>0</v>
      </c>
      <c r="N376">
        <f>IF(K376,Journal!$E376+G376*M376,"")</f>
        <v>0</v>
      </c>
      <c r="O376">
        <f>Q375</f>
        <v>0</v>
      </c>
      <c r="P376">
        <f>IF(OR(NOT(A376),I376&lt;&gt;""),"",Journal!$L376)</f>
        <v>0</v>
      </c>
      <c r="Q376">
        <f>O376+IF(K376,V376,0)</f>
        <v>0</v>
      </c>
      <c r="R376">
        <f>IF(P376="","",H376*P376*C376*D376)</f>
        <v>0</v>
      </c>
      <c r="S376">
        <f>IF(K376,M376*P376*C376*D376,"")</f>
        <v>0</v>
      </c>
      <c r="T376">
        <f>IF(K376,-IF(F376&gt;0,F376*Journal!$E376*P376*C376*D376,P376*E376),"")</f>
        <v>0</v>
      </c>
      <c r="U376">
        <f>IF(K376,IF(S376&gt;0,"W",IF(S376&lt;0,"L","B")),"")</f>
        <v>0</v>
      </c>
      <c r="V376">
        <f>IF(K376,S376+T376,"")</f>
        <v>0</v>
      </c>
      <c r="W376">
        <f>IF(K376,V376/O376,"")</f>
        <v>0</v>
      </c>
      <c r="X376">
        <f>IF(K376,M376/H376,"")</f>
        <v>0</v>
      </c>
      <c r="Y376">
        <f>IF(AND(OR(J376="OK",J376="OPEN"),ISNUMBER(Journal!$G376)),G376*(Journal!$G376-Journal!$E376)/H376,"")</f>
        <v>0</v>
      </c>
      <c r="Z376">
        <f>IF(AA376="","",IF(AND(ISNUMBER(Settings!$D$5),ISNUMBER(Settings!$E$5),IF(Settings!$D$5&lt;=Settings!$E$5,AND(AA376&gt;=Settings!$D$5,AA376&lt;Settings!$E$5),OR(AA376&gt;=Settings!$D$5,AA376&lt;Settings!$E$5))),Settings!$A$5,IF(AND(ISNUMBER(Settings!$D$6),ISNUMBER(Settings!$E$6),IF(Settings!$D$6&lt;=Settings!$E$6,AND(AA376&gt;=Settings!$D$6,AA376&lt;Settings!$E$6),OR(AA376&gt;=Settings!$D$6,AA376&lt;Settings!$E$6))),Settings!$A$6,IF(AND(ISNUMBER(Settings!$D$7),ISNUMBER(Settings!$E$7),IF(Settings!$D$7&lt;=Settings!$E$7,AND(AA376&gt;=Settings!$D$7,AA376&lt;Settings!$E$7),OR(AA376&gt;=Settings!$D$7,AA376&lt;Settings!$E$7))),Settings!$A$7,IF(AND(ISNUMBER(Settings!$D$8),ISNUMBER(Settings!$E$8),IF(Settings!$D$8&lt;=Settings!$E$8,AND(AA376&gt;=Settings!$D$8,AA376&lt;Settings!$E$8),OR(AA376&gt;=Settings!$D$8,AA376&lt;Settings!$E$8))),Settings!$A$8,IF(AND(ISNUMBER(Settings!$D$9),ISNUMBER(Settings!$E$9),IF(Settings!$D$9&lt;=Settings!$E$9,AND(AA376&gt;=Settings!$D$9,AA376&lt;Settings!$E$9),OR(AA376&gt;=Settings!$D$9,AA376&lt;Settings!$E$9))),Settings!$A$9,IF(AND(ISNUMBER(Settings!$D$10),ISNUMBER(Settings!$E$10),IF(Settings!$D$10&lt;=Settings!$E$10,AND(AA376&gt;=Settings!$D$10,AA376&lt;Settings!$E$10),OR(AA376&gt;=Settings!$D$10,AA376&lt;Settings!$E$10))),Settings!$A$10,"")))))))</f>
        <v>0</v>
      </c>
      <c r="AA376">
        <f>IF(AND(A376,ISNUMBER(Journal!$B376)),MOD(ROUND(MOD(Journal!$B376,1)*1440,0)-ROUND(Journal!$D$8*60,0),1440),"")</f>
        <v>0</v>
      </c>
      <c r="AB376">
        <f>IF(G376=1,"LONG",IF(G376=-1,"SHORT",""))</f>
        <v>0</v>
      </c>
      <c r="AC376">
        <f>AC375+IF(K376,1,0)</f>
        <v>0</v>
      </c>
      <c r="AD376">
        <f>IF(K376,AC376,"")</f>
        <v>0</v>
      </c>
      <c r="AE376">
        <f>J376="OPEN"</f>
        <v>0</v>
      </c>
      <c r="AF376">
        <f>AND(J376&lt;&gt;"",J376&lt;&gt;"OK",J376&lt;&gt;"OPEN")</f>
        <v>0</v>
      </c>
      <c r="AH376">
        <v>365</v>
      </c>
      <c r="AI376">
        <f>IF(AH376&gt;$AZ$11,"",IF(AH376=0,Journal!$D$3,INDEX($Q$11:$Q$1010,MATCH(AH376,$AD$11:$AD$1010,0))))</f>
        <v>0</v>
      </c>
      <c r="AJ376">
        <v>366</v>
      </c>
      <c r="AK376">
        <f>IF(AJ376&gt;$AZ$11,"",INDEX($P$11:$P$1010,MATCH(AJ376,$AD$11:$AD$1010,0)))</f>
        <v>0</v>
      </c>
    </row>
    <row r="377" spans="1:37">
      <c r="A377">
        <f>COUNTA(Journal!A377:M377)&gt;0</f>
        <v>0</v>
      </c>
      <c r="B377">
        <f>IF(Journal!$C377="",0,IFERROR(MATCH(Journal!$C377,Markets!$A$5:$A$154,0),0))</f>
        <v>0</v>
      </c>
      <c r="C377">
        <f>IF(B377&gt;0,INDEX(Markets!$C$5:$C$154,B377),"")</f>
        <v>0</v>
      </c>
      <c r="D377">
        <f>IF(B377&gt;0,INDEX(Markets!$F$5:$F$154,B377),"")</f>
        <v>0</v>
      </c>
      <c r="E377">
        <f>IF(B377&gt;0,IF(INDEX(Markets!$G$5:$G$154,B377)="",Journal!$D$4,INDEX(Markets!$G$5:$G$154,B377)),"")</f>
        <v>0</v>
      </c>
      <c r="F377">
        <f>IF(B377&gt;0,N(INDEX(Markets!$H$5:$H$154,B377)),0)</f>
        <v>0</v>
      </c>
      <c r="G377">
        <f>IF(Journal!$D377="LONG",1,IF(Journal!$D377="SHORT",-1,0))</f>
        <v>0</v>
      </c>
      <c r="H377">
        <f>IF(AND(ISNUMBER(Journal!$E377),ISNUMBER(Journal!$F377)),ABS(Journal!$E377-Journal!$F377),"")</f>
        <v>0</v>
      </c>
      <c r="I377">
        <f>IF(NOT(A377),"",IF(Journal!$C377="","INSTRUMENT MISSING",IF(B377=0,"UNKNOWN INSTRUMENT",IF(OR(NOT(ISNUMBER(C377)),NOT(ISNUMBER(D377))),"INSTRUMENT SPECS MISSING",IF(OR(C377&lt;=0,D377&lt;=0),"INSTRUMENT SPECS MISSING",IF(NOT(ISNUMBER(Journal!$E377)),"ENTRY MISSING",IF(NOT(ISNUMBER(Journal!$F377)),"SL MISSING",IF(Journal!$F377=Journal!$E377,"SL = ENTRY",IF(G377=0,"DIRECTION MISSING",IF(G377*(Journal!$E377-Journal!$F377)&lt;=0,"SL WRONG SIDE",IF(NOT(AND(ISNUMBER(Journal!$L377),Journal!$L377&gt;0)),IF(TRUE,"LOTS MISSING","RISK MISSING"),"")))))))))))</f>
        <v>0</v>
      </c>
      <c r="J377">
        <f>IF(NOT(A377),"",IF(I377&lt;&gt;"",I377,IF(AND(ISNUMBER(Journal!$G377),G377*(Journal!$G377-Journal!$E377)&lt;=0),"TP1 WRONG SIDE",IF(AND(ISNUMBER(Journal!$H377),G377*(Journal!$H377-Journal!$E377)&lt;=0),"TP2 WRONG SIDE",IF(AND(ISNUMBER(Journal!$I377),G377*(Journal!$I377-Journal!$E377)&lt;=0),"TP3 WRONG SIDE",IF(Journal!$K377="","OPEN",IF(AND(Journal!$M377&lt;&gt;"",OR(NOT(ISNUMBER(Journal!$M377)),Journal!$M377&lt;=0,Journal!$M377&gt;=1)),"TP1 % INVALID",IF(Journal!$K377="SL","OK",IF(Journal!$K377="TP",IF(ISNUMBER(Journal!$G377),"OK","TP1 MISSING"),IF(Journal!$K377="Manual exit",IF(ISNUMBER(Journal!$J377),"OK","MANUAL MISSING"),IF(Journal!$K377="TP1 + Breakeven",IF(ISNUMBER(Journal!$G377),"OK","TP1 MISSING"),IF(Journal!$K377="TP1 + Manual",IF(ISNUMBER(Journal!$G377),IF(ISNUMBER(Journal!$J377),"OK","MANUAL MISSING"),IF(ISNUMBER(Journal!$J377),"TP1 MISSING","TP1 &amp; MANUAL MISSING")),IF(Journal!$K377="Multiple TP",IF(ISNUMBER(Journal!$G377),IF(ISNUMBER(Journal!$H377),"OK","TP2 MISSING"),IF(ISNUMBER(Journal!$H377),"TP1 MISSING","TP1 &amp; TP2 MISSING")),"UNKNOWN OUTCOME")))))))))))))</f>
        <v>0</v>
      </c>
      <c r="K377">
        <f>J377="OK"</f>
        <v>0</v>
      </c>
      <c r="L377">
        <f>IF(ISNUMBER(Journal!$M377),Journal!$M377,0.5)</f>
        <v>0</v>
      </c>
      <c r="M377">
        <f>IF(NOT(K377),"",G377*IF(Journal!$K377="SL",Journal!$F377-Journal!$E377,IF(Journal!$K377="TP",Journal!$G377-Journal!$E377,IF(Journal!$K377="Manual exit",Journal!$J377-Journal!$E377,IF(Journal!$K377="TP1 + Breakeven",L377*(Journal!$G377-Journal!$E377),IF(Journal!$K377="TP1 + Manual",L377*(Journal!$G377-Journal!$E377)+(1-L377)*(Journal!$J377-Journal!$E377),(Journal!$G377+Journal!$H377+IF(ISNUMBER(Journal!$I377),Journal!$I377,0))/IF(ISNUMBER(Journal!$I377),3,2)-Journal!$E377))))))</f>
        <v>0</v>
      </c>
      <c r="N377">
        <f>IF(K377,Journal!$E377+G377*M377,"")</f>
        <v>0</v>
      </c>
      <c r="O377">
        <f>Q376</f>
        <v>0</v>
      </c>
      <c r="P377">
        <f>IF(OR(NOT(A377),I377&lt;&gt;""),"",Journal!$L377)</f>
        <v>0</v>
      </c>
      <c r="Q377">
        <f>O377+IF(K377,V377,0)</f>
        <v>0</v>
      </c>
      <c r="R377">
        <f>IF(P377="","",H377*P377*C377*D377)</f>
        <v>0</v>
      </c>
      <c r="S377">
        <f>IF(K377,M377*P377*C377*D377,"")</f>
        <v>0</v>
      </c>
      <c r="T377">
        <f>IF(K377,-IF(F377&gt;0,F377*Journal!$E377*P377*C377*D377,P377*E377),"")</f>
        <v>0</v>
      </c>
      <c r="U377">
        <f>IF(K377,IF(S377&gt;0,"W",IF(S377&lt;0,"L","B")),"")</f>
        <v>0</v>
      </c>
      <c r="V377">
        <f>IF(K377,S377+T377,"")</f>
        <v>0</v>
      </c>
      <c r="W377">
        <f>IF(K377,V377/O377,"")</f>
        <v>0</v>
      </c>
      <c r="X377">
        <f>IF(K377,M377/H377,"")</f>
        <v>0</v>
      </c>
      <c r="Y377">
        <f>IF(AND(OR(J377="OK",J377="OPEN"),ISNUMBER(Journal!$G377)),G377*(Journal!$G377-Journal!$E377)/H377,"")</f>
        <v>0</v>
      </c>
      <c r="Z377">
        <f>IF(AA377="","",IF(AND(ISNUMBER(Settings!$D$5),ISNUMBER(Settings!$E$5),IF(Settings!$D$5&lt;=Settings!$E$5,AND(AA377&gt;=Settings!$D$5,AA377&lt;Settings!$E$5),OR(AA377&gt;=Settings!$D$5,AA377&lt;Settings!$E$5))),Settings!$A$5,IF(AND(ISNUMBER(Settings!$D$6),ISNUMBER(Settings!$E$6),IF(Settings!$D$6&lt;=Settings!$E$6,AND(AA377&gt;=Settings!$D$6,AA377&lt;Settings!$E$6),OR(AA377&gt;=Settings!$D$6,AA377&lt;Settings!$E$6))),Settings!$A$6,IF(AND(ISNUMBER(Settings!$D$7),ISNUMBER(Settings!$E$7),IF(Settings!$D$7&lt;=Settings!$E$7,AND(AA377&gt;=Settings!$D$7,AA377&lt;Settings!$E$7),OR(AA377&gt;=Settings!$D$7,AA377&lt;Settings!$E$7))),Settings!$A$7,IF(AND(ISNUMBER(Settings!$D$8),ISNUMBER(Settings!$E$8),IF(Settings!$D$8&lt;=Settings!$E$8,AND(AA377&gt;=Settings!$D$8,AA377&lt;Settings!$E$8),OR(AA377&gt;=Settings!$D$8,AA377&lt;Settings!$E$8))),Settings!$A$8,IF(AND(ISNUMBER(Settings!$D$9),ISNUMBER(Settings!$E$9),IF(Settings!$D$9&lt;=Settings!$E$9,AND(AA377&gt;=Settings!$D$9,AA377&lt;Settings!$E$9),OR(AA377&gt;=Settings!$D$9,AA377&lt;Settings!$E$9))),Settings!$A$9,IF(AND(ISNUMBER(Settings!$D$10),ISNUMBER(Settings!$E$10),IF(Settings!$D$10&lt;=Settings!$E$10,AND(AA377&gt;=Settings!$D$10,AA377&lt;Settings!$E$10),OR(AA377&gt;=Settings!$D$10,AA377&lt;Settings!$E$10))),Settings!$A$10,"")))))))</f>
        <v>0</v>
      </c>
      <c r="AA377">
        <f>IF(AND(A377,ISNUMBER(Journal!$B377)),MOD(ROUND(MOD(Journal!$B377,1)*1440,0)-ROUND(Journal!$D$8*60,0),1440),"")</f>
        <v>0</v>
      </c>
      <c r="AB377">
        <f>IF(G377=1,"LONG",IF(G377=-1,"SHORT",""))</f>
        <v>0</v>
      </c>
      <c r="AC377">
        <f>AC376+IF(K377,1,0)</f>
        <v>0</v>
      </c>
      <c r="AD377">
        <f>IF(K377,AC377,"")</f>
        <v>0</v>
      </c>
      <c r="AE377">
        <f>J377="OPEN"</f>
        <v>0</v>
      </c>
      <c r="AF377">
        <f>AND(J377&lt;&gt;"",J377&lt;&gt;"OK",J377&lt;&gt;"OPEN")</f>
        <v>0</v>
      </c>
      <c r="AH377">
        <v>366</v>
      </c>
      <c r="AI377">
        <f>IF(AH377&gt;$AZ$11,"",IF(AH377=0,Journal!$D$3,INDEX($Q$11:$Q$1010,MATCH(AH377,$AD$11:$AD$1010,0))))</f>
        <v>0</v>
      </c>
      <c r="AJ377">
        <v>367</v>
      </c>
      <c r="AK377">
        <f>IF(AJ377&gt;$AZ$11,"",INDEX($P$11:$P$1010,MATCH(AJ377,$AD$11:$AD$1010,0)))</f>
        <v>0</v>
      </c>
    </row>
    <row r="378" spans="1:37">
      <c r="A378">
        <f>COUNTA(Journal!A378:M378)&gt;0</f>
        <v>0</v>
      </c>
      <c r="B378">
        <f>IF(Journal!$C378="",0,IFERROR(MATCH(Journal!$C378,Markets!$A$5:$A$154,0),0))</f>
        <v>0</v>
      </c>
      <c r="C378">
        <f>IF(B378&gt;0,INDEX(Markets!$C$5:$C$154,B378),"")</f>
        <v>0</v>
      </c>
      <c r="D378">
        <f>IF(B378&gt;0,INDEX(Markets!$F$5:$F$154,B378),"")</f>
        <v>0</v>
      </c>
      <c r="E378">
        <f>IF(B378&gt;0,IF(INDEX(Markets!$G$5:$G$154,B378)="",Journal!$D$4,INDEX(Markets!$G$5:$G$154,B378)),"")</f>
        <v>0</v>
      </c>
      <c r="F378">
        <f>IF(B378&gt;0,N(INDEX(Markets!$H$5:$H$154,B378)),0)</f>
        <v>0</v>
      </c>
      <c r="G378">
        <f>IF(Journal!$D378="LONG",1,IF(Journal!$D378="SHORT",-1,0))</f>
        <v>0</v>
      </c>
      <c r="H378">
        <f>IF(AND(ISNUMBER(Journal!$E378),ISNUMBER(Journal!$F378)),ABS(Journal!$E378-Journal!$F378),"")</f>
        <v>0</v>
      </c>
      <c r="I378">
        <f>IF(NOT(A378),"",IF(Journal!$C378="","INSTRUMENT MISSING",IF(B378=0,"UNKNOWN INSTRUMENT",IF(OR(NOT(ISNUMBER(C378)),NOT(ISNUMBER(D378))),"INSTRUMENT SPECS MISSING",IF(OR(C378&lt;=0,D378&lt;=0),"INSTRUMENT SPECS MISSING",IF(NOT(ISNUMBER(Journal!$E378)),"ENTRY MISSING",IF(NOT(ISNUMBER(Journal!$F378)),"SL MISSING",IF(Journal!$F378=Journal!$E378,"SL = ENTRY",IF(G378=0,"DIRECTION MISSING",IF(G378*(Journal!$E378-Journal!$F378)&lt;=0,"SL WRONG SIDE",IF(NOT(AND(ISNUMBER(Journal!$L378),Journal!$L378&gt;0)),IF(TRUE,"LOTS MISSING","RISK MISSING"),"")))))))))))</f>
        <v>0</v>
      </c>
      <c r="J378">
        <f>IF(NOT(A378),"",IF(I378&lt;&gt;"",I378,IF(AND(ISNUMBER(Journal!$G378),G378*(Journal!$G378-Journal!$E378)&lt;=0),"TP1 WRONG SIDE",IF(AND(ISNUMBER(Journal!$H378),G378*(Journal!$H378-Journal!$E378)&lt;=0),"TP2 WRONG SIDE",IF(AND(ISNUMBER(Journal!$I378),G378*(Journal!$I378-Journal!$E378)&lt;=0),"TP3 WRONG SIDE",IF(Journal!$K378="","OPEN",IF(AND(Journal!$M378&lt;&gt;"",OR(NOT(ISNUMBER(Journal!$M378)),Journal!$M378&lt;=0,Journal!$M378&gt;=1)),"TP1 % INVALID",IF(Journal!$K378="SL","OK",IF(Journal!$K378="TP",IF(ISNUMBER(Journal!$G378),"OK","TP1 MISSING"),IF(Journal!$K378="Manual exit",IF(ISNUMBER(Journal!$J378),"OK","MANUAL MISSING"),IF(Journal!$K378="TP1 + Breakeven",IF(ISNUMBER(Journal!$G378),"OK","TP1 MISSING"),IF(Journal!$K378="TP1 + Manual",IF(ISNUMBER(Journal!$G378),IF(ISNUMBER(Journal!$J378),"OK","MANUAL MISSING"),IF(ISNUMBER(Journal!$J378),"TP1 MISSING","TP1 &amp; MANUAL MISSING")),IF(Journal!$K378="Multiple TP",IF(ISNUMBER(Journal!$G378),IF(ISNUMBER(Journal!$H378),"OK","TP2 MISSING"),IF(ISNUMBER(Journal!$H378),"TP1 MISSING","TP1 &amp; TP2 MISSING")),"UNKNOWN OUTCOME")))))))))))))</f>
        <v>0</v>
      </c>
      <c r="K378">
        <f>J378="OK"</f>
        <v>0</v>
      </c>
      <c r="L378">
        <f>IF(ISNUMBER(Journal!$M378),Journal!$M378,0.5)</f>
        <v>0</v>
      </c>
      <c r="M378">
        <f>IF(NOT(K378),"",G378*IF(Journal!$K378="SL",Journal!$F378-Journal!$E378,IF(Journal!$K378="TP",Journal!$G378-Journal!$E378,IF(Journal!$K378="Manual exit",Journal!$J378-Journal!$E378,IF(Journal!$K378="TP1 + Breakeven",L378*(Journal!$G378-Journal!$E378),IF(Journal!$K378="TP1 + Manual",L378*(Journal!$G378-Journal!$E378)+(1-L378)*(Journal!$J378-Journal!$E378),(Journal!$G378+Journal!$H378+IF(ISNUMBER(Journal!$I378),Journal!$I378,0))/IF(ISNUMBER(Journal!$I378),3,2)-Journal!$E378))))))</f>
        <v>0</v>
      </c>
      <c r="N378">
        <f>IF(K378,Journal!$E378+G378*M378,"")</f>
        <v>0</v>
      </c>
      <c r="O378">
        <f>Q377</f>
        <v>0</v>
      </c>
      <c r="P378">
        <f>IF(OR(NOT(A378),I378&lt;&gt;""),"",Journal!$L378)</f>
        <v>0</v>
      </c>
      <c r="Q378">
        <f>O378+IF(K378,V378,0)</f>
        <v>0</v>
      </c>
      <c r="R378">
        <f>IF(P378="","",H378*P378*C378*D378)</f>
        <v>0</v>
      </c>
      <c r="S378">
        <f>IF(K378,M378*P378*C378*D378,"")</f>
        <v>0</v>
      </c>
      <c r="T378">
        <f>IF(K378,-IF(F378&gt;0,F378*Journal!$E378*P378*C378*D378,P378*E378),"")</f>
        <v>0</v>
      </c>
      <c r="U378">
        <f>IF(K378,IF(S378&gt;0,"W",IF(S378&lt;0,"L","B")),"")</f>
        <v>0</v>
      </c>
      <c r="V378">
        <f>IF(K378,S378+T378,"")</f>
        <v>0</v>
      </c>
      <c r="W378">
        <f>IF(K378,V378/O378,"")</f>
        <v>0</v>
      </c>
      <c r="X378">
        <f>IF(K378,M378/H378,"")</f>
        <v>0</v>
      </c>
      <c r="Y378">
        <f>IF(AND(OR(J378="OK",J378="OPEN"),ISNUMBER(Journal!$G378)),G378*(Journal!$G378-Journal!$E378)/H378,"")</f>
        <v>0</v>
      </c>
      <c r="Z378">
        <f>IF(AA378="","",IF(AND(ISNUMBER(Settings!$D$5),ISNUMBER(Settings!$E$5),IF(Settings!$D$5&lt;=Settings!$E$5,AND(AA378&gt;=Settings!$D$5,AA378&lt;Settings!$E$5),OR(AA378&gt;=Settings!$D$5,AA378&lt;Settings!$E$5))),Settings!$A$5,IF(AND(ISNUMBER(Settings!$D$6),ISNUMBER(Settings!$E$6),IF(Settings!$D$6&lt;=Settings!$E$6,AND(AA378&gt;=Settings!$D$6,AA378&lt;Settings!$E$6),OR(AA378&gt;=Settings!$D$6,AA378&lt;Settings!$E$6))),Settings!$A$6,IF(AND(ISNUMBER(Settings!$D$7),ISNUMBER(Settings!$E$7),IF(Settings!$D$7&lt;=Settings!$E$7,AND(AA378&gt;=Settings!$D$7,AA378&lt;Settings!$E$7),OR(AA378&gt;=Settings!$D$7,AA378&lt;Settings!$E$7))),Settings!$A$7,IF(AND(ISNUMBER(Settings!$D$8),ISNUMBER(Settings!$E$8),IF(Settings!$D$8&lt;=Settings!$E$8,AND(AA378&gt;=Settings!$D$8,AA378&lt;Settings!$E$8),OR(AA378&gt;=Settings!$D$8,AA378&lt;Settings!$E$8))),Settings!$A$8,IF(AND(ISNUMBER(Settings!$D$9),ISNUMBER(Settings!$E$9),IF(Settings!$D$9&lt;=Settings!$E$9,AND(AA378&gt;=Settings!$D$9,AA378&lt;Settings!$E$9),OR(AA378&gt;=Settings!$D$9,AA378&lt;Settings!$E$9))),Settings!$A$9,IF(AND(ISNUMBER(Settings!$D$10),ISNUMBER(Settings!$E$10),IF(Settings!$D$10&lt;=Settings!$E$10,AND(AA378&gt;=Settings!$D$10,AA378&lt;Settings!$E$10),OR(AA378&gt;=Settings!$D$10,AA378&lt;Settings!$E$10))),Settings!$A$10,"")))))))</f>
        <v>0</v>
      </c>
      <c r="AA378">
        <f>IF(AND(A378,ISNUMBER(Journal!$B378)),MOD(ROUND(MOD(Journal!$B378,1)*1440,0)-ROUND(Journal!$D$8*60,0),1440),"")</f>
        <v>0</v>
      </c>
      <c r="AB378">
        <f>IF(G378=1,"LONG",IF(G378=-1,"SHORT",""))</f>
        <v>0</v>
      </c>
      <c r="AC378">
        <f>AC377+IF(K378,1,0)</f>
        <v>0</v>
      </c>
      <c r="AD378">
        <f>IF(K378,AC378,"")</f>
        <v>0</v>
      </c>
      <c r="AE378">
        <f>J378="OPEN"</f>
        <v>0</v>
      </c>
      <c r="AF378">
        <f>AND(J378&lt;&gt;"",J378&lt;&gt;"OK",J378&lt;&gt;"OPEN")</f>
        <v>0</v>
      </c>
      <c r="AH378">
        <v>367</v>
      </c>
      <c r="AI378">
        <f>IF(AH378&gt;$AZ$11,"",IF(AH378=0,Journal!$D$3,INDEX($Q$11:$Q$1010,MATCH(AH378,$AD$11:$AD$1010,0))))</f>
        <v>0</v>
      </c>
      <c r="AJ378">
        <v>368</v>
      </c>
      <c r="AK378">
        <f>IF(AJ378&gt;$AZ$11,"",INDEX($P$11:$P$1010,MATCH(AJ378,$AD$11:$AD$1010,0)))</f>
        <v>0</v>
      </c>
    </row>
    <row r="379" spans="1:37">
      <c r="A379">
        <f>COUNTA(Journal!A379:M379)&gt;0</f>
        <v>0</v>
      </c>
      <c r="B379">
        <f>IF(Journal!$C379="",0,IFERROR(MATCH(Journal!$C379,Markets!$A$5:$A$154,0),0))</f>
        <v>0</v>
      </c>
      <c r="C379">
        <f>IF(B379&gt;0,INDEX(Markets!$C$5:$C$154,B379),"")</f>
        <v>0</v>
      </c>
      <c r="D379">
        <f>IF(B379&gt;0,INDEX(Markets!$F$5:$F$154,B379),"")</f>
        <v>0</v>
      </c>
      <c r="E379">
        <f>IF(B379&gt;0,IF(INDEX(Markets!$G$5:$G$154,B379)="",Journal!$D$4,INDEX(Markets!$G$5:$G$154,B379)),"")</f>
        <v>0</v>
      </c>
      <c r="F379">
        <f>IF(B379&gt;0,N(INDEX(Markets!$H$5:$H$154,B379)),0)</f>
        <v>0</v>
      </c>
      <c r="G379">
        <f>IF(Journal!$D379="LONG",1,IF(Journal!$D379="SHORT",-1,0))</f>
        <v>0</v>
      </c>
      <c r="H379">
        <f>IF(AND(ISNUMBER(Journal!$E379),ISNUMBER(Journal!$F379)),ABS(Journal!$E379-Journal!$F379),"")</f>
        <v>0</v>
      </c>
      <c r="I379">
        <f>IF(NOT(A379),"",IF(Journal!$C379="","INSTRUMENT MISSING",IF(B379=0,"UNKNOWN INSTRUMENT",IF(OR(NOT(ISNUMBER(C379)),NOT(ISNUMBER(D379))),"INSTRUMENT SPECS MISSING",IF(OR(C379&lt;=0,D379&lt;=0),"INSTRUMENT SPECS MISSING",IF(NOT(ISNUMBER(Journal!$E379)),"ENTRY MISSING",IF(NOT(ISNUMBER(Journal!$F379)),"SL MISSING",IF(Journal!$F379=Journal!$E379,"SL = ENTRY",IF(G379=0,"DIRECTION MISSING",IF(G379*(Journal!$E379-Journal!$F379)&lt;=0,"SL WRONG SIDE",IF(NOT(AND(ISNUMBER(Journal!$L379),Journal!$L379&gt;0)),IF(TRUE,"LOTS MISSING","RISK MISSING"),"")))))))))))</f>
        <v>0</v>
      </c>
      <c r="J379">
        <f>IF(NOT(A379),"",IF(I379&lt;&gt;"",I379,IF(AND(ISNUMBER(Journal!$G379),G379*(Journal!$G379-Journal!$E379)&lt;=0),"TP1 WRONG SIDE",IF(AND(ISNUMBER(Journal!$H379),G379*(Journal!$H379-Journal!$E379)&lt;=0),"TP2 WRONG SIDE",IF(AND(ISNUMBER(Journal!$I379),G379*(Journal!$I379-Journal!$E379)&lt;=0),"TP3 WRONG SIDE",IF(Journal!$K379="","OPEN",IF(AND(Journal!$M379&lt;&gt;"",OR(NOT(ISNUMBER(Journal!$M379)),Journal!$M379&lt;=0,Journal!$M379&gt;=1)),"TP1 % INVALID",IF(Journal!$K379="SL","OK",IF(Journal!$K379="TP",IF(ISNUMBER(Journal!$G379),"OK","TP1 MISSING"),IF(Journal!$K379="Manual exit",IF(ISNUMBER(Journal!$J379),"OK","MANUAL MISSING"),IF(Journal!$K379="TP1 + Breakeven",IF(ISNUMBER(Journal!$G379),"OK","TP1 MISSING"),IF(Journal!$K379="TP1 + Manual",IF(ISNUMBER(Journal!$G379),IF(ISNUMBER(Journal!$J379),"OK","MANUAL MISSING"),IF(ISNUMBER(Journal!$J379),"TP1 MISSING","TP1 &amp; MANUAL MISSING")),IF(Journal!$K379="Multiple TP",IF(ISNUMBER(Journal!$G379),IF(ISNUMBER(Journal!$H379),"OK","TP2 MISSING"),IF(ISNUMBER(Journal!$H379),"TP1 MISSING","TP1 &amp; TP2 MISSING")),"UNKNOWN OUTCOME")))))))))))))</f>
        <v>0</v>
      </c>
      <c r="K379">
        <f>J379="OK"</f>
        <v>0</v>
      </c>
      <c r="L379">
        <f>IF(ISNUMBER(Journal!$M379),Journal!$M379,0.5)</f>
        <v>0</v>
      </c>
      <c r="M379">
        <f>IF(NOT(K379),"",G379*IF(Journal!$K379="SL",Journal!$F379-Journal!$E379,IF(Journal!$K379="TP",Journal!$G379-Journal!$E379,IF(Journal!$K379="Manual exit",Journal!$J379-Journal!$E379,IF(Journal!$K379="TP1 + Breakeven",L379*(Journal!$G379-Journal!$E379),IF(Journal!$K379="TP1 + Manual",L379*(Journal!$G379-Journal!$E379)+(1-L379)*(Journal!$J379-Journal!$E379),(Journal!$G379+Journal!$H379+IF(ISNUMBER(Journal!$I379),Journal!$I379,0))/IF(ISNUMBER(Journal!$I379),3,2)-Journal!$E379))))))</f>
        <v>0</v>
      </c>
      <c r="N379">
        <f>IF(K379,Journal!$E379+G379*M379,"")</f>
        <v>0</v>
      </c>
      <c r="O379">
        <f>Q378</f>
        <v>0</v>
      </c>
      <c r="P379">
        <f>IF(OR(NOT(A379),I379&lt;&gt;""),"",Journal!$L379)</f>
        <v>0</v>
      </c>
      <c r="Q379">
        <f>O379+IF(K379,V379,0)</f>
        <v>0</v>
      </c>
      <c r="R379">
        <f>IF(P379="","",H379*P379*C379*D379)</f>
        <v>0</v>
      </c>
      <c r="S379">
        <f>IF(K379,M379*P379*C379*D379,"")</f>
        <v>0</v>
      </c>
      <c r="T379">
        <f>IF(K379,-IF(F379&gt;0,F379*Journal!$E379*P379*C379*D379,P379*E379),"")</f>
        <v>0</v>
      </c>
      <c r="U379">
        <f>IF(K379,IF(S379&gt;0,"W",IF(S379&lt;0,"L","B")),"")</f>
        <v>0</v>
      </c>
      <c r="V379">
        <f>IF(K379,S379+T379,"")</f>
        <v>0</v>
      </c>
      <c r="W379">
        <f>IF(K379,V379/O379,"")</f>
        <v>0</v>
      </c>
      <c r="X379">
        <f>IF(K379,M379/H379,"")</f>
        <v>0</v>
      </c>
      <c r="Y379">
        <f>IF(AND(OR(J379="OK",J379="OPEN"),ISNUMBER(Journal!$G379)),G379*(Journal!$G379-Journal!$E379)/H379,"")</f>
        <v>0</v>
      </c>
      <c r="Z379">
        <f>IF(AA379="","",IF(AND(ISNUMBER(Settings!$D$5),ISNUMBER(Settings!$E$5),IF(Settings!$D$5&lt;=Settings!$E$5,AND(AA379&gt;=Settings!$D$5,AA379&lt;Settings!$E$5),OR(AA379&gt;=Settings!$D$5,AA379&lt;Settings!$E$5))),Settings!$A$5,IF(AND(ISNUMBER(Settings!$D$6),ISNUMBER(Settings!$E$6),IF(Settings!$D$6&lt;=Settings!$E$6,AND(AA379&gt;=Settings!$D$6,AA379&lt;Settings!$E$6),OR(AA379&gt;=Settings!$D$6,AA379&lt;Settings!$E$6))),Settings!$A$6,IF(AND(ISNUMBER(Settings!$D$7),ISNUMBER(Settings!$E$7),IF(Settings!$D$7&lt;=Settings!$E$7,AND(AA379&gt;=Settings!$D$7,AA379&lt;Settings!$E$7),OR(AA379&gt;=Settings!$D$7,AA379&lt;Settings!$E$7))),Settings!$A$7,IF(AND(ISNUMBER(Settings!$D$8),ISNUMBER(Settings!$E$8),IF(Settings!$D$8&lt;=Settings!$E$8,AND(AA379&gt;=Settings!$D$8,AA379&lt;Settings!$E$8),OR(AA379&gt;=Settings!$D$8,AA379&lt;Settings!$E$8))),Settings!$A$8,IF(AND(ISNUMBER(Settings!$D$9),ISNUMBER(Settings!$E$9),IF(Settings!$D$9&lt;=Settings!$E$9,AND(AA379&gt;=Settings!$D$9,AA379&lt;Settings!$E$9),OR(AA379&gt;=Settings!$D$9,AA379&lt;Settings!$E$9))),Settings!$A$9,IF(AND(ISNUMBER(Settings!$D$10),ISNUMBER(Settings!$E$10),IF(Settings!$D$10&lt;=Settings!$E$10,AND(AA379&gt;=Settings!$D$10,AA379&lt;Settings!$E$10),OR(AA379&gt;=Settings!$D$10,AA379&lt;Settings!$E$10))),Settings!$A$10,"")))))))</f>
        <v>0</v>
      </c>
      <c r="AA379">
        <f>IF(AND(A379,ISNUMBER(Journal!$B379)),MOD(ROUND(MOD(Journal!$B379,1)*1440,0)-ROUND(Journal!$D$8*60,0),1440),"")</f>
        <v>0</v>
      </c>
      <c r="AB379">
        <f>IF(G379=1,"LONG",IF(G379=-1,"SHORT",""))</f>
        <v>0</v>
      </c>
      <c r="AC379">
        <f>AC378+IF(K379,1,0)</f>
        <v>0</v>
      </c>
      <c r="AD379">
        <f>IF(K379,AC379,"")</f>
        <v>0</v>
      </c>
      <c r="AE379">
        <f>J379="OPEN"</f>
        <v>0</v>
      </c>
      <c r="AF379">
        <f>AND(J379&lt;&gt;"",J379&lt;&gt;"OK",J379&lt;&gt;"OPEN")</f>
        <v>0</v>
      </c>
      <c r="AH379">
        <v>368</v>
      </c>
      <c r="AI379">
        <f>IF(AH379&gt;$AZ$11,"",IF(AH379=0,Journal!$D$3,INDEX($Q$11:$Q$1010,MATCH(AH379,$AD$11:$AD$1010,0))))</f>
        <v>0</v>
      </c>
      <c r="AJ379">
        <v>369</v>
      </c>
      <c r="AK379">
        <f>IF(AJ379&gt;$AZ$11,"",INDEX($P$11:$P$1010,MATCH(AJ379,$AD$11:$AD$1010,0)))</f>
        <v>0</v>
      </c>
    </row>
    <row r="380" spans="1:37">
      <c r="A380">
        <f>COUNTA(Journal!A380:M380)&gt;0</f>
        <v>0</v>
      </c>
      <c r="B380">
        <f>IF(Journal!$C380="",0,IFERROR(MATCH(Journal!$C380,Markets!$A$5:$A$154,0),0))</f>
        <v>0</v>
      </c>
      <c r="C380">
        <f>IF(B380&gt;0,INDEX(Markets!$C$5:$C$154,B380),"")</f>
        <v>0</v>
      </c>
      <c r="D380">
        <f>IF(B380&gt;0,INDEX(Markets!$F$5:$F$154,B380),"")</f>
        <v>0</v>
      </c>
      <c r="E380">
        <f>IF(B380&gt;0,IF(INDEX(Markets!$G$5:$G$154,B380)="",Journal!$D$4,INDEX(Markets!$G$5:$G$154,B380)),"")</f>
        <v>0</v>
      </c>
      <c r="F380">
        <f>IF(B380&gt;0,N(INDEX(Markets!$H$5:$H$154,B380)),0)</f>
        <v>0</v>
      </c>
      <c r="G380">
        <f>IF(Journal!$D380="LONG",1,IF(Journal!$D380="SHORT",-1,0))</f>
        <v>0</v>
      </c>
      <c r="H380">
        <f>IF(AND(ISNUMBER(Journal!$E380),ISNUMBER(Journal!$F380)),ABS(Journal!$E380-Journal!$F380),"")</f>
        <v>0</v>
      </c>
      <c r="I380">
        <f>IF(NOT(A380),"",IF(Journal!$C380="","INSTRUMENT MISSING",IF(B380=0,"UNKNOWN INSTRUMENT",IF(OR(NOT(ISNUMBER(C380)),NOT(ISNUMBER(D380))),"INSTRUMENT SPECS MISSING",IF(OR(C380&lt;=0,D380&lt;=0),"INSTRUMENT SPECS MISSING",IF(NOT(ISNUMBER(Journal!$E380)),"ENTRY MISSING",IF(NOT(ISNUMBER(Journal!$F380)),"SL MISSING",IF(Journal!$F380=Journal!$E380,"SL = ENTRY",IF(G380=0,"DIRECTION MISSING",IF(G380*(Journal!$E380-Journal!$F380)&lt;=0,"SL WRONG SIDE",IF(NOT(AND(ISNUMBER(Journal!$L380),Journal!$L380&gt;0)),IF(TRUE,"LOTS MISSING","RISK MISSING"),"")))))))))))</f>
        <v>0</v>
      </c>
      <c r="J380">
        <f>IF(NOT(A380),"",IF(I380&lt;&gt;"",I380,IF(AND(ISNUMBER(Journal!$G380),G380*(Journal!$G380-Journal!$E380)&lt;=0),"TP1 WRONG SIDE",IF(AND(ISNUMBER(Journal!$H380),G380*(Journal!$H380-Journal!$E380)&lt;=0),"TP2 WRONG SIDE",IF(AND(ISNUMBER(Journal!$I380),G380*(Journal!$I380-Journal!$E380)&lt;=0),"TP3 WRONG SIDE",IF(Journal!$K380="","OPEN",IF(AND(Journal!$M380&lt;&gt;"",OR(NOT(ISNUMBER(Journal!$M380)),Journal!$M380&lt;=0,Journal!$M380&gt;=1)),"TP1 % INVALID",IF(Journal!$K380="SL","OK",IF(Journal!$K380="TP",IF(ISNUMBER(Journal!$G380),"OK","TP1 MISSING"),IF(Journal!$K380="Manual exit",IF(ISNUMBER(Journal!$J380),"OK","MANUAL MISSING"),IF(Journal!$K380="TP1 + Breakeven",IF(ISNUMBER(Journal!$G380),"OK","TP1 MISSING"),IF(Journal!$K380="TP1 + Manual",IF(ISNUMBER(Journal!$G380),IF(ISNUMBER(Journal!$J380),"OK","MANUAL MISSING"),IF(ISNUMBER(Journal!$J380),"TP1 MISSING","TP1 &amp; MANUAL MISSING")),IF(Journal!$K380="Multiple TP",IF(ISNUMBER(Journal!$G380),IF(ISNUMBER(Journal!$H380),"OK","TP2 MISSING"),IF(ISNUMBER(Journal!$H380),"TP1 MISSING","TP1 &amp; TP2 MISSING")),"UNKNOWN OUTCOME")))))))))))))</f>
        <v>0</v>
      </c>
      <c r="K380">
        <f>J380="OK"</f>
        <v>0</v>
      </c>
      <c r="L380">
        <f>IF(ISNUMBER(Journal!$M380),Journal!$M380,0.5)</f>
        <v>0</v>
      </c>
      <c r="M380">
        <f>IF(NOT(K380),"",G380*IF(Journal!$K380="SL",Journal!$F380-Journal!$E380,IF(Journal!$K380="TP",Journal!$G380-Journal!$E380,IF(Journal!$K380="Manual exit",Journal!$J380-Journal!$E380,IF(Journal!$K380="TP1 + Breakeven",L380*(Journal!$G380-Journal!$E380),IF(Journal!$K380="TP1 + Manual",L380*(Journal!$G380-Journal!$E380)+(1-L380)*(Journal!$J380-Journal!$E380),(Journal!$G380+Journal!$H380+IF(ISNUMBER(Journal!$I380),Journal!$I380,0))/IF(ISNUMBER(Journal!$I380),3,2)-Journal!$E380))))))</f>
        <v>0</v>
      </c>
      <c r="N380">
        <f>IF(K380,Journal!$E380+G380*M380,"")</f>
        <v>0</v>
      </c>
      <c r="O380">
        <f>Q379</f>
        <v>0</v>
      </c>
      <c r="P380">
        <f>IF(OR(NOT(A380),I380&lt;&gt;""),"",Journal!$L380)</f>
        <v>0</v>
      </c>
      <c r="Q380">
        <f>O380+IF(K380,V380,0)</f>
        <v>0</v>
      </c>
      <c r="R380">
        <f>IF(P380="","",H380*P380*C380*D380)</f>
        <v>0</v>
      </c>
      <c r="S380">
        <f>IF(K380,M380*P380*C380*D380,"")</f>
        <v>0</v>
      </c>
      <c r="T380">
        <f>IF(K380,-IF(F380&gt;0,F380*Journal!$E380*P380*C380*D380,P380*E380),"")</f>
        <v>0</v>
      </c>
      <c r="U380">
        <f>IF(K380,IF(S380&gt;0,"W",IF(S380&lt;0,"L","B")),"")</f>
        <v>0</v>
      </c>
      <c r="V380">
        <f>IF(K380,S380+T380,"")</f>
        <v>0</v>
      </c>
      <c r="W380">
        <f>IF(K380,V380/O380,"")</f>
        <v>0</v>
      </c>
      <c r="X380">
        <f>IF(K380,M380/H380,"")</f>
        <v>0</v>
      </c>
      <c r="Y380">
        <f>IF(AND(OR(J380="OK",J380="OPEN"),ISNUMBER(Journal!$G380)),G380*(Journal!$G380-Journal!$E380)/H380,"")</f>
        <v>0</v>
      </c>
      <c r="Z380">
        <f>IF(AA380="","",IF(AND(ISNUMBER(Settings!$D$5),ISNUMBER(Settings!$E$5),IF(Settings!$D$5&lt;=Settings!$E$5,AND(AA380&gt;=Settings!$D$5,AA380&lt;Settings!$E$5),OR(AA380&gt;=Settings!$D$5,AA380&lt;Settings!$E$5))),Settings!$A$5,IF(AND(ISNUMBER(Settings!$D$6),ISNUMBER(Settings!$E$6),IF(Settings!$D$6&lt;=Settings!$E$6,AND(AA380&gt;=Settings!$D$6,AA380&lt;Settings!$E$6),OR(AA380&gt;=Settings!$D$6,AA380&lt;Settings!$E$6))),Settings!$A$6,IF(AND(ISNUMBER(Settings!$D$7),ISNUMBER(Settings!$E$7),IF(Settings!$D$7&lt;=Settings!$E$7,AND(AA380&gt;=Settings!$D$7,AA380&lt;Settings!$E$7),OR(AA380&gt;=Settings!$D$7,AA380&lt;Settings!$E$7))),Settings!$A$7,IF(AND(ISNUMBER(Settings!$D$8),ISNUMBER(Settings!$E$8),IF(Settings!$D$8&lt;=Settings!$E$8,AND(AA380&gt;=Settings!$D$8,AA380&lt;Settings!$E$8),OR(AA380&gt;=Settings!$D$8,AA380&lt;Settings!$E$8))),Settings!$A$8,IF(AND(ISNUMBER(Settings!$D$9),ISNUMBER(Settings!$E$9),IF(Settings!$D$9&lt;=Settings!$E$9,AND(AA380&gt;=Settings!$D$9,AA380&lt;Settings!$E$9),OR(AA380&gt;=Settings!$D$9,AA380&lt;Settings!$E$9))),Settings!$A$9,IF(AND(ISNUMBER(Settings!$D$10),ISNUMBER(Settings!$E$10),IF(Settings!$D$10&lt;=Settings!$E$10,AND(AA380&gt;=Settings!$D$10,AA380&lt;Settings!$E$10),OR(AA380&gt;=Settings!$D$10,AA380&lt;Settings!$E$10))),Settings!$A$10,"")))))))</f>
        <v>0</v>
      </c>
      <c r="AA380">
        <f>IF(AND(A380,ISNUMBER(Journal!$B380)),MOD(ROUND(MOD(Journal!$B380,1)*1440,0)-ROUND(Journal!$D$8*60,0),1440),"")</f>
        <v>0</v>
      </c>
      <c r="AB380">
        <f>IF(G380=1,"LONG",IF(G380=-1,"SHORT",""))</f>
        <v>0</v>
      </c>
      <c r="AC380">
        <f>AC379+IF(K380,1,0)</f>
        <v>0</v>
      </c>
      <c r="AD380">
        <f>IF(K380,AC380,"")</f>
        <v>0</v>
      </c>
      <c r="AE380">
        <f>J380="OPEN"</f>
        <v>0</v>
      </c>
      <c r="AF380">
        <f>AND(J380&lt;&gt;"",J380&lt;&gt;"OK",J380&lt;&gt;"OPEN")</f>
        <v>0</v>
      </c>
      <c r="AH380">
        <v>369</v>
      </c>
      <c r="AI380">
        <f>IF(AH380&gt;$AZ$11,"",IF(AH380=0,Journal!$D$3,INDEX($Q$11:$Q$1010,MATCH(AH380,$AD$11:$AD$1010,0))))</f>
        <v>0</v>
      </c>
      <c r="AJ380">
        <v>370</v>
      </c>
      <c r="AK380">
        <f>IF(AJ380&gt;$AZ$11,"",INDEX($P$11:$P$1010,MATCH(AJ380,$AD$11:$AD$1010,0)))</f>
        <v>0</v>
      </c>
    </row>
    <row r="381" spans="1:37">
      <c r="A381">
        <f>COUNTA(Journal!A381:M381)&gt;0</f>
        <v>0</v>
      </c>
      <c r="B381">
        <f>IF(Journal!$C381="",0,IFERROR(MATCH(Journal!$C381,Markets!$A$5:$A$154,0),0))</f>
        <v>0</v>
      </c>
      <c r="C381">
        <f>IF(B381&gt;0,INDEX(Markets!$C$5:$C$154,B381),"")</f>
        <v>0</v>
      </c>
      <c r="D381">
        <f>IF(B381&gt;0,INDEX(Markets!$F$5:$F$154,B381),"")</f>
        <v>0</v>
      </c>
      <c r="E381">
        <f>IF(B381&gt;0,IF(INDEX(Markets!$G$5:$G$154,B381)="",Journal!$D$4,INDEX(Markets!$G$5:$G$154,B381)),"")</f>
        <v>0</v>
      </c>
      <c r="F381">
        <f>IF(B381&gt;0,N(INDEX(Markets!$H$5:$H$154,B381)),0)</f>
        <v>0</v>
      </c>
      <c r="G381">
        <f>IF(Journal!$D381="LONG",1,IF(Journal!$D381="SHORT",-1,0))</f>
        <v>0</v>
      </c>
      <c r="H381">
        <f>IF(AND(ISNUMBER(Journal!$E381),ISNUMBER(Journal!$F381)),ABS(Journal!$E381-Journal!$F381),"")</f>
        <v>0</v>
      </c>
      <c r="I381">
        <f>IF(NOT(A381),"",IF(Journal!$C381="","INSTRUMENT MISSING",IF(B381=0,"UNKNOWN INSTRUMENT",IF(OR(NOT(ISNUMBER(C381)),NOT(ISNUMBER(D381))),"INSTRUMENT SPECS MISSING",IF(OR(C381&lt;=0,D381&lt;=0),"INSTRUMENT SPECS MISSING",IF(NOT(ISNUMBER(Journal!$E381)),"ENTRY MISSING",IF(NOT(ISNUMBER(Journal!$F381)),"SL MISSING",IF(Journal!$F381=Journal!$E381,"SL = ENTRY",IF(G381=0,"DIRECTION MISSING",IF(G381*(Journal!$E381-Journal!$F381)&lt;=0,"SL WRONG SIDE",IF(NOT(AND(ISNUMBER(Journal!$L381),Journal!$L381&gt;0)),IF(TRUE,"LOTS MISSING","RISK MISSING"),"")))))))))))</f>
        <v>0</v>
      </c>
      <c r="J381">
        <f>IF(NOT(A381),"",IF(I381&lt;&gt;"",I381,IF(AND(ISNUMBER(Journal!$G381),G381*(Journal!$G381-Journal!$E381)&lt;=0),"TP1 WRONG SIDE",IF(AND(ISNUMBER(Journal!$H381),G381*(Journal!$H381-Journal!$E381)&lt;=0),"TP2 WRONG SIDE",IF(AND(ISNUMBER(Journal!$I381),G381*(Journal!$I381-Journal!$E381)&lt;=0),"TP3 WRONG SIDE",IF(Journal!$K381="","OPEN",IF(AND(Journal!$M381&lt;&gt;"",OR(NOT(ISNUMBER(Journal!$M381)),Journal!$M381&lt;=0,Journal!$M381&gt;=1)),"TP1 % INVALID",IF(Journal!$K381="SL","OK",IF(Journal!$K381="TP",IF(ISNUMBER(Journal!$G381),"OK","TP1 MISSING"),IF(Journal!$K381="Manual exit",IF(ISNUMBER(Journal!$J381),"OK","MANUAL MISSING"),IF(Journal!$K381="TP1 + Breakeven",IF(ISNUMBER(Journal!$G381),"OK","TP1 MISSING"),IF(Journal!$K381="TP1 + Manual",IF(ISNUMBER(Journal!$G381),IF(ISNUMBER(Journal!$J381),"OK","MANUAL MISSING"),IF(ISNUMBER(Journal!$J381),"TP1 MISSING","TP1 &amp; MANUAL MISSING")),IF(Journal!$K381="Multiple TP",IF(ISNUMBER(Journal!$G381),IF(ISNUMBER(Journal!$H381),"OK","TP2 MISSING"),IF(ISNUMBER(Journal!$H381),"TP1 MISSING","TP1 &amp; TP2 MISSING")),"UNKNOWN OUTCOME")))))))))))))</f>
        <v>0</v>
      </c>
      <c r="K381">
        <f>J381="OK"</f>
        <v>0</v>
      </c>
      <c r="L381">
        <f>IF(ISNUMBER(Journal!$M381),Journal!$M381,0.5)</f>
        <v>0</v>
      </c>
      <c r="M381">
        <f>IF(NOT(K381),"",G381*IF(Journal!$K381="SL",Journal!$F381-Journal!$E381,IF(Journal!$K381="TP",Journal!$G381-Journal!$E381,IF(Journal!$K381="Manual exit",Journal!$J381-Journal!$E381,IF(Journal!$K381="TP1 + Breakeven",L381*(Journal!$G381-Journal!$E381),IF(Journal!$K381="TP1 + Manual",L381*(Journal!$G381-Journal!$E381)+(1-L381)*(Journal!$J381-Journal!$E381),(Journal!$G381+Journal!$H381+IF(ISNUMBER(Journal!$I381),Journal!$I381,0))/IF(ISNUMBER(Journal!$I381),3,2)-Journal!$E381))))))</f>
        <v>0</v>
      </c>
      <c r="N381">
        <f>IF(K381,Journal!$E381+G381*M381,"")</f>
        <v>0</v>
      </c>
      <c r="O381">
        <f>Q380</f>
        <v>0</v>
      </c>
      <c r="P381">
        <f>IF(OR(NOT(A381),I381&lt;&gt;""),"",Journal!$L381)</f>
        <v>0</v>
      </c>
      <c r="Q381">
        <f>O381+IF(K381,V381,0)</f>
        <v>0</v>
      </c>
      <c r="R381">
        <f>IF(P381="","",H381*P381*C381*D381)</f>
        <v>0</v>
      </c>
      <c r="S381">
        <f>IF(K381,M381*P381*C381*D381,"")</f>
        <v>0</v>
      </c>
      <c r="T381">
        <f>IF(K381,-IF(F381&gt;0,F381*Journal!$E381*P381*C381*D381,P381*E381),"")</f>
        <v>0</v>
      </c>
      <c r="U381">
        <f>IF(K381,IF(S381&gt;0,"W",IF(S381&lt;0,"L","B")),"")</f>
        <v>0</v>
      </c>
      <c r="V381">
        <f>IF(K381,S381+T381,"")</f>
        <v>0</v>
      </c>
      <c r="W381">
        <f>IF(K381,V381/O381,"")</f>
        <v>0</v>
      </c>
      <c r="X381">
        <f>IF(K381,M381/H381,"")</f>
        <v>0</v>
      </c>
      <c r="Y381">
        <f>IF(AND(OR(J381="OK",J381="OPEN"),ISNUMBER(Journal!$G381)),G381*(Journal!$G381-Journal!$E381)/H381,"")</f>
        <v>0</v>
      </c>
      <c r="Z381">
        <f>IF(AA381="","",IF(AND(ISNUMBER(Settings!$D$5),ISNUMBER(Settings!$E$5),IF(Settings!$D$5&lt;=Settings!$E$5,AND(AA381&gt;=Settings!$D$5,AA381&lt;Settings!$E$5),OR(AA381&gt;=Settings!$D$5,AA381&lt;Settings!$E$5))),Settings!$A$5,IF(AND(ISNUMBER(Settings!$D$6),ISNUMBER(Settings!$E$6),IF(Settings!$D$6&lt;=Settings!$E$6,AND(AA381&gt;=Settings!$D$6,AA381&lt;Settings!$E$6),OR(AA381&gt;=Settings!$D$6,AA381&lt;Settings!$E$6))),Settings!$A$6,IF(AND(ISNUMBER(Settings!$D$7),ISNUMBER(Settings!$E$7),IF(Settings!$D$7&lt;=Settings!$E$7,AND(AA381&gt;=Settings!$D$7,AA381&lt;Settings!$E$7),OR(AA381&gt;=Settings!$D$7,AA381&lt;Settings!$E$7))),Settings!$A$7,IF(AND(ISNUMBER(Settings!$D$8),ISNUMBER(Settings!$E$8),IF(Settings!$D$8&lt;=Settings!$E$8,AND(AA381&gt;=Settings!$D$8,AA381&lt;Settings!$E$8),OR(AA381&gt;=Settings!$D$8,AA381&lt;Settings!$E$8))),Settings!$A$8,IF(AND(ISNUMBER(Settings!$D$9),ISNUMBER(Settings!$E$9),IF(Settings!$D$9&lt;=Settings!$E$9,AND(AA381&gt;=Settings!$D$9,AA381&lt;Settings!$E$9),OR(AA381&gt;=Settings!$D$9,AA381&lt;Settings!$E$9))),Settings!$A$9,IF(AND(ISNUMBER(Settings!$D$10),ISNUMBER(Settings!$E$10),IF(Settings!$D$10&lt;=Settings!$E$10,AND(AA381&gt;=Settings!$D$10,AA381&lt;Settings!$E$10),OR(AA381&gt;=Settings!$D$10,AA381&lt;Settings!$E$10))),Settings!$A$10,"")))))))</f>
        <v>0</v>
      </c>
      <c r="AA381">
        <f>IF(AND(A381,ISNUMBER(Journal!$B381)),MOD(ROUND(MOD(Journal!$B381,1)*1440,0)-ROUND(Journal!$D$8*60,0),1440),"")</f>
        <v>0</v>
      </c>
      <c r="AB381">
        <f>IF(G381=1,"LONG",IF(G381=-1,"SHORT",""))</f>
        <v>0</v>
      </c>
      <c r="AC381">
        <f>AC380+IF(K381,1,0)</f>
        <v>0</v>
      </c>
      <c r="AD381">
        <f>IF(K381,AC381,"")</f>
        <v>0</v>
      </c>
      <c r="AE381">
        <f>J381="OPEN"</f>
        <v>0</v>
      </c>
      <c r="AF381">
        <f>AND(J381&lt;&gt;"",J381&lt;&gt;"OK",J381&lt;&gt;"OPEN")</f>
        <v>0</v>
      </c>
      <c r="AH381">
        <v>370</v>
      </c>
      <c r="AI381">
        <f>IF(AH381&gt;$AZ$11,"",IF(AH381=0,Journal!$D$3,INDEX($Q$11:$Q$1010,MATCH(AH381,$AD$11:$AD$1010,0))))</f>
        <v>0</v>
      </c>
      <c r="AJ381">
        <v>371</v>
      </c>
      <c r="AK381">
        <f>IF(AJ381&gt;$AZ$11,"",INDEX($P$11:$P$1010,MATCH(AJ381,$AD$11:$AD$1010,0)))</f>
        <v>0</v>
      </c>
    </row>
    <row r="382" spans="1:37">
      <c r="A382">
        <f>COUNTA(Journal!A382:M382)&gt;0</f>
        <v>0</v>
      </c>
      <c r="B382">
        <f>IF(Journal!$C382="",0,IFERROR(MATCH(Journal!$C382,Markets!$A$5:$A$154,0),0))</f>
        <v>0</v>
      </c>
      <c r="C382">
        <f>IF(B382&gt;0,INDEX(Markets!$C$5:$C$154,B382),"")</f>
        <v>0</v>
      </c>
      <c r="D382">
        <f>IF(B382&gt;0,INDEX(Markets!$F$5:$F$154,B382),"")</f>
        <v>0</v>
      </c>
      <c r="E382">
        <f>IF(B382&gt;0,IF(INDEX(Markets!$G$5:$G$154,B382)="",Journal!$D$4,INDEX(Markets!$G$5:$G$154,B382)),"")</f>
        <v>0</v>
      </c>
      <c r="F382">
        <f>IF(B382&gt;0,N(INDEX(Markets!$H$5:$H$154,B382)),0)</f>
        <v>0</v>
      </c>
      <c r="G382">
        <f>IF(Journal!$D382="LONG",1,IF(Journal!$D382="SHORT",-1,0))</f>
        <v>0</v>
      </c>
      <c r="H382">
        <f>IF(AND(ISNUMBER(Journal!$E382),ISNUMBER(Journal!$F382)),ABS(Journal!$E382-Journal!$F382),"")</f>
        <v>0</v>
      </c>
      <c r="I382">
        <f>IF(NOT(A382),"",IF(Journal!$C382="","INSTRUMENT MISSING",IF(B382=0,"UNKNOWN INSTRUMENT",IF(OR(NOT(ISNUMBER(C382)),NOT(ISNUMBER(D382))),"INSTRUMENT SPECS MISSING",IF(OR(C382&lt;=0,D382&lt;=0),"INSTRUMENT SPECS MISSING",IF(NOT(ISNUMBER(Journal!$E382)),"ENTRY MISSING",IF(NOT(ISNUMBER(Journal!$F382)),"SL MISSING",IF(Journal!$F382=Journal!$E382,"SL = ENTRY",IF(G382=0,"DIRECTION MISSING",IF(G382*(Journal!$E382-Journal!$F382)&lt;=0,"SL WRONG SIDE",IF(NOT(AND(ISNUMBER(Journal!$L382),Journal!$L382&gt;0)),IF(TRUE,"LOTS MISSING","RISK MISSING"),"")))))))))))</f>
        <v>0</v>
      </c>
      <c r="J382">
        <f>IF(NOT(A382),"",IF(I382&lt;&gt;"",I382,IF(AND(ISNUMBER(Journal!$G382),G382*(Journal!$G382-Journal!$E382)&lt;=0),"TP1 WRONG SIDE",IF(AND(ISNUMBER(Journal!$H382),G382*(Journal!$H382-Journal!$E382)&lt;=0),"TP2 WRONG SIDE",IF(AND(ISNUMBER(Journal!$I382),G382*(Journal!$I382-Journal!$E382)&lt;=0),"TP3 WRONG SIDE",IF(Journal!$K382="","OPEN",IF(AND(Journal!$M382&lt;&gt;"",OR(NOT(ISNUMBER(Journal!$M382)),Journal!$M382&lt;=0,Journal!$M382&gt;=1)),"TP1 % INVALID",IF(Journal!$K382="SL","OK",IF(Journal!$K382="TP",IF(ISNUMBER(Journal!$G382),"OK","TP1 MISSING"),IF(Journal!$K382="Manual exit",IF(ISNUMBER(Journal!$J382),"OK","MANUAL MISSING"),IF(Journal!$K382="TP1 + Breakeven",IF(ISNUMBER(Journal!$G382),"OK","TP1 MISSING"),IF(Journal!$K382="TP1 + Manual",IF(ISNUMBER(Journal!$G382),IF(ISNUMBER(Journal!$J382),"OK","MANUAL MISSING"),IF(ISNUMBER(Journal!$J382),"TP1 MISSING","TP1 &amp; MANUAL MISSING")),IF(Journal!$K382="Multiple TP",IF(ISNUMBER(Journal!$G382),IF(ISNUMBER(Journal!$H382),"OK","TP2 MISSING"),IF(ISNUMBER(Journal!$H382),"TP1 MISSING","TP1 &amp; TP2 MISSING")),"UNKNOWN OUTCOME")))))))))))))</f>
        <v>0</v>
      </c>
      <c r="K382">
        <f>J382="OK"</f>
        <v>0</v>
      </c>
      <c r="L382">
        <f>IF(ISNUMBER(Journal!$M382),Journal!$M382,0.5)</f>
        <v>0</v>
      </c>
      <c r="M382">
        <f>IF(NOT(K382),"",G382*IF(Journal!$K382="SL",Journal!$F382-Journal!$E382,IF(Journal!$K382="TP",Journal!$G382-Journal!$E382,IF(Journal!$K382="Manual exit",Journal!$J382-Journal!$E382,IF(Journal!$K382="TP1 + Breakeven",L382*(Journal!$G382-Journal!$E382),IF(Journal!$K382="TP1 + Manual",L382*(Journal!$G382-Journal!$E382)+(1-L382)*(Journal!$J382-Journal!$E382),(Journal!$G382+Journal!$H382+IF(ISNUMBER(Journal!$I382),Journal!$I382,0))/IF(ISNUMBER(Journal!$I382),3,2)-Journal!$E382))))))</f>
        <v>0</v>
      </c>
      <c r="N382">
        <f>IF(K382,Journal!$E382+G382*M382,"")</f>
        <v>0</v>
      </c>
      <c r="O382">
        <f>Q381</f>
        <v>0</v>
      </c>
      <c r="P382">
        <f>IF(OR(NOT(A382),I382&lt;&gt;""),"",Journal!$L382)</f>
        <v>0</v>
      </c>
      <c r="Q382">
        <f>O382+IF(K382,V382,0)</f>
        <v>0</v>
      </c>
      <c r="R382">
        <f>IF(P382="","",H382*P382*C382*D382)</f>
        <v>0</v>
      </c>
      <c r="S382">
        <f>IF(K382,M382*P382*C382*D382,"")</f>
        <v>0</v>
      </c>
      <c r="T382">
        <f>IF(K382,-IF(F382&gt;0,F382*Journal!$E382*P382*C382*D382,P382*E382),"")</f>
        <v>0</v>
      </c>
      <c r="U382">
        <f>IF(K382,IF(S382&gt;0,"W",IF(S382&lt;0,"L","B")),"")</f>
        <v>0</v>
      </c>
      <c r="V382">
        <f>IF(K382,S382+T382,"")</f>
        <v>0</v>
      </c>
      <c r="W382">
        <f>IF(K382,V382/O382,"")</f>
        <v>0</v>
      </c>
      <c r="X382">
        <f>IF(K382,M382/H382,"")</f>
        <v>0</v>
      </c>
      <c r="Y382">
        <f>IF(AND(OR(J382="OK",J382="OPEN"),ISNUMBER(Journal!$G382)),G382*(Journal!$G382-Journal!$E382)/H382,"")</f>
        <v>0</v>
      </c>
      <c r="Z382">
        <f>IF(AA382="","",IF(AND(ISNUMBER(Settings!$D$5),ISNUMBER(Settings!$E$5),IF(Settings!$D$5&lt;=Settings!$E$5,AND(AA382&gt;=Settings!$D$5,AA382&lt;Settings!$E$5),OR(AA382&gt;=Settings!$D$5,AA382&lt;Settings!$E$5))),Settings!$A$5,IF(AND(ISNUMBER(Settings!$D$6),ISNUMBER(Settings!$E$6),IF(Settings!$D$6&lt;=Settings!$E$6,AND(AA382&gt;=Settings!$D$6,AA382&lt;Settings!$E$6),OR(AA382&gt;=Settings!$D$6,AA382&lt;Settings!$E$6))),Settings!$A$6,IF(AND(ISNUMBER(Settings!$D$7),ISNUMBER(Settings!$E$7),IF(Settings!$D$7&lt;=Settings!$E$7,AND(AA382&gt;=Settings!$D$7,AA382&lt;Settings!$E$7),OR(AA382&gt;=Settings!$D$7,AA382&lt;Settings!$E$7))),Settings!$A$7,IF(AND(ISNUMBER(Settings!$D$8),ISNUMBER(Settings!$E$8),IF(Settings!$D$8&lt;=Settings!$E$8,AND(AA382&gt;=Settings!$D$8,AA382&lt;Settings!$E$8),OR(AA382&gt;=Settings!$D$8,AA382&lt;Settings!$E$8))),Settings!$A$8,IF(AND(ISNUMBER(Settings!$D$9),ISNUMBER(Settings!$E$9),IF(Settings!$D$9&lt;=Settings!$E$9,AND(AA382&gt;=Settings!$D$9,AA382&lt;Settings!$E$9),OR(AA382&gt;=Settings!$D$9,AA382&lt;Settings!$E$9))),Settings!$A$9,IF(AND(ISNUMBER(Settings!$D$10),ISNUMBER(Settings!$E$10),IF(Settings!$D$10&lt;=Settings!$E$10,AND(AA382&gt;=Settings!$D$10,AA382&lt;Settings!$E$10),OR(AA382&gt;=Settings!$D$10,AA382&lt;Settings!$E$10))),Settings!$A$10,"")))))))</f>
        <v>0</v>
      </c>
      <c r="AA382">
        <f>IF(AND(A382,ISNUMBER(Journal!$B382)),MOD(ROUND(MOD(Journal!$B382,1)*1440,0)-ROUND(Journal!$D$8*60,0),1440),"")</f>
        <v>0</v>
      </c>
      <c r="AB382">
        <f>IF(G382=1,"LONG",IF(G382=-1,"SHORT",""))</f>
        <v>0</v>
      </c>
      <c r="AC382">
        <f>AC381+IF(K382,1,0)</f>
        <v>0</v>
      </c>
      <c r="AD382">
        <f>IF(K382,AC382,"")</f>
        <v>0</v>
      </c>
      <c r="AE382">
        <f>J382="OPEN"</f>
        <v>0</v>
      </c>
      <c r="AF382">
        <f>AND(J382&lt;&gt;"",J382&lt;&gt;"OK",J382&lt;&gt;"OPEN")</f>
        <v>0</v>
      </c>
      <c r="AH382">
        <v>371</v>
      </c>
      <c r="AI382">
        <f>IF(AH382&gt;$AZ$11,"",IF(AH382=0,Journal!$D$3,INDEX($Q$11:$Q$1010,MATCH(AH382,$AD$11:$AD$1010,0))))</f>
        <v>0</v>
      </c>
      <c r="AJ382">
        <v>372</v>
      </c>
      <c r="AK382">
        <f>IF(AJ382&gt;$AZ$11,"",INDEX($P$11:$P$1010,MATCH(AJ382,$AD$11:$AD$1010,0)))</f>
        <v>0</v>
      </c>
    </row>
    <row r="383" spans="1:37">
      <c r="A383">
        <f>COUNTA(Journal!A383:M383)&gt;0</f>
        <v>0</v>
      </c>
      <c r="B383">
        <f>IF(Journal!$C383="",0,IFERROR(MATCH(Journal!$C383,Markets!$A$5:$A$154,0),0))</f>
        <v>0</v>
      </c>
      <c r="C383">
        <f>IF(B383&gt;0,INDEX(Markets!$C$5:$C$154,B383),"")</f>
        <v>0</v>
      </c>
      <c r="D383">
        <f>IF(B383&gt;0,INDEX(Markets!$F$5:$F$154,B383),"")</f>
        <v>0</v>
      </c>
      <c r="E383">
        <f>IF(B383&gt;0,IF(INDEX(Markets!$G$5:$G$154,B383)="",Journal!$D$4,INDEX(Markets!$G$5:$G$154,B383)),"")</f>
        <v>0</v>
      </c>
      <c r="F383">
        <f>IF(B383&gt;0,N(INDEX(Markets!$H$5:$H$154,B383)),0)</f>
        <v>0</v>
      </c>
      <c r="G383">
        <f>IF(Journal!$D383="LONG",1,IF(Journal!$D383="SHORT",-1,0))</f>
        <v>0</v>
      </c>
      <c r="H383">
        <f>IF(AND(ISNUMBER(Journal!$E383),ISNUMBER(Journal!$F383)),ABS(Journal!$E383-Journal!$F383),"")</f>
        <v>0</v>
      </c>
      <c r="I383">
        <f>IF(NOT(A383),"",IF(Journal!$C383="","INSTRUMENT MISSING",IF(B383=0,"UNKNOWN INSTRUMENT",IF(OR(NOT(ISNUMBER(C383)),NOT(ISNUMBER(D383))),"INSTRUMENT SPECS MISSING",IF(OR(C383&lt;=0,D383&lt;=0),"INSTRUMENT SPECS MISSING",IF(NOT(ISNUMBER(Journal!$E383)),"ENTRY MISSING",IF(NOT(ISNUMBER(Journal!$F383)),"SL MISSING",IF(Journal!$F383=Journal!$E383,"SL = ENTRY",IF(G383=0,"DIRECTION MISSING",IF(G383*(Journal!$E383-Journal!$F383)&lt;=0,"SL WRONG SIDE",IF(NOT(AND(ISNUMBER(Journal!$L383),Journal!$L383&gt;0)),IF(TRUE,"LOTS MISSING","RISK MISSING"),"")))))))))))</f>
        <v>0</v>
      </c>
      <c r="J383">
        <f>IF(NOT(A383),"",IF(I383&lt;&gt;"",I383,IF(AND(ISNUMBER(Journal!$G383),G383*(Journal!$G383-Journal!$E383)&lt;=0),"TP1 WRONG SIDE",IF(AND(ISNUMBER(Journal!$H383),G383*(Journal!$H383-Journal!$E383)&lt;=0),"TP2 WRONG SIDE",IF(AND(ISNUMBER(Journal!$I383),G383*(Journal!$I383-Journal!$E383)&lt;=0),"TP3 WRONG SIDE",IF(Journal!$K383="","OPEN",IF(AND(Journal!$M383&lt;&gt;"",OR(NOT(ISNUMBER(Journal!$M383)),Journal!$M383&lt;=0,Journal!$M383&gt;=1)),"TP1 % INVALID",IF(Journal!$K383="SL","OK",IF(Journal!$K383="TP",IF(ISNUMBER(Journal!$G383),"OK","TP1 MISSING"),IF(Journal!$K383="Manual exit",IF(ISNUMBER(Journal!$J383),"OK","MANUAL MISSING"),IF(Journal!$K383="TP1 + Breakeven",IF(ISNUMBER(Journal!$G383),"OK","TP1 MISSING"),IF(Journal!$K383="TP1 + Manual",IF(ISNUMBER(Journal!$G383),IF(ISNUMBER(Journal!$J383),"OK","MANUAL MISSING"),IF(ISNUMBER(Journal!$J383),"TP1 MISSING","TP1 &amp; MANUAL MISSING")),IF(Journal!$K383="Multiple TP",IF(ISNUMBER(Journal!$G383),IF(ISNUMBER(Journal!$H383),"OK","TP2 MISSING"),IF(ISNUMBER(Journal!$H383),"TP1 MISSING","TP1 &amp; TP2 MISSING")),"UNKNOWN OUTCOME")))))))))))))</f>
        <v>0</v>
      </c>
      <c r="K383">
        <f>J383="OK"</f>
        <v>0</v>
      </c>
      <c r="L383">
        <f>IF(ISNUMBER(Journal!$M383),Journal!$M383,0.5)</f>
        <v>0</v>
      </c>
      <c r="M383">
        <f>IF(NOT(K383),"",G383*IF(Journal!$K383="SL",Journal!$F383-Journal!$E383,IF(Journal!$K383="TP",Journal!$G383-Journal!$E383,IF(Journal!$K383="Manual exit",Journal!$J383-Journal!$E383,IF(Journal!$K383="TP1 + Breakeven",L383*(Journal!$G383-Journal!$E383),IF(Journal!$K383="TP1 + Manual",L383*(Journal!$G383-Journal!$E383)+(1-L383)*(Journal!$J383-Journal!$E383),(Journal!$G383+Journal!$H383+IF(ISNUMBER(Journal!$I383),Journal!$I383,0))/IF(ISNUMBER(Journal!$I383),3,2)-Journal!$E383))))))</f>
        <v>0</v>
      </c>
      <c r="N383">
        <f>IF(K383,Journal!$E383+G383*M383,"")</f>
        <v>0</v>
      </c>
      <c r="O383">
        <f>Q382</f>
        <v>0</v>
      </c>
      <c r="P383">
        <f>IF(OR(NOT(A383),I383&lt;&gt;""),"",Journal!$L383)</f>
        <v>0</v>
      </c>
      <c r="Q383">
        <f>O383+IF(K383,V383,0)</f>
        <v>0</v>
      </c>
      <c r="R383">
        <f>IF(P383="","",H383*P383*C383*D383)</f>
        <v>0</v>
      </c>
      <c r="S383">
        <f>IF(K383,M383*P383*C383*D383,"")</f>
        <v>0</v>
      </c>
      <c r="T383">
        <f>IF(K383,-IF(F383&gt;0,F383*Journal!$E383*P383*C383*D383,P383*E383),"")</f>
        <v>0</v>
      </c>
      <c r="U383">
        <f>IF(K383,IF(S383&gt;0,"W",IF(S383&lt;0,"L","B")),"")</f>
        <v>0</v>
      </c>
      <c r="V383">
        <f>IF(K383,S383+T383,"")</f>
        <v>0</v>
      </c>
      <c r="W383">
        <f>IF(K383,V383/O383,"")</f>
        <v>0</v>
      </c>
      <c r="X383">
        <f>IF(K383,M383/H383,"")</f>
        <v>0</v>
      </c>
      <c r="Y383">
        <f>IF(AND(OR(J383="OK",J383="OPEN"),ISNUMBER(Journal!$G383)),G383*(Journal!$G383-Journal!$E383)/H383,"")</f>
        <v>0</v>
      </c>
      <c r="Z383">
        <f>IF(AA383="","",IF(AND(ISNUMBER(Settings!$D$5),ISNUMBER(Settings!$E$5),IF(Settings!$D$5&lt;=Settings!$E$5,AND(AA383&gt;=Settings!$D$5,AA383&lt;Settings!$E$5),OR(AA383&gt;=Settings!$D$5,AA383&lt;Settings!$E$5))),Settings!$A$5,IF(AND(ISNUMBER(Settings!$D$6),ISNUMBER(Settings!$E$6),IF(Settings!$D$6&lt;=Settings!$E$6,AND(AA383&gt;=Settings!$D$6,AA383&lt;Settings!$E$6),OR(AA383&gt;=Settings!$D$6,AA383&lt;Settings!$E$6))),Settings!$A$6,IF(AND(ISNUMBER(Settings!$D$7),ISNUMBER(Settings!$E$7),IF(Settings!$D$7&lt;=Settings!$E$7,AND(AA383&gt;=Settings!$D$7,AA383&lt;Settings!$E$7),OR(AA383&gt;=Settings!$D$7,AA383&lt;Settings!$E$7))),Settings!$A$7,IF(AND(ISNUMBER(Settings!$D$8),ISNUMBER(Settings!$E$8),IF(Settings!$D$8&lt;=Settings!$E$8,AND(AA383&gt;=Settings!$D$8,AA383&lt;Settings!$E$8),OR(AA383&gt;=Settings!$D$8,AA383&lt;Settings!$E$8))),Settings!$A$8,IF(AND(ISNUMBER(Settings!$D$9),ISNUMBER(Settings!$E$9),IF(Settings!$D$9&lt;=Settings!$E$9,AND(AA383&gt;=Settings!$D$9,AA383&lt;Settings!$E$9),OR(AA383&gt;=Settings!$D$9,AA383&lt;Settings!$E$9))),Settings!$A$9,IF(AND(ISNUMBER(Settings!$D$10),ISNUMBER(Settings!$E$10),IF(Settings!$D$10&lt;=Settings!$E$10,AND(AA383&gt;=Settings!$D$10,AA383&lt;Settings!$E$10),OR(AA383&gt;=Settings!$D$10,AA383&lt;Settings!$E$10))),Settings!$A$10,"")))))))</f>
        <v>0</v>
      </c>
      <c r="AA383">
        <f>IF(AND(A383,ISNUMBER(Journal!$B383)),MOD(ROUND(MOD(Journal!$B383,1)*1440,0)-ROUND(Journal!$D$8*60,0),1440),"")</f>
        <v>0</v>
      </c>
      <c r="AB383">
        <f>IF(G383=1,"LONG",IF(G383=-1,"SHORT",""))</f>
        <v>0</v>
      </c>
      <c r="AC383">
        <f>AC382+IF(K383,1,0)</f>
        <v>0</v>
      </c>
      <c r="AD383">
        <f>IF(K383,AC383,"")</f>
        <v>0</v>
      </c>
      <c r="AE383">
        <f>J383="OPEN"</f>
        <v>0</v>
      </c>
      <c r="AF383">
        <f>AND(J383&lt;&gt;"",J383&lt;&gt;"OK",J383&lt;&gt;"OPEN")</f>
        <v>0</v>
      </c>
      <c r="AH383">
        <v>372</v>
      </c>
      <c r="AI383">
        <f>IF(AH383&gt;$AZ$11,"",IF(AH383=0,Journal!$D$3,INDEX($Q$11:$Q$1010,MATCH(AH383,$AD$11:$AD$1010,0))))</f>
        <v>0</v>
      </c>
      <c r="AJ383">
        <v>373</v>
      </c>
      <c r="AK383">
        <f>IF(AJ383&gt;$AZ$11,"",INDEX($P$11:$P$1010,MATCH(AJ383,$AD$11:$AD$1010,0)))</f>
        <v>0</v>
      </c>
    </row>
    <row r="384" spans="1:37">
      <c r="A384">
        <f>COUNTA(Journal!A384:M384)&gt;0</f>
        <v>0</v>
      </c>
      <c r="B384">
        <f>IF(Journal!$C384="",0,IFERROR(MATCH(Journal!$C384,Markets!$A$5:$A$154,0),0))</f>
        <v>0</v>
      </c>
      <c r="C384">
        <f>IF(B384&gt;0,INDEX(Markets!$C$5:$C$154,B384),"")</f>
        <v>0</v>
      </c>
      <c r="D384">
        <f>IF(B384&gt;0,INDEX(Markets!$F$5:$F$154,B384),"")</f>
        <v>0</v>
      </c>
      <c r="E384">
        <f>IF(B384&gt;0,IF(INDEX(Markets!$G$5:$G$154,B384)="",Journal!$D$4,INDEX(Markets!$G$5:$G$154,B384)),"")</f>
        <v>0</v>
      </c>
      <c r="F384">
        <f>IF(B384&gt;0,N(INDEX(Markets!$H$5:$H$154,B384)),0)</f>
        <v>0</v>
      </c>
      <c r="G384">
        <f>IF(Journal!$D384="LONG",1,IF(Journal!$D384="SHORT",-1,0))</f>
        <v>0</v>
      </c>
      <c r="H384">
        <f>IF(AND(ISNUMBER(Journal!$E384),ISNUMBER(Journal!$F384)),ABS(Journal!$E384-Journal!$F384),"")</f>
        <v>0</v>
      </c>
      <c r="I384">
        <f>IF(NOT(A384),"",IF(Journal!$C384="","INSTRUMENT MISSING",IF(B384=0,"UNKNOWN INSTRUMENT",IF(OR(NOT(ISNUMBER(C384)),NOT(ISNUMBER(D384))),"INSTRUMENT SPECS MISSING",IF(OR(C384&lt;=0,D384&lt;=0),"INSTRUMENT SPECS MISSING",IF(NOT(ISNUMBER(Journal!$E384)),"ENTRY MISSING",IF(NOT(ISNUMBER(Journal!$F384)),"SL MISSING",IF(Journal!$F384=Journal!$E384,"SL = ENTRY",IF(G384=0,"DIRECTION MISSING",IF(G384*(Journal!$E384-Journal!$F384)&lt;=0,"SL WRONG SIDE",IF(NOT(AND(ISNUMBER(Journal!$L384),Journal!$L384&gt;0)),IF(TRUE,"LOTS MISSING","RISK MISSING"),"")))))))))))</f>
        <v>0</v>
      </c>
      <c r="J384">
        <f>IF(NOT(A384),"",IF(I384&lt;&gt;"",I384,IF(AND(ISNUMBER(Journal!$G384),G384*(Journal!$G384-Journal!$E384)&lt;=0),"TP1 WRONG SIDE",IF(AND(ISNUMBER(Journal!$H384),G384*(Journal!$H384-Journal!$E384)&lt;=0),"TP2 WRONG SIDE",IF(AND(ISNUMBER(Journal!$I384),G384*(Journal!$I384-Journal!$E384)&lt;=0),"TP3 WRONG SIDE",IF(Journal!$K384="","OPEN",IF(AND(Journal!$M384&lt;&gt;"",OR(NOT(ISNUMBER(Journal!$M384)),Journal!$M384&lt;=0,Journal!$M384&gt;=1)),"TP1 % INVALID",IF(Journal!$K384="SL","OK",IF(Journal!$K384="TP",IF(ISNUMBER(Journal!$G384),"OK","TP1 MISSING"),IF(Journal!$K384="Manual exit",IF(ISNUMBER(Journal!$J384),"OK","MANUAL MISSING"),IF(Journal!$K384="TP1 + Breakeven",IF(ISNUMBER(Journal!$G384),"OK","TP1 MISSING"),IF(Journal!$K384="TP1 + Manual",IF(ISNUMBER(Journal!$G384),IF(ISNUMBER(Journal!$J384),"OK","MANUAL MISSING"),IF(ISNUMBER(Journal!$J384),"TP1 MISSING","TP1 &amp; MANUAL MISSING")),IF(Journal!$K384="Multiple TP",IF(ISNUMBER(Journal!$G384),IF(ISNUMBER(Journal!$H384),"OK","TP2 MISSING"),IF(ISNUMBER(Journal!$H384),"TP1 MISSING","TP1 &amp; TP2 MISSING")),"UNKNOWN OUTCOME")))))))))))))</f>
        <v>0</v>
      </c>
      <c r="K384">
        <f>J384="OK"</f>
        <v>0</v>
      </c>
      <c r="L384">
        <f>IF(ISNUMBER(Journal!$M384),Journal!$M384,0.5)</f>
        <v>0</v>
      </c>
      <c r="M384">
        <f>IF(NOT(K384),"",G384*IF(Journal!$K384="SL",Journal!$F384-Journal!$E384,IF(Journal!$K384="TP",Journal!$G384-Journal!$E384,IF(Journal!$K384="Manual exit",Journal!$J384-Journal!$E384,IF(Journal!$K384="TP1 + Breakeven",L384*(Journal!$G384-Journal!$E384),IF(Journal!$K384="TP1 + Manual",L384*(Journal!$G384-Journal!$E384)+(1-L384)*(Journal!$J384-Journal!$E384),(Journal!$G384+Journal!$H384+IF(ISNUMBER(Journal!$I384),Journal!$I384,0))/IF(ISNUMBER(Journal!$I384),3,2)-Journal!$E384))))))</f>
        <v>0</v>
      </c>
      <c r="N384">
        <f>IF(K384,Journal!$E384+G384*M384,"")</f>
        <v>0</v>
      </c>
      <c r="O384">
        <f>Q383</f>
        <v>0</v>
      </c>
      <c r="P384">
        <f>IF(OR(NOT(A384),I384&lt;&gt;""),"",Journal!$L384)</f>
        <v>0</v>
      </c>
      <c r="Q384">
        <f>O384+IF(K384,V384,0)</f>
        <v>0</v>
      </c>
      <c r="R384">
        <f>IF(P384="","",H384*P384*C384*D384)</f>
        <v>0</v>
      </c>
      <c r="S384">
        <f>IF(K384,M384*P384*C384*D384,"")</f>
        <v>0</v>
      </c>
      <c r="T384">
        <f>IF(K384,-IF(F384&gt;0,F384*Journal!$E384*P384*C384*D384,P384*E384),"")</f>
        <v>0</v>
      </c>
      <c r="U384">
        <f>IF(K384,IF(S384&gt;0,"W",IF(S384&lt;0,"L","B")),"")</f>
        <v>0</v>
      </c>
      <c r="V384">
        <f>IF(K384,S384+T384,"")</f>
        <v>0</v>
      </c>
      <c r="W384">
        <f>IF(K384,V384/O384,"")</f>
        <v>0</v>
      </c>
      <c r="X384">
        <f>IF(K384,M384/H384,"")</f>
        <v>0</v>
      </c>
      <c r="Y384">
        <f>IF(AND(OR(J384="OK",J384="OPEN"),ISNUMBER(Journal!$G384)),G384*(Journal!$G384-Journal!$E384)/H384,"")</f>
        <v>0</v>
      </c>
      <c r="Z384">
        <f>IF(AA384="","",IF(AND(ISNUMBER(Settings!$D$5),ISNUMBER(Settings!$E$5),IF(Settings!$D$5&lt;=Settings!$E$5,AND(AA384&gt;=Settings!$D$5,AA384&lt;Settings!$E$5),OR(AA384&gt;=Settings!$D$5,AA384&lt;Settings!$E$5))),Settings!$A$5,IF(AND(ISNUMBER(Settings!$D$6),ISNUMBER(Settings!$E$6),IF(Settings!$D$6&lt;=Settings!$E$6,AND(AA384&gt;=Settings!$D$6,AA384&lt;Settings!$E$6),OR(AA384&gt;=Settings!$D$6,AA384&lt;Settings!$E$6))),Settings!$A$6,IF(AND(ISNUMBER(Settings!$D$7),ISNUMBER(Settings!$E$7),IF(Settings!$D$7&lt;=Settings!$E$7,AND(AA384&gt;=Settings!$D$7,AA384&lt;Settings!$E$7),OR(AA384&gt;=Settings!$D$7,AA384&lt;Settings!$E$7))),Settings!$A$7,IF(AND(ISNUMBER(Settings!$D$8),ISNUMBER(Settings!$E$8),IF(Settings!$D$8&lt;=Settings!$E$8,AND(AA384&gt;=Settings!$D$8,AA384&lt;Settings!$E$8),OR(AA384&gt;=Settings!$D$8,AA384&lt;Settings!$E$8))),Settings!$A$8,IF(AND(ISNUMBER(Settings!$D$9),ISNUMBER(Settings!$E$9),IF(Settings!$D$9&lt;=Settings!$E$9,AND(AA384&gt;=Settings!$D$9,AA384&lt;Settings!$E$9),OR(AA384&gt;=Settings!$D$9,AA384&lt;Settings!$E$9))),Settings!$A$9,IF(AND(ISNUMBER(Settings!$D$10),ISNUMBER(Settings!$E$10),IF(Settings!$D$10&lt;=Settings!$E$10,AND(AA384&gt;=Settings!$D$10,AA384&lt;Settings!$E$10),OR(AA384&gt;=Settings!$D$10,AA384&lt;Settings!$E$10))),Settings!$A$10,"")))))))</f>
        <v>0</v>
      </c>
      <c r="AA384">
        <f>IF(AND(A384,ISNUMBER(Journal!$B384)),MOD(ROUND(MOD(Journal!$B384,1)*1440,0)-ROUND(Journal!$D$8*60,0),1440),"")</f>
        <v>0</v>
      </c>
      <c r="AB384">
        <f>IF(G384=1,"LONG",IF(G384=-1,"SHORT",""))</f>
        <v>0</v>
      </c>
      <c r="AC384">
        <f>AC383+IF(K384,1,0)</f>
        <v>0</v>
      </c>
      <c r="AD384">
        <f>IF(K384,AC384,"")</f>
        <v>0</v>
      </c>
      <c r="AE384">
        <f>J384="OPEN"</f>
        <v>0</v>
      </c>
      <c r="AF384">
        <f>AND(J384&lt;&gt;"",J384&lt;&gt;"OK",J384&lt;&gt;"OPEN")</f>
        <v>0</v>
      </c>
      <c r="AH384">
        <v>373</v>
      </c>
      <c r="AI384">
        <f>IF(AH384&gt;$AZ$11,"",IF(AH384=0,Journal!$D$3,INDEX($Q$11:$Q$1010,MATCH(AH384,$AD$11:$AD$1010,0))))</f>
        <v>0</v>
      </c>
      <c r="AJ384">
        <v>374</v>
      </c>
      <c r="AK384">
        <f>IF(AJ384&gt;$AZ$11,"",INDEX($P$11:$P$1010,MATCH(AJ384,$AD$11:$AD$1010,0)))</f>
        <v>0</v>
      </c>
    </row>
    <row r="385" spans="1:37">
      <c r="A385">
        <f>COUNTA(Journal!A385:M385)&gt;0</f>
        <v>0</v>
      </c>
      <c r="B385">
        <f>IF(Journal!$C385="",0,IFERROR(MATCH(Journal!$C385,Markets!$A$5:$A$154,0),0))</f>
        <v>0</v>
      </c>
      <c r="C385">
        <f>IF(B385&gt;0,INDEX(Markets!$C$5:$C$154,B385),"")</f>
        <v>0</v>
      </c>
      <c r="D385">
        <f>IF(B385&gt;0,INDEX(Markets!$F$5:$F$154,B385),"")</f>
        <v>0</v>
      </c>
      <c r="E385">
        <f>IF(B385&gt;0,IF(INDEX(Markets!$G$5:$G$154,B385)="",Journal!$D$4,INDEX(Markets!$G$5:$G$154,B385)),"")</f>
        <v>0</v>
      </c>
      <c r="F385">
        <f>IF(B385&gt;0,N(INDEX(Markets!$H$5:$H$154,B385)),0)</f>
        <v>0</v>
      </c>
      <c r="G385">
        <f>IF(Journal!$D385="LONG",1,IF(Journal!$D385="SHORT",-1,0))</f>
        <v>0</v>
      </c>
      <c r="H385">
        <f>IF(AND(ISNUMBER(Journal!$E385),ISNUMBER(Journal!$F385)),ABS(Journal!$E385-Journal!$F385),"")</f>
        <v>0</v>
      </c>
      <c r="I385">
        <f>IF(NOT(A385),"",IF(Journal!$C385="","INSTRUMENT MISSING",IF(B385=0,"UNKNOWN INSTRUMENT",IF(OR(NOT(ISNUMBER(C385)),NOT(ISNUMBER(D385))),"INSTRUMENT SPECS MISSING",IF(OR(C385&lt;=0,D385&lt;=0),"INSTRUMENT SPECS MISSING",IF(NOT(ISNUMBER(Journal!$E385)),"ENTRY MISSING",IF(NOT(ISNUMBER(Journal!$F385)),"SL MISSING",IF(Journal!$F385=Journal!$E385,"SL = ENTRY",IF(G385=0,"DIRECTION MISSING",IF(G385*(Journal!$E385-Journal!$F385)&lt;=0,"SL WRONG SIDE",IF(NOT(AND(ISNUMBER(Journal!$L385),Journal!$L385&gt;0)),IF(TRUE,"LOTS MISSING","RISK MISSING"),"")))))))))))</f>
        <v>0</v>
      </c>
      <c r="J385">
        <f>IF(NOT(A385),"",IF(I385&lt;&gt;"",I385,IF(AND(ISNUMBER(Journal!$G385),G385*(Journal!$G385-Journal!$E385)&lt;=0),"TP1 WRONG SIDE",IF(AND(ISNUMBER(Journal!$H385),G385*(Journal!$H385-Journal!$E385)&lt;=0),"TP2 WRONG SIDE",IF(AND(ISNUMBER(Journal!$I385),G385*(Journal!$I385-Journal!$E385)&lt;=0),"TP3 WRONG SIDE",IF(Journal!$K385="","OPEN",IF(AND(Journal!$M385&lt;&gt;"",OR(NOT(ISNUMBER(Journal!$M385)),Journal!$M385&lt;=0,Journal!$M385&gt;=1)),"TP1 % INVALID",IF(Journal!$K385="SL","OK",IF(Journal!$K385="TP",IF(ISNUMBER(Journal!$G385),"OK","TP1 MISSING"),IF(Journal!$K385="Manual exit",IF(ISNUMBER(Journal!$J385),"OK","MANUAL MISSING"),IF(Journal!$K385="TP1 + Breakeven",IF(ISNUMBER(Journal!$G385),"OK","TP1 MISSING"),IF(Journal!$K385="TP1 + Manual",IF(ISNUMBER(Journal!$G385),IF(ISNUMBER(Journal!$J385),"OK","MANUAL MISSING"),IF(ISNUMBER(Journal!$J385),"TP1 MISSING","TP1 &amp; MANUAL MISSING")),IF(Journal!$K385="Multiple TP",IF(ISNUMBER(Journal!$G385),IF(ISNUMBER(Journal!$H385),"OK","TP2 MISSING"),IF(ISNUMBER(Journal!$H385),"TP1 MISSING","TP1 &amp; TP2 MISSING")),"UNKNOWN OUTCOME")))))))))))))</f>
        <v>0</v>
      </c>
      <c r="K385">
        <f>J385="OK"</f>
        <v>0</v>
      </c>
      <c r="L385">
        <f>IF(ISNUMBER(Journal!$M385),Journal!$M385,0.5)</f>
        <v>0</v>
      </c>
      <c r="M385">
        <f>IF(NOT(K385),"",G385*IF(Journal!$K385="SL",Journal!$F385-Journal!$E385,IF(Journal!$K385="TP",Journal!$G385-Journal!$E385,IF(Journal!$K385="Manual exit",Journal!$J385-Journal!$E385,IF(Journal!$K385="TP1 + Breakeven",L385*(Journal!$G385-Journal!$E385),IF(Journal!$K385="TP1 + Manual",L385*(Journal!$G385-Journal!$E385)+(1-L385)*(Journal!$J385-Journal!$E385),(Journal!$G385+Journal!$H385+IF(ISNUMBER(Journal!$I385),Journal!$I385,0))/IF(ISNUMBER(Journal!$I385),3,2)-Journal!$E385))))))</f>
        <v>0</v>
      </c>
      <c r="N385">
        <f>IF(K385,Journal!$E385+G385*M385,"")</f>
        <v>0</v>
      </c>
      <c r="O385">
        <f>Q384</f>
        <v>0</v>
      </c>
      <c r="P385">
        <f>IF(OR(NOT(A385),I385&lt;&gt;""),"",Journal!$L385)</f>
        <v>0</v>
      </c>
      <c r="Q385">
        <f>O385+IF(K385,V385,0)</f>
        <v>0</v>
      </c>
      <c r="R385">
        <f>IF(P385="","",H385*P385*C385*D385)</f>
        <v>0</v>
      </c>
      <c r="S385">
        <f>IF(K385,M385*P385*C385*D385,"")</f>
        <v>0</v>
      </c>
      <c r="T385">
        <f>IF(K385,-IF(F385&gt;0,F385*Journal!$E385*P385*C385*D385,P385*E385),"")</f>
        <v>0</v>
      </c>
      <c r="U385">
        <f>IF(K385,IF(S385&gt;0,"W",IF(S385&lt;0,"L","B")),"")</f>
        <v>0</v>
      </c>
      <c r="V385">
        <f>IF(K385,S385+T385,"")</f>
        <v>0</v>
      </c>
      <c r="W385">
        <f>IF(K385,V385/O385,"")</f>
        <v>0</v>
      </c>
      <c r="X385">
        <f>IF(K385,M385/H385,"")</f>
        <v>0</v>
      </c>
      <c r="Y385">
        <f>IF(AND(OR(J385="OK",J385="OPEN"),ISNUMBER(Journal!$G385)),G385*(Journal!$G385-Journal!$E385)/H385,"")</f>
        <v>0</v>
      </c>
      <c r="Z385">
        <f>IF(AA385="","",IF(AND(ISNUMBER(Settings!$D$5),ISNUMBER(Settings!$E$5),IF(Settings!$D$5&lt;=Settings!$E$5,AND(AA385&gt;=Settings!$D$5,AA385&lt;Settings!$E$5),OR(AA385&gt;=Settings!$D$5,AA385&lt;Settings!$E$5))),Settings!$A$5,IF(AND(ISNUMBER(Settings!$D$6),ISNUMBER(Settings!$E$6),IF(Settings!$D$6&lt;=Settings!$E$6,AND(AA385&gt;=Settings!$D$6,AA385&lt;Settings!$E$6),OR(AA385&gt;=Settings!$D$6,AA385&lt;Settings!$E$6))),Settings!$A$6,IF(AND(ISNUMBER(Settings!$D$7),ISNUMBER(Settings!$E$7),IF(Settings!$D$7&lt;=Settings!$E$7,AND(AA385&gt;=Settings!$D$7,AA385&lt;Settings!$E$7),OR(AA385&gt;=Settings!$D$7,AA385&lt;Settings!$E$7))),Settings!$A$7,IF(AND(ISNUMBER(Settings!$D$8),ISNUMBER(Settings!$E$8),IF(Settings!$D$8&lt;=Settings!$E$8,AND(AA385&gt;=Settings!$D$8,AA385&lt;Settings!$E$8),OR(AA385&gt;=Settings!$D$8,AA385&lt;Settings!$E$8))),Settings!$A$8,IF(AND(ISNUMBER(Settings!$D$9),ISNUMBER(Settings!$E$9),IF(Settings!$D$9&lt;=Settings!$E$9,AND(AA385&gt;=Settings!$D$9,AA385&lt;Settings!$E$9),OR(AA385&gt;=Settings!$D$9,AA385&lt;Settings!$E$9))),Settings!$A$9,IF(AND(ISNUMBER(Settings!$D$10),ISNUMBER(Settings!$E$10),IF(Settings!$D$10&lt;=Settings!$E$10,AND(AA385&gt;=Settings!$D$10,AA385&lt;Settings!$E$10),OR(AA385&gt;=Settings!$D$10,AA385&lt;Settings!$E$10))),Settings!$A$10,"")))))))</f>
        <v>0</v>
      </c>
      <c r="AA385">
        <f>IF(AND(A385,ISNUMBER(Journal!$B385)),MOD(ROUND(MOD(Journal!$B385,1)*1440,0)-ROUND(Journal!$D$8*60,0),1440),"")</f>
        <v>0</v>
      </c>
      <c r="AB385">
        <f>IF(G385=1,"LONG",IF(G385=-1,"SHORT",""))</f>
        <v>0</v>
      </c>
      <c r="AC385">
        <f>AC384+IF(K385,1,0)</f>
        <v>0</v>
      </c>
      <c r="AD385">
        <f>IF(K385,AC385,"")</f>
        <v>0</v>
      </c>
      <c r="AE385">
        <f>J385="OPEN"</f>
        <v>0</v>
      </c>
      <c r="AF385">
        <f>AND(J385&lt;&gt;"",J385&lt;&gt;"OK",J385&lt;&gt;"OPEN")</f>
        <v>0</v>
      </c>
      <c r="AH385">
        <v>374</v>
      </c>
      <c r="AI385">
        <f>IF(AH385&gt;$AZ$11,"",IF(AH385=0,Journal!$D$3,INDEX($Q$11:$Q$1010,MATCH(AH385,$AD$11:$AD$1010,0))))</f>
        <v>0</v>
      </c>
      <c r="AJ385">
        <v>375</v>
      </c>
      <c r="AK385">
        <f>IF(AJ385&gt;$AZ$11,"",INDEX($P$11:$P$1010,MATCH(AJ385,$AD$11:$AD$1010,0)))</f>
        <v>0</v>
      </c>
    </row>
    <row r="386" spans="1:37">
      <c r="A386">
        <f>COUNTA(Journal!A386:M386)&gt;0</f>
        <v>0</v>
      </c>
      <c r="B386">
        <f>IF(Journal!$C386="",0,IFERROR(MATCH(Journal!$C386,Markets!$A$5:$A$154,0),0))</f>
        <v>0</v>
      </c>
      <c r="C386">
        <f>IF(B386&gt;0,INDEX(Markets!$C$5:$C$154,B386),"")</f>
        <v>0</v>
      </c>
      <c r="D386">
        <f>IF(B386&gt;0,INDEX(Markets!$F$5:$F$154,B386),"")</f>
        <v>0</v>
      </c>
      <c r="E386">
        <f>IF(B386&gt;0,IF(INDEX(Markets!$G$5:$G$154,B386)="",Journal!$D$4,INDEX(Markets!$G$5:$G$154,B386)),"")</f>
        <v>0</v>
      </c>
      <c r="F386">
        <f>IF(B386&gt;0,N(INDEX(Markets!$H$5:$H$154,B386)),0)</f>
        <v>0</v>
      </c>
      <c r="G386">
        <f>IF(Journal!$D386="LONG",1,IF(Journal!$D386="SHORT",-1,0))</f>
        <v>0</v>
      </c>
      <c r="H386">
        <f>IF(AND(ISNUMBER(Journal!$E386),ISNUMBER(Journal!$F386)),ABS(Journal!$E386-Journal!$F386),"")</f>
        <v>0</v>
      </c>
      <c r="I386">
        <f>IF(NOT(A386),"",IF(Journal!$C386="","INSTRUMENT MISSING",IF(B386=0,"UNKNOWN INSTRUMENT",IF(OR(NOT(ISNUMBER(C386)),NOT(ISNUMBER(D386))),"INSTRUMENT SPECS MISSING",IF(OR(C386&lt;=0,D386&lt;=0),"INSTRUMENT SPECS MISSING",IF(NOT(ISNUMBER(Journal!$E386)),"ENTRY MISSING",IF(NOT(ISNUMBER(Journal!$F386)),"SL MISSING",IF(Journal!$F386=Journal!$E386,"SL = ENTRY",IF(G386=0,"DIRECTION MISSING",IF(G386*(Journal!$E386-Journal!$F386)&lt;=0,"SL WRONG SIDE",IF(NOT(AND(ISNUMBER(Journal!$L386),Journal!$L386&gt;0)),IF(TRUE,"LOTS MISSING","RISK MISSING"),"")))))))))))</f>
        <v>0</v>
      </c>
      <c r="J386">
        <f>IF(NOT(A386),"",IF(I386&lt;&gt;"",I386,IF(AND(ISNUMBER(Journal!$G386),G386*(Journal!$G386-Journal!$E386)&lt;=0),"TP1 WRONG SIDE",IF(AND(ISNUMBER(Journal!$H386),G386*(Journal!$H386-Journal!$E386)&lt;=0),"TP2 WRONG SIDE",IF(AND(ISNUMBER(Journal!$I386),G386*(Journal!$I386-Journal!$E386)&lt;=0),"TP3 WRONG SIDE",IF(Journal!$K386="","OPEN",IF(AND(Journal!$M386&lt;&gt;"",OR(NOT(ISNUMBER(Journal!$M386)),Journal!$M386&lt;=0,Journal!$M386&gt;=1)),"TP1 % INVALID",IF(Journal!$K386="SL","OK",IF(Journal!$K386="TP",IF(ISNUMBER(Journal!$G386),"OK","TP1 MISSING"),IF(Journal!$K386="Manual exit",IF(ISNUMBER(Journal!$J386),"OK","MANUAL MISSING"),IF(Journal!$K386="TP1 + Breakeven",IF(ISNUMBER(Journal!$G386),"OK","TP1 MISSING"),IF(Journal!$K386="TP1 + Manual",IF(ISNUMBER(Journal!$G386),IF(ISNUMBER(Journal!$J386),"OK","MANUAL MISSING"),IF(ISNUMBER(Journal!$J386),"TP1 MISSING","TP1 &amp; MANUAL MISSING")),IF(Journal!$K386="Multiple TP",IF(ISNUMBER(Journal!$G386),IF(ISNUMBER(Journal!$H386),"OK","TP2 MISSING"),IF(ISNUMBER(Journal!$H386),"TP1 MISSING","TP1 &amp; TP2 MISSING")),"UNKNOWN OUTCOME")))))))))))))</f>
        <v>0</v>
      </c>
      <c r="K386">
        <f>J386="OK"</f>
        <v>0</v>
      </c>
      <c r="L386">
        <f>IF(ISNUMBER(Journal!$M386),Journal!$M386,0.5)</f>
        <v>0</v>
      </c>
      <c r="M386">
        <f>IF(NOT(K386),"",G386*IF(Journal!$K386="SL",Journal!$F386-Journal!$E386,IF(Journal!$K386="TP",Journal!$G386-Journal!$E386,IF(Journal!$K386="Manual exit",Journal!$J386-Journal!$E386,IF(Journal!$K386="TP1 + Breakeven",L386*(Journal!$G386-Journal!$E386),IF(Journal!$K386="TP1 + Manual",L386*(Journal!$G386-Journal!$E386)+(1-L386)*(Journal!$J386-Journal!$E386),(Journal!$G386+Journal!$H386+IF(ISNUMBER(Journal!$I386),Journal!$I386,0))/IF(ISNUMBER(Journal!$I386),3,2)-Journal!$E386))))))</f>
        <v>0</v>
      </c>
      <c r="N386">
        <f>IF(K386,Journal!$E386+G386*M386,"")</f>
        <v>0</v>
      </c>
      <c r="O386">
        <f>Q385</f>
        <v>0</v>
      </c>
      <c r="P386">
        <f>IF(OR(NOT(A386),I386&lt;&gt;""),"",Journal!$L386)</f>
        <v>0</v>
      </c>
      <c r="Q386">
        <f>O386+IF(K386,V386,0)</f>
        <v>0</v>
      </c>
      <c r="R386">
        <f>IF(P386="","",H386*P386*C386*D386)</f>
        <v>0</v>
      </c>
      <c r="S386">
        <f>IF(K386,M386*P386*C386*D386,"")</f>
        <v>0</v>
      </c>
      <c r="T386">
        <f>IF(K386,-IF(F386&gt;0,F386*Journal!$E386*P386*C386*D386,P386*E386),"")</f>
        <v>0</v>
      </c>
      <c r="U386">
        <f>IF(K386,IF(S386&gt;0,"W",IF(S386&lt;0,"L","B")),"")</f>
        <v>0</v>
      </c>
      <c r="V386">
        <f>IF(K386,S386+T386,"")</f>
        <v>0</v>
      </c>
      <c r="W386">
        <f>IF(K386,V386/O386,"")</f>
        <v>0</v>
      </c>
      <c r="X386">
        <f>IF(K386,M386/H386,"")</f>
        <v>0</v>
      </c>
      <c r="Y386">
        <f>IF(AND(OR(J386="OK",J386="OPEN"),ISNUMBER(Journal!$G386)),G386*(Journal!$G386-Journal!$E386)/H386,"")</f>
        <v>0</v>
      </c>
      <c r="Z386">
        <f>IF(AA386="","",IF(AND(ISNUMBER(Settings!$D$5),ISNUMBER(Settings!$E$5),IF(Settings!$D$5&lt;=Settings!$E$5,AND(AA386&gt;=Settings!$D$5,AA386&lt;Settings!$E$5),OR(AA386&gt;=Settings!$D$5,AA386&lt;Settings!$E$5))),Settings!$A$5,IF(AND(ISNUMBER(Settings!$D$6),ISNUMBER(Settings!$E$6),IF(Settings!$D$6&lt;=Settings!$E$6,AND(AA386&gt;=Settings!$D$6,AA386&lt;Settings!$E$6),OR(AA386&gt;=Settings!$D$6,AA386&lt;Settings!$E$6))),Settings!$A$6,IF(AND(ISNUMBER(Settings!$D$7),ISNUMBER(Settings!$E$7),IF(Settings!$D$7&lt;=Settings!$E$7,AND(AA386&gt;=Settings!$D$7,AA386&lt;Settings!$E$7),OR(AA386&gt;=Settings!$D$7,AA386&lt;Settings!$E$7))),Settings!$A$7,IF(AND(ISNUMBER(Settings!$D$8),ISNUMBER(Settings!$E$8),IF(Settings!$D$8&lt;=Settings!$E$8,AND(AA386&gt;=Settings!$D$8,AA386&lt;Settings!$E$8),OR(AA386&gt;=Settings!$D$8,AA386&lt;Settings!$E$8))),Settings!$A$8,IF(AND(ISNUMBER(Settings!$D$9),ISNUMBER(Settings!$E$9),IF(Settings!$D$9&lt;=Settings!$E$9,AND(AA386&gt;=Settings!$D$9,AA386&lt;Settings!$E$9),OR(AA386&gt;=Settings!$D$9,AA386&lt;Settings!$E$9))),Settings!$A$9,IF(AND(ISNUMBER(Settings!$D$10),ISNUMBER(Settings!$E$10),IF(Settings!$D$10&lt;=Settings!$E$10,AND(AA386&gt;=Settings!$D$10,AA386&lt;Settings!$E$10),OR(AA386&gt;=Settings!$D$10,AA386&lt;Settings!$E$10))),Settings!$A$10,"")))))))</f>
        <v>0</v>
      </c>
      <c r="AA386">
        <f>IF(AND(A386,ISNUMBER(Journal!$B386)),MOD(ROUND(MOD(Journal!$B386,1)*1440,0)-ROUND(Journal!$D$8*60,0),1440),"")</f>
        <v>0</v>
      </c>
      <c r="AB386">
        <f>IF(G386=1,"LONG",IF(G386=-1,"SHORT",""))</f>
        <v>0</v>
      </c>
      <c r="AC386">
        <f>AC385+IF(K386,1,0)</f>
        <v>0</v>
      </c>
      <c r="AD386">
        <f>IF(K386,AC386,"")</f>
        <v>0</v>
      </c>
      <c r="AE386">
        <f>J386="OPEN"</f>
        <v>0</v>
      </c>
      <c r="AF386">
        <f>AND(J386&lt;&gt;"",J386&lt;&gt;"OK",J386&lt;&gt;"OPEN")</f>
        <v>0</v>
      </c>
      <c r="AH386">
        <v>375</v>
      </c>
      <c r="AI386">
        <f>IF(AH386&gt;$AZ$11,"",IF(AH386=0,Journal!$D$3,INDEX($Q$11:$Q$1010,MATCH(AH386,$AD$11:$AD$1010,0))))</f>
        <v>0</v>
      </c>
      <c r="AJ386">
        <v>376</v>
      </c>
      <c r="AK386">
        <f>IF(AJ386&gt;$AZ$11,"",INDEX($P$11:$P$1010,MATCH(AJ386,$AD$11:$AD$1010,0)))</f>
        <v>0</v>
      </c>
    </row>
    <row r="387" spans="1:37">
      <c r="A387">
        <f>COUNTA(Journal!A387:M387)&gt;0</f>
        <v>0</v>
      </c>
      <c r="B387">
        <f>IF(Journal!$C387="",0,IFERROR(MATCH(Journal!$C387,Markets!$A$5:$A$154,0),0))</f>
        <v>0</v>
      </c>
      <c r="C387">
        <f>IF(B387&gt;0,INDEX(Markets!$C$5:$C$154,B387),"")</f>
        <v>0</v>
      </c>
      <c r="D387">
        <f>IF(B387&gt;0,INDEX(Markets!$F$5:$F$154,B387),"")</f>
        <v>0</v>
      </c>
      <c r="E387">
        <f>IF(B387&gt;0,IF(INDEX(Markets!$G$5:$G$154,B387)="",Journal!$D$4,INDEX(Markets!$G$5:$G$154,B387)),"")</f>
        <v>0</v>
      </c>
      <c r="F387">
        <f>IF(B387&gt;0,N(INDEX(Markets!$H$5:$H$154,B387)),0)</f>
        <v>0</v>
      </c>
      <c r="G387">
        <f>IF(Journal!$D387="LONG",1,IF(Journal!$D387="SHORT",-1,0))</f>
        <v>0</v>
      </c>
      <c r="H387">
        <f>IF(AND(ISNUMBER(Journal!$E387),ISNUMBER(Journal!$F387)),ABS(Journal!$E387-Journal!$F387),"")</f>
        <v>0</v>
      </c>
      <c r="I387">
        <f>IF(NOT(A387),"",IF(Journal!$C387="","INSTRUMENT MISSING",IF(B387=0,"UNKNOWN INSTRUMENT",IF(OR(NOT(ISNUMBER(C387)),NOT(ISNUMBER(D387))),"INSTRUMENT SPECS MISSING",IF(OR(C387&lt;=0,D387&lt;=0),"INSTRUMENT SPECS MISSING",IF(NOT(ISNUMBER(Journal!$E387)),"ENTRY MISSING",IF(NOT(ISNUMBER(Journal!$F387)),"SL MISSING",IF(Journal!$F387=Journal!$E387,"SL = ENTRY",IF(G387=0,"DIRECTION MISSING",IF(G387*(Journal!$E387-Journal!$F387)&lt;=0,"SL WRONG SIDE",IF(NOT(AND(ISNUMBER(Journal!$L387),Journal!$L387&gt;0)),IF(TRUE,"LOTS MISSING","RISK MISSING"),"")))))))))))</f>
        <v>0</v>
      </c>
      <c r="J387">
        <f>IF(NOT(A387),"",IF(I387&lt;&gt;"",I387,IF(AND(ISNUMBER(Journal!$G387),G387*(Journal!$G387-Journal!$E387)&lt;=0),"TP1 WRONG SIDE",IF(AND(ISNUMBER(Journal!$H387),G387*(Journal!$H387-Journal!$E387)&lt;=0),"TP2 WRONG SIDE",IF(AND(ISNUMBER(Journal!$I387),G387*(Journal!$I387-Journal!$E387)&lt;=0),"TP3 WRONG SIDE",IF(Journal!$K387="","OPEN",IF(AND(Journal!$M387&lt;&gt;"",OR(NOT(ISNUMBER(Journal!$M387)),Journal!$M387&lt;=0,Journal!$M387&gt;=1)),"TP1 % INVALID",IF(Journal!$K387="SL","OK",IF(Journal!$K387="TP",IF(ISNUMBER(Journal!$G387),"OK","TP1 MISSING"),IF(Journal!$K387="Manual exit",IF(ISNUMBER(Journal!$J387),"OK","MANUAL MISSING"),IF(Journal!$K387="TP1 + Breakeven",IF(ISNUMBER(Journal!$G387),"OK","TP1 MISSING"),IF(Journal!$K387="TP1 + Manual",IF(ISNUMBER(Journal!$G387),IF(ISNUMBER(Journal!$J387),"OK","MANUAL MISSING"),IF(ISNUMBER(Journal!$J387),"TP1 MISSING","TP1 &amp; MANUAL MISSING")),IF(Journal!$K387="Multiple TP",IF(ISNUMBER(Journal!$G387),IF(ISNUMBER(Journal!$H387),"OK","TP2 MISSING"),IF(ISNUMBER(Journal!$H387),"TP1 MISSING","TP1 &amp; TP2 MISSING")),"UNKNOWN OUTCOME")))))))))))))</f>
        <v>0</v>
      </c>
      <c r="K387">
        <f>J387="OK"</f>
        <v>0</v>
      </c>
      <c r="L387">
        <f>IF(ISNUMBER(Journal!$M387),Journal!$M387,0.5)</f>
        <v>0</v>
      </c>
      <c r="M387">
        <f>IF(NOT(K387),"",G387*IF(Journal!$K387="SL",Journal!$F387-Journal!$E387,IF(Journal!$K387="TP",Journal!$G387-Journal!$E387,IF(Journal!$K387="Manual exit",Journal!$J387-Journal!$E387,IF(Journal!$K387="TP1 + Breakeven",L387*(Journal!$G387-Journal!$E387),IF(Journal!$K387="TP1 + Manual",L387*(Journal!$G387-Journal!$E387)+(1-L387)*(Journal!$J387-Journal!$E387),(Journal!$G387+Journal!$H387+IF(ISNUMBER(Journal!$I387),Journal!$I387,0))/IF(ISNUMBER(Journal!$I387),3,2)-Journal!$E387))))))</f>
        <v>0</v>
      </c>
      <c r="N387">
        <f>IF(K387,Journal!$E387+G387*M387,"")</f>
        <v>0</v>
      </c>
      <c r="O387">
        <f>Q386</f>
        <v>0</v>
      </c>
      <c r="P387">
        <f>IF(OR(NOT(A387),I387&lt;&gt;""),"",Journal!$L387)</f>
        <v>0</v>
      </c>
      <c r="Q387">
        <f>O387+IF(K387,V387,0)</f>
        <v>0</v>
      </c>
      <c r="R387">
        <f>IF(P387="","",H387*P387*C387*D387)</f>
        <v>0</v>
      </c>
      <c r="S387">
        <f>IF(K387,M387*P387*C387*D387,"")</f>
        <v>0</v>
      </c>
      <c r="T387">
        <f>IF(K387,-IF(F387&gt;0,F387*Journal!$E387*P387*C387*D387,P387*E387),"")</f>
        <v>0</v>
      </c>
      <c r="U387">
        <f>IF(K387,IF(S387&gt;0,"W",IF(S387&lt;0,"L","B")),"")</f>
        <v>0</v>
      </c>
      <c r="V387">
        <f>IF(K387,S387+T387,"")</f>
        <v>0</v>
      </c>
      <c r="W387">
        <f>IF(K387,V387/O387,"")</f>
        <v>0</v>
      </c>
      <c r="X387">
        <f>IF(K387,M387/H387,"")</f>
        <v>0</v>
      </c>
      <c r="Y387">
        <f>IF(AND(OR(J387="OK",J387="OPEN"),ISNUMBER(Journal!$G387)),G387*(Journal!$G387-Journal!$E387)/H387,"")</f>
        <v>0</v>
      </c>
      <c r="Z387">
        <f>IF(AA387="","",IF(AND(ISNUMBER(Settings!$D$5),ISNUMBER(Settings!$E$5),IF(Settings!$D$5&lt;=Settings!$E$5,AND(AA387&gt;=Settings!$D$5,AA387&lt;Settings!$E$5),OR(AA387&gt;=Settings!$D$5,AA387&lt;Settings!$E$5))),Settings!$A$5,IF(AND(ISNUMBER(Settings!$D$6),ISNUMBER(Settings!$E$6),IF(Settings!$D$6&lt;=Settings!$E$6,AND(AA387&gt;=Settings!$D$6,AA387&lt;Settings!$E$6),OR(AA387&gt;=Settings!$D$6,AA387&lt;Settings!$E$6))),Settings!$A$6,IF(AND(ISNUMBER(Settings!$D$7),ISNUMBER(Settings!$E$7),IF(Settings!$D$7&lt;=Settings!$E$7,AND(AA387&gt;=Settings!$D$7,AA387&lt;Settings!$E$7),OR(AA387&gt;=Settings!$D$7,AA387&lt;Settings!$E$7))),Settings!$A$7,IF(AND(ISNUMBER(Settings!$D$8),ISNUMBER(Settings!$E$8),IF(Settings!$D$8&lt;=Settings!$E$8,AND(AA387&gt;=Settings!$D$8,AA387&lt;Settings!$E$8),OR(AA387&gt;=Settings!$D$8,AA387&lt;Settings!$E$8))),Settings!$A$8,IF(AND(ISNUMBER(Settings!$D$9),ISNUMBER(Settings!$E$9),IF(Settings!$D$9&lt;=Settings!$E$9,AND(AA387&gt;=Settings!$D$9,AA387&lt;Settings!$E$9),OR(AA387&gt;=Settings!$D$9,AA387&lt;Settings!$E$9))),Settings!$A$9,IF(AND(ISNUMBER(Settings!$D$10),ISNUMBER(Settings!$E$10),IF(Settings!$D$10&lt;=Settings!$E$10,AND(AA387&gt;=Settings!$D$10,AA387&lt;Settings!$E$10),OR(AA387&gt;=Settings!$D$10,AA387&lt;Settings!$E$10))),Settings!$A$10,"")))))))</f>
        <v>0</v>
      </c>
      <c r="AA387">
        <f>IF(AND(A387,ISNUMBER(Journal!$B387)),MOD(ROUND(MOD(Journal!$B387,1)*1440,0)-ROUND(Journal!$D$8*60,0),1440),"")</f>
        <v>0</v>
      </c>
      <c r="AB387">
        <f>IF(G387=1,"LONG",IF(G387=-1,"SHORT",""))</f>
        <v>0</v>
      </c>
      <c r="AC387">
        <f>AC386+IF(K387,1,0)</f>
        <v>0</v>
      </c>
      <c r="AD387">
        <f>IF(K387,AC387,"")</f>
        <v>0</v>
      </c>
      <c r="AE387">
        <f>J387="OPEN"</f>
        <v>0</v>
      </c>
      <c r="AF387">
        <f>AND(J387&lt;&gt;"",J387&lt;&gt;"OK",J387&lt;&gt;"OPEN")</f>
        <v>0</v>
      </c>
      <c r="AH387">
        <v>376</v>
      </c>
      <c r="AI387">
        <f>IF(AH387&gt;$AZ$11,"",IF(AH387=0,Journal!$D$3,INDEX($Q$11:$Q$1010,MATCH(AH387,$AD$11:$AD$1010,0))))</f>
        <v>0</v>
      </c>
      <c r="AJ387">
        <v>377</v>
      </c>
      <c r="AK387">
        <f>IF(AJ387&gt;$AZ$11,"",INDEX($P$11:$P$1010,MATCH(AJ387,$AD$11:$AD$1010,0)))</f>
        <v>0</v>
      </c>
    </row>
    <row r="388" spans="1:37">
      <c r="A388">
        <f>COUNTA(Journal!A388:M388)&gt;0</f>
        <v>0</v>
      </c>
      <c r="B388">
        <f>IF(Journal!$C388="",0,IFERROR(MATCH(Journal!$C388,Markets!$A$5:$A$154,0),0))</f>
        <v>0</v>
      </c>
      <c r="C388">
        <f>IF(B388&gt;0,INDEX(Markets!$C$5:$C$154,B388),"")</f>
        <v>0</v>
      </c>
      <c r="D388">
        <f>IF(B388&gt;0,INDEX(Markets!$F$5:$F$154,B388),"")</f>
        <v>0</v>
      </c>
      <c r="E388">
        <f>IF(B388&gt;0,IF(INDEX(Markets!$G$5:$G$154,B388)="",Journal!$D$4,INDEX(Markets!$G$5:$G$154,B388)),"")</f>
        <v>0</v>
      </c>
      <c r="F388">
        <f>IF(B388&gt;0,N(INDEX(Markets!$H$5:$H$154,B388)),0)</f>
        <v>0</v>
      </c>
      <c r="G388">
        <f>IF(Journal!$D388="LONG",1,IF(Journal!$D388="SHORT",-1,0))</f>
        <v>0</v>
      </c>
      <c r="H388">
        <f>IF(AND(ISNUMBER(Journal!$E388),ISNUMBER(Journal!$F388)),ABS(Journal!$E388-Journal!$F388),"")</f>
        <v>0</v>
      </c>
      <c r="I388">
        <f>IF(NOT(A388),"",IF(Journal!$C388="","INSTRUMENT MISSING",IF(B388=0,"UNKNOWN INSTRUMENT",IF(OR(NOT(ISNUMBER(C388)),NOT(ISNUMBER(D388))),"INSTRUMENT SPECS MISSING",IF(OR(C388&lt;=0,D388&lt;=0),"INSTRUMENT SPECS MISSING",IF(NOT(ISNUMBER(Journal!$E388)),"ENTRY MISSING",IF(NOT(ISNUMBER(Journal!$F388)),"SL MISSING",IF(Journal!$F388=Journal!$E388,"SL = ENTRY",IF(G388=0,"DIRECTION MISSING",IF(G388*(Journal!$E388-Journal!$F388)&lt;=0,"SL WRONG SIDE",IF(NOT(AND(ISNUMBER(Journal!$L388),Journal!$L388&gt;0)),IF(TRUE,"LOTS MISSING","RISK MISSING"),"")))))))))))</f>
        <v>0</v>
      </c>
      <c r="J388">
        <f>IF(NOT(A388),"",IF(I388&lt;&gt;"",I388,IF(AND(ISNUMBER(Journal!$G388),G388*(Journal!$G388-Journal!$E388)&lt;=0),"TP1 WRONG SIDE",IF(AND(ISNUMBER(Journal!$H388),G388*(Journal!$H388-Journal!$E388)&lt;=0),"TP2 WRONG SIDE",IF(AND(ISNUMBER(Journal!$I388),G388*(Journal!$I388-Journal!$E388)&lt;=0),"TP3 WRONG SIDE",IF(Journal!$K388="","OPEN",IF(AND(Journal!$M388&lt;&gt;"",OR(NOT(ISNUMBER(Journal!$M388)),Journal!$M388&lt;=0,Journal!$M388&gt;=1)),"TP1 % INVALID",IF(Journal!$K388="SL","OK",IF(Journal!$K388="TP",IF(ISNUMBER(Journal!$G388),"OK","TP1 MISSING"),IF(Journal!$K388="Manual exit",IF(ISNUMBER(Journal!$J388),"OK","MANUAL MISSING"),IF(Journal!$K388="TP1 + Breakeven",IF(ISNUMBER(Journal!$G388),"OK","TP1 MISSING"),IF(Journal!$K388="TP1 + Manual",IF(ISNUMBER(Journal!$G388),IF(ISNUMBER(Journal!$J388),"OK","MANUAL MISSING"),IF(ISNUMBER(Journal!$J388),"TP1 MISSING","TP1 &amp; MANUAL MISSING")),IF(Journal!$K388="Multiple TP",IF(ISNUMBER(Journal!$G388),IF(ISNUMBER(Journal!$H388),"OK","TP2 MISSING"),IF(ISNUMBER(Journal!$H388),"TP1 MISSING","TP1 &amp; TP2 MISSING")),"UNKNOWN OUTCOME")))))))))))))</f>
        <v>0</v>
      </c>
      <c r="K388">
        <f>J388="OK"</f>
        <v>0</v>
      </c>
      <c r="L388">
        <f>IF(ISNUMBER(Journal!$M388),Journal!$M388,0.5)</f>
        <v>0</v>
      </c>
      <c r="M388">
        <f>IF(NOT(K388),"",G388*IF(Journal!$K388="SL",Journal!$F388-Journal!$E388,IF(Journal!$K388="TP",Journal!$G388-Journal!$E388,IF(Journal!$K388="Manual exit",Journal!$J388-Journal!$E388,IF(Journal!$K388="TP1 + Breakeven",L388*(Journal!$G388-Journal!$E388),IF(Journal!$K388="TP1 + Manual",L388*(Journal!$G388-Journal!$E388)+(1-L388)*(Journal!$J388-Journal!$E388),(Journal!$G388+Journal!$H388+IF(ISNUMBER(Journal!$I388),Journal!$I388,0))/IF(ISNUMBER(Journal!$I388),3,2)-Journal!$E388))))))</f>
        <v>0</v>
      </c>
      <c r="N388">
        <f>IF(K388,Journal!$E388+G388*M388,"")</f>
        <v>0</v>
      </c>
      <c r="O388">
        <f>Q387</f>
        <v>0</v>
      </c>
      <c r="P388">
        <f>IF(OR(NOT(A388),I388&lt;&gt;""),"",Journal!$L388)</f>
        <v>0</v>
      </c>
      <c r="Q388">
        <f>O388+IF(K388,V388,0)</f>
        <v>0</v>
      </c>
      <c r="R388">
        <f>IF(P388="","",H388*P388*C388*D388)</f>
        <v>0</v>
      </c>
      <c r="S388">
        <f>IF(K388,M388*P388*C388*D388,"")</f>
        <v>0</v>
      </c>
      <c r="T388">
        <f>IF(K388,-IF(F388&gt;0,F388*Journal!$E388*P388*C388*D388,P388*E388),"")</f>
        <v>0</v>
      </c>
      <c r="U388">
        <f>IF(K388,IF(S388&gt;0,"W",IF(S388&lt;0,"L","B")),"")</f>
        <v>0</v>
      </c>
      <c r="V388">
        <f>IF(K388,S388+T388,"")</f>
        <v>0</v>
      </c>
      <c r="W388">
        <f>IF(K388,V388/O388,"")</f>
        <v>0</v>
      </c>
      <c r="X388">
        <f>IF(K388,M388/H388,"")</f>
        <v>0</v>
      </c>
      <c r="Y388">
        <f>IF(AND(OR(J388="OK",J388="OPEN"),ISNUMBER(Journal!$G388)),G388*(Journal!$G388-Journal!$E388)/H388,"")</f>
        <v>0</v>
      </c>
      <c r="Z388">
        <f>IF(AA388="","",IF(AND(ISNUMBER(Settings!$D$5),ISNUMBER(Settings!$E$5),IF(Settings!$D$5&lt;=Settings!$E$5,AND(AA388&gt;=Settings!$D$5,AA388&lt;Settings!$E$5),OR(AA388&gt;=Settings!$D$5,AA388&lt;Settings!$E$5))),Settings!$A$5,IF(AND(ISNUMBER(Settings!$D$6),ISNUMBER(Settings!$E$6),IF(Settings!$D$6&lt;=Settings!$E$6,AND(AA388&gt;=Settings!$D$6,AA388&lt;Settings!$E$6),OR(AA388&gt;=Settings!$D$6,AA388&lt;Settings!$E$6))),Settings!$A$6,IF(AND(ISNUMBER(Settings!$D$7),ISNUMBER(Settings!$E$7),IF(Settings!$D$7&lt;=Settings!$E$7,AND(AA388&gt;=Settings!$D$7,AA388&lt;Settings!$E$7),OR(AA388&gt;=Settings!$D$7,AA388&lt;Settings!$E$7))),Settings!$A$7,IF(AND(ISNUMBER(Settings!$D$8),ISNUMBER(Settings!$E$8),IF(Settings!$D$8&lt;=Settings!$E$8,AND(AA388&gt;=Settings!$D$8,AA388&lt;Settings!$E$8),OR(AA388&gt;=Settings!$D$8,AA388&lt;Settings!$E$8))),Settings!$A$8,IF(AND(ISNUMBER(Settings!$D$9),ISNUMBER(Settings!$E$9),IF(Settings!$D$9&lt;=Settings!$E$9,AND(AA388&gt;=Settings!$D$9,AA388&lt;Settings!$E$9),OR(AA388&gt;=Settings!$D$9,AA388&lt;Settings!$E$9))),Settings!$A$9,IF(AND(ISNUMBER(Settings!$D$10),ISNUMBER(Settings!$E$10),IF(Settings!$D$10&lt;=Settings!$E$10,AND(AA388&gt;=Settings!$D$10,AA388&lt;Settings!$E$10),OR(AA388&gt;=Settings!$D$10,AA388&lt;Settings!$E$10))),Settings!$A$10,"")))))))</f>
        <v>0</v>
      </c>
      <c r="AA388">
        <f>IF(AND(A388,ISNUMBER(Journal!$B388)),MOD(ROUND(MOD(Journal!$B388,1)*1440,0)-ROUND(Journal!$D$8*60,0),1440),"")</f>
        <v>0</v>
      </c>
      <c r="AB388">
        <f>IF(G388=1,"LONG",IF(G388=-1,"SHORT",""))</f>
        <v>0</v>
      </c>
      <c r="AC388">
        <f>AC387+IF(K388,1,0)</f>
        <v>0</v>
      </c>
      <c r="AD388">
        <f>IF(K388,AC388,"")</f>
        <v>0</v>
      </c>
      <c r="AE388">
        <f>J388="OPEN"</f>
        <v>0</v>
      </c>
      <c r="AF388">
        <f>AND(J388&lt;&gt;"",J388&lt;&gt;"OK",J388&lt;&gt;"OPEN")</f>
        <v>0</v>
      </c>
      <c r="AH388">
        <v>377</v>
      </c>
      <c r="AI388">
        <f>IF(AH388&gt;$AZ$11,"",IF(AH388=0,Journal!$D$3,INDEX($Q$11:$Q$1010,MATCH(AH388,$AD$11:$AD$1010,0))))</f>
        <v>0</v>
      </c>
      <c r="AJ388">
        <v>378</v>
      </c>
      <c r="AK388">
        <f>IF(AJ388&gt;$AZ$11,"",INDEX($P$11:$P$1010,MATCH(AJ388,$AD$11:$AD$1010,0)))</f>
        <v>0</v>
      </c>
    </row>
    <row r="389" spans="1:37">
      <c r="A389">
        <f>COUNTA(Journal!A389:M389)&gt;0</f>
        <v>0</v>
      </c>
      <c r="B389">
        <f>IF(Journal!$C389="",0,IFERROR(MATCH(Journal!$C389,Markets!$A$5:$A$154,0),0))</f>
        <v>0</v>
      </c>
      <c r="C389">
        <f>IF(B389&gt;0,INDEX(Markets!$C$5:$C$154,B389),"")</f>
        <v>0</v>
      </c>
      <c r="D389">
        <f>IF(B389&gt;0,INDEX(Markets!$F$5:$F$154,B389),"")</f>
        <v>0</v>
      </c>
      <c r="E389">
        <f>IF(B389&gt;0,IF(INDEX(Markets!$G$5:$G$154,B389)="",Journal!$D$4,INDEX(Markets!$G$5:$G$154,B389)),"")</f>
        <v>0</v>
      </c>
      <c r="F389">
        <f>IF(B389&gt;0,N(INDEX(Markets!$H$5:$H$154,B389)),0)</f>
        <v>0</v>
      </c>
      <c r="G389">
        <f>IF(Journal!$D389="LONG",1,IF(Journal!$D389="SHORT",-1,0))</f>
        <v>0</v>
      </c>
      <c r="H389">
        <f>IF(AND(ISNUMBER(Journal!$E389),ISNUMBER(Journal!$F389)),ABS(Journal!$E389-Journal!$F389),"")</f>
        <v>0</v>
      </c>
      <c r="I389">
        <f>IF(NOT(A389),"",IF(Journal!$C389="","INSTRUMENT MISSING",IF(B389=0,"UNKNOWN INSTRUMENT",IF(OR(NOT(ISNUMBER(C389)),NOT(ISNUMBER(D389))),"INSTRUMENT SPECS MISSING",IF(OR(C389&lt;=0,D389&lt;=0),"INSTRUMENT SPECS MISSING",IF(NOT(ISNUMBER(Journal!$E389)),"ENTRY MISSING",IF(NOT(ISNUMBER(Journal!$F389)),"SL MISSING",IF(Journal!$F389=Journal!$E389,"SL = ENTRY",IF(G389=0,"DIRECTION MISSING",IF(G389*(Journal!$E389-Journal!$F389)&lt;=0,"SL WRONG SIDE",IF(NOT(AND(ISNUMBER(Journal!$L389),Journal!$L389&gt;0)),IF(TRUE,"LOTS MISSING","RISK MISSING"),"")))))))))))</f>
        <v>0</v>
      </c>
      <c r="J389">
        <f>IF(NOT(A389),"",IF(I389&lt;&gt;"",I389,IF(AND(ISNUMBER(Journal!$G389),G389*(Journal!$G389-Journal!$E389)&lt;=0),"TP1 WRONG SIDE",IF(AND(ISNUMBER(Journal!$H389),G389*(Journal!$H389-Journal!$E389)&lt;=0),"TP2 WRONG SIDE",IF(AND(ISNUMBER(Journal!$I389),G389*(Journal!$I389-Journal!$E389)&lt;=0),"TP3 WRONG SIDE",IF(Journal!$K389="","OPEN",IF(AND(Journal!$M389&lt;&gt;"",OR(NOT(ISNUMBER(Journal!$M389)),Journal!$M389&lt;=0,Journal!$M389&gt;=1)),"TP1 % INVALID",IF(Journal!$K389="SL","OK",IF(Journal!$K389="TP",IF(ISNUMBER(Journal!$G389),"OK","TP1 MISSING"),IF(Journal!$K389="Manual exit",IF(ISNUMBER(Journal!$J389),"OK","MANUAL MISSING"),IF(Journal!$K389="TP1 + Breakeven",IF(ISNUMBER(Journal!$G389),"OK","TP1 MISSING"),IF(Journal!$K389="TP1 + Manual",IF(ISNUMBER(Journal!$G389),IF(ISNUMBER(Journal!$J389),"OK","MANUAL MISSING"),IF(ISNUMBER(Journal!$J389),"TP1 MISSING","TP1 &amp; MANUAL MISSING")),IF(Journal!$K389="Multiple TP",IF(ISNUMBER(Journal!$G389),IF(ISNUMBER(Journal!$H389),"OK","TP2 MISSING"),IF(ISNUMBER(Journal!$H389),"TP1 MISSING","TP1 &amp; TP2 MISSING")),"UNKNOWN OUTCOME")))))))))))))</f>
        <v>0</v>
      </c>
      <c r="K389">
        <f>J389="OK"</f>
        <v>0</v>
      </c>
      <c r="L389">
        <f>IF(ISNUMBER(Journal!$M389),Journal!$M389,0.5)</f>
        <v>0</v>
      </c>
      <c r="M389">
        <f>IF(NOT(K389),"",G389*IF(Journal!$K389="SL",Journal!$F389-Journal!$E389,IF(Journal!$K389="TP",Journal!$G389-Journal!$E389,IF(Journal!$K389="Manual exit",Journal!$J389-Journal!$E389,IF(Journal!$K389="TP1 + Breakeven",L389*(Journal!$G389-Journal!$E389),IF(Journal!$K389="TP1 + Manual",L389*(Journal!$G389-Journal!$E389)+(1-L389)*(Journal!$J389-Journal!$E389),(Journal!$G389+Journal!$H389+IF(ISNUMBER(Journal!$I389),Journal!$I389,0))/IF(ISNUMBER(Journal!$I389),3,2)-Journal!$E389))))))</f>
        <v>0</v>
      </c>
      <c r="N389">
        <f>IF(K389,Journal!$E389+G389*M389,"")</f>
        <v>0</v>
      </c>
      <c r="O389">
        <f>Q388</f>
        <v>0</v>
      </c>
      <c r="P389">
        <f>IF(OR(NOT(A389),I389&lt;&gt;""),"",Journal!$L389)</f>
        <v>0</v>
      </c>
      <c r="Q389">
        <f>O389+IF(K389,V389,0)</f>
        <v>0</v>
      </c>
      <c r="R389">
        <f>IF(P389="","",H389*P389*C389*D389)</f>
        <v>0</v>
      </c>
      <c r="S389">
        <f>IF(K389,M389*P389*C389*D389,"")</f>
        <v>0</v>
      </c>
      <c r="T389">
        <f>IF(K389,-IF(F389&gt;0,F389*Journal!$E389*P389*C389*D389,P389*E389),"")</f>
        <v>0</v>
      </c>
      <c r="U389">
        <f>IF(K389,IF(S389&gt;0,"W",IF(S389&lt;0,"L","B")),"")</f>
        <v>0</v>
      </c>
      <c r="V389">
        <f>IF(K389,S389+T389,"")</f>
        <v>0</v>
      </c>
      <c r="W389">
        <f>IF(K389,V389/O389,"")</f>
        <v>0</v>
      </c>
      <c r="X389">
        <f>IF(K389,M389/H389,"")</f>
        <v>0</v>
      </c>
      <c r="Y389">
        <f>IF(AND(OR(J389="OK",J389="OPEN"),ISNUMBER(Journal!$G389)),G389*(Journal!$G389-Journal!$E389)/H389,"")</f>
        <v>0</v>
      </c>
      <c r="Z389">
        <f>IF(AA389="","",IF(AND(ISNUMBER(Settings!$D$5),ISNUMBER(Settings!$E$5),IF(Settings!$D$5&lt;=Settings!$E$5,AND(AA389&gt;=Settings!$D$5,AA389&lt;Settings!$E$5),OR(AA389&gt;=Settings!$D$5,AA389&lt;Settings!$E$5))),Settings!$A$5,IF(AND(ISNUMBER(Settings!$D$6),ISNUMBER(Settings!$E$6),IF(Settings!$D$6&lt;=Settings!$E$6,AND(AA389&gt;=Settings!$D$6,AA389&lt;Settings!$E$6),OR(AA389&gt;=Settings!$D$6,AA389&lt;Settings!$E$6))),Settings!$A$6,IF(AND(ISNUMBER(Settings!$D$7),ISNUMBER(Settings!$E$7),IF(Settings!$D$7&lt;=Settings!$E$7,AND(AA389&gt;=Settings!$D$7,AA389&lt;Settings!$E$7),OR(AA389&gt;=Settings!$D$7,AA389&lt;Settings!$E$7))),Settings!$A$7,IF(AND(ISNUMBER(Settings!$D$8),ISNUMBER(Settings!$E$8),IF(Settings!$D$8&lt;=Settings!$E$8,AND(AA389&gt;=Settings!$D$8,AA389&lt;Settings!$E$8),OR(AA389&gt;=Settings!$D$8,AA389&lt;Settings!$E$8))),Settings!$A$8,IF(AND(ISNUMBER(Settings!$D$9),ISNUMBER(Settings!$E$9),IF(Settings!$D$9&lt;=Settings!$E$9,AND(AA389&gt;=Settings!$D$9,AA389&lt;Settings!$E$9),OR(AA389&gt;=Settings!$D$9,AA389&lt;Settings!$E$9))),Settings!$A$9,IF(AND(ISNUMBER(Settings!$D$10),ISNUMBER(Settings!$E$10),IF(Settings!$D$10&lt;=Settings!$E$10,AND(AA389&gt;=Settings!$D$10,AA389&lt;Settings!$E$10),OR(AA389&gt;=Settings!$D$10,AA389&lt;Settings!$E$10))),Settings!$A$10,"")))))))</f>
        <v>0</v>
      </c>
      <c r="AA389">
        <f>IF(AND(A389,ISNUMBER(Journal!$B389)),MOD(ROUND(MOD(Journal!$B389,1)*1440,0)-ROUND(Journal!$D$8*60,0),1440),"")</f>
        <v>0</v>
      </c>
      <c r="AB389">
        <f>IF(G389=1,"LONG",IF(G389=-1,"SHORT",""))</f>
        <v>0</v>
      </c>
      <c r="AC389">
        <f>AC388+IF(K389,1,0)</f>
        <v>0</v>
      </c>
      <c r="AD389">
        <f>IF(K389,AC389,"")</f>
        <v>0</v>
      </c>
      <c r="AE389">
        <f>J389="OPEN"</f>
        <v>0</v>
      </c>
      <c r="AF389">
        <f>AND(J389&lt;&gt;"",J389&lt;&gt;"OK",J389&lt;&gt;"OPEN")</f>
        <v>0</v>
      </c>
      <c r="AH389">
        <v>378</v>
      </c>
      <c r="AI389">
        <f>IF(AH389&gt;$AZ$11,"",IF(AH389=0,Journal!$D$3,INDEX($Q$11:$Q$1010,MATCH(AH389,$AD$11:$AD$1010,0))))</f>
        <v>0</v>
      </c>
      <c r="AJ389">
        <v>379</v>
      </c>
      <c r="AK389">
        <f>IF(AJ389&gt;$AZ$11,"",INDEX($P$11:$P$1010,MATCH(AJ389,$AD$11:$AD$1010,0)))</f>
        <v>0</v>
      </c>
    </row>
    <row r="390" spans="1:37">
      <c r="A390">
        <f>COUNTA(Journal!A390:M390)&gt;0</f>
        <v>0</v>
      </c>
      <c r="B390">
        <f>IF(Journal!$C390="",0,IFERROR(MATCH(Journal!$C390,Markets!$A$5:$A$154,0),0))</f>
        <v>0</v>
      </c>
      <c r="C390">
        <f>IF(B390&gt;0,INDEX(Markets!$C$5:$C$154,B390),"")</f>
        <v>0</v>
      </c>
      <c r="D390">
        <f>IF(B390&gt;0,INDEX(Markets!$F$5:$F$154,B390),"")</f>
        <v>0</v>
      </c>
      <c r="E390">
        <f>IF(B390&gt;0,IF(INDEX(Markets!$G$5:$G$154,B390)="",Journal!$D$4,INDEX(Markets!$G$5:$G$154,B390)),"")</f>
        <v>0</v>
      </c>
      <c r="F390">
        <f>IF(B390&gt;0,N(INDEX(Markets!$H$5:$H$154,B390)),0)</f>
        <v>0</v>
      </c>
      <c r="G390">
        <f>IF(Journal!$D390="LONG",1,IF(Journal!$D390="SHORT",-1,0))</f>
        <v>0</v>
      </c>
      <c r="H390">
        <f>IF(AND(ISNUMBER(Journal!$E390),ISNUMBER(Journal!$F390)),ABS(Journal!$E390-Journal!$F390),"")</f>
        <v>0</v>
      </c>
      <c r="I390">
        <f>IF(NOT(A390),"",IF(Journal!$C390="","INSTRUMENT MISSING",IF(B390=0,"UNKNOWN INSTRUMENT",IF(OR(NOT(ISNUMBER(C390)),NOT(ISNUMBER(D390))),"INSTRUMENT SPECS MISSING",IF(OR(C390&lt;=0,D390&lt;=0),"INSTRUMENT SPECS MISSING",IF(NOT(ISNUMBER(Journal!$E390)),"ENTRY MISSING",IF(NOT(ISNUMBER(Journal!$F390)),"SL MISSING",IF(Journal!$F390=Journal!$E390,"SL = ENTRY",IF(G390=0,"DIRECTION MISSING",IF(G390*(Journal!$E390-Journal!$F390)&lt;=0,"SL WRONG SIDE",IF(NOT(AND(ISNUMBER(Journal!$L390),Journal!$L390&gt;0)),IF(TRUE,"LOTS MISSING","RISK MISSING"),"")))))))))))</f>
        <v>0</v>
      </c>
      <c r="J390">
        <f>IF(NOT(A390),"",IF(I390&lt;&gt;"",I390,IF(AND(ISNUMBER(Journal!$G390),G390*(Journal!$G390-Journal!$E390)&lt;=0),"TP1 WRONG SIDE",IF(AND(ISNUMBER(Journal!$H390),G390*(Journal!$H390-Journal!$E390)&lt;=0),"TP2 WRONG SIDE",IF(AND(ISNUMBER(Journal!$I390),G390*(Journal!$I390-Journal!$E390)&lt;=0),"TP3 WRONG SIDE",IF(Journal!$K390="","OPEN",IF(AND(Journal!$M390&lt;&gt;"",OR(NOT(ISNUMBER(Journal!$M390)),Journal!$M390&lt;=0,Journal!$M390&gt;=1)),"TP1 % INVALID",IF(Journal!$K390="SL","OK",IF(Journal!$K390="TP",IF(ISNUMBER(Journal!$G390),"OK","TP1 MISSING"),IF(Journal!$K390="Manual exit",IF(ISNUMBER(Journal!$J390),"OK","MANUAL MISSING"),IF(Journal!$K390="TP1 + Breakeven",IF(ISNUMBER(Journal!$G390),"OK","TP1 MISSING"),IF(Journal!$K390="TP1 + Manual",IF(ISNUMBER(Journal!$G390),IF(ISNUMBER(Journal!$J390),"OK","MANUAL MISSING"),IF(ISNUMBER(Journal!$J390),"TP1 MISSING","TP1 &amp; MANUAL MISSING")),IF(Journal!$K390="Multiple TP",IF(ISNUMBER(Journal!$G390),IF(ISNUMBER(Journal!$H390),"OK","TP2 MISSING"),IF(ISNUMBER(Journal!$H390),"TP1 MISSING","TP1 &amp; TP2 MISSING")),"UNKNOWN OUTCOME")))))))))))))</f>
        <v>0</v>
      </c>
      <c r="K390">
        <f>J390="OK"</f>
        <v>0</v>
      </c>
      <c r="L390">
        <f>IF(ISNUMBER(Journal!$M390),Journal!$M390,0.5)</f>
        <v>0</v>
      </c>
      <c r="M390">
        <f>IF(NOT(K390),"",G390*IF(Journal!$K390="SL",Journal!$F390-Journal!$E390,IF(Journal!$K390="TP",Journal!$G390-Journal!$E390,IF(Journal!$K390="Manual exit",Journal!$J390-Journal!$E390,IF(Journal!$K390="TP1 + Breakeven",L390*(Journal!$G390-Journal!$E390),IF(Journal!$K390="TP1 + Manual",L390*(Journal!$G390-Journal!$E390)+(1-L390)*(Journal!$J390-Journal!$E390),(Journal!$G390+Journal!$H390+IF(ISNUMBER(Journal!$I390),Journal!$I390,0))/IF(ISNUMBER(Journal!$I390),3,2)-Journal!$E390))))))</f>
        <v>0</v>
      </c>
      <c r="N390">
        <f>IF(K390,Journal!$E390+G390*M390,"")</f>
        <v>0</v>
      </c>
      <c r="O390">
        <f>Q389</f>
        <v>0</v>
      </c>
      <c r="P390">
        <f>IF(OR(NOT(A390),I390&lt;&gt;""),"",Journal!$L390)</f>
        <v>0</v>
      </c>
      <c r="Q390">
        <f>O390+IF(K390,V390,0)</f>
        <v>0</v>
      </c>
      <c r="R390">
        <f>IF(P390="","",H390*P390*C390*D390)</f>
        <v>0</v>
      </c>
      <c r="S390">
        <f>IF(K390,M390*P390*C390*D390,"")</f>
        <v>0</v>
      </c>
      <c r="T390">
        <f>IF(K390,-IF(F390&gt;0,F390*Journal!$E390*P390*C390*D390,P390*E390),"")</f>
        <v>0</v>
      </c>
      <c r="U390">
        <f>IF(K390,IF(S390&gt;0,"W",IF(S390&lt;0,"L","B")),"")</f>
        <v>0</v>
      </c>
      <c r="V390">
        <f>IF(K390,S390+T390,"")</f>
        <v>0</v>
      </c>
      <c r="W390">
        <f>IF(K390,V390/O390,"")</f>
        <v>0</v>
      </c>
      <c r="X390">
        <f>IF(K390,M390/H390,"")</f>
        <v>0</v>
      </c>
      <c r="Y390">
        <f>IF(AND(OR(J390="OK",J390="OPEN"),ISNUMBER(Journal!$G390)),G390*(Journal!$G390-Journal!$E390)/H390,"")</f>
        <v>0</v>
      </c>
      <c r="Z390">
        <f>IF(AA390="","",IF(AND(ISNUMBER(Settings!$D$5),ISNUMBER(Settings!$E$5),IF(Settings!$D$5&lt;=Settings!$E$5,AND(AA390&gt;=Settings!$D$5,AA390&lt;Settings!$E$5),OR(AA390&gt;=Settings!$D$5,AA390&lt;Settings!$E$5))),Settings!$A$5,IF(AND(ISNUMBER(Settings!$D$6),ISNUMBER(Settings!$E$6),IF(Settings!$D$6&lt;=Settings!$E$6,AND(AA390&gt;=Settings!$D$6,AA390&lt;Settings!$E$6),OR(AA390&gt;=Settings!$D$6,AA390&lt;Settings!$E$6))),Settings!$A$6,IF(AND(ISNUMBER(Settings!$D$7),ISNUMBER(Settings!$E$7),IF(Settings!$D$7&lt;=Settings!$E$7,AND(AA390&gt;=Settings!$D$7,AA390&lt;Settings!$E$7),OR(AA390&gt;=Settings!$D$7,AA390&lt;Settings!$E$7))),Settings!$A$7,IF(AND(ISNUMBER(Settings!$D$8),ISNUMBER(Settings!$E$8),IF(Settings!$D$8&lt;=Settings!$E$8,AND(AA390&gt;=Settings!$D$8,AA390&lt;Settings!$E$8),OR(AA390&gt;=Settings!$D$8,AA390&lt;Settings!$E$8))),Settings!$A$8,IF(AND(ISNUMBER(Settings!$D$9),ISNUMBER(Settings!$E$9),IF(Settings!$D$9&lt;=Settings!$E$9,AND(AA390&gt;=Settings!$D$9,AA390&lt;Settings!$E$9),OR(AA390&gt;=Settings!$D$9,AA390&lt;Settings!$E$9))),Settings!$A$9,IF(AND(ISNUMBER(Settings!$D$10),ISNUMBER(Settings!$E$10),IF(Settings!$D$10&lt;=Settings!$E$10,AND(AA390&gt;=Settings!$D$10,AA390&lt;Settings!$E$10),OR(AA390&gt;=Settings!$D$10,AA390&lt;Settings!$E$10))),Settings!$A$10,"")))))))</f>
        <v>0</v>
      </c>
      <c r="AA390">
        <f>IF(AND(A390,ISNUMBER(Journal!$B390)),MOD(ROUND(MOD(Journal!$B390,1)*1440,0)-ROUND(Journal!$D$8*60,0),1440),"")</f>
        <v>0</v>
      </c>
      <c r="AB390">
        <f>IF(G390=1,"LONG",IF(G390=-1,"SHORT",""))</f>
        <v>0</v>
      </c>
      <c r="AC390">
        <f>AC389+IF(K390,1,0)</f>
        <v>0</v>
      </c>
      <c r="AD390">
        <f>IF(K390,AC390,"")</f>
        <v>0</v>
      </c>
      <c r="AE390">
        <f>J390="OPEN"</f>
        <v>0</v>
      </c>
      <c r="AF390">
        <f>AND(J390&lt;&gt;"",J390&lt;&gt;"OK",J390&lt;&gt;"OPEN")</f>
        <v>0</v>
      </c>
      <c r="AH390">
        <v>379</v>
      </c>
      <c r="AI390">
        <f>IF(AH390&gt;$AZ$11,"",IF(AH390=0,Journal!$D$3,INDEX($Q$11:$Q$1010,MATCH(AH390,$AD$11:$AD$1010,0))))</f>
        <v>0</v>
      </c>
      <c r="AJ390">
        <v>380</v>
      </c>
      <c r="AK390">
        <f>IF(AJ390&gt;$AZ$11,"",INDEX($P$11:$P$1010,MATCH(AJ390,$AD$11:$AD$1010,0)))</f>
        <v>0</v>
      </c>
    </row>
    <row r="391" spans="1:37">
      <c r="A391">
        <f>COUNTA(Journal!A391:M391)&gt;0</f>
        <v>0</v>
      </c>
      <c r="B391">
        <f>IF(Journal!$C391="",0,IFERROR(MATCH(Journal!$C391,Markets!$A$5:$A$154,0),0))</f>
        <v>0</v>
      </c>
      <c r="C391">
        <f>IF(B391&gt;0,INDEX(Markets!$C$5:$C$154,B391),"")</f>
        <v>0</v>
      </c>
      <c r="D391">
        <f>IF(B391&gt;0,INDEX(Markets!$F$5:$F$154,B391),"")</f>
        <v>0</v>
      </c>
      <c r="E391">
        <f>IF(B391&gt;0,IF(INDEX(Markets!$G$5:$G$154,B391)="",Journal!$D$4,INDEX(Markets!$G$5:$G$154,B391)),"")</f>
        <v>0</v>
      </c>
      <c r="F391">
        <f>IF(B391&gt;0,N(INDEX(Markets!$H$5:$H$154,B391)),0)</f>
        <v>0</v>
      </c>
      <c r="G391">
        <f>IF(Journal!$D391="LONG",1,IF(Journal!$D391="SHORT",-1,0))</f>
        <v>0</v>
      </c>
      <c r="H391">
        <f>IF(AND(ISNUMBER(Journal!$E391),ISNUMBER(Journal!$F391)),ABS(Journal!$E391-Journal!$F391),"")</f>
        <v>0</v>
      </c>
      <c r="I391">
        <f>IF(NOT(A391),"",IF(Journal!$C391="","INSTRUMENT MISSING",IF(B391=0,"UNKNOWN INSTRUMENT",IF(OR(NOT(ISNUMBER(C391)),NOT(ISNUMBER(D391))),"INSTRUMENT SPECS MISSING",IF(OR(C391&lt;=0,D391&lt;=0),"INSTRUMENT SPECS MISSING",IF(NOT(ISNUMBER(Journal!$E391)),"ENTRY MISSING",IF(NOT(ISNUMBER(Journal!$F391)),"SL MISSING",IF(Journal!$F391=Journal!$E391,"SL = ENTRY",IF(G391=0,"DIRECTION MISSING",IF(G391*(Journal!$E391-Journal!$F391)&lt;=0,"SL WRONG SIDE",IF(NOT(AND(ISNUMBER(Journal!$L391),Journal!$L391&gt;0)),IF(TRUE,"LOTS MISSING","RISK MISSING"),"")))))))))))</f>
        <v>0</v>
      </c>
      <c r="J391">
        <f>IF(NOT(A391),"",IF(I391&lt;&gt;"",I391,IF(AND(ISNUMBER(Journal!$G391),G391*(Journal!$G391-Journal!$E391)&lt;=0),"TP1 WRONG SIDE",IF(AND(ISNUMBER(Journal!$H391),G391*(Journal!$H391-Journal!$E391)&lt;=0),"TP2 WRONG SIDE",IF(AND(ISNUMBER(Journal!$I391),G391*(Journal!$I391-Journal!$E391)&lt;=0),"TP3 WRONG SIDE",IF(Journal!$K391="","OPEN",IF(AND(Journal!$M391&lt;&gt;"",OR(NOT(ISNUMBER(Journal!$M391)),Journal!$M391&lt;=0,Journal!$M391&gt;=1)),"TP1 % INVALID",IF(Journal!$K391="SL","OK",IF(Journal!$K391="TP",IF(ISNUMBER(Journal!$G391),"OK","TP1 MISSING"),IF(Journal!$K391="Manual exit",IF(ISNUMBER(Journal!$J391),"OK","MANUAL MISSING"),IF(Journal!$K391="TP1 + Breakeven",IF(ISNUMBER(Journal!$G391),"OK","TP1 MISSING"),IF(Journal!$K391="TP1 + Manual",IF(ISNUMBER(Journal!$G391),IF(ISNUMBER(Journal!$J391),"OK","MANUAL MISSING"),IF(ISNUMBER(Journal!$J391),"TP1 MISSING","TP1 &amp; MANUAL MISSING")),IF(Journal!$K391="Multiple TP",IF(ISNUMBER(Journal!$G391),IF(ISNUMBER(Journal!$H391),"OK","TP2 MISSING"),IF(ISNUMBER(Journal!$H391),"TP1 MISSING","TP1 &amp; TP2 MISSING")),"UNKNOWN OUTCOME")))))))))))))</f>
        <v>0</v>
      </c>
      <c r="K391">
        <f>J391="OK"</f>
        <v>0</v>
      </c>
      <c r="L391">
        <f>IF(ISNUMBER(Journal!$M391),Journal!$M391,0.5)</f>
        <v>0</v>
      </c>
      <c r="M391">
        <f>IF(NOT(K391),"",G391*IF(Journal!$K391="SL",Journal!$F391-Journal!$E391,IF(Journal!$K391="TP",Journal!$G391-Journal!$E391,IF(Journal!$K391="Manual exit",Journal!$J391-Journal!$E391,IF(Journal!$K391="TP1 + Breakeven",L391*(Journal!$G391-Journal!$E391),IF(Journal!$K391="TP1 + Manual",L391*(Journal!$G391-Journal!$E391)+(1-L391)*(Journal!$J391-Journal!$E391),(Journal!$G391+Journal!$H391+IF(ISNUMBER(Journal!$I391),Journal!$I391,0))/IF(ISNUMBER(Journal!$I391),3,2)-Journal!$E391))))))</f>
        <v>0</v>
      </c>
      <c r="N391">
        <f>IF(K391,Journal!$E391+G391*M391,"")</f>
        <v>0</v>
      </c>
      <c r="O391">
        <f>Q390</f>
        <v>0</v>
      </c>
      <c r="P391">
        <f>IF(OR(NOT(A391),I391&lt;&gt;""),"",Journal!$L391)</f>
        <v>0</v>
      </c>
      <c r="Q391">
        <f>O391+IF(K391,V391,0)</f>
        <v>0</v>
      </c>
      <c r="R391">
        <f>IF(P391="","",H391*P391*C391*D391)</f>
        <v>0</v>
      </c>
      <c r="S391">
        <f>IF(K391,M391*P391*C391*D391,"")</f>
        <v>0</v>
      </c>
      <c r="T391">
        <f>IF(K391,-IF(F391&gt;0,F391*Journal!$E391*P391*C391*D391,P391*E391),"")</f>
        <v>0</v>
      </c>
      <c r="U391">
        <f>IF(K391,IF(S391&gt;0,"W",IF(S391&lt;0,"L","B")),"")</f>
        <v>0</v>
      </c>
      <c r="V391">
        <f>IF(K391,S391+T391,"")</f>
        <v>0</v>
      </c>
      <c r="W391">
        <f>IF(K391,V391/O391,"")</f>
        <v>0</v>
      </c>
      <c r="X391">
        <f>IF(K391,M391/H391,"")</f>
        <v>0</v>
      </c>
      <c r="Y391">
        <f>IF(AND(OR(J391="OK",J391="OPEN"),ISNUMBER(Journal!$G391)),G391*(Journal!$G391-Journal!$E391)/H391,"")</f>
        <v>0</v>
      </c>
      <c r="Z391">
        <f>IF(AA391="","",IF(AND(ISNUMBER(Settings!$D$5),ISNUMBER(Settings!$E$5),IF(Settings!$D$5&lt;=Settings!$E$5,AND(AA391&gt;=Settings!$D$5,AA391&lt;Settings!$E$5),OR(AA391&gt;=Settings!$D$5,AA391&lt;Settings!$E$5))),Settings!$A$5,IF(AND(ISNUMBER(Settings!$D$6),ISNUMBER(Settings!$E$6),IF(Settings!$D$6&lt;=Settings!$E$6,AND(AA391&gt;=Settings!$D$6,AA391&lt;Settings!$E$6),OR(AA391&gt;=Settings!$D$6,AA391&lt;Settings!$E$6))),Settings!$A$6,IF(AND(ISNUMBER(Settings!$D$7),ISNUMBER(Settings!$E$7),IF(Settings!$D$7&lt;=Settings!$E$7,AND(AA391&gt;=Settings!$D$7,AA391&lt;Settings!$E$7),OR(AA391&gt;=Settings!$D$7,AA391&lt;Settings!$E$7))),Settings!$A$7,IF(AND(ISNUMBER(Settings!$D$8),ISNUMBER(Settings!$E$8),IF(Settings!$D$8&lt;=Settings!$E$8,AND(AA391&gt;=Settings!$D$8,AA391&lt;Settings!$E$8),OR(AA391&gt;=Settings!$D$8,AA391&lt;Settings!$E$8))),Settings!$A$8,IF(AND(ISNUMBER(Settings!$D$9),ISNUMBER(Settings!$E$9),IF(Settings!$D$9&lt;=Settings!$E$9,AND(AA391&gt;=Settings!$D$9,AA391&lt;Settings!$E$9),OR(AA391&gt;=Settings!$D$9,AA391&lt;Settings!$E$9))),Settings!$A$9,IF(AND(ISNUMBER(Settings!$D$10),ISNUMBER(Settings!$E$10),IF(Settings!$D$10&lt;=Settings!$E$10,AND(AA391&gt;=Settings!$D$10,AA391&lt;Settings!$E$10),OR(AA391&gt;=Settings!$D$10,AA391&lt;Settings!$E$10))),Settings!$A$10,"")))))))</f>
        <v>0</v>
      </c>
      <c r="AA391">
        <f>IF(AND(A391,ISNUMBER(Journal!$B391)),MOD(ROUND(MOD(Journal!$B391,1)*1440,0)-ROUND(Journal!$D$8*60,0),1440),"")</f>
        <v>0</v>
      </c>
      <c r="AB391">
        <f>IF(G391=1,"LONG",IF(G391=-1,"SHORT",""))</f>
        <v>0</v>
      </c>
      <c r="AC391">
        <f>AC390+IF(K391,1,0)</f>
        <v>0</v>
      </c>
      <c r="AD391">
        <f>IF(K391,AC391,"")</f>
        <v>0</v>
      </c>
      <c r="AE391">
        <f>J391="OPEN"</f>
        <v>0</v>
      </c>
      <c r="AF391">
        <f>AND(J391&lt;&gt;"",J391&lt;&gt;"OK",J391&lt;&gt;"OPEN")</f>
        <v>0</v>
      </c>
      <c r="AH391">
        <v>380</v>
      </c>
      <c r="AI391">
        <f>IF(AH391&gt;$AZ$11,"",IF(AH391=0,Journal!$D$3,INDEX($Q$11:$Q$1010,MATCH(AH391,$AD$11:$AD$1010,0))))</f>
        <v>0</v>
      </c>
      <c r="AJ391">
        <v>381</v>
      </c>
      <c r="AK391">
        <f>IF(AJ391&gt;$AZ$11,"",INDEX($P$11:$P$1010,MATCH(AJ391,$AD$11:$AD$1010,0)))</f>
        <v>0</v>
      </c>
    </row>
    <row r="392" spans="1:37">
      <c r="A392">
        <f>COUNTA(Journal!A392:M392)&gt;0</f>
        <v>0</v>
      </c>
      <c r="B392">
        <f>IF(Journal!$C392="",0,IFERROR(MATCH(Journal!$C392,Markets!$A$5:$A$154,0),0))</f>
        <v>0</v>
      </c>
      <c r="C392">
        <f>IF(B392&gt;0,INDEX(Markets!$C$5:$C$154,B392),"")</f>
        <v>0</v>
      </c>
      <c r="D392">
        <f>IF(B392&gt;0,INDEX(Markets!$F$5:$F$154,B392),"")</f>
        <v>0</v>
      </c>
      <c r="E392">
        <f>IF(B392&gt;0,IF(INDEX(Markets!$G$5:$G$154,B392)="",Journal!$D$4,INDEX(Markets!$G$5:$G$154,B392)),"")</f>
        <v>0</v>
      </c>
      <c r="F392">
        <f>IF(B392&gt;0,N(INDEX(Markets!$H$5:$H$154,B392)),0)</f>
        <v>0</v>
      </c>
      <c r="G392">
        <f>IF(Journal!$D392="LONG",1,IF(Journal!$D392="SHORT",-1,0))</f>
        <v>0</v>
      </c>
      <c r="H392">
        <f>IF(AND(ISNUMBER(Journal!$E392),ISNUMBER(Journal!$F392)),ABS(Journal!$E392-Journal!$F392),"")</f>
        <v>0</v>
      </c>
      <c r="I392">
        <f>IF(NOT(A392),"",IF(Journal!$C392="","INSTRUMENT MISSING",IF(B392=0,"UNKNOWN INSTRUMENT",IF(OR(NOT(ISNUMBER(C392)),NOT(ISNUMBER(D392))),"INSTRUMENT SPECS MISSING",IF(OR(C392&lt;=0,D392&lt;=0),"INSTRUMENT SPECS MISSING",IF(NOT(ISNUMBER(Journal!$E392)),"ENTRY MISSING",IF(NOT(ISNUMBER(Journal!$F392)),"SL MISSING",IF(Journal!$F392=Journal!$E392,"SL = ENTRY",IF(G392=0,"DIRECTION MISSING",IF(G392*(Journal!$E392-Journal!$F392)&lt;=0,"SL WRONG SIDE",IF(NOT(AND(ISNUMBER(Journal!$L392),Journal!$L392&gt;0)),IF(TRUE,"LOTS MISSING","RISK MISSING"),"")))))))))))</f>
        <v>0</v>
      </c>
      <c r="J392">
        <f>IF(NOT(A392),"",IF(I392&lt;&gt;"",I392,IF(AND(ISNUMBER(Journal!$G392),G392*(Journal!$G392-Journal!$E392)&lt;=0),"TP1 WRONG SIDE",IF(AND(ISNUMBER(Journal!$H392),G392*(Journal!$H392-Journal!$E392)&lt;=0),"TP2 WRONG SIDE",IF(AND(ISNUMBER(Journal!$I392),G392*(Journal!$I392-Journal!$E392)&lt;=0),"TP3 WRONG SIDE",IF(Journal!$K392="","OPEN",IF(AND(Journal!$M392&lt;&gt;"",OR(NOT(ISNUMBER(Journal!$M392)),Journal!$M392&lt;=0,Journal!$M392&gt;=1)),"TP1 % INVALID",IF(Journal!$K392="SL","OK",IF(Journal!$K392="TP",IF(ISNUMBER(Journal!$G392),"OK","TP1 MISSING"),IF(Journal!$K392="Manual exit",IF(ISNUMBER(Journal!$J392),"OK","MANUAL MISSING"),IF(Journal!$K392="TP1 + Breakeven",IF(ISNUMBER(Journal!$G392),"OK","TP1 MISSING"),IF(Journal!$K392="TP1 + Manual",IF(ISNUMBER(Journal!$G392),IF(ISNUMBER(Journal!$J392),"OK","MANUAL MISSING"),IF(ISNUMBER(Journal!$J392),"TP1 MISSING","TP1 &amp; MANUAL MISSING")),IF(Journal!$K392="Multiple TP",IF(ISNUMBER(Journal!$G392),IF(ISNUMBER(Journal!$H392),"OK","TP2 MISSING"),IF(ISNUMBER(Journal!$H392),"TP1 MISSING","TP1 &amp; TP2 MISSING")),"UNKNOWN OUTCOME")))))))))))))</f>
        <v>0</v>
      </c>
      <c r="K392">
        <f>J392="OK"</f>
        <v>0</v>
      </c>
      <c r="L392">
        <f>IF(ISNUMBER(Journal!$M392),Journal!$M392,0.5)</f>
        <v>0</v>
      </c>
      <c r="M392">
        <f>IF(NOT(K392),"",G392*IF(Journal!$K392="SL",Journal!$F392-Journal!$E392,IF(Journal!$K392="TP",Journal!$G392-Journal!$E392,IF(Journal!$K392="Manual exit",Journal!$J392-Journal!$E392,IF(Journal!$K392="TP1 + Breakeven",L392*(Journal!$G392-Journal!$E392),IF(Journal!$K392="TP1 + Manual",L392*(Journal!$G392-Journal!$E392)+(1-L392)*(Journal!$J392-Journal!$E392),(Journal!$G392+Journal!$H392+IF(ISNUMBER(Journal!$I392),Journal!$I392,0))/IF(ISNUMBER(Journal!$I392),3,2)-Journal!$E392))))))</f>
        <v>0</v>
      </c>
      <c r="N392">
        <f>IF(K392,Journal!$E392+G392*M392,"")</f>
        <v>0</v>
      </c>
      <c r="O392">
        <f>Q391</f>
        <v>0</v>
      </c>
      <c r="P392">
        <f>IF(OR(NOT(A392),I392&lt;&gt;""),"",Journal!$L392)</f>
        <v>0</v>
      </c>
      <c r="Q392">
        <f>O392+IF(K392,V392,0)</f>
        <v>0</v>
      </c>
      <c r="R392">
        <f>IF(P392="","",H392*P392*C392*D392)</f>
        <v>0</v>
      </c>
      <c r="S392">
        <f>IF(K392,M392*P392*C392*D392,"")</f>
        <v>0</v>
      </c>
      <c r="T392">
        <f>IF(K392,-IF(F392&gt;0,F392*Journal!$E392*P392*C392*D392,P392*E392),"")</f>
        <v>0</v>
      </c>
      <c r="U392">
        <f>IF(K392,IF(S392&gt;0,"W",IF(S392&lt;0,"L","B")),"")</f>
        <v>0</v>
      </c>
      <c r="V392">
        <f>IF(K392,S392+T392,"")</f>
        <v>0</v>
      </c>
      <c r="W392">
        <f>IF(K392,V392/O392,"")</f>
        <v>0</v>
      </c>
      <c r="X392">
        <f>IF(K392,M392/H392,"")</f>
        <v>0</v>
      </c>
      <c r="Y392">
        <f>IF(AND(OR(J392="OK",J392="OPEN"),ISNUMBER(Journal!$G392)),G392*(Journal!$G392-Journal!$E392)/H392,"")</f>
        <v>0</v>
      </c>
      <c r="Z392">
        <f>IF(AA392="","",IF(AND(ISNUMBER(Settings!$D$5),ISNUMBER(Settings!$E$5),IF(Settings!$D$5&lt;=Settings!$E$5,AND(AA392&gt;=Settings!$D$5,AA392&lt;Settings!$E$5),OR(AA392&gt;=Settings!$D$5,AA392&lt;Settings!$E$5))),Settings!$A$5,IF(AND(ISNUMBER(Settings!$D$6),ISNUMBER(Settings!$E$6),IF(Settings!$D$6&lt;=Settings!$E$6,AND(AA392&gt;=Settings!$D$6,AA392&lt;Settings!$E$6),OR(AA392&gt;=Settings!$D$6,AA392&lt;Settings!$E$6))),Settings!$A$6,IF(AND(ISNUMBER(Settings!$D$7),ISNUMBER(Settings!$E$7),IF(Settings!$D$7&lt;=Settings!$E$7,AND(AA392&gt;=Settings!$D$7,AA392&lt;Settings!$E$7),OR(AA392&gt;=Settings!$D$7,AA392&lt;Settings!$E$7))),Settings!$A$7,IF(AND(ISNUMBER(Settings!$D$8),ISNUMBER(Settings!$E$8),IF(Settings!$D$8&lt;=Settings!$E$8,AND(AA392&gt;=Settings!$D$8,AA392&lt;Settings!$E$8),OR(AA392&gt;=Settings!$D$8,AA392&lt;Settings!$E$8))),Settings!$A$8,IF(AND(ISNUMBER(Settings!$D$9),ISNUMBER(Settings!$E$9),IF(Settings!$D$9&lt;=Settings!$E$9,AND(AA392&gt;=Settings!$D$9,AA392&lt;Settings!$E$9),OR(AA392&gt;=Settings!$D$9,AA392&lt;Settings!$E$9))),Settings!$A$9,IF(AND(ISNUMBER(Settings!$D$10),ISNUMBER(Settings!$E$10),IF(Settings!$D$10&lt;=Settings!$E$10,AND(AA392&gt;=Settings!$D$10,AA392&lt;Settings!$E$10),OR(AA392&gt;=Settings!$D$10,AA392&lt;Settings!$E$10))),Settings!$A$10,"")))))))</f>
        <v>0</v>
      </c>
      <c r="AA392">
        <f>IF(AND(A392,ISNUMBER(Journal!$B392)),MOD(ROUND(MOD(Journal!$B392,1)*1440,0)-ROUND(Journal!$D$8*60,0),1440),"")</f>
        <v>0</v>
      </c>
      <c r="AB392">
        <f>IF(G392=1,"LONG",IF(G392=-1,"SHORT",""))</f>
        <v>0</v>
      </c>
      <c r="AC392">
        <f>AC391+IF(K392,1,0)</f>
        <v>0</v>
      </c>
      <c r="AD392">
        <f>IF(K392,AC392,"")</f>
        <v>0</v>
      </c>
      <c r="AE392">
        <f>J392="OPEN"</f>
        <v>0</v>
      </c>
      <c r="AF392">
        <f>AND(J392&lt;&gt;"",J392&lt;&gt;"OK",J392&lt;&gt;"OPEN")</f>
        <v>0</v>
      </c>
      <c r="AH392">
        <v>381</v>
      </c>
      <c r="AI392">
        <f>IF(AH392&gt;$AZ$11,"",IF(AH392=0,Journal!$D$3,INDEX($Q$11:$Q$1010,MATCH(AH392,$AD$11:$AD$1010,0))))</f>
        <v>0</v>
      </c>
      <c r="AJ392">
        <v>382</v>
      </c>
      <c r="AK392">
        <f>IF(AJ392&gt;$AZ$11,"",INDEX($P$11:$P$1010,MATCH(AJ392,$AD$11:$AD$1010,0)))</f>
        <v>0</v>
      </c>
    </row>
    <row r="393" spans="1:37">
      <c r="A393">
        <f>COUNTA(Journal!A393:M393)&gt;0</f>
        <v>0</v>
      </c>
      <c r="B393">
        <f>IF(Journal!$C393="",0,IFERROR(MATCH(Journal!$C393,Markets!$A$5:$A$154,0),0))</f>
        <v>0</v>
      </c>
      <c r="C393">
        <f>IF(B393&gt;0,INDEX(Markets!$C$5:$C$154,B393),"")</f>
        <v>0</v>
      </c>
      <c r="D393">
        <f>IF(B393&gt;0,INDEX(Markets!$F$5:$F$154,B393),"")</f>
        <v>0</v>
      </c>
      <c r="E393">
        <f>IF(B393&gt;0,IF(INDEX(Markets!$G$5:$G$154,B393)="",Journal!$D$4,INDEX(Markets!$G$5:$G$154,B393)),"")</f>
        <v>0</v>
      </c>
      <c r="F393">
        <f>IF(B393&gt;0,N(INDEX(Markets!$H$5:$H$154,B393)),0)</f>
        <v>0</v>
      </c>
      <c r="G393">
        <f>IF(Journal!$D393="LONG",1,IF(Journal!$D393="SHORT",-1,0))</f>
        <v>0</v>
      </c>
      <c r="H393">
        <f>IF(AND(ISNUMBER(Journal!$E393),ISNUMBER(Journal!$F393)),ABS(Journal!$E393-Journal!$F393),"")</f>
        <v>0</v>
      </c>
      <c r="I393">
        <f>IF(NOT(A393),"",IF(Journal!$C393="","INSTRUMENT MISSING",IF(B393=0,"UNKNOWN INSTRUMENT",IF(OR(NOT(ISNUMBER(C393)),NOT(ISNUMBER(D393))),"INSTRUMENT SPECS MISSING",IF(OR(C393&lt;=0,D393&lt;=0),"INSTRUMENT SPECS MISSING",IF(NOT(ISNUMBER(Journal!$E393)),"ENTRY MISSING",IF(NOT(ISNUMBER(Journal!$F393)),"SL MISSING",IF(Journal!$F393=Journal!$E393,"SL = ENTRY",IF(G393=0,"DIRECTION MISSING",IF(G393*(Journal!$E393-Journal!$F393)&lt;=0,"SL WRONG SIDE",IF(NOT(AND(ISNUMBER(Journal!$L393),Journal!$L393&gt;0)),IF(TRUE,"LOTS MISSING","RISK MISSING"),"")))))))))))</f>
        <v>0</v>
      </c>
      <c r="J393">
        <f>IF(NOT(A393),"",IF(I393&lt;&gt;"",I393,IF(AND(ISNUMBER(Journal!$G393),G393*(Journal!$G393-Journal!$E393)&lt;=0),"TP1 WRONG SIDE",IF(AND(ISNUMBER(Journal!$H393),G393*(Journal!$H393-Journal!$E393)&lt;=0),"TP2 WRONG SIDE",IF(AND(ISNUMBER(Journal!$I393),G393*(Journal!$I393-Journal!$E393)&lt;=0),"TP3 WRONG SIDE",IF(Journal!$K393="","OPEN",IF(AND(Journal!$M393&lt;&gt;"",OR(NOT(ISNUMBER(Journal!$M393)),Journal!$M393&lt;=0,Journal!$M393&gt;=1)),"TP1 % INVALID",IF(Journal!$K393="SL","OK",IF(Journal!$K393="TP",IF(ISNUMBER(Journal!$G393),"OK","TP1 MISSING"),IF(Journal!$K393="Manual exit",IF(ISNUMBER(Journal!$J393),"OK","MANUAL MISSING"),IF(Journal!$K393="TP1 + Breakeven",IF(ISNUMBER(Journal!$G393),"OK","TP1 MISSING"),IF(Journal!$K393="TP1 + Manual",IF(ISNUMBER(Journal!$G393),IF(ISNUMBER(Journal!$J393),"OK","MANUAL MISSING"),IF(ISNUMBER(Journal!$J393),"TP1 MISSING","TP1 &amp; MANUAL MISSING")),IF(Journal!$K393="Multiple TP",IF(ISNUMBER(Journal!$G393),IF(ISNUMBER(Journal!$H393),"OK","TP2 MISSING"),IF(ISNUMBER(Journal!$H393),"TP1 MISSING","TP1 &amp; TP2 MISSING")),"UNKNOWN OUTCOME")))))))))))))</f>
        <v>0</v>
      </c>
      <c r="K393">
        <f>J393="OK"</f>
        <v>0</v>
      </c>
      <c r="L393">
        <f>IF(ISNUMBER(Journal!$M393),Journal!$M393,0.5)</f>
        <v>0</v>
      </c>
      <c r="M393">
        <f>IF(NOT(K393),"",G393*IF(Journal!$K393="SL",Journal!$F393-Journal!$E393,IF(Journal!$K393="TP",Journal!$G393-Journal!$E393,IF(Journal!$K393="Manual exit",Journal!$J393-Journal!$E393,IF(Journal!$K393="TP1 + Breakeven",L393*(Journal!$G393-Journal!$E393),IF(Journal!$K393="TP1 + Manual",L393*(Journal!$G393-Journal!$E393)+(1-L393)*(Journal!$J393-Journal!$E393),(Journal!$G393+Journal!$H393+IF(ISNUMBER(Journal!$I393),Journal!$I393,0))/IF(ISNUMBER(Journal!$I393),3,2)-Journal!$E393))))))</f>
        <v>0</v>
      </c>
      <c r="N393">
        <f>IF(K393,Journal!$E393+G393*M393,"")</f>
        <v>0</v>
      </c>
      <c r="O393">
        <f>Q392</f>
        <v>0</v>
      </c>
      <c r="P393">
        <f>IF(OR(NOT(A393),I393&lt;&gt;""),"",Journal!$L393)</f>
        <v>0</v>
      </c>
      <c r="Q393">
        <f>O393+IF(K393,V393,0)</f>
        <v>0</v>
      </c>
      <c r="R393">
        <f>IF(P393="","",H393*P393*C393*D393)</f>
        <v>0</v>
      </c>
      <c r="S393">
        <f>IF(K393,M393*P393*C393*D393,"")</f>
        <v>0</v>
      </c>
      <c r="T393">
        <f>IF(K393,-IF(F393&gt;0,F393*Journal!$E393*P393*C393*D393,P393*E393),"")</f>
        <v>0</v>
      </c>
      <c r="U393">
        <f>IF(K393,IF(S393&gt;0,"W",IF(S393&lt;0,"L","B")),"")</f>
        <v>0</v>
      </c>
      <c r="V393">
        <f>IF(K393,S393+T393,"")</f>
        <v>0</v>
      </c>
      <c r="W393">
        <f>IF(K393,V393/O393,"")</f>
        <v>0</v>
      </c>
      <c r="X393">
        <f>IF(K393,M393/H393,"")</f>
        <v>0</v>
      </c>
      <c r="Y393">
        <f>IF(AND(OR(J393="OK",J393="OPEN"),ISNUMBER(Journal!$G393)),G393*(Journal!$G393-Journal!$E393)/H393,"")</f>
        <v>0</v>
      </c>
      <c r="Z393">
        <f>IF(AA393="","",IF(AND(ISNUMBER(Settings!$D$5),ISNUMBER(Settings!$E$5),IF(Settings!$D$5&lt;=Settings!$E$5,AND(AA393&gt;=Settings!$D$5,AA393&lt;Settings!$E$5),OR(AA393&gt;=Settings!$D$5,AA393&lt;Settings!$E$5))),Settings!$A$5,IF(AND(ISNUMBER(Settings!$D$6),ISNUMBER(Settings!$E$6),IF(Settings!$D$6&lt;=Settings!$E$6,AND(AA393&gt;=Settings!$D$6,AA393&lt;Settings!$E$6),OR(AA393&gt;=Settings!$D$6,AA393&lt;Settings!$E$6))),Settings!$A$6,IF(AND(ISNUMBER(Settings!$D$7),ISNUMBER(Settings!$E$7),IF(Settings!$D$7&lt;=Settings!$E$7,AND(AA393&gt;=Settings!$D$7,AA393&lt;Settings!$E$7),OR(AA393&gt;=Settings!$D$7,AA393&lt;Settings!$E$7))),Settings!$A$7,IF(AND(ISNUMBER(Settings!$D$8),ISNUMBER(Settings!$E$8),IF(Settings!$D$8&lt;=Settings!$E$8,AND(AA393&gt;=Settings!$D$8,AA393&lt;Settings!$E$8),OR(AA393&gt;=Settings!$D$8,AA393&lt;Settings!$E$8))),Settings!$A$8,IF(AND(ISNUMBER(Settings!$D$9),ISNUMBER(Settings!$E$9),IF(Settings!$D$9&lt;=Settings!$E$9,AND(AA393&gt;=Settings!$D$9,AA393&lt;Settings!$E$9),OR(AA393&gt;=Settings!$D$9,AA393&lt;Settings!$E$9))),Settings!$A$9,IF(AND(ISNUMBER(Settings!$D$10),ISNUMBER(Settings!$E$10),IF(Settings!$D$10&lt;=Settings!$E$10,AND(AA393&gt;=Settings!$D$10,AA393&lt;Settings!$E$10),OR(AA393&gt;=Settings!$D$10,AA393&lt;Settings!$E$10))),Settings!$A$10,"")))))))</f>
        <v>0</v>
      </c>
      <c r="AA393">
        <f>IF(AND(A393,ISNUMBER(Journal!$B393)),MOD(ROUND(MOD(Journal!$B393,1)*1440,0)-ROUND(Journal!$D$8*60,0),1440),"")</f>
        <v>0</v>
      </c>
      <c r="AB393">
        <f>IF(G393=1,"LONG",IF(G393=-1,"SHORT",""))</f>
        <v>0</v>
      </c>
      <c r="AC393">
        <f>AC392+IF(K393,1,0)</f>
        <v>0</v>
      </c>
      <c r="AD393">
        <f>IF(K393,AC393,"")</f>
        <v>0</v>
      </c>
      <c r="AE393">
        <f>J393="OPEN"</f>
        <v>0</v>
      </c>
      <c r="AF393">
        <f>AND(J393&lt;&gt;"",J393&lt;&gt;"OK",J393&lt;&gt;"OPEN")</f>
        <v>0</v>
      </c>
      <c r="AH393">
        <v>382</v>
      </c>
      <c r="AI393">
        <f>IF(AH393&gt;$AZ$11,"",IF(AH393=0,Journal!$D$3,INDEX($Q$11:$Q$1010,MATCH(AH393,$AD$11:$AD$1010,0))))</f>
        <v>0</v>
      </c>
      <c r="AJ393">
        <v>383</v>
      </c>
      <c r="AK393">
        <f>IF(AJ393&gt;$AZ$11,"",INDEX($P$11:$P$1010,MATCH(AJ393,$AD$11:$AD$1010,0)))</f>
        <v>0</v>
      </c>
    </row>
    <row r="394" spans="1:37">
      <c r="A394">
        <f>COUNTA(Journal!A394:M394)&gt;0</f>
        <v>0</v>
      </c>
      <c r="B394">
        <f>IF(Journal!$C394="",0,IFERROR(MATCH(Journal!$C394,Markets!$A$5:$A$154,0),0))</f>
        <v>0</v>
      </c>
      <c r="C394">
        <f>IF(B394&gt;0,INDEX(Markets!$C$5:$C$154,B394),"")</f>
        <v>0</v>
      </c>
      <c r="D394">
        <f>IF(B394&gt;0,INDEX(Markets!$F$5:$F$154,B394),"")</f>
        <v>0</v>
      </c>
      <c r="E394">
        <f>IF(B394&gt;0,IF(INDEX(Markets!$G$5:$G$154,B394)="",Journal!$D$4,INDEX(Markets!$G$5:$G$154,B394)),"")</f>
        <v>0</v>
      </c>
      <c r="F394">
        <f>IF(B394&gt;0,N(INDEX(Markets!$H$5:$H$154,B394)),0)</f>
        <v>0</v>
      </c>
      <c r="G394">
        <f>IF(Journal!$D394="LONG",1,IF(Journal!$D394="SHORT",-1,0))</f>
        <v>0</v>
      </c>
      <c r="H394">
        <f>IF(AND(ISNUMBER(Journal!$E394),ISNUMBER(Journal!$F394)),ABS(Journal!$E394-Journal!$F394),"")</f>
        <v>0</v>
      </c>
      <c r="I394">
        <f>IF(NOT(A394),"",IF(Journal!$C394="","INSTRUMENT MISSING",IF(B394=0,"UNKNOWN INSTRUMENT",IF(OR(NOT(ISNUMBER(C394)),NOT(ISNUMBER(D394))),"INSTRUMENT SPECS MISSING",IF(OR(C394&lt;=0,D394&lt;=0),"INSTRUMENT SPECS MISSING",IF(NOT(ISNUMBER(Journal!$E394)),"ENTRY MISSING",IF(NOT(ISNUMBER(Journal!$F394)),"SL MISSING",IF(Journal!$F394=Journal!$E394,"SL = ENTRY",IF(G394=0,"DIRECTION MISSING",IF(G394*(Journal!$E394-Journal!$F394)&lt;=0,"SL WRONG SIDE",IF(NOT(AND(ISNUMBER(Journal!$L394),Journal!$L394&gt;0)),IF(TRUE,"LOTS MISSING","RISK MISSING"),"")))))))))))</f>
        <v>0</v>
      </c>
      <c r="J394">
        <f>IF(NOT(A394),"",IF(I394&lt;&gt;"",I394,IF(AND(ISNUMBER(Journal!$G394),G394*(Journal!$G394-Journal!$E394)&lt;=0),"TP1 WRONG SIDE",IF(AND(ISNUMBER(Journal!$H394),G394*(Journal!$H394-Journal!$E394)&lt;=0),"TP2 WRONG SIDE",IF(AND(ISNUMBER(Journal!$I394),G394*(Journal!$I394-Journal!$E394)&lt;=0),"TP3 WRONG SIDE",IF(Journal!$K394="","OPEN",IF(AND(Journal!$M394&lt;&gt;"",OR(NOT(ISNUMBER(Journal!$M394)),Journal!$M394&lt;=0,Journal!$M394&gt;=1)),"TP1 % INVALID",IF(Journal!$K394="SL","OK",IF(Journal!$K394="TP",IF(ISNUMBER(Journal!$G394),"OK","TP1 MISSING"),IF(Journal!$K394="Manual exit",IF(ISNUMBER(Journal!$J394),"OK","MANUAL MISSING"),IF(Journal!$K394="TP1 + Breakeven",IF(ISNUMBER(Journal!$G394),"OK","TP1 MISSING"),IF(Journal!$K394="TP1 + Manual",IF(ISNUMBER(Journal!$G394),IF(ISNUMBER(Journal!$J394),"OK","MANUAL MISSING"),IF(ISNUMBER(Journal!$J394),"TP1 MISSING","TP1 &amp; MANUAL MISSING")),IF(Journal!$K394="Multiple TP",IF(ISNUMBER(Journal!$G394),IF(ISNUMBER(Journal!$H394),"OK","TP2 MISSING"),IF(ISNUMBER(Journal!$H394),"TP1 MISSING","TP1 &amp; TP2 MISSING")),"UNKNOWN OUTCOME")))))))))))))</f>
        <v>0</v>
      </c>
      <c r="K394">
        <f>J394="OK"</f>
        <v>0</v>
      </c>
      <c r="L394">
        <f>IF(ISNUMBER(Journal!$M394),Journal!$M394,0.5)</f>
        <v>0</v>
      </c>
      <c r="M394">
        <f>IF(NOT(K394),"",G394*IF(Journal!$K394="SL",Journal!$F394-Journal!$E394,IF(Journal!$K394="TP",Journal!$G394-Journal!$E394,IF(Journal!$K394="Manual exit",Journal!$J394-Journal!$E394,IF(Journal!$K394="TP1 + Breakeven",L394*(Journal!$G394-Journal!$E394),IF(Journal!$K394="TP1 + Manual",L394*(Journal!$G394-Journal!$E394)+(1-L394)*(Journal!$J394-Journal!$E394),(Journal!$G394+Journal!$H394+IF(ISNUMBER(Journal!$I394),Journal!$I394,0))/IF(ISNUMBER(Journal!$I394),3,2)-Journal!$E394))))))</f>
        <v>0</v>
      </c>
      <c r="N394">
        <f>IF(K394,Journal!$E394+G394*M394,"")</f>
        <v>0</v>
      </c>
      <c r="O394">
        <f>Q393</f>
        <v>0</v>
      </c>
      <c r="P394">
        <f>IF(OR(NOT(A394),I394&lt;&gt;""),"",Journal!$L394)</f>
        <v>0</v>
      </c>
      <c r="Q394">
        <f>O394+IF(K394,V394,0)</f>
        <v>0</v>
      </c>
      <c r="R394">
        <f>IF(P394="","",H394*P394*C394*D394)</f>
        <v>0</v>
      </c>
      <c r="S394">
        <f>IF(K394,M394*P394*C394*D394,"")</f>
        <v>0</v>
      </c>
      <c r="T394">
        <f>IF(K394,-IF(F394&gt;0,F394*Journal!$E394*P394*C394*D394,P394*E394),"")</f>
        <v>0</v>
      </c>
      <c r="U394">
        <f>IF(K394,IF(S394&gt;0,"W",IF(S394&lt;0,"L","B")),"")</f>
        <v>0</v>
      </c>
      <c r="V394">
        <f>IF(K394,S394+T394,"")</f>
        <v>0</v>
      </c>
      <c r="W394">
        <f>IF(K394,V394/O394,"")</f>
        <v>0</v>
      </c>
      <c r="X394">
        <f>IF(K394,M394/H394,"")</f>
        <v>0</v>
      </c>
      <c r="Y394">
        <f>IF(AND(OR(J394="OK",J394="OPEN"),ISNUMBER(Journal!$G394)),G394*(Journal!$G394-Journal!$E394)/H394,"")</f>
        <v>0</v>
      </c>
      <c r="Z394">
        <f>IF(AA394="","",IF(AND(ISNUMBER(Settings!$D$5),ISNUMBER(Settings!$E$5),IF(Settings!$D$5&lt;=Settings!$E$5,AND(AA394&gt;=Settings!$D$5,AA394&lt;Settings!$E$5),OR(AA394&gt;=Settings!$D$5,AA394&lt;Settings!$E$5))),Settings!$A$5,IF(AND(ISNUMBER(Settings!$D$6),ISNUMBER(Settings!$E$6),IF(Settings!$D$6&lt;=Settings!$E$6,AND(AA394&gt;=Settings!$D$6,AA394&lt;Settings!$E$6),OR(AA394&gt;=Settings!$D$6,AA394&lt;Settings!$E$6))),Settings!$A$6,IF(AND(ISNUMBER(Settings!$D$7),ISNUMBER(Settings!$E$7),IF(Settings!$D$7&lt;=Settings!$E$7,AND(AA394&gt;=Settings!$D$7,AA394&lt;Settings!$E$7),OR(AA394&gt;=Settings!$D$7,AA394&lt;Settings!$E$7))),Settings!$A$7,IF(AND(ISNUMBER(Settings!$D$8),ISNUMBER(Settings!$E$8),IF(Settings!$D$8&lt;=Settings!$E$8,AND(AA394&gt;=Settings!$D$8,AA394&lt;Settings!$E$8),OR(AA394&gt;=Settings!$D$8,AA394&lt;Settings!$E$8))),Settings!$A$8,IF(AND(ISNUMBER(Settings!$D$9),ISNUMBER(Settings!$E$9),IF(Settings!$D$9&lt;=Settings!$E$9,AND(AA394&gt;=Settings!$D$9,AA394&lt;Settings!$E$9),OR(AA394&gt;=Settings!$D$9,AA394&lt;Settings!$E$9))),Settings!$A$9,IF(AND(ISNUMBER(Settings!$D$10),ISNUMBER(Settings!$E$10),IF(Settings!$D$10&lt;=Settings!$E$10,AND(AA394&gt;=Settings!$D$10,AA394&lt;Settings!$E$10),OR(AA394&gt;=Settings!$D$10,AA394&lt;Settings!$E$10))),Settings!$A$10,"")))))))</f>
        <v>0</v>
      </c>
      <c r="AA394">
        <f>IF(AND(A394,ISNUMBER(Journal!$B394)),MOD(ROUND(MOD(Journal!$B394,1)*1440,0)-ROUND(Journal!$D$8*60,0),1440),"")</f>
        <v>0</v>
      </c>
      <c r="AB394">
        <f>IF(G394=1,"LONG",IF(G394=-1,"SHORT",""))</f>
        <v>0</v>
      </c>
      <c r="AC394">
        <f>AC393+IF(K394,1,0)</f>
        <v>0</v>
      </c>
      <c r="AD394">
        <f>IF(K394,AC394,"")</f>
        <v>0</v>
      </c>
      <c r="AE394">
        <f>J394="OPEN"</f>
        <v>0</v>
      </c>
      <c r="AF394">
        <f>AND(J394&lt;&gt;"",J394&lt;&gt;"OK",J394&lt;&gt;"OPEN")</f>
        <v>0</v>
      </c>
      <c r="AH394">
        <v>383</v>
      </c>
      <c r="AI394">
        <f>IF(AH394&gt;$AZ$11,"",IF(AH394=0,Journal!$D$3,INDEX($Q$11:$Q$1010,MATCH(AH394,$AD$11:$AD$1010,0))))</f>
        <v>0</v>
      </c>
      <c r="AJ394">
        <v>384</v>
      </c>
      <c r="AK394">
        <f>IF(AJ394&gt;$AZ$11,"",INDEX($P$11:$P$1010,MATCH(AJ394,$AD$11:$AD$1010,0)))</f>
        <v>0</v>
      </c>
    </row>
    <row r="395" spans="1:37">
      <c r="A395">
        <f>COUNTA(Journal!A395:M395)&gt;0</f>
        <v>0</v>
      </c>
      <c r="B395">
        <f>IF(Journal!$C395="",0,IFERROR(MATCH(Journal!$C395,Markets!$A$5:$A$154,0),0))</f>
        <v>0</v>
      </c>
      <c r="C395">
        <f>IF(B395&gt;0,INDEX(Markets!$C$5:$C$154,B395),"")</f>
        <v>0</v>
      </c>
      <c r="D395">
        <f>IF(B395&gt;0,INDEX(Markets!$F$5:$F$154,B395),"")</f>
        <v>0</v>
      </c>
      <c r="E395">
        <f>IF(B395&gt;0,IF(INDEX(Markets!$G$5:$G$154,B395)="",Journal!$D$4,INDEX(Markets!$G$5:$G$154,B395)),"")</f>
        <v>0</v>
      </c>
      <c r="F395">
        <f>IF(B395&gt;0,N(INDEX(Markets!$H$5:$H$154,B395)),0)</f>
        <v>0</v>
      </c>
      <c r="G395">
        <f>IF(Journal!$D395="LONG",1,IF(Journal!$D395="SHORT",-1,0))</f>
        <v>0</v>
      </c>
      <c r="H395">
        <f>IF(AND(ISNUMBER(Journal!$E395),ISNUMBER(Journal!$F395)),ABS(Journal!$E395-Journal!$F395),"")</f>
        <v>0</v>
      </c>
      <c r="I395">
        <f>IF(NOT(A395),"",IF(Journal!$C395="","INSTRUMENT MISSING",IF(B395=0,"UNKNOWN INSTRUMENT",IF(OR(NOT(ISNUMBER(C395)),NOT(ISNUMBER(D395))),"INSTRUMENT SPECS MISSING",IF(OR(C395&lt;=0,D395&lt;=0),"INSTRUMENT SPECS MISSING",IF(NOT(ISNUMBER(Journal!$E395)),"ENTRY MISSING",IF(NOT(ISNUMBER(Journal!$F395)),"SL MISSING",IF(Journal!$F395=Journal!$E395,"SL = ENTRY",IF(G395=0,"DIRECTION MISSING",IF(G395*(Journal!$E395-Journal!$F395)&lt;=0,"SL WRONG SIDE",IF(NOT(AND(ISNUMBER(Journal!$L395),Journal!$L395&gt;0)),IF(TRUE,"LOTS MISSING","RISK MISSING"),"")))))))))))</f>
        <v>0</v>
      </c>
      <c r="J395">
        <f>IF(NOT(A395),"",IF(I395&lt;&gt;"",I395,IF(AND(ISNUMBER(Journal!$G395),G395*(Journal!$G395-Journal!$E395)&lt;=0),"TP1 WRONG SIDE",IF(AND(ISNUMBER(Journal!$H395),G395*(Journal!$H395-Journal!$E395)&lt;=0),"TP2 WRONG SIDE",IF(AND(ISNUMBER(Journal!$I395),G395*(Journal!$I395-Journal!$E395)&lt;=0),"TP3 WRONG SIDE",IF(Journal!$K395="","OPEN",IF(AND(Journal!$M395&lt;&gt;"",OR(NOT(ISNUMBER(Journal!$M395)),Journal!$M395&lt;=0,Journal!$M395&gt;=1)),"TP1 % INVALID",IF(Journal!$K395="SL","OK",IF(Journal!$K395="TP",IF(ISNUMBER(Journal!$G395),"OK","TP1 MISSING"),IF(Journal!$K395="Manual exit",IF(ISNUMBER(Journal!$J395),"OK","MANUAL MISSING"),IF(Journal!$K395="TP1 + Breakeven",IF(ISNUMBER(Journal!$G395),"OK","TP1 MISSING"),IF(Journal!$K395="TP1 + Manual",IF(ISNUMBER(Journal!$G395),IF(ISNUMBER(Journal!$J395),"OK","MANUAL MISSING"),IF(ISNUMBER(Journal!$J395),"TP1 MISSING","TP1 &amp; MANUAL MISSING")),IF(Journal!$K395="Multiple TP",IF(ISNUMBER(Journal!$G395),IF(ISNUMBER(Journal!$H395),"OK","TP2 MISSING"),IF(ISNUMBER(Journal!$H395),"TP1 MISSING","TP1 &amp; TP2 MISSING")),"UNKNOWN OUTCOME")))))))))))))</f>
        <v>0</v>
      </c>
      <c r="K395">
        <f>J395="OK"</f>
        <v>0</v>
      </c>
      <c r="L395">
        <f>IF(ISNUMBER(Journal!$M395),Journal!$M395,0.5)</f>
        <v>0</v>
      </c>
      <c r="M395">
        <f>IF(NOT(K395),"",G395*IF(Journal!$K395="SL",Journal!$F395-Journal!$E395,IF(Journal!$K395="TP",Journal!$G395-Journal!$E395,IF(Journal!$K395="Manual exit",Journal!$J395-Journal!$E395,IF(Journal!$K395="TP1 + Breakeven",L395*(Journal!$G395-Journal!$E395),IF(Journal!$K395="TP1 + Manual",L395*(Journal!$G395-Journal!$E395)+(1-L395)*(Journal!$J395-Journal!$E395),(Journal!$G395+Journal!$H395+IF(ISNUMBER(Journal!$I395),Journal!$I395,0))/IF(ISNUMBER(Journal!$I395),3,2)-Journal!$E395))))))</f>
        <v>0</v>
      </c>
      <c r="N395">
        <f>IF(K395,Journal!$E395+G395*M395,"")</f>
        <v>0</v>
      </c>
      <c r="O395">
        <f>Q394</f>
        <v>0</v>
      </c>
      <c r="P395">
        <f>IF(OR(NOT(A395),I395&lt;&gt;""),"",Journal!$L395)</f>
        <v>0</v>
      </c>
      <c r="Q395">
        <f>O395+IF(K395,V395,0)</f>
        <v>0</v>
      </c>
      <c r="R395">
        <f>IF(P395="","",H395*P395*C395*D395)</f>
        <v>0</v>
      </c>
      <c r="S395">
        <f>IF(K395,M395*P395*C395*D395,"")</f>
        <v>0</v>
      </c>
      <c r="T395">
        <f>IF(K395,-IF(F395&gt;0,F395*Journal!$E395*P395*C395*D395,P395*E395),"")</f>
        <v>0</v>
      </c>
      <c r="U395">
        <f>IF(K395,IF(S395&gt;0,"W",IF(S395&lt;0,"L","B")),"")</f>
        <v>0</v>
      </c>
      <c r="V395">
        <f>IF(K395,S395+T395,"")</f>
        <v>0</v>
      </c>
      <c r="W395">
        <f>IF(K395,V395/O395,"")</f>
        <v>0</v>
      </c>
      <c r="X395">
        <f>IF(K395,M395/H395,"")</f>
        <v>0</v>
      </c>
      <c r="Y395">
        <f>IF(AND(OR(J395="OK",J395="OPEN"),ISNUMBER(Journal!$G395)),G395*(Journal!$G395-Journal!$E395)/H395,"")</f>
        <v>0</v>
      </c>
      <c r="Z395">
        <f>IF(AA395="","",IF(AND(ISNUMBER(Settings!$D$5),ISNUMBER(Settings!$E$5),IF(Settings!$D$5&lt;=Settings!$E$5,AND(AA395&gt;=Settings!$D$5,AA395&lt;Settings!$E$5),OR(AA395&gt;=Settings!$D$5,AA395&lt;Settings!$E$5))),Settings!$A$5,IF(AND(ISNUMBER(Settings!$D$6),ISNUMBER(Settings!$E$6),IF(Settings!$D$6&lt;=Settings!$E$6,AND(AA395&gt;=Settings!$D$6,AA395&lt;Settings!$E$6),OR(AA395&gt;=Settings!$D$6,AA395&lt;Settings!$E$6))),Settings!$A$6,IF(AND(ISNUMBER(Settings!$D$7),ISNUMBER(Settings!$E$7),IF(Settings!$D$7&lt;=Settings!$E$7,AND(AA395&gt;=Settings!$D$7,AA395&lt;Settings!$E$7),OR(AA395&gt;=Settings!$D$7,AA395&lt;Settings!$E$7))),Settings!$A$7,IF(AND(ISNUMBER(Settings!$D$8),ISNUMBER(Settings!$E$8),IF(Settings!$D$8&lt;=Settings!$E$8,AND(AA395&gt;=Settings!$D$8,AA395&lt;Settings!$E$8),OR(AA395&gt;=Settings!$D$8,AA395&lt;Settings!$E$8))),Settings!$A$8,IF(AND(ISNUMBER(Settings!$D$9),ISNUMBER(Settings!$E$9),IF(Settings!$D$9&lt;=Settings!$E$9,AND(AA395&gt;=Settings!$D$9,AA395&lt;Settings!$E$9),OR(AA395&gt;=Settings!$D$9,AA395&lt;Settings!$E$9))),Settings!$A$9,IF(AND(ISNUMBER(Settings!$D$10),ISNUMBER(Settings!$E$10),IF(Settings!$D$10&lt;=Settings!$E$10,AND(AA395&gt;=Settings!$D$10,AA395&lt;Settings!$E$10),OR(AA395&gt;=Settings!$D$10,AA395&lt;Settings!$E$10))),Settings!$A$10,"")))))))</f>
        <v>0</v>
      </c>
      <c r="AA395">
        <f>IF(AND(A395,ISNUMBER(Journal!$B395)),MOD(ROUND(MOD(Journal!$B395,1)*1440,0)-ROUND(Journal!$D$8*60,0),1440),"")</f>
        <v>0</v>
      </c>
      <c r="AB395">
        <f>IF(G395=1,"LONG",IF(G395=-1,"SHORT",""))</f>
        <v>0</v>
      </c>
      <c r="AC395">
        <f>AC394+IF(K395,1,0)</f>
        <v>0</v>
      </c>
      <c r="AD395">
        <f>IF(K395,AC395,"")</f>
        <v>0</v>
      </c>
      <c r="AE395">
        <f>J395="OPEN"</f>
        <v>0</v>
      </c>
      <c r="AF395">
        <f>AND(J395&lt;&gt;"",J395&lt;&gt;"OK",J395&lt;&gt;"OPEN")</f>
        <v>0</v>
      </c>
      <c r="AH395">
        <v>384</v>
      </c>
      <c r="AI395">
        <f>IF(AH395&gt;$AZ$11,"",IF(AH395=0,Journal!$D$3,INDEX($Q$11:$Q$1010,MATCH(AH395,$AD$11:$AD$1010,0))))</f>
        <v>0</v>
      </c>
      <c r="AJ395">
        <v>385</v>
      </c>
      <c r="AK395">
        <f>IF(AJ395&gt;$AZ$11,"",INDEX($P$11:$P$1010,MATCH(AJ395,$AD$11:$AD$1010,0)))</f>
        <v>0</v>
      </c>
    </row>
    <row r="396" spans="1:37">
      <c r="A396">
        <f>COUNTA(Journal!A396:M396)&gt;0</f>
        <v>0</v>
      </c>
      <c r="B396">
        <f>IF(Journal!$C396="",0,IFERROR(MATCH(Journal!$C396,Markets!$A$5:$A$154,0),0))</f>
        <v>0</v>
      </c>
      <c r="C396">
        <f>IF(B396&gt;0,INDEX(Markets!$C$5:$C$154,B396),"")</f>
        <v>0</v>
      </c>
      <c r="D396">
        <f>IF(B396&gt;0,INDEX(Markets!$F$5:$F$154,B396),"")</f>
        <v>0</v>
      </c>
      <c r="E396">
        <f>IF(B396&gt;0,IF(INDEX(Markets!$G$5:$G$154,B396)="",Journal!$D$4,INDEX(Markets!$G$5:$G$154,B396)),"")</f>
        <v>0</v>
      </c>
      <c r="F396">
        <f>IF(B396&gt;0,N(INDEX(Markets!$H$5:$H$154,B396)),0)</f>
        <v>0</v>
      </c>
      <c r="G396">
        <f>IF(Journal!$D396="LONG",1,IF(Journal!$D396="SHORT",-1,0))</f>
        <v>0</v>
      </c>
      <c r="H396">
        <f>IF(AND(ISNUMBER(Journal!$E396),ISNUMBER(Journal!$F396)),ABS(Journal!$E396-Journal!$F396),"")</f>
        <v>0</v>
      </c>
      <c r="I396">
        <f>IF(NOT(A396),"",IF(Journal!$C396="","INSTRUMENT MISSING",IF(B396=0,"UNKNOWN INSTRUMENT",IF(OR(NOT(ISNUMBER(C396)),NOT(ISNUMBER(D396))),"INSTRUMENT SPECS MISSING",IF(OR(C396&lt;=0,D396&lt;=0),"INSTRUMENT SPECS MISSING",IF(NOT(ISNUMBER(Journal!$E396)),"ENTRY MISSING",IF(NOT(ISNUMBER(Journal!$F396)),"SL MISSING",IF(Journal!$F396=Journal!$E396,"SL = ENTRY",IF(G396=0,"DIRECTION MISSING",IF(G396*(Journal!$E396-Journal!$F396)&lt;=0,"SL WRONG SIDE",IF(NOT(AND(ISNUMBER(Journal!$L396),Journal!$L396&gt;0)),IF(TRUE,"LOTS MISSING","RISK MISSING"),"")))))))))))</f>
        <v>0</v>
      </c>
      <c r="J396">
        <f>IF(NOT(A396),"",IF(I396&lt;&gt;"",I396,IF(AND(ISNUMBER(Journal!$G396),G396*(Journal!$G396-Journal!$E396)&lt;=0),"TP1 WRONG SIDE",IF(AND(ISNUMBER(Journal!$H396),G396*(Journal!$H396-Journal!$E396)&lt;=0),"TP2 WRONG SIDE",IF(AND(ISNUMBER(Journal!$I396),G396*(Journal!$I396-Journal!$E396)&lt;=0),"TP3 WRONG SIDE",IF(Journal!$K396="","OPEN",IF(AND(Journal!$M396&lt;&gt;"",OR(NOT(ISNUMBER(Journal!$M396)),Journal!$M396&lt;=0,Journal!$M396&gt;=1)),"TP1 % INVALID",IF(Journal!$K396="SL","OK",IF(Journal!$K396="TP",IF(ISNUMBER(Journal!$G396),"OK","TP1 MISSING"),IF(Journal!$K396="Manual exit",IF(ISNUMBER(Journal!$J396),"OK","MANUAL MISSING"),IF(Journal!$K396="TP1 + Breakeven",IF(ISNUMBER(Journal!$G396),"OK","TP1 MISSING"),IF(Journal!$K396="TP1 + Manual",IF(ISNUMBER(Journal!$G396),IF(ISNUMBER(Journal!$J396),"OK","MANUAL MISSING"),IF(ISNUMBER(Journal!$J396),"TP1 MISSING","TP1 &amp; MANUAL MISSING")),IF(Journal!$K396="Multiple TP",IF(ISNUMBER(Journal!$G396),IF(ISNUMBER(Journal!$H396),"OK","TP2 MISSING"),IF(ISNUMBER(Journal!$H396),"TP1 MISSING","TP1 &amp; TP2 MISSING")),"UNKNOWN OUTCOME")))))))))))))</f>
        <v>0</v>
      </c>
      <c r="K396">
        <f>J396="OK"</f>
        <v>0</v>
      </c>
      <c r="L396">
        <f>IF(ISNUMBER(Journal!$M396),Journal!$M396,0.5)</f>
        <v>0</v>
      </c>
      <c r="M396">
        <f>IF(NOT(K396),"",G396*IF(Journal!$K396="SL",Journal!$F396-Journal!$E396,IF(Journal!$K396="TP",Journal!$G396-Journal!$E396,IF(Journal!$K396="Manual exit",Journal!$J396-Journal!$E396,IF(Journal!$K396="TP1 + Breakeven",L396*(Journal!$G396-Journal!$E396),IF(Journal!$K396="TP1 + Manual",L396*(Journal!$G396-Journal!$E396)+(1-L396)*(Journal!$J396-Journal!$E396),(Journal!$G396+Journal!$H396+IF(ISNUMBER(Journal!$I396),Journal!$I396,0))/IF(ISNUMBER(Journal!$I396),3,2)-Journal!$E396))))))</f>
        <v>0</v>
      </c>
      <c r="N396">
        <f>IF(K396,Journal!$E396+G396*M396,"")</f>
        <v>0</v>
      </c>
      <c r="O396">
        <f>Q395</f>
        <v>0</v>
      </c>
      <c r="P396">
        <f>IF(OR(NOT(A396),I396&lt;&gt;""),"",Journal!$L396)</f>
        <v>0</v>
      </c>
      <c r="Q396">
        <f>O396+IF(K396,V396,0)</f>
        <v>0</v>
      </c>
      <c r="R396">
        <f>IF(P396="","",H396*P396*C396*D396)</f>
        <v>0</v>
      </c>
      <c r="S396">
        <f>IF(K396,M396*P396*C396*D396,"")</f>
        <v>0</v>
      </c>
      <c r="T396">
        <f>IF(K396,-IF(F396&gt;0,F396*Journal!$E396*P396*C396*D396,P396*E396),"")</f>
        <v>0</v>
      </c>
      <c r="U396">
        <f>IF(K396,IF(S396&gt;0,"W",IF(S396&lt;0,"L","B")),"")</f>
        <v>0</v>
      </c>
      <c r="V396">
        <f>IF(K396,S396+T396,"")</f>
        <v>0</v>
      </c>
      <c r="W396">
        <f>IF(K396,V396/O396,"")</f>
        <v>0</v>
      </c>
      <c r="X396">
        <f>IF(K396,M396/H396,"")</f>
        <v>0</v>
      </c>
      <c r="Y396">
        <f>IF(AND(OR(J396="OK",J396="OPEN"),ISNUMBER(Journal!$G396)),G396*(Journal!$G396-Journal!$E396)/H396,"")</f>
        <v>0</v>
      </c>
      <c r="Z396">
        <f>IF(AA396="","",IF(AND(ISNUMBER(Settings!$D$5),ISNUMBER(Settings!$E$5),IF(Settings!$D$5&lt;=Settings!$E$5,AND(AA396&gt;=Settings!$D$5,AA396&lt;Settings!$E$5),OR(AA396&gt;=Settings!$D$5,AA396&lt;Settings!$E$5))),Settings!$A$5,IF(AND(ISNUMBER(Settings!$D$6),ISNUMBER(Settings!$E$6),IF(Settings!$D$6&lt;=Settings!$E$6,AND(AA396&gt;=Settings!$D$6,AA396&lt;Settings!$E$6),OR(AA396&gt;=Settings!$D$6,AA396&lt;Settings!$E$6))),Settings!$A$6,IF(AND(ISNUMBER(Settings!$D$7),ISNUMBER(Settings!$E$7),IF(Settings!$D$7&lt;=Settings!$E$7,AND(AA396&gt;=Settings!$D$7,AA396&lt;Settings!$E$7),OR(AA396&gt;=Settings!$D$7,AA396&lt;Settings!$E$7))),Settings!$A$7,IF(AND(ISNUMBER(Settings!$D$8),ISNUMBER(Settings!$E$8),IF(Settings!$D$8&lt;=Settings!$E$8,AND(AA396&gt;=Settings!$D$8,AA396&lt;Settings!$E$8),OR(AA396&gt;=Settings!$D$8,AA396&lt;Settings!$E$8))),Settings!$A$8,IF(AND(ISNUMBER(Settings!$D$9),ISNUMBER(Settings!$E$9),IF(Settings!$D$9&lt;=Settings!$E$9,AND(AA396&gt;=Settings!$D$9,AA396&lt;Settings!$E$9),OR(AA396&gt;=Settings!$D$9,AA396&lt;Settings!$E$9))),Settings!$A$9,IF(AND(ISNUMBER(Settings!$D$10),ISNUMBER(Settings!$E$10),IF(Settings!$D$10&lt;=Settings!$E$10,AND(AA396&gt;=Settings!$D$10,AA396&lt;Settings!$E$10),OR(AA396&gt;=Settings!$D$10,AA396&lt;Settings!$E$10))),Settings!$A$10,"")))))))</f>
        <v>0</v>
      </c>
      <c r="AA396">
        <f>IF(AND(A396,ISNUMBER(Journal!$B396)),MOD(ROUND(MOD(Journal!$B396,1)*1440,0)-ROUND(Journal!$D$8*60,0),1440),"")</f>
        <v>0</v>
      </c>
      <c r="AB396">
        <f>IF(G396=1,"LONG",IF(G396=-1,"SHORT",""))</f>
        <v>0</v>
      </c>
      <c r="AC396">
        <f>AC395+IF(K396,1,0)</f>
        <v>0</v>
      </c>
      <c r="AD396">
        <f>IF(K396,AC396,"")</f>
        <v>0</v>
      </c>
      <c r="AE396">
        <f>J396="OPEN"</f>
        <v>0</v>
      </c>
      <c r="AF396">
        <f>AND(J396&lt;&gt;"",J396&lt;&gt;"OK",J396&lt;&gt;"OPEN")</f>
        <v>0</v>
      </c>
      <c r="AH396">
        <v>385</v>
      </c>
      <c r="AI396">
        <f>IF(AH396&gt;$AZ$11,"",IF(AH396=0,Journal!$D$3,INDEX($Q$11:$Q$1010,MATCH(AH396,$AD$11:$AD$1010,0))))</f>
        <v>0</v>
      </c>
      <c r="AJ396">
        <v>386</v>
      </c>
      <c r="AK396">
        <f>IF(AJ396&gt;$AZ$11,"",INDEX($P$11:$P$1010,MATCH(AJ396,$AD$11:$AD$1010,0)))</f>
        <v>0</v>
      </c>
    </row>
    <row r="397" spans="1:37">
      <c r="A397">
        <f>COUNTA(Journal!A397:M397)&gt;0</f>
        <v>0</v>
      </c>
      <c r="B397">
        <f>IF(Journal!$C397="",0,IFERROR(MATCH(Journal!$C397,Markets!$A$5:$A$154,0),0))</f>
        <v>0</v>
      </c>
      <c r="C397">
        <f>IF(B397&gt;0,INDEX(Markets!$C$5:$C$154,B397),"")</f>
        <v>0</v>
      </c>
      <c r="D397">
        <f>IF(B397&gt;0,INDEX(Markets!$F$5:$F$154,B397),"")</f>
        <v>0</v>
      </c>
      <c r="E397">
        <f>IF(B397&gt;0,IF(INDEX(Markets!$G$5:$G$154,B397)="",Journal!$D$4,INDEX(Markets!$G$5:$G$154,B397)),"")</f>
        <v>0</v>
      </c>
      <c r="F397">
        <f>IF(B397&gt;0,N(INDEX(Markets!$H$5:$H$154,B397)),0)</f>
        <v>0</v>
      </c>
      <c r="G397">
        <f>IF(Journal!$D397="LONG",1,IF(Journal!$D397="SHORT",-1,0))</f>
        <v>0</v>
      </c>
      <c r="H397">
        <f>IF(AND(ISNUMBER(Journal!$E397),ISNUMBER(Journal!$F397)),ABS(Journal!$E397-Journal!$F397),"")</f>
        <v>0</v>
      </c>
      <c r="I397">
        <f>IF(NOT(A397),"",IF(Journal!$C397="","INSTRUMENT MISSING",IF(B397=0,"UNKNOWN INSTRUMENT",IF(OR(NOT(ISNUMBER(C397)),NOT(ISNUMBER(D397))),"INSTRUMENT SPECS MISSING",IF(OR(C397&lt;=0,D397&lt;=0),"INSTRUMENT SPECS MISSING",IF(NOT(ISNUMBER(Journal!$E397)),"ENTRY MISSING",IF(NOT(ISNUMBER(Journal!$F397)),"SL MISSING",IF(Journal!$F397=Journal!$E397,"SL = ENTRY",IF(G397=0,"DIRECTION MISSING",IF(G397*(Journal!$E397-Journal!$F397)&lt;=0,"SL WRONG SIDE",IF(NOT(AND(ISNUMBER(Journal!$L397),Journal!$L397&gt;0)),IF(TRUE,"LOTS MISSING","RISK MISSING"),"")))))))))))</f>
        <v>0</v>
      </c>
      <c r="J397">
        <f>IF(NOT(A397),"",IF(I397&lt;&gt;"",I397,IF(AND(ISNUMBER(Journal!$G397),G397*(Journal!$G397-Journal!$E397)&lt;=0),"TP1 WRONG SIDE",IF(AND(ISNUMBER(Journal!$H397),G397*(Journal!$H397-Journal!$E397)&lt;=0),"TP2 WRONG SIDE",IF(AND(ISNUMBER(Journal!$I397),G397*(Journal!$I397-Journal!$E397)&lt;=0),"TP3 WRONG SIDE",IF(Journal!$K397="","OPEN",IF(AND(Journal!$M397&lt;&gt;"",OR(NOT(ISNUMBER(Journal!$M397)),Journal!$M397&lt;=0,Journal!$M397&gt;=1)),"TP1 % INVALID",IF(Journal!$K397="SL","OK",IF(Journal!$K397="TP",IF(ISNUMBER(Journal!$G397),"OK","TP1 MISSING"),IF(Journal!$K397="Manual exit",IF(ISNUMBER(Journal!$J397),"OK","MANUAL MISSING"),IF(Journal!$K397="TP1 + Breakeven",IF(ISNUMBER(Journal!$G397),"OK","TP1 MISSING"),IF(Journal!$K397="TP1 + Manual",IF(ISNUMBER(Journal!$G397),IF(ISNUMBER(Journal!$J397),"OK","MANUAL MISSING"),IF(ISNUMBER(Journal!$J397),"TP1 MISSING","TP1 &amp; MANUAL MISSING")),IF(Journal!$K397="Multiple TP",IF(ISNUMBER(Journal!$G397),IF(ISNUMBER(Journal!$H397),"OK","TP2 MISSING"),IF(ISNUMBER(Journal!$H397),"TP1 MISSING","TP1 &amp; TP2 MISSING")),"UNKNOWN OUTCOME")))))))))))))</f>
        <v>0</v>
      </c>
      <c r="K397">
        <f>J397="OK"</f>
        <v>0</v>
      </c>
      <c r="L397">
        <f>IF(ISNUMBER(Journal!$M397),Journal!$M397,0.5)</f>
        <v>0</v>
      </c>
      <c r="M397">
        <f>IF(NOT(K397),"",G397*IF(Journal!$K397="SL",Journal!$F397-Journal!$E397,IF(Journal!$K397="TP",Journal!$G397-Journal!$E397,IF(Journal!$K397="Manual exit",Journal!$J397-Journal!$E397,IF(Journal!$K397="TP1 + Breakeven",L397*(Journal!$G397-Journal!$E397),IF(Journal!$K397="TP1 + Manual",L397*(Journal!$G397-Journal!$E397)+(1-L397)*(Journal!$J397-Journal!$E397),(Journal!$G397+Journal!$H397+IF(ISNUMBER(Journal!$I397),Journal!$I397,0))/IF(ISNUMBER(Journal!$I397),3,2)-Journal!$E397))))))</f>
        <v>0</v>
      </c>
      <c r="N397">
        <f>IF(K397,Journal!$E397+G397*M397,"")</f>
        <v>0</v>
      </c>
      <c r="O397">
        <f>Q396</f>
        <v>0</v>
      </c>
      <c r="P397">
        <f>IF(OR(NOT(A397),I397&lt;&gt;""),"",Journal!$L397)</f>
        <v>0</v>
      </c>
      <c r="Q397">
        <f>O397+IF(K397,V397,0)</f>
        <v>0</v>
      </c>
      <c r="R397">
        <f>IF(P397="","",H397*P397*C397*D397)</f>
        <v>0</v>
      </c>
      <c r="S397">
        <f>IF(K397,M397*P397*C397*D397,"")</f>
        <v>0</v>
      </c>
      <c r="T397">
        <f>IF(K397,-IF(F397&gt;0,F397*Journal!$E397*P397*C397*D397,P397*E397),"")</f>
        <v>0</v>
      </c>
      <c r="U397">
        <f>IF(K397,IF(S397&gt;0,"W",IF(S397&lt;0,"L","B")),"")</f>
        <v>0</v>
      </c>
      <c r="V397">
        <f>IF(K397,S397+T397,"")</f>
        <v>0</v>
      </c>
      <c r="W397">
        <f>IF(K397,V397/O397,"")</f>
        <v>0</v>
      </c>
      <c r="X397">
        <f>IF(K397,M397/H397,"")</f>
        <v>0</v>
      </c>
      <c r="Y397">
        <f>IF(AND(OR(J397="OK",J397="OPEN"),ISNUMBER(Journal!$G397)),G397*(Journal!$G397-Journal!$E397)/H397,"")</f>
        <v>0</v>
      </c>
      <c r="Z397">
        <f>IF(AA397="","",IF(AND(ISNUMBER(Settings!$D$5),ISNUMBER(Settings!$E$5),IF(Settings!$D$5&lt;=Settings!$E$5,AND(AA397&gt;=Settings!$D$5,AA397&lt;Settings!$E$5),OR(AA397&gt;=Settings!$D$5,AA397&lt;Settings!$E$5))),Settings!$A$5,IF(AND(ISNUMBER(Settings!$D$6),ISNUMBER(Settings!$E$6),IF(Settings!$D$6&lt;=Settings!$E$6,AND(AA397&gt;=Settings!$D$6,AA397&lt;Settings!$E$6),OR(AA397&gt;=Settings!$D$6,AA397&lt;Settings!$E$6))),Settings!$A$6,IF(AND(ISNUMBER(Settings!$D$7),ISNUMBER(Settings!$E$7),IF(Settings!$D$7&lt;=Settings!$E$7,AND(AA397&gt;=Settings!$D$7,AA397&lt;Settings!$E$7),OR(AA397&gt;=Settings!$D$7,AA397&lt;Settings!$E$7))),Settings!$A$7,IF(AND(ISNUMBER(Settings!$D$8),ISNUMBER(Settings!$E$8),IF(Settings!$D$8&lt;=Settings!$E$8,AND(AA397&gt;=Settings!$D$8,AA397&lt;Settings!$E$8),OR(AA397&gt;=Settings!$D$8,AA397&lt;Settings!$E$8))),Settings!$A$8,IF(AND(ISNUMBER(Settings!$D$9),ISNUMBER(Settings!$E$9),IF(Settings!$D$9&lt;=Settings!$E$9,AND(AA397&gt;=Settings!$D$9,AA397&lt;Settings!$E$9),OR(AA397&gt;=Settings!$D$9,AA397&lt;Settings!$E$9))),Settings!$A$9,IF(AND(ISNUMBER(Settings!$D$10),ISNUMBER(Settings!$E$10),IF(Settings!$D$10&lt;=Settings!$E$10,AND(AA397&gt;=Settings!$D$10,AA397&lt;Settings!$E$10),OR(AA397&gt;=Settings!$D$10,AA397&lt;Settings!$E$10))),Settings!$A$10,"")))))))</f>
        <v>0</v>
      </c>
      <c r="AA397">
        <f>IF(AND(A397,ISNUMBER(Journal!$B397)),MOD(ROUND(MOD(Journal!$B397,1)*1440,0)-ROUND(Journal!$D$8*60,0),1440),"")</f>
        <v>0</v>
      </c>
      <c r="AB397">
        <f>IF(G397=1,"LONG",IF(G397=-1,"SHORT",""))</f>
        <v>0</v>
      </c>
      <c r="AC397">
        <f>AC396+IF(K397,1,0)</f>
        <v>0</v>
      </c>
      <c r="AD397">
        <f>IF(K397,AC397,"")</f>
        <v>0</v>
      </c>
      <c r="AE397">
        <f>J397="OPEN"</f>
        <v>0</v>
      </c>
      <c r="AF397">
        <f>AND(J397&lt;&gt;"",J397&lt;&gt;"OK",J397&lt;&gt;"OPEN")</f>
        <v>0</v>
      </c>
      <c r="AH397">
        <v>386</v>
      </c>
      <c r="AI397">
        <f>IF(AH397&gt;$AZ$11,"",IF(AH397=0,Journal!$D$3,INDEX($Q$11:$Q$1010,MATCH(AH397,$AD$11:$AD$1010,0))))</f>
        <v>0</v>
      </c>
      <c r="AJ397">
        <v>387</v>
      </c>
      <c r="AK397">
        <f>IF(AJ397&gt;$AZ$11,"",INDEX($P$11:$P$1010,MATCH(AJ397,$AD$11:$AD$1010,0)))</f>
        <v>0</v>
      </c>
    </row>
    <row r="398" spans="1:37">
      <c r="A398">
        <f>COUNTA(Journal!A398:M398)&gt;0</f>
        <v>0</v>
      </c>
      <c r="B398">
        <f>IF(Journal!$C398="",0,IFERROR(MATCH(Journal!$C398,Markets!$A$5:$A$154,0),0))</f>
        <v>0</v>
      </c>
      <c r="C398">
        <f>IF(B398&gt;0,INDEX(Markets!$C$5:$C$154,B398),"")</f>
        <v>0</v>
      </c>
      <c r="D398">
        <f>IF(B398&gt;0,INDEX(Markets!$F$5:$F$154,B398),"")</f>
        <v>0</v>
      </c>
      <c r="E398">
        <f>IF(B398&gt;0,IF(INDEX(Markets!$G$5:$G$154,B398)="",Journal!$D$4,INDEX(Markets!$G$5:$G$154,B398)),"")</f>
        <v>0</v>
      </c>
      <c r="F398">
        <f>IF(B398&gt;0,N(INDEX(Markets!$H$5:$H$154,B398)),0)</f>
        <v>0</v>
      </c>
      <c r="G398">
        <f>IF(Journal!$D398="LONG",1,IF(Journal!$D398="SHORT",-1,0))</f>
        <v>0</v>
      </c>
      <c r="H398">
        <f>IF(AND(ISNUMBER(Journal!$E398),ISNUMBER(Journal!$F398)),ABS(Journal!$E398-Journal!$F398),"")</f>
        <v>0</v>
      </c>
      <c r="I398">
        <f>IF(NOT(A398),"",IF(Journal!$C398="","INSTRUMENT MISSING",IF(B398=0,"UNKNOWN INSTRUMENT",IF(OR(NOT(ISNUMBER(C398)),NOT(ISNUMBER(D398))),"INSTRUMENT SPECS MISSING",IF(OR(C398&lt;=0,D398&lt;=0),"INSTRUMENT SPECS MISSING",IF(NOT(ISNUMBER(Journal!$E398)),"ENTRY MISSING",IF(NOT(ISNUMBER(Journal!$F398)),"SL MISSING",IF(Journal!$F398=Journal!$E398,"SL = ENTRY",IF(G398=0,"DIRECTION MISSING",IF(G398*(Journal!$E398-Journal!$F398)&lt;=0,"SL WRONG SIDE",IF(NOT(AND(ISNUMBER(Journal!$L398),Journal!$L398&gt;0)),IF(TRUE,"LOTS MISSING","RISK MISSING"),"")))))))))))</f>
        <v>0</v>
      </c>
      <c r="J398">
        <f>IF(NOT(A398),"",IF(I398&lt;&gt;"",I398,IF(AND(ISNUMBER(Journal!$G398),G398*(Journal!$G398-Journal!$E398)&lt;=0),"TP1 WRONG SIDE",IF(AND(ISNUMBER(Journal!$H398),G398*(Journal!$H398-Journal!$E398)&lt;=0),"TP2 WRONG SIDE",IF(AND(ISNUMBER(Journal!$I398),G398*(Journal!$I398-Journal!$E398)&lt;=0),"TP3 WRONG SIDE",IF(Journal!$K398="","OPEN",IF(AND(Journal!$M398&lt;&gt;"",OR(NOT(ISNUMBER(Journal!$M398)),Journal!$M398&lt;=0,Journal!$M398&gt;=1)),"TP1 % INVALID",IF(Journal!$K398="SL","OK",IF(Journal!$K398="TP",IF(ISNUMBER(Journal!$G398),"OK","TP1 MISSING"),IF(Journal!$K398="Manual exit",IF(ISNUMBER(Journal!$J398),"OK","MANUAL MISSING"),IF(Journal!$K398="TP1 + Breakeven",IF(ISNUMBER(Journal!$G398),"OK","TP1 MISSING"),IF(Journal!$K398="TP1 + Manual",IF(ISNUMBER(Journal!$G398),IF(ISNUMBER(Journal!$J398),"OK","MANUAL MISSING"),IF(ISNUMBER(Journal!$J398),"TP1 MISSING","TP1 &amp; MANUAL MISSING")),IF(Journal!$K398="Multiple TP",IF(ISNUMBER(Journal!$G398),IF(ISNUMBER(Journal!$H398),"OK","TP2 MISSING"),IF(ISNUMBER(Journal!$H398),"TP1 MISSING","TP1 &amp; TP2 MISSING")),"UNKNOWN OUTCOME")))))))))))))</f>
        <v>0</v>
      </c>
      <c r="K398">
        <f>J398="OK"</f>
        <v>0</v>
      </c>
      <c r="L398">
        <f>IF(ISNUMBER(Journal!$M398),Journal!$M398,0.5)</f>
        <v>0</v>
      </c>
      <c r="M398">
        <f>IF(NOT(K398),"",G398*IF(Journal!$K398="SL",Journal!$F398-Journal!$E398,IF(Journal!$K398="TP",Journal!$G398-Journal!$E398,IF(Journal!$K398="Manual exit",Journal!$J398-Journal!$E398,IF(Journal!$K398="TP1 + Breakeven",L398*(Journal!$G398-Journal!$E398),IF(Journal!$K398="TP1 + Manual",L398*(Journal!$G398-Journal!$E398)+(1-L398)*(Journal!$J398-Journal!$E398),(Journal!$G398+Journal!$H398+IF(ISNUMBER(Journal!$I398),Journal!$I398,0))/IF(ISNUMBER(Journal!$I398),3,2)-Journal!$E398))))))</f>
        <v>0</v>
      </c>
      <c r="N398">
        <f>IF(K398,Journal!$E398+G398*M398,"")</f>
        <v>0</v>
      </c>
      <c r="O398">
        <f>Q397</f>
        <v>0</v>
      </c>
      <c r="P398">
        <f>IF(OR(NOT(A398),I398&lt;&gt;""),"",Journal!$L398)</f>
        <v>0</v>
      </c>
      <c r="Q398">
        <f>O398+IF(K398,V398,0)</f>
        <v>0</v>
      </c>
      <c r="R398">
        <f>IF(P398="","",H398*P398*C398*D398)</f>
        <v>0</v>
      </c>
      <c r="S398">
        <f>IF(K398,M398*P398*C398*D398,"")</f>
        <v>0</v>
      </c>
      <c r="T398">
        <f>IF(K398,-IF(F398&gt;0,F398*Journal!$E398*P398*C398*D398,P398*E398),"")</f>
        <v>0</v>
      </c>
      <c r="U398">
        <f>IF(K398,IF(S398&gt;0,"W",IF(S398&lt;0,"L","B")),"")</f>
        <v>0</v>
      </c>
      <c r="V398">
        <f>IF(K398,S398+T398,"")</f>
        <v>0</v>
      </c>
      <c r="W398">
        <f>IF(K398,V398/O398,"")</f>
        <v>0</v>
      </c>
      <c r="X398">
        <f>IF(K398,M398/H398,"")</f>
        <v>0</v>
      </c>
      <c r="Y398">
        <f>IF(AND(OR(J398="OK",J398="OPEN"),ISNUMBER(Journal!$G398)),G398*(Journal!$G398-Journal!$E398)/H398,"")</f>
        <v>0</v>
      </c>
      <c r="Z398">
        <f>IF(AA398="","",IF(AND(ISNUMBER(Settings!$D$5),ISNUMBER(Settings!$E$5),IF(Settings!$D$5&lt;=Settings!$E$5,AND(AA398&gt;=Settings!$D$5,AA398&lt;Settings!$E$5),OR(AA398&gt;=Settings!$D$5,AA398&lt;Settings!$E$5))),Settings!$A$5,IF(AND(ISNUMBER(Settings!$D$6),ISNUMBER(Settings!$E$6),IF(Settings!$D$6&lt;=Settings!$E$6,AND(AA398&gt;=Settings!$D$6,AA398&lt;Settings!$E$6),OR(AA398&gt;=Settings!$D$6,AA398&lt;Settings!$E$6))),Settings!$A$6,IF(AND(ISNUMBER(Settings!$D$7),ISNUMBER(Settings!$E$7),IF(Settings!$D$7&lt;=Settings!$E$7,AND(AA398&gt;=Settings!$D$7,AA398&lt;Settings!$E$7),OR(AA398&gt;=Settings!$D$7,AA398&lt;Settings!$E$7))),Settings!$A$7,IF(AND(ISNUMBER(Settings!$D$8),ISNUMBER(Settings!$E$8),IF(Settings!$D$8&lt;=Settings!$E$8,AND(AA398&gt;=Settings!$D$8,AA398&lt;Settings!$E$8),OR(AA398&gt;=Settings!$D$8,AA398&lt;Settings!$E$8))),Settings!$A$8,IF(AND(ISNUMBER(Settings!$D$9),ISNUMBER(Settings!$E$9),IF(Settings!$D$9&lt;=Settings!$E$9,AND(AA398&gt;=Settings!$D$9,AA398&lt;Settings!$E$9),OR(AA398&gt;=Settings!$D$9,AA398&lt;Settings!$E$9))),Settings!$A$9,IF(AND(ISNUMBER(Settings!$D$10),ISNUMBER(Settings!$E$10),IF(Settings!$D$10&lt;=Settings!$E$10,AND(AA398&gt;=Settings!$D$10,AA398&lt;Settings!$E$10),OR(AA398&gt;=Settings!$D$10,AA398&lt;Settings!$E$10))),Settings!$A$10,"")))))))</f>
        <v>0</v>
      </c>
      <c r="AA398">
        <f>IF(AND(A398,ISNUMBER(Journal!$B398)),MOD(ROUND(MOD(Journal!$B398,1)*1440,0)-ROUND(Journal!$D$8*60,0),1440),"")</f>
        <v>0</v>
      </c>
      <c r="AB398">
        <f>IF(G398=1,"LONG",IF(G398=-1,"SHORT",""))</f>
        <v>0</v>
      </c>
      <c r="AC398">
        <f>AC397+IF(K398,1,0)</f>
        <v>0</v>
      </c>
      <c r="AD398">
        <f>IF(K398,AC398,"")</f>
        <v>0</v>
      </c>
      <c r="AE398">
        <f>J398="OPEN"</f>
        <v>0</v>
      </c>
      <c r="AF398">
        <f>AND(J398&lt;&gt;"",J398&lt;&gt;"OK",J398&lt;&gt;"OPEN")</f>
        <v>0</v>
      </c>
      <c r="AH398">
        <v>387</v>
      </c>
      <c r="AI398">
        <f>IF(AH398&gt;$AZ$11,"",IF(AH398=0,Journal!$D$3,INDEX($Q$11:$Q$1010,MATCH(AH398,$AD$11:$AD$1010,0))))</f>
        <v>0</v>
      </c>
      <c r="AJ398">
        <v>388</v>
      </c>
      <c r="AK398">
        <f>IF(AJ398&gt;$AZ$11,"",INDEX($P$11:$P$1010,MATCH(AJ398,$AD$11:$AD$1010,0)))</f>
        <v>0</v>
      </c>
    </row>
    <row r="399" spans="1:37">
      <c r="A399">
        <f>COUNTA(Journal!A399:M399)&gt;0</f>
        <v>0</v>
      </c>
      <c r="B399">
        <f>IF(Journal!$C399="",0,IFERROR(MATCH(Journal!$C399,Markets!$A$5:$A$154,0),0))</f>
        <v>0</v>
      </c>
      <c r="C399">
        <f>IF(B399&gt;0,INDEX(Markets!$C$5:$C$154,B399),"")</f>
        <v>0</v>
      </c>
      <c r="D399">
        <f>IF(B399&gt;0,INDEX(Markets!$F$5:$F$154,B399),"")</f>
        <v>0</v>
      </c>
      <c r="E399">
        <f>IF(B399&gt;0,IF(INDEX(Markets!$G$5:$G$154,B399)="",Journal!$D$4,INDEX(Markets!$G$5:$G$154,B399)),"")</f>
        <v>0</v>
      </c>
      <c r="F399">
        <f>IF(B399&gt;0,N(INDEX(Markets!$H$5:$H$154,B399)),0)</f>
        <v>0</v>
      </c>
      <c r="G399">
        <f>IF(Journal!$D399="LONG",1,IF(Journal!$D399="SHORT",-1,0))</f>
        <v>0</v>
      </c>
      <c r="H399">
        <f>IF(AND(ISNUMBER(Journal!$E399),ISNUMBER(Journal!$F399)),ABS(Journal!$E399-Journal!$F399),"")</f>
        <v>0</v>
      </c>
      <c r="I399">
        <f>IF(NOT(A399),"",IF(Journal!$C399="","INSTRUMENT MISSING",IF(B399=0,"UNKNOWN INSTRUMENT",IF(OR(NOT(ISNUMBER(C399)),NOT(ISNUMBER(D399))),"INSTRUMENT SPECS MISSING",IF(OR(C399&lt;=0,D399&lt;=0),"INSTRUMENT SPECS MISSING",IF(NOT(ISNUMBER(Journal!$E399)),"ENTRY MISSING",IF(NOT(ISNUMBER(Journal!$F399)),"SL MISSING",IF(Journal!$F399=Journal!$E399,"SL = ENTRY",IF(G399=0,"DIRECTION MISSING",IF(G399*(Journal!$E399-Journal!$F399)&lt;=0,"SL WRONG SIDE",IF(NOT(AND(ISNUMBER(Journal!$L399),Journal!$L399&gt;0)),IF(TRUE,"LOTS MISSING","RISK MISSING"),"")))))))))))</f>
        <v>0</v>
      </c>
      <c r="J399">
        <f>IF(NOT(A399),"",IF(I399&lt;&gt;"",I399,IF(AND(ISNUMBER(Journal!$G399),G399*(Journal!$G399-Journal!$E399)&lt;=0),"TP1 WRONG SIDE",IF(AND(ISNUMBER(Journal!$H399),G399*(Journal!$H399-Journal!$E399)&lt;=0),"TP2 WRONG SIDE",IF(AND(ISNUMBER(Journal!$I399),G399*(Journal!$I399-Journal!$E399)&lt;=0),"TP3 WRONG SIDE",IF(Journal!$K399="","OPEN",IF(AND(Journal!$M399&lt;&gt;"",OR(NOT(ISNUMBER(Journal!$M399)),Journal!$M399&lt;=0,Journal!$M399&gt;=1)),"TP1 % INVALID",IF(Journal!$K399="SL","OK",IF(Journal!$K399="TP",IF(ISNUMBER(Journal!$G399),"OK","TP1 MISSING"),IF(Journal!$K399="Manual exit",IF(ISNUMBER(Journal!$J399),"OK","MANUAL MISSING"),IF(Journal!$K399="TP1 + Breakeven",IF(ISNUMBER(Journal!$G399),"OK","TP1 MISSING"),IF(Journal!$K399="TP1 + Manual",IF(ISNUMBER(Journal!$G399),IF(ISNUMBER(Journal!$J399),"OK","MANUAL MISSING"),IF(ISNUMBER(Journal!$J399),"TP1 MISSING","TP1 &amp; MANUAL MISSING")),IF(Journal!$K399="Multiple TP",IF(ISNUMBER(Journal!$G399),IF(ISNUMBER(Journal!$H399),"OK","TP2 MISSING"),IF(ISNUMBER(Journal!$H399),"TP1 MISSING","TP1 &amp; TP2 MISSING")),"UNKNOWN OUTCOME")))))))))))))</f>
        <v>0</v>
      </c>
      <c r="K399">
        <f>J399="OK"</f>
        <v>0</v>
      </c>
      <c r="L399">
        <f>IF(ISNUMBER(Journal!$M399),Journal!$M399,0.5)</f>
        <v>0</v>
      </c>
      <c r="M399">
        <f>IF(NOT(K399),"",G399*IF(Journal!$K399="SL",Journal!$F399-Journal!$E399,IF(Journal!$K399="TP",Journal!$G399-Journal!$E399,IF(Journal!$K399="Manual exit",Journal!$J399-Journal!$E399,IF(Journal!$K399="TP1 + Breakeven",L399*(Journal!$G399-Journal!$E399),IF(Journal!$K399="TP1 + Manual",L399*(Journal!$G399-Journal!$E399)+(1-L399)*(Journal!$J399-Journal!$E399),(Journal!$G399+Journal!$H399+IF(ISNUMBER(Journal!$I399),Journal!$I399,0))/IF(ISNUMBER(Journal!$I399),3,2)-Journal!$E399))))))</f>
        <v>0</v>
      </c>
      <c r="N399">
        <f>IF(K399,Journal!$E399+G399*M399,"")</f>
        <v>0</v>
      </c>
      <c r="O399">
        <f>Q398</f>
        <v>0</v>
      </c>
      <c r="P399">
        <f>IF(OR(NOT(A399),I399&lt;&gt;""),"",Journal!$L399)</f>
        <v>0</v>
      </c>
      <c r="Q399">
        <f>O399+IF(K399,V399,0)</f>
        <v>0</v>
      </c>
      <c r="R399">
        <f>IF(P399="","",H399*P399*C399*D399)</f>
        <v>0</v>
      </c>
      <c r="S399">
        <f>IF(K399,M399*P399*C399*D399,"")</f>
        <v>0</v>
      </c>
      <c r="T399">
        <f>IF(K399,-IF(F399&gt;0,F399*Journal!$E399*P399*C399*D399,P399*E399),"")</f>
        <v>0</v>
      </c>
      <c r="U399">
        <f>IF(K399,IF(S399&gt;0,"W",IF(S399&lt;0,"L","B")),"")</f>
        <v>0</v>
      </c>
      <c r="V399">
        <f>IF(K399,S399+T399,"")</f>
        <v>0</v>
      </c>
      <c r="W399">
        <f>IF(K399,V399/O399,"")</f>
        <v>0</v>
      </c>
      <c r="X399">
        <f>IF(K399,M399/H399,"")</f>
        <v>0</v>
      </c>
      <c r="Y399">
        <f>IF(AND(OR(J399="OK",J399="OPEN"),ISNUMBER(Journal!$G399)),G399*(Journal!$G399-Journal!$E399)/H399,"")</f>
        <v>0</v>
      </c>
      <c r="Z399">
        <f>IF(AA399="","",IF(AND(ISNUMBER(Settings!$D$5),ISNUMBER(Settings!$E$5),IF(Settings!$D$5&lt;=Settings!$E$5,AND(AA399&gt;=Settings!$D$5,AA399&lt;Settings!$E$5),OR(AA399&gt;=Settings!$D$5,AA399&lt;Settings!$E$5))),Settings!$A$5,IF(AND(ISNUMBER(Settings!$D$6),ISNUMBER(Settings!$E$6),IF(Settings!$D$6&lt;=Settings!$E$6,AND(AA399&gt;=Settings!$D$6,AA399&lt;Settings!$E$6),OR(AA399&gt;=Settings!$D$6,AA399&lt;Settings!$E$6))),Settings!$A$6,IF(AND(ISNUMBER(Settings!$D$7),ISNUMBER(Settings!$E$7),IF(Settings!$D$7&lt;=Settings!$E$7,AND(AA399&gt;=Settings!$D$7,AA399&lt;Settings!$E$7),OR(AA399&gt;=Settings!$D$7,AA399&lt;Settings!$E$7))),Settings!$A$7,IF(AND(ISNUMBER(Settings!$D$8),ISNUMBER(Settings!$E$8),IF(Settings!$D$8&lt;=Settings!$E$8,AND(AA399&gt;=Settings!$D$8,AA399&lt;Settings!$E$8),OR(AA399&gt;=Settings!$D$8,AA399&lt;Settings!$E$8))),Settings!$A$8,IF(AND(ISNUMBER(Settings!$D$9),ISNUMBER(Settings!$E$9),IF(Settings!$D$9&lt;=Settings!$E$9,AND(AA399&gt;=Settings!$D$9,AA399&lt;Settings!$E$9),OR(AA399&gt;=Settings!$D$9,AA399&lt;Settings!$E$9))),Settings!$A$9,IF(AND(ISNUMBER(Settings!$D$10),ISNUMBER(Settings!$E$10),IF(Settings!$D$10&lt;=Settings!$E$10,AND(AA399&gt;=Settings!$D$10,AA399&lt;Settings!$E$10),OR(AA399&gt;=Settings!$D$10,AA399&lt;Settings!$E$10))),Settings!$A$10,"")))))))</f>
        <v>0</v>
      </c>
      <c r="AA399">
        <f>IF(AND(A399,ISNUMBER(Journal!$B399)),MOD(ROUND(MOD(Journal!$B399,1)*1440,0)-ROUND(Journal!$D$8*60,0),1440),"")</f>
        <v>0</v>
      </c>
      <c r="AB399">
        <f>IF(G399=1,"LONG",IF(G399=-1,"SHORT",""))</f>
        <v>0</v>
      </c>
      <c r="AC399">
        <f>AC398+IF(K399,1,0)</f>
        <v>0</v>
      </c>
      <c r="AD399">
        <f>IF(K399,AC399,"")</f>
        <v>0</v>
      </c>
      <c r="AE399">
        <f>J399="OPEN"</f>
        <v>0</v>
      </c>
      <c r="AF399">
        <f>AND(J399&lt;&gt;"",J399&lt;&gt;"OK",J399&lt;&gt;"OPEN")</f>
        <v>0</v>
      </c>
      <c r="AH399">
        <v>388</v>
      </c>
      <c r="AI399">
        <f>IF(AH399&gt;$AZ$11,"",IF(AH399=0,Journal!$D$3,INDEX($Q$11:$Q$1010,MATCH(AH399,$AD$11:$AD$1010,0))))</f>
        <v>0</v>
      </c>
      <c r="AJ399">
        <v>389</v>
      </c>
      <c r="AK399">
        <f>IF(AJ399&gt;$AZ$11,"",INDEX($P$11:$P$1010,MATCH(AJ399,$AD$11:$AD$1010,0)))</f>
        <v>0</v>
      </c>
    </row>
    <row r="400" spans="1:37">
      <c r="A400">
        <f>COUNTA(Journal!A400:M400)&gt;0</f>
        <v>0</v>
      </c>
      <c r="B400">
        <f>IF(Journal!$C400="",0,IFERROR(MATCH(Journal!$C400,Markets!$A$5:$A$154,0),0))</f>
        <v>0</v>
      </c>
      <c r="C400">
        <f>IF(B400&gt;0,INDEX(Markets!$C$5:$C$154,B400),"")</f>
        <v>0</v>
      </c>
      <c r="D400">
        <f>IF(B400&gt;0,INDEX(Markets!$F$5:$F$154,B400),"")</f>
        <v>0</v>
      </c>
      <c r="E400">
        <f>IF(B400&gt;0,IF(INDEX(Markets!$G$5:$G$154,B400)="",Journal!$D$4,INDEX(Markets!$G$5:$G$154,B400)),"")</f>
        <v>0</v>
      </c>
      <c r="F400">
        <f>IF(B400&gt;0,N(INDEX(Markets!$H$5:$H$154,B400)),0)</f>
        <v>0</v>
      </c>
      <c r="G400">
        <f>IF(Journal!$D400="LONG",1,IF(Journal!$D400="SHORT",-1,0))</f>
        <v>0</v>
      </c>
      <c r="H400">
        <f>IF(AND(ISNUMBER(Journal!$E400),ISNUMBER(Journal!$F400)),ABS(Journal!$E400-Journal!$F400),"")</f>
        <v>0</v>
      </c>
      <c r="I400">
        <f>IF(NOT(A400),"",IF(Journal!$C400="","INSTRUMENT MISSING",IF(B400=0,"UNKNOWN INSTRUMENT",IF(OR(NOT(ISNUMBER(C400)),NOT(ISNUMBER(D400))),"INSTRUMENT SPECS MISSING",IF(OR(C400&lt;=0,D400&lt;=0),"INSTRUMENT SPECS MISSING",IF(NOT(ISNUMBER(Journal!$E400)),"ENTRY MISSING",IF(NOT(ISNUMBER(Journal!$F400)),"SL MISSING",IF(Journal!$F400=Journal!$E400,"SL = ENTRY",IF(G400=0,"DIRECTION MISSING",IF(G400*(Journal!$E400-Journal!$F400)&lt;=0,"SL WRONG SIDE",IF(NOT(AND(ISNUMBER(Journal!$L400),Journal!$L400&gt;0)),IF(TRUE,"LOTS MISSING","RISK MISSING"),"")))))))))))</f>
        <v>0</v>
      </c>
      <c r="J400">
        <f>IF(NOT(A400),"",IF(I400&lt;&gt;"",I400,IF(AND(ISNUMBER(Journal!$G400),G400*(Journal!$G400-Journal!$E400)&lt;=0),"TP1 WRONG SIDE",IF(AND(ISNUMBER(Journal!$H400),G400*(Journal!$H400-Journal!$E400)&lt;=0),"TP2 WRONG SIDE",IF(AND(ISNUMBER(Journal!$I400),G400*(Journal!$I400-Journal!$E400)&lt;=0),"TP3 WRONG SIDE",IF(Journal!$K400="","OPEN",IF(AND(Journal!$M400&lt;&gt;"",OR(NOT(ISNUMBER(Journal!$M400)),Journal!$M400&lt;=0,Journal!$M400&gt;=1)),"TP1 % INVALID",IF(Journal!$K400="SL","OK",IF(Journal!$K400="TP",IF(ISNUMBER(Journal!$G400),"OK","TP1 MISSING"),IF(Journal!$K400="Manual exit",IF(ISNUMBER(Journal!$J400),"OK","MANUAL MISSING"),IF(Journal!$K400="TP1 + Breakeven",IF(ISNUMBER(Journal!$G400),"OK","TP1 MISSING"),IF(Journal!$K400="TP1 + Manual",IF(ISNUMBER(Journal!$G400),IF(ISNUMBER(Journal!$J400),"OK","MANUAL MISSING"),IF(ISNUMBER(Journal!$J400),"TP1 MISSING","TP1 &amp; MANUAL MISSING")),IF(Journal!$K400="Multiple TP",IF(ISNUMBER(Journal!$G400),IF(ISNUMBER(Journal!$H400),"OK","TP2 MISSING"),IF(ISNUMBER(Journal!$H400),"TP1 MISSING","TP1 &amp; TP2 MISSING")),"UNKNOWN OUTCOME")))))))))))))</f>
        <v>0</v>
      </c>
      <c r="K400">
        <f>J400="OK"</f>
        <v>0</v>
      </c>
      <c r="L400">
        <f>IF(ISNUMBER(Journal!$M400),Journal!$M400,0.5)</f>
        <v>0</v>
      </c>
      <c r="M400">
        <f>IF(NOT(K400),"",G400*IF(Journal!$K400="SL",Journal!$F400-Journal!$E400,IF(Journal!$K400="TP",Journal!$G400-Journal!$E400,IF(Journal!$K400="Manual exit",Journal!$J400-Journal!$E400,IF(Journal!$K400="TP1 + Breakeven",L400*(Journal!$G400-Journal!$E400),IF(Journal!$K400="TP1 + Manual",L400*(Journal!$G400-Journal!$E400)+(1-L400)*(Journal!$J400-Journal!$E400),(Journal!$G400+Journal!$H400+IF(ISNUMBER(Journal!$I400),Journal!$I400,0))/IF(ISNUMBER(Journal!$I400),3,2)-Journal!$E400))))))</f>
        <v>0</v>
      </c>
      <c r="N400">
        <f>IF(K400,Journal!$E400+G400*M400,"")</f>
        <v>0</v>
      </c>
      <c r="O400">
        <f>Q399</f>
        <v>0</v>
      </c>
      <c r="P400">
        <f>IF(OR(NOT(A400),I400&lt;&gt;""),"",Journal!$L400)</f>
        <v>0</v>
      </c>
      <c r="Q400">
        <f>O400+IF(K400,V400,0)</f>
        <v>0</v>
      </c>
      <c r="R400">
        <f>IF(P400="","",H400*P400*C400*D400)</f>
        <v>0</v>
      </c>
      <c r="S400">
        <f>IF(K400,M400*P400*C400*D400,"")</f>
        <v>0</v>
      </c>
      <c r="T400">
        <f>IF(K400,-IF(F400&gt;0,F400*Journal!$E400*P400*C400*D400,P400*E400),"")</f>
        <v>0</v>
      </c>
      <c r="U400">
        <f>IF(K400,IF(S400&gt;0,"W",IF(S400&lt;0,"L","B")),"")</f>
        <v>0</v>
      </c>
      <c r="V400">
        <f>IF(K400,S400+T400,"")</f>
        <v>0</v>
      </c>
      <c r="W400">
        <f>IF(K400,V400/O400,"")</f>
        <v>0</v>
      </c>
      <c r="X400">
        <f>IF(K400,M400/H400,"")</f>
        <v>0</v>
      </c>
      <c r="Y400">
        <f>IF(AND(OR(J400="OK",J400="OPEN"),ISNUMBER(Journal!$G400)),G400*(Journal!$G400-Journal!$E400)/H400,"")</f>
        <v>0</v>
      </c>
      <c r="Z400">
        <f>IF(AA400="","",IF(AND(ISNUMBER(Settings!$D$5),ISNUMBER(Settings!$E$5),IF(Settings!$D$5&lt;=Settings!$E$5,AND(AA400&gt;=Settings!$D$5,AA400&lt;Settings!$E$5),OR(AA400&gt;=Settings!$D$5,AA400&lt;Settings!$E$5))),Settings!$A$5,IF(AND(ISNUMBER(Settings!$D$6),ISNUMBER(Settings!$E$6),IF(Settings!$D$6&lt;=Settings!$E$6,AND(AA400&gt;=Settings!$D$6,AA400&lt;Settings!$E$6),OR(AA400&gt;=Settings!$D$6,AA400&lt;Settings!$E$6))),Settings!$A$6,IF(AND(ISNUMBER(Settings!$D$7),ISNUMBER(Settings!$E$7),IF(Settings!$D$7&lt;=Settings!$E$7,AND(AA400&gt;=Settings!$D$7,AA400&lt;Settings!$E$7),OR(AA400&gt;=Settings!$D$7,AA400&lt;Settings!$E$7))),Settings!$A$7,IF(AND(ISNUMBER(Settings!$D$8),ISNUMBER(Settings!$E$8),IF(Settings!$D$8&lt;=Settings!$E$8,AND(AA400&gt;=Settings!$D$8,AA400&lt;Settings!$E$8),OR(AA400&gt;=Settings!$D$8,AA400&lt;Settings!$E$8))),Settings!$A$8,IF(AND(ISNUMBER(Settings!$D$9),ISNUMBER(Settings!$E$9),IF(Settings!$D$9&lt;=Settings!$E$9,AND(AA400&gt;=Settings!$D$9,AA400&lt;Settings!$E$9),OR(AA400&gt;=Settings!$D$9,AA400&lt;Settings!$E$9))),Settings!$A$9,IF(AND(ISNUMBER(Settings!$D$10),ISNUMBER(Settings!$E$10),IF(Settings!$D$10&lt;=Settings!$E$10,AND(AA400&gt;=Settings!$D$10,AA400&lt;Settings!$E$10),OR(AA400&gt;=Settings!$D$10,AA400&lt;Settings!$E$10))),Settings!$A$10,"")))))))</f>
        <v>0</v>
      </c>
      <c r="AA400">
        <f>IF(AND(A400,ISNUMBER(Journal!$B400)),MOD(ROUND(MOD(Journal!$B400,1)*1440,0)-ROUND(Journal!$D$8*60,0),1440),"")</f>
        <v>0</v>
      </c>
      <c r="AB400">
        <f>IF(G400=1,"LONG",IF(G400=-1,"SHORT",""))</f>
        <v>0</v>
      </c>
      <c r="AC400">
        <f>AC399+IF(K400,1,0)</f>
        <v>0</v>
      </c>
      <c r="AD400">
        <f>IF(K400,AC400,"")</f>
        <v>0</v>
      </c>
      <c r="AE400">
        <f>J400="OPEN"</f>
        <v>0</v>
      </c>
      <c r="AF400">
        <f>AND(J400&lt;&gt;"",J400&lt;&gt;"OK",J400&lt;&gt;"OPEN")</f>
        <v>0</v>
      </c>
      <c r="AH400">
        <v>389</v>
      </c>
      <c r="AI400">
        <f>IF(AH400&gt;$AZ$11,"",IF(AH400=0,Journal!$D$3,INDEX($Q$11:$Q$1010,MATCH(AH400,$AD$11:$AD$1010,0))))</f>
        <v>0</v>
      </c>
      <c r="AJ400">
        <v>390</v>
      </c>
      <c r="AK400">
        <f>IF(AJ400&gt;$AZ$11,"",INDEX($P$11:$P$1010,MATCH(AJ400,$AD$11:$AD$1010,0)))</f>
        <v>0</v>
      </c>
    </row>
    <row r="401" spans="1:37">
      <c r="A401">
        <f>COUNTA(Journal!A401:M401)&gt;0</f>
        <v>0</v>
      </c>
      <c r="B401">
        <f>IF(Journal!$C401="",0,IFERROR(MATCH(Journal!$C401,Markets!$A$5:$A$154,0),0))</f>
        <v>0</v>
      </c>
      <c r="C401">
        <f>IF(B401&gt;0,INDEX(Markets!$C$5:$C$154,B401),"")</f>
        <v>0</v>
      </c>
      <c r="D401">
        <f>IF(B401&gt;0,INDEX(Markets!$F$5:$F$154,B401),"")</f>
        <v>0</v>
      </c>
      <c r="E401">
        <f>IF(B401&gt;0,IF(INDEX(Markets!$G$5:$G$154,B401)="",Journal!$D$4,INDEX(Markets!$G$5:$G$154,B401)),"")</f>
        <v>0</v>
      </c>
      <c r="F401">
        <f>IF(B401&gt;0,N(INDEX(Markets!$H$5:$H$154,B401)),0)</f>
        <v>0</v>
      </c>
      <c r="G401">
        <f>IF(Journal!$D401="LONG",1,IF(Journal!$D401="SHORT",-1,0))</f>
        <v>0</v>
      </c>
      <c r="H401">
        <f>IF(AND(ISNUMBER(Journal!$E401),ISNUMBER(Journal!$F401)),ABS(Journal!$E401-Journal!$F401),"")</f>
        <v>0</v>
      </c>
      <c r="I401">
        <f>IF(NOT(A401),"",IF(Journal!$C401="","INSTRUMENT MISSING",IF(B401=0,"UNKNOWN INSTRUMENT",IF(OR(NOT(ISNUMBER(C401)),NOT(ISNUMBER(D401))),"INSTRUMENT SPECS MISSING",IF(OR(C401&lt;=0,D401&lt;=0),"INSTRUMENT SPECS MISSING",IF(NOT(ISNUMBER(Journal!$E401)),"ENTRY MISSING",IF(NOT(ISNUMBER(Journal!$F401)),"SL MISSING",IF(Journal!$F401=Journal!$E401,"SL = ENTRY",IF(G401=0,"DIRECTION MISSING",IF(G401*(Journal!$E401-Journal!$F401)&lt;=0,"SL WRONG SIDE",IF(NOT(AND(ISNUMBER(Journal!$L401),Journal!$L401&gt;0)),IF(TRUE,"LOTS MISSING","RISK MISSING"),"")))))))))))</f>
        <v>0</v>
      </c>
      <c r="J401">
        <f>IF(NOT(A401),"",IF(I401&lt;&gt;"",I401,IF(AND(ISNUMBER(Journal!$G401),G401*(Journal!$G401-Journal!$E401)&lt;=0),"TP1 WRONG SIDE",IF(AND(ISNUMBER(Journal!$H401),G401*(Journal!$H401-Journal!$E401)&lt;=0),"TP2 WRONG SIDE",IF(AND(ISNUMBER(Journal!$I401),G401*(Journal!$I401-Journal!$E401)&lt;=0),"TP3 WRONG SIDE",IF(Journal!$K401="","OPEN",IF(AND(Journal!$M401&lt;&gt;"",OR(NOT(ISNUMBER(Journal!$M401)),Journal!$M401&lt;=0,Journal!$M401&gt;=1)),"TP1 % INVALID",IF(Journal!$K401="SL","OK",IF(Journal!$K401="TP",IF(ISNUMBER(Journal!$G401),"OK","TP1 MISSING"),IF(Journal!$K401="Manual exit",IF(ISNUMBER(Journal!$J401),"OK","MANUAL MISSING"),IF(Journal!$K401="TP1 + Breakeven",IF(ISNUMBER(Journal!$G401),"OK","TP1 MISSING"),IF(Journal!$K401="TP1 + Manual",IF(ISNUMBER(Journal!$G401),IF(ISNUMBER(Journal!$J401),"OK","MANUAL MISSING"),IF(ISNUMBER(Journal!$J401),"TP1 MISSING","TP1 &amp; MANUAL MISSING")),IF(Journal!$K401="Multiple TP",IF(ISNUMBER(Journal!$G401),IF(ISNUMBER(Journal!$H401),"OK","TP2 MISSING"),IF(ISNUMBER(Journal!$H401),"TP1 MISSING","TP1 &amp; TP2 MISSING")),"UNKNOWN OUTCOME")))))))))))))</f>
        <v>0</v>
      </c>
      <c r="K401">
        <f>J401="OK"</f>
        <v>0</v>
      </c>
      <c r="L401">
        <f>IF(ISNUMBER(Journal!$M401),Journal!$M401,0.5)</f>
        <v>0</v>
      </c>
      <c r="M401">
        <f>IF(NOT(K401),"",G401*IF(Journal!$K401="SL",Journal!$F401-Journal!$E401,IF(Journal!$K401="TP",Journal!$G401-Journal!$E401,IF(Journal!$K401="Manual exit",Journal!$J401-Journal!$E401,IF(Journal!$K401="TP1 + Breakeven",L401*(Journal!$G401-Journal!$E401),IF(Journal!$K401="TP1 + Manual",L401*(Journal!$G401-Journal!$E401)+(1-L401)*(Journal!$J401-Journal!$E401),(Journal!$G401+Journal!$H401+IF(ISNUMBER(Journal!$I401),Journal!$I401,0))/IF(ISNUMBER(Journal!$I401),3,2)-Journal!$E401))))))</f>
        <v>0</v>
      </c>
      <c r="N401">
        <f>IF(K401,Journal!$E401+G401*M401,"")</f>
        <v>0</v>
      </c>
      <c r="O401">
        <f>Q400</f>
        <v>0</v>
      </c>
      <c r="P401">
        <f>IF(OR(NOT(A401),I401&lt;&gt;""),"",Journal!$L401)</f>
        <v>0</v>
      </c>
      <c r="Q401">
        <f>O401+IF(K401,V401,0)</f>
        <v>0</v>
      </c>
      <c r="R401">
        <f>IF(P401="","",H401*P401*C401*D401)</f>
        <v>0</v>
      </c>
      <c r="S401">
        <f>IF(K401,M401*P401*C401*D401,"")</f>
        <v>0</v>
      </c>
      <c r="T401">
        <f>IF(K401,-IF(F401&gt;0,F401*Journal!$E401*P401*C401*D401,P401*E401),"")</f>
        <v>0</v>
      </c>
      <c r="U401">
        <f>IF(K401,IF(S401&gt;0,"W",IF(S401&lt;0,"L","B")),"")</f>
        <v>0</v>
      </c>
      <c r="V401">
        <f>IF(K401,S401+T401,"")</f>
        <v>0</v>
      </c>
      <c r="W401">
        <f>IF(K401,V401/O401,"")</f>
        <v>0</v>
      </c>
      <c r="X401">
        <f>IF(K401,M401/H401,"")</f>
        <v>0</v>
      </c>
      <c r="Y401">
        <f>IF(AND(OR(J401="OK",J401="OPEN"),ISNUMBER(Journal!$G401)),G401*(Journal!$G401-Journal!$E401)/H401,"")</f>
        <v>0</v>
      </c>
      <c r="Z401">
        <f>IF(AA401="","",IF(AND(ISNUMBER(Settings!$D$5),ISNUMBER(Settings!$E$5),IF(Settings!$D$5&lt;=Settings!$E$5,AND(AA401&gt;=Settings!$D$5,AA401&lt;Settings!$E$5),OR(AA401&gt;=Settings!$D$5,AA401&lt;Settings!$E$5))),Settings!$A$5,IF(AND(ISNUMBER(Settings!$D$6),ISNUMBER(Settings!$E$6),IF(Settings!$D$6&lt;=Settings!$E$6,AND(AA401&gt;=Settings!$D$6,AA401&lt;Settings!$E$6),OR(AA401&gt;=Settings!$D$6,AA401&lt;Settings!$E$6))),Settings!$A$6,IF(AND(ISNUMBER(Settings!$D$7),ISNUMBER(Settings!$E$7),IF(Settings!$D$7&lt;=Settings!$E$7,AND(AA401&gt;=Settings!$D$7,AA401&lt;Settings!$E$7),OR(AA401&gt;=Settings!$D$7,AA401&lt;Settings!$E$7))),Settings!$A$7,IF(AND(ISNUMBER(Settings!$D$8),ISNUMBER(Settings!$E$8),IF(Settings!$D$8&lt;=Settings!$E$8,AND(AA401&gt;=Settings!$D$8,AA401&lt;Settings!$E$8),OR(AA401&gt;=Settings!$D$8,AA401&lt;Settings!$E$8))),Settings!$A$8,IF(AND(ISNUMBER(Settings!$D$9),ISNUMBER(Settings!$E$9),IF(Settings!$D$9&lt;=Settings!$E$9,AND(AA401&gt;=Settings!$D$9,AA401&lt;Settings!$E$9),OR(AA401&gt;=Settings!$D$9,AA401&lt;Settings!$E$9))),Settings!$A$9,IF(AND(ISNUMBER(Settings!$D$10),ISNUMBER(Settings!$E$10),IF(Settings!$D$10&lt;=Settings!$E$10,AND(AA401&gt;=Settings!$D$10,AA401&lt;Settings!$E$10),OR(AA401&gt;=Settings!$D$10,AA401&lt;Settings!$E$10))),Settings!$A$10,"")))))))</f>
        <v>0</v>
      </c>
      <c r="AA401">
        <f>IF(AND(A401,ISNUMBER(Journal!$B401)),MOD(ROUND(MOD(Journal!$B401,1)*1440,0)-ROUND(Journal!$D$8*60,0),1440),"")</f>
        <v>0</v>
      </c>
      <c r="AB401">
        <f>IF(G401=1,"LONG",IF(G401=-1,"SHORT",""))</f>
        <v>0</v>
      </c>
      <c r="AC401">
        <f>AC400+IF(K401,1,0)</f>
        <v>0</v>
      </c>
      <c r="AD401">
        <f>IF(K401,AC401,"")</f>
        <v>0</v>
      </c>
      <c r="AE401">
        <f>J401="OPEN"</f>
        <v>0</v>
      </c>
      <c r="AF401">
        <f>AND(J401&lt;&gt;"",J401&lt;&gt;"OK",J401&lt;&gt;"OPEN")</f>
        <v>0</v>
      </c>
      <c r="AH401">
        <v>390</v>
      </c>
      <c r="AI401">
        <f>IF(AH401&gt;$AZ$11,"",IF(AH401=0,Journal!$D$3,INDEX($Q$11:$Q$1010,MATCH(AH401,$AD$11:$AD$1010,0))))</f>
        <v>0</v>
      </c>
      <c r="AJ401">
        <v>391</v>
      </c>
      <c r="AK401">
        <f>IF(AJ401&gt;$AZ$11,"",INDEX($P$11:$P$1010,MATCH(AJ401,$AD$11:$AD$1010,0)))</f>
        <v>0</v>
      </c>
    </row>
    <row r="402" spans="1:37">
      <c r="A402">
        <f>COUNTA(Journal!A402:M402)&gt;0</f>
        <v>0</v>
      </c>
      <c r="B402">
        <f>IF(Journal!$C402="",0,IFERROR(MATCH(Journal!$C402,Markets!$A$5:$A$154,0),0))</f>
        <v>0</v>
      </c>
      <c r="C402">
        <f>IF(B402&gt;0,INDEX(Markets!$C$5:$C$154,B402),"")</f>
        <v>0</v>
      </c>
      <c r="D402">
        <f>IF(B402&gt;0,INDEX(Markets!$F$5:$F$154,B402),"")</f>
        <v>0</v>
      </c>
      <c r="E402">
        <f>IF(B402&gt;0,IF(INDEX(Markets!$G$5:$G$154,B402)="",Journal!$D$4,INDEX(Markets!$G$5:$G$154,B402)),"")</f>
        <v>0</v>
      </c>
      <c r="F402">
        <f>IF(B402&gt;0,N(INDEX(Markets!$H$5:$H$154,B402)),0)</f>
        <v>0</v>
      </c>
      <c r="G402">
        <f>IF(Journal!$D402="LONG",1,IF(Journal!$D402="SHORT",-1,0))</f>
        <v>0</v>
      </c>
      <c r="H402">
        <f>IF(AND(ISNUMBER(Journal!$E402),ISNUMBER(Journal!$F402)),ABS(Journal!$E402-Journal!$F402),"")</f>
        <v>0</v>
      </c>
      <c r="I402">
        <f>IF(NOT(A402),"",IF(Journal!$C402="","INSTRUMENT MISSING",IF(B402=0,"UNKNOWN INSTRUMENT",IF(OR(NOT(ISNUMBER(C402)),NOT(ISNUMBER(D402))),"INSTRUMENT SPECS MISSING",IF(OR(C402&lt;=0,D402&lt;=0),"INSTRUMENT SPECS MISSING",IF(NOT(ISNUMBER(Journal!$E402)),"ENTRY MISSING",IF(NOT(ISNUMBER(Journal!$F402)),"SL MISSING",IF(Journal!$F402=Journal!$E402,"SL = ENTRY",IF(G402=0,"DIRECTION MISSING",IF(G402*(Journal!$E402-Journal!$F402)&lt;=0,"SL WRONG SIDE",IF(NOT(AND(ISNUMBER(Journal!$L402),Journal!$L402&gt;0)),IF(TRUE,"LOTS MISSING","RISK MISSING"),"")))))))))))</f>
        <v>0</v>
      </c>
      <c r="J402">
        <f>IF(NOT(A402),"",IF(I402&lt;&gt;"",I402,IF(AND(ISNUMBER(Journal!$G402),G402*(Journal!$G402-Journal!$E402)&lt;=0),"TP1 WRONG SIDE",IF(AND(ISNUMBER(Journal!$H402),G402*(Journal!$H402-Journal!$E402)&lt;=0),"TP2 WRONG SIDE",IF(AND(ISNUMBER(Journal!$I402),G402*(Journal!$I402-Journal!$E402)&lt;=0),"TP3 WRONG SIDE",IF(Journal!$K402="","OPEN",IF(AND(Journal!$M402&lt;&gt;"",OR(NOT(ISNUMBER(Journal!$M402)),Journal!$M402&lt;=0,Journal!$M402&gt;=1)),"TP1 % INVALID",IF(Journal!$K402="SL","OK",IF(Journal!$K402="TP",IF(ISNUMBER(Journal!$G402),"OK","TP1 MISSING"),IF(Journal!$K402="Manual exit",IF(ISNUMBER(Journal!$J402),"OK","MANUAL MISSING"),IF(Journal!$K402="TP1 + Breakeven",IF(ISNUMBER(Journal!$G402),"OK","TP1 MISSING"),IF(Journal!$K402="TP1 + Manual",IF(ISNUMBER(Journal!$G402),IF(ISNUMBER(Journal!$J402),"OK","MANUAL MISSING"),IF(ISNUMBER(Journal!$J402),"TP1 MISSING","TP1 &amp; MANUAL MISSING")),IF(Journal!$K402="Multiple TP",IF(ISNUMBER(Journal!$G402),IF(ISNUMBER(Journal!$H402),"OK","TP2 MISSING"),IF(ISNUMBER(Journal!$H402),"TP1 MISSING","TP1 &amp; TP2 MISSING")),"UNKNOWN OUTCOME")))))))))))))</f>
        <v>0</v>
      </c>
      <c r="K402">
        <f>J402="OK"</f>
        <v>0</v>
      </c>
      <c r="L402">
        <f>IF(ISNUMBER(Journal!$M402),Journal!$M402,0.5)</f>
        <v>0</v>
      </c>
      <c r="M402">
        <f>IF(NOT(K402),"",G402*IF(Journal!$K402="SL",Journal!$F402-Journal!$E402,IF(Journal!$K402="TP",Journal!$G402-Journal!$E402,IF(Journal!$K402="Manual exit",Journal!$J402-Journal!$E402,IF(Journal!$K402="TP1 + Breakeven",L402*(Journal!$G402-Journal!$E402),IF(Journal!$K402="TP1 + Manual",L402*(Journal!$G402-Journal!$E402)+(1-L402)*(Journal!$J402-Journal!$E402),(Journal!$G402+Journal!$H402+IF(ISNUMBER(Journal!$I402),Journal!$I402,0))/IF(ISNUMBER(Journal!$I402),3,2)-Journal!$E402))))))</f>
        <v>0</v>
      </c>
      <c r="N402">
        <f>IF(K402,Journal!$E402+G402*M402,"")</f>
        <v>0</v>
      </c>
      <c r="O402">
        <f>Q401</f>
        <v>0</v>
      </c>
      <c r="P402">
        <f>IF(OR(NOT(A402),I402&lt;&gt;""),"",Journal!$L402)</f>
        <v>0</v>
      </c>
      <c r="Q402">
        <f>O402+IF(K402,V402,0)</f>
        <v>0</v>
      </c>
      <c r="R402">
        <f>IF(P402="","",H402*P402*C402*D402)</f>
        <v>0</v>
      </c>
      <c r="S402">
        <f>IF(K402,M402*P402*C402*D402,"")</f>
        <v>0</v>
      </c>
      <c r="T402">
        <f>IF(K402,-IF(F402&gt;0,F402*Journal!$E402*P402*C402*D402,P402*E402),"")</f>
        <v>0</v>
      </c>
      <c r="U402">
        <f>IF(K402,IF(S402&gt;0,"W",IF(S402&lt;0,"L","B")),"")</f>
        <v>0</v>
      </c>
      <c r="V402">
        <f>IF(K402,S402+T402,"")</f>
        <v>0</v>
      </c>
      <c r="W402">
        <f>IF(K402,V402/O402,"")</f>
        <v>0</v>
      </c>
      <c r="X402">
        <f>IF(K402,M402/H402,"")</f>
        <v>0</v>
      </c>
      <c r="Y402">
        <f>IF(AND(OR(J402="OK",J402="OPEN"),ISNUMBER(Journal!$G402)),G402*(Journal!$G402-Journal!$E402)/H402,"")</f>
        <v>0</v>
      </c>
      <c r="Z402">
        <f>IF(AA402="","",IF(AND(ISNUMBER(Settings!$D$5),ISNUMBER(Settings!$E$5),IF(Settings!$D$5&lt;=Settings!$E$5,AND(AA402&gt;=Settings!$D$5,AA402&lt;Settings!$E$5),OR(AA402&gt;=Settings!$D$5,AA402&lt;Settings!$E$5))),Settings!$A$5,IF(AND(ISNUMBER(Settings!$D$6),ISNUMBER(Settings!$E$6),IF(Settings!$D$6&lt;=Settings!$E$6,AND(AA402&gt;=Settings!$D$6,AA402&lt;Settings!$E$6),OR(AA402&gt;=Settings!$D$6,AA402&lt;Settings!$E$6))),Settings!$A$6,IF(AND(ISNUMBER(Settings!$D$7),ISNUMBER(Settings!$E$7),IF(Settings!$D$7&lt;=Settings!$E$7,AND(AA402&gt;=Settings!$D$7,AA402&lt;Settings!$E$7),OR(AA402&gt;=Settings!$D$7,AA402&lt;Settings!$E$7))),Settings!$A$7,IF(AND(ISNUMBER(Settings!$D$8),ISNUMBER(Settings!$E$8),IF(Settings!$D$8&lt;=Settings!$E$8,AND(AA402&gt;=Settings!$D$8,AA402&lt;Settings!$E$8),OR(AA402&gt;=Settings!$D$8,AA402&lt;Settings!$E$8))),Settings!$A$8,IF(AND(ISNUMBER(Settings!$D$9),ISNUMBER(Settings!$E$9),IF(Settings!$D$9&lt;=Settings!$E$9,AND(AA402&gt;=Settings!$D$9,AA402&lt;Settings!$E$9),OR(AA402&gt;=Settings!$D$9,AA402&lt;Settings!$E$9))),Settings!$A$9,IF(AND(ISNUMBER(Settings!$D$10),ISNUMBER(Settings!$E$10),IF(Settings!$D$10&lt;=Settings!$E$10,AND(AA402&gt;=Settings!$D$10,AA402&lt;Settings!$E$10),OR(AA402&gt;=Settings!$D$10,AA402&lt;Settings!$E$10))),Settings!$A$10,"")))))))</f>
        <v>0</v>
      </c>
      <c r="AA402">
        <f>IF(AND(A402,ISNUMBER(Journal!$B402)),MOD(ROUND(MOD(Journal!$B402,1)*1440,0)-ROUND(Journal!$D$8*60,0),1440),"")</f>
        <v>0</v>
      </c>
      <c r="AB402">
        <f>IF(G402=1,"LONG",IF(G402=-1,"SHORT",""))</f>
        <v>0</v>
      </c>
      <c r="AC402">
        <f>AC401+IF(K402,1,0)</f>
        <v>0</v>
      </c>
      <c r="AD402">
        <f>IF(K402,AC402,"")</f>
        <v>0</v>
      </c>
      <c r="AE402">
        <f>J402="OPEN"</f>
        <v>0</v>
      </c>
      <c r="AF402">
        <f>AND(J402&lt;&gt;"",J402&lt;&gt;"OK",J402&lt;&gt;"OPEN")</f>
        <v>0</v>
      </c>
      <c r="AH402">
        <v>391</v>
      </c>
      <c r="AI402">
        <f>IF(AH402&gt;$AZ$11,"",IF(AH402=0,Journal!$D$3,INDEX($Q$11:$Q$1010,MATCH(AH402,$AD$11:$AD$1010,0))))</f>
        <v>0</v>
      </c>
      <c r="AJ402">
        <v>392</v>
      </c>
      <c r="AK402">
        <f>IF(AJ402&gt;$AZ$11,"",INDEX($P$11:$P$1010,MATCH(AJ402,$AD$11:$AD$1010,0)))</f>
        <v>0</v>
      </c>
    </row>
    <row r="403" spans="1:37">
      <c r="A403">
        <f>COUNTA(Journal!A403:M403)&gt;0</f>
        <v>0</v>
      </c>
      <c r="B403">
        <f>IF(Journal!$C403="",0,IFERROR(MATCH(Journal!$C403,Markets!$A$5:$A$154,0),0))</f>
        <v>0</v>
      </c>
      <c r="C403">
        <f>IF(B403&gt;0,INDEX(Markets!$C$5:$C$154,B403),"")</f>
        <v>0</v>
      </c>
      <c r="D403">
        <f>IF(B403&gt;0,INDEX(Markets!$F$5:$F$154,B403),"")</f>
        <v>0</v>
      </c>
      <c r="E403">
        <f>IF(B403&gt;0,IF(INDEX(Markets!$G$5:$G$154,B403)="",Journal!$D$4,INDEX(Markets!$G$5:$G$154,B403)),"")</f>
        <v>0</v>
      </c>
      <c r="F403">
        <f>IF(B403&gt;0,N(INDEX(Markets!$H$5:$H$154,B403)),0)</f>
        <v>0</v>
      </c>
      <c r="G403">
        <f>IF(Journal!$D403="LONG",1,IF(Journal!$D403="SHORT",-1,0))</f>
        <v>0</v>
      </c>
      <c r="H403">
        <f>IF(AND(ISNUMBER(Journal!$E403),ISNUMBER(Journal!$F403)),ABS(Journal!$E403-Journal!$F403),"")</f>
        <v>0</v>
      </c>
      <c r="I403">
        <f>IF(NOT(A403),"",IF(Journal!$C403="","INSTRUMENT MISSING",IF(B403=0,"UNKNOWN INSTRUMENT",IF(OR(NOT(ISNUMBER(C403)),NOT(ISNUMBER(D403))),"INSTRUMENT SPECS MISSING",IF(OR(C403&lt;=0,D403&lt;=0),"INSTRUMENT SPECS MISSING",IF(NOT(ISNUMBER(Journal!$E403)),"ENTRY MISSING",IF(NOT(ISNUMBER(Journal!$F403)),"SL MISSING",IF(Journal!$F403=Journal!$E403,"SL = ENTRY",IF(G403=0,"DIRECTION MISSING",IF(G403*(Journal!$E403-Journal!$F403)&lt;=0,"SL WRONG SIDE",IF(NOT(AND(ISNUMBER(Journal!$L403),Journal!$L403&gt;0)),IF(TRUE,"LOTS MISSING","RISK MISSING"),"")))))))))))</f>
        <v>0</v>
      </c>
      <c r="J403">
        <f>IF(NOT(A403),"",IF(I403&lt;&gt;"",I403,IF(AND(ISNUMBER(Journal!$G403),G403*(Journal!$G403-Journal!$E403)&lt;=0),"TP1 WRONG SIDE",IF(AND(ISNUMBER(Journal!$H403),G403*(Journal!$H403-Journal!$E403)&lt;=0),"TP2 WRONG SIDE",IF(AND(ISNUMBER(Journal!$I403),G403*(Journal!$I403-Journal!$E403)&lt;=0),"TP3 WRONG SIDE",IF(Journal!$K403="","OPEN",IF(AND(Journal!$M403&lt;&gt;"",OR(NOT(ISNUMBER(Journal!$M403)),Journal!$M403&lt;=0,Journal!$M403&gt;=1)),"TP1 % INVALID",IF(Journal!$K403="SL","OK",IF(Journal!$K403="TP",IF(ISNUMBER(Journal!$G403),"OK","TP1 MISSING"),IF(Journal!$K403="Manual exit",IF(ISNUMBER(Journal!$J403),"OK","MANUAL MISSING"),IF(Journal!$K403="TP1 + Breakeven",IF(ISNUMBER(Journal!$G403),"OK","TP1 MISSING"),IF(Journal!$K403="TP1 + Manual",IF(ISNUMBER(Journal!$G403),IF(ISNUMBER(Journal!$J403),"OK","MANUAL MISSING"),IF(ISNUMBER(Journal!$J403),"TP1 MISSING","TP1 &amp; MANUAL MISSING")),IF(Journal!$K403="Multiple TP",IF(ISNUMBER(Journal!$G403),IF(ISNUMBER(Journal!$H403),"OK","TP2 MISSING"),IF(ISNUMBER(Journal!$H403),"TP1 MISSING","TP1 &amp; TP2 MISSING")),"UNKNOWN OUTCOME")))))))))))))</f>
        <v>0</v>
      </c>
      <c r="K403">
        <f>J403="OK"</f>
        <v>0</v>
      </c>
      <c r="L403">
        <f>IF(ISNUMBER(Journal!$M403),Journal!$M403,0.5)</f>
        <v>0</v>
      </c>
      <c r="M403">
        <f>IF(NOT(K403),"",G403*IF(Journal!$K403="SL",Journal!$F403-Journal!$E403,IF(Journal!$K403="TP",Journal!$G403-Journal!$E403,IF(Journal!$K403="Manual exit",Journal!$J403-Journal!$E403,IF(Journal!$K403="TP1 + Breakeven",L403*(Journal!$G403-Journal!$E403),IF(Journal!$K403="TP1 + Manual",L403*(Journal!$G403-Journal!$E403)+(1-L403)*(Journal!$J403-Journal!$E403),(Journal!$G403+Journal!$H403+IF(ISNUMBER(Journal!$I403),Journal!$I403,0))/IF(ISNUMBER(Journal!$I403),3,2)-Journal!$E403))))))</f>
        <v>0</v>
      </c>
      <c r="N403">
        <f>IF(K403,Journal!$E403+G403*M403,"")</f>
        <v>0</v>
      </c>
      <c r="O403">
        <f>Q402</f>
        <v>0</v>
      </c>
      <c r="P403">
        <f>IF(OR(NOT(A403),I403&lt;&gt;""),"",Journal!$L403)</f>
        <v>0</v>
      </c>
      <c r="Q403">
        <f>O403+IF(K403,V403,0)</f>
        <v>0</v>
      </c>
      <c r="R403">
        <f>IF(P403="","",H403*P403*C403*D403)</f>
        <v>0</v>
      </c>
      <c r="S403">
        <f>IF(K403,M403*P403*C403*D403,"")</f>
        <v>0</v>
      </c>
      <c r="T403">
        <f>IF(K403,-IF(F403&gt;0,F403*Journal!$E403*P403*C403*D403,P403*E403),"")</f>
        <v>0</v>
      </c>
      <c r="U403">
        <f>IF(K403,IF(S403&gt;0,"W",IF(S403&lt;0,"L","B")),"")</f>
        <v>0</v>
      </c>
      <c r="V403">
        <f>IF(K403,S403+T403,"")</f>
        <v>0</v>
      </c>
      <c r="W403">
        <f>IF(K403,V403/O403,"")</f>
        <v>0</v>
      </c>
      <c r="X403">
        <f>IF(K403,M403/H403,"")</f>
        <v>0</v>
      </c>
      <c r="Y403">
        <f>IF(AND(OR(J403="OK",J403="OPEN"),ISNUMBER(Journal!$G403)),G403*(Journal!$G403-Journal!$E403)/H403,"")</f>
        <v>0</v>
      </c>
      <c r="Z403">
        <f>IF(AA403="","",IF(AND(ISNUMBER(Settings!$D$5),ISNUMBER(Settings!$E$5),IF(Settings!$D$5&lt;=Settings!$E$5,AND(AA403&gt;=Settings!$D$5,AA403&lt;Settings!$E$5),OR(AA403&gt;=Settings!$D$5,AA403&lt;Settings!$E$5))),Settings!$A$5,IF(AND(ISNUMBER(Settings!$D$6),ISNUMBER(Settings!$E$6),IF(Settings!$D$6&lt;=Settings!$E$6,AND(AA403&gt;=Settings!$D$6,AA403&lt;Settings!$E$6),OR(AA403&gt;=Settings!$D$6,AA403&lt;Settings!$E$6))),Settings!$A$6,IF(AND(ISNUMBER(Settings!$D$7),ISNUMBER(Settings!$E$7),IF(Settings!$D$7&lt;=Settings!$E$7,AND(AA403&gt;=Settings!$D$7,AA403&lt;Settings!$E$7),OR(AA403&gt;=Settings!$D$7,AA403&lt;Settings!$E$7))),Settings!$A$7,IF(AND(ISNUMBER(Settings!$D$8),ISNUMBER(Settings!$E$8),IF(Settings!$D$8&lt;=Settings!$E$8,AND(AA403&gt;=Settings!$D$8,AA403&lt;Settings!$E$8),OR(AA403&gt;=Settings!$D$8,AA403&lt;Settings!$E$8))),Settings!$A$8,IF(AND(ISNUMBER(Settings!$D$9),ISNUMBER(Settings!$E$9),IF(Settings!$D$9&lt;=Settings!$E$9,AND(AA403&gt;=Settings!$D$9,AA403&lt;Settings!$E$9),OR(AA403&gt;=Settings!$D$9,AA403&lt;Settings!$E$9))),Settings!$A$9,IF(AND(ISNUMBER(Settings!$D$10),ISNUMBER(Settings!$E$10),IF(Settings!$D$10&lt;=Settings!$E$10,AND(AA403&gt;=Settings!$D$10,AA403&lt;Settings!$E$10),OR(AA403&gt;=Settings!$D$10,AA403&lt;Settings!$E$10))),Settings!$A$10,"")))))))</f>
        <v>0</v>
      </c>
      <c r="AA403">
        <f>IF(AND(A403,ISNUMBER(Journal!$B403)),MOD(ROUND(MOD(Journal!$B403,1)*1440,0)-ROUND(Journal!$D$8*60,0),1440),"")</f>
        <v>0</v>
      </c>
      <c r="AB403">
        <f>IF(G403=1,"LONG",IF(G403=-1,"SHORT",""))</f>
        <v>0</v>
      </c>
      <c r="AC403">
        <f>AC402+IF(K403,1,0)</f>
        <v>0</v>
      </c>
      <c r="AD403">
        <f>IF(K403,AC403,"")</f>
        <v>0</v>
      </c>
      <c r="AE403">
        <f>J403="OPEN"</f>
        <v>0</v>
      </c>
      <c r="AF403">
        <f>AND(J403&lt;&gt;"",J403&lt;&gt;"OK",J403&lt;&gt;"OPEN")</f>
        <v>0</v>
      </c>
      <c r="AH403">
        <v>392</v>
      </c>
      <c r="AI403">
        <f>IF(AH403&gt;$AZ$11,"",IF(AH403=0,Journal!$D$3,INDEX($Q$11:$Q$1010,MATCH(AH403,$AD$11:$AD$1010,0))))</f>
        <v>0</v>
      </c>
      <c r="AJ403">
        <v>393</v>
      </c>
      <c r="AK403">
        <f>IF(AJ403&gt;$AZ$11,"",INDEX($P$11:$P$1010,MATCH(AJ403,$AD$11:$AD$1010,0)))</f>
        <v>0</v>
      </c>
    </row>
    <row r="404" spans="1:37">
      <c r="A404">
        <f>COUNTA(Journal!A404:M404)&gt;0</f>
        <v>0</v>
      </c>
      <c r="B404">
        <f>IF(Journal!$C404="",0,IFERROR(MATCH(Journal!$C404,Markets!$A$5:$A$154,0),0))</f>
        <v>0</v>
      </c>
      <c r="C404">
        <f>IF(B404&gt;0,INDEX(Markets!$C$5:$C$154,B404),"")</f>
        <v>0</v>
      </c>
      <c r="D404">
        <f>IF(B404&gt;0,INDEX(Markets!$F$5:$F$154,B404),"")</f>
        <v>0</v>
      </c>
      <c r="E404">
        <f>IF(B404&gt;0,IF(INDEX(Markets!$G$5:$G$154,B404)="",Journal!$D$4,INDEX(Markets!$G$5:$G$154,B404)),"")</f>
        <v>0</v>
      </c>
      <c r="F404">
        <f>IF(B404&gt;0,N(INDEX(Markets!$H$5:$H$154,B404)),0)</f>
        <v>0</v>
      </c>
      <c r="G404">
        <f>IF(Journal!$D404="LONG",1,IF(Journal!$D404="SHORT",-1,0))</f>
        <v>0</v>
      </c>
      <c r="H404">
        <f>IF(AND(ISNUMBER(Journal!$E404),ISNUMBER(Journal!$F404)),ABS(Journal!$E404-Journal!$F404),"")</f>
        <v>0</v>
      </c>
      <c r="I404">
        <f>IF(NOT(A404),"",IF(Journal!$C404="","INSTRUMENT MISSING",IF(B404=0,"UNKNOWN INSTRUMENT",IF(OR(NOT(ISNUMBER(C404)),NOT(ISNUMBER(D404))),"INSTRUMENT SPECS MISSING",IF(OR(C404&lt;=0,D404&lt;=0),"INSTRUMENT SPECS MISSING",IF(NOT(ISNUMBER(Journal!$E404)),"ENTRY MISSING",IF(NOT(ISNUMBER(Journal!$F404)),"SL MISSING",IF(Journal!$F404=Journal!$E404,"SL = ENTRY",IF(G404=0,"DIRECTION MISSING",IF(G404*(Journal!$E404-Journal!$F404)&lt;=0,"SL WRONG SIDE",IF(NOT(AND(ISNUMBER(Journal!$L404),Journal!$L404&gt;0)),IF(TRUE,"LOTS MISSING","RISK MISSING"),"")))))))))))</f>
        <v>0</v>
      </c>
      <c r="J404">
        <f>IF(NOT(A404),"",IF(I404&lt;&gt;"",I404,IF(AND(ISNUMBER(Journal!$G404),G404*(Journal!$G404-Journal!$E404)&lt;=0),"TP1 WRONG SIDE",IF(AND(ISNUMBER(Journal!$H404),G404*(Journal!$H404-Journal!$E404)&lt;=0),"TP2 WRONG SIDE",IF(AND(ISNUMBER(Journal!$I404),G404*(Journal!$I404-Journal!$E404)&lt;=0),"TP3 WRONG SIDE",IF(Journal!$K404="","OPEN",IF(AND(Journal!$M404&lt;&gt;"",OR(NOT(ISNUMBER(Journal!$M404)),Journal!$M404&lt;=0,Journal!$M404&gt;=1)),"TP1 % INVALID",IF(Journal!$K404="SL","OK",IF(Journal!$K404="TP",IF(ISNUMBER(Journal!$G404),"OK","TP1 MISSING"),IF(Journal!$K404="Manual exit",IF(ISNUMBER(Journal!$J404),"OK","MANUAL MISSING"),IF(Journal!$K404="TP1 + Breakeven",IF(ISNUMBER(Journal!$G404),"OK","TP1 MISSING"),IF(Journal!$K404="TP1 + Manual",IF(ISNUMBER(Journal!$G404),IF(ISNUMBER(Journal!$J404),"OK","MANUAL MISSING"),IF(ISNUMBER(Journal!$J404),"TP1 MISSING","TP1 &amp; MANUAL MISSING")),IF(Journal!$K404="Multiple TP",IF(ISNUMBER(Journal!$G404),IF(ISNUMBER(Journal!$H404),"OK","TP2 MISSING"),IF(ISNUMBER(Journal!$H404),"TP1 MISSING","TP1 &amp; TP2 MISSING")),"UNKNOWN OUTCOME")))))))))))))</f>
        <v>0</v>
      </c>
      <c r="K404">
        <f>J404="OK"</f>
        <v>0</v>
      </c>
      <c r="L404">
        <f>IF(ISNUMBER(Journal!$M404),Journal!$M404,0.5)</f>
        <v>0</v>
      </c>
      <c r="M404">
        <f>IF(NOT(K404),"",G404*IF(Journal!$K404="SL",Journal!$F404-Journal!$E404,IF(Journal!$K404="TP",Journal!$G404-Journal!$E404,IF(Journal!$K404="Manual exit",Journal!$J404-Journal!$E404,IF(Journal!$K404="TP1 + Breakeven",L404*(Journal!$G404-Journal!$E404),IF(Journal!$K404="TP1 + Manual",L404*(Journal!$G404-Journal!$E404)+(1-L404)*(Journal!$J404-Journal!$E404),(Journal!$G404+Journal!$H404+IF(ISNUMBER(Journal!$I404),Journal!$I404,0))/IF(ISNUMBER(Journal!$I404),3,2)-Journal!$E404))))))</f>
        <v>0</v>
      </c>
      <c r="N404">
        <f>IF(K404,Journal!$E404+G404*M404,"")</f>
        <v>0</v>
      </c>
      <c r="O404">
        <f>Q403</f>
        <v>0</v>
      </c>
      <c r="P404">
        <f>IF(OR(NOT(A404),I404&lt;&gt;""),"",Journal!$L404)</f>
        <v>0</v>
      </c>
      <c r="Q404">
        <f>O404+IF(K404,V404,0)</f>
        <v>0</v>
      </c>
      <c r="R404">
        <f>IF(P404="","",H404*P404*C404*D404)</f>
        <v>0</v>
      </c>
      <c r="S404">
        <f>IF(K404,M404*P404*C404*D404,"")</f>
        <v>0</v>
      </c>
      <c r="T404">
        <f>IF(K404,-IF(F404&gt;0,F404*Journal!$E404*P404*C404*D404,P404*E404),"")</f>
        <v>0</v>
      </c>
      <c r="U404">
        <f>IF(K404,IF(S404&gt;0,"W",IF(S404&lt;0,"L","B")),"")</f>
        <v>0</v>
      </c>
      <c r="V404">
        <f>IF(K404,S404+T404,"")</f>
        <v>0</v>
      </c>
      <c r="W404">
        <f>IF(K404,V404/O404,"")</f>
        <v>0</v>
      </c>
      <c r="X404">
        <f>IF(K404,M404/H404,"")</f>
        <v>0</v>
      </c>
      <c r="Y404">
        <f>IF(AND(OR(J404="OK",J404="OPEN"),ISNUMBER(Journal!$G404)),G404*(Journal!$G404-Journal!$E404)/H404,"")</f>
        <v>0</v>
      </c>
      <c r="Z404">
        <f>IF(AA404="","",IF(AND(ISNUMBER(Settings!$D$5),ISNUMBER(Settings!$E$5),IF(Settings!$D$5&lt;=Settings!$E$5,AND(AA404&gt;=Settings!$D$5,AA404&lt;Settings!$E$5),OR(AA404&gt;=Settings!$D$5,AA404&lt;Settings!$E$5))),Settings!$A$5,IF(AND(ISNUMBER(Settings!$D$6),ISNUMBER(Settings!$E$6),IF(Settings!$D$6&lt;=Settings!$E$6,AND(AA404&gt;=Settings!$D$6,AA404&lt;Settings!$E$6),OR(AA404&gt;=Settings!$D$6,AA404&lt;Settings!$E$6))),Settings!$A$6,IF(AND(ISNUMBER(Settings!$D$7),ISNUMBER(Settings!$E$7),IF(Settings!$D$7&lt;=Settings!$E$7,AND(AA404&gt;=Settings!$D$7,AA404&lt;Settings!$E$7),OR(AA404&gt;=Settings!$D$7,AA404&lt;Settings!$E$7))),Settings!$A$7,IF(AND(ISNUMBER(Settings!$D$8),ISNUMBER(Settings!$E$8),IF(Settings!$D$8&lt;=Settings!$E$8,AND(AA404&gt;=Settings!$D$8,AA404&lt;Settings!$E$8),OR(AA404&gt;=Settings!$D$8,AA404&lt;Settings!$E$8))),Settings!$A$8,IF(AND(ISNUMBER(Settings!$D$9),ISNUMBER(Settings!$E$9),IF(Settings!$D$9&lt;=Settings!$E$9,AND(AA404&gt;=Settings!$D$9,AA404&lt;Settings!$E$9),OR(AA404&gt;=Settings!$D$9,AA404&lt;Settings!$E$9))),Settings!$A$9,IF(AND(ISNUMBER(Settings!$D$10),ISNUMBER(Settings!$E$10),IF(Settings!$D$10&lt;=Settings!$E$10,AND(AA404&gt;=Settings!$D$10,AA404&lt;Settings!$E$10),OR(AA404&gt;=Settings!$D$10,AA404&lt;Settings!$E$10))),Settings!$A$10,"")))))))</f>
        <v>0</v>
      </c>
      <c r="AA404">
        <f>IF(AND(A404,ISNUMBER(Journal!$B404)),MOD(ROUND(MOD(Journal!$B404,1)*1440,0)-ROUND(Journal!$D$8*60,0),1440),"")</f>
        <v>0</v>
      </c>
      <c r="AB404">
        <f>IF(G404=1,"LONG",IF(G404=-1,"SHORT",""))</f>
        <v>0</v>
      </c>
      <c r="AC404">
        <f>AC403+IF(K404,1,0)</f>
        <v>0</v>
      </c>
      <c r="AD404">
        <f>IF(K404,AC404,"")</f>
        <v>0</v>
      </c>
      <c r="AE404">
        <f>J404="OPEN"</f>
        <v>0</v>
      </c>
      <c r="AF404">
        <f>AND(J404&lt;&gt;"",J404&lt;&gt;"OK",J404&lt;&gt;"OPEN")</f>
        <v>0</v>
      </c>
      <c r="AH404">
        <v>393</v>
      </c>
      <c r="AI404">
        <f>IF(AH404&gt;$AZ$11,"",IF(AH404=0,Journal!$D$3,INDEX($Q$11:$Q$1010,MATCH(AH404,$AD$11:$AD$1010,0))))</f>
        <v>0</v>
      </c>
      <c r="AJ404">
        <v>394</v>
      </c>
      <c r="AK404">
        <f>IF(AJ404&gt;$AZ$11,"",INDEX($P$11:$P$1010,MATCH(AJ404,$AD$11:$AD$1010,0)))</f>
        <v>0</v>
      </c>
    </row>
    <row r="405" spans="1:37">
      <c r="A405">
        <f>COUNTA(Journal!A405:M405)&gt;0</f>
        <v>0</v>
      </c>
      <c r="B405">
        <f>IF(Journal!$C405="",0,IFERROR(MATCH(Journal!$C405,Markets!$A$5:$A$154,0),0))</f>
        <v>0</v>
      </c>
      <c r="C405">
        <f>IF(B405&gt;0,INDEX(Markets!$C$5:$C$154,B405),"")</f>
        <v>0</v>
      </c>
      <c r="D405">
        <f>IF(B405&gt;0,INDEX(Markets!$F$5:$F$154,B405),"")</f>
        <v>0</v>
      </c>
      <c r="E405">
        <f>IF(B405&gt;0,IF(INDEX(Markets!$G$5:$G$154,B405)="",Journal!$D$4,INDEX(Markets!$G$5:$G$154,B405)),"")</f>
        <v>0</v>
      </c>
      <c r="F405">
        <f>IF(B405&gt;0,N(INDEX(Markets!$H$5:$H$154,B405)),0)</f>
        <v>0</v>
      </c>
      <c r="G405">
        <f>IF(Journal!$D405="LONG",1,IF(Journal!$D405="SHORT",-1,0))</f>
        <v>0</v>
      </c>
      <c r="H405">
        <f>IF(AND(ISNUMBER(Journal!$E405),ISNUMBER(Journal!$F405)),ABS(Journal!$E405-Journal!$F405),"")</f>
        <v>0</v>
      </c>
      <c r="I405">
        <f>IF(NOT(A405),"",IF(Journal!$C405="","INSTRUMENT MISSING",IF(B405=0,"UNKNOWN INSTRUMENT",IF(OR(NOT(ISNUMBER(C405)),NOT(ISNUMBER(D405))),"INSTRUMENT SPECS MISSING",IF(OR(C405&lt;=0,D405&lt;=0),"INSTRUMENT SPECS MISSING",IF(NOT(ISNUMBER(Journal!$E405)),"ENTRY MISSING",IF(NOT(ISNUMBER(Journal!$F405)),"SL MISSING",IF(Journal!$F405=Journal!$E405,"SL = ENTRY",IF(G405=0,"DIRECTION MISSING",IF(G405*(Journal!$E405-Journal!$F405)&lt;=0,"SL WRONG SIDE",IF(NOT(AND(ISNUMBER(Journal!$L405),Journal!$L405&gt;0)),IF(TRUE,"LOTS MISSING","RISK MISSING"),"")))))))))))</f>
        <v>0</v>
      </c>
      <c r="J405">
        <f>IF(NOT(A405),"",IF(I405&lt;&gt;"",I405,IF(AND(ISNUMBER(Journal!$G405),G405*(Journal!$G405-Journal!$E405)&lt;=0),"TP1 WRONG SIDE",IF(AND(ISNUMBER(Journal!$H405),G405*(Journal!$H405-Journal!$E405)&lt;=0),"TP2 WRONG SIDE",IF(AND(ISNUMBER(Journal!$I405),G405*(Journal!$I405-Journal!$E405)&lt;=0),"TP3 WRONG SIDE",IF(Journal!$K405="","OPEN",IF(AND(Journal!$M405&lt;&gt;"",OR(NOT(ISNUMBER(Journal!$M405)),Journal!$M405&lt;=0,Journal!$M405&gt;=1)),"TP1 % INVALID",IF(Journal!$K405="SL","OK",IF(Journal!$K405="TP",IF(ISNUMBER(Journal!$G405),"OK","TP1 MISSING"),IF(Journal!$K405="Manual exit",IF(ISNUMBER(Journal!$J405),"OK","MANUAL MISSING"),IF(Journal!$K405="TP1 + Breakeven",IF(ISNUMBER(Journal!$G405),"OK","TP1 MISSING"),IF(Journal!$K405="TP1 + Manual",IF(ISNUMBER(Journal!$G405),IF(ISNUMBER(Journal!$J405),"OK","MANUAL MISSING"),IF(ISNUMBER(Journal!$J405),"TP1 MISSING","TP1 &amp; MANUAL MISSING")),IF(Journal!$K405="Multiple TP",IF(ISNUMBER(Journal!$G405),IF(ISNUMBER(Journal!$H405),"OK","TP2 MISSING"),IF(ISNUMBER(Journal!$H405),"TP1 MISSING","TP1 &amp; TP2 MISSING")),"UNKNOWN OUTCOME")))))))))))))</f>
        <v>0</v>
      </c>
      <c r="K405">
        <f>J405="OK"</f>
        <v>0</v>
      </c>
      <c r="L405">
        <f>IF(ISNUMBER(Journal!$M405),Journal!$M405,0.5)</f>
        <v>0</v>
      </c>
      <c r="M405">
        <f>IF(NOT(K405),"",G405*IF(Journal!$K405="SL",Journal!$F405-Journal!$E405,IF(Journal!$K405="TP",Journal!$G405-Journal!$E405,IF(Journal!$K405="Manual exit",Journal!$J405-Journal!$E405,IF(Journal!$K405="TP1 + Breakeven",L405*(Journal!$G405-Journal!$E405),IF(Journal!$K405="TP1 + Manual",L405*(Journal!$G405-Journal!$E405)+(1-L405)*(Journal!$J405-Journal!$E405),(Journal!$G405+Journal!$H405+IF(ISNUMBER(Journal!$I405),Journal!$I405,0))/IF(ISNUMBER(Journal!$I405),3,2)-Journal!$E405))))))</f>
        <v>0</v>
      </c>
      <c r="N405">
        <f>IF(K405,Journal!$E405+G405*M405,"")</f>
        <v>0</v>
      </c>
      <c r="O405">
        <f>Q404</f>
        <v>0</v>
      </c>
      <c r="P405">
        <f>IF(OR(NOT(A405),I405&lt;&gt;""),"",Journal!$L405)</f>
        <v>0</v>
      </c>
      <c r="Q405">
        <f>O405+IF(K405,V405,0)</f>
        <v>0</v>
      </c>
      <c r="R405">
        <f>IF(P405="","",H405*P405*C405*D405)</f>
        <v>0</v>
      </c>
      <c r="S405">
        <f>IF(K405,M405*P405*C405*D405,"")</f>
        <v>0</v>
      </c>
      <c r="T405">
        <f>IF(K405,-IF(F405&gt;0,F405*Journal!$E405*P405*C405*D405,P405*E405),"")</f>
        <v>0</v>
      </c>
      <c r="U405">
        <f>IF(K405,IF(S405&gt;0,"W",IF(S405&lt;0,"L","B")),"")</f>
        <v>0</v>
      </c>
      <c r="V405">
        <f>IF(K405,S405+T405,"")</f>
        <v>0</v>
      </c>
      <c r="W405">
        <f>IF(K405,V405/O405,"")</f>
        <v>0</v>
      </c>
      <c r="X405">
        <f>IF(K405,M405/H405,"")</f>
        <v>0</v>
      </c>
      <c r="Y405">
        <f>IF(AND(OR(J405="OK",J405="OPEN"),ISNUMBER(Journal!$G405)),G405*(Journal!$G405-Journal!$E405)/H405,"")</f>
        <v>0</v>
      </c>
      <c r="Z405">
        <f>IF(AA405="","",IF(AND(ISNUMBER(Settings!$D$5),ISNUMBER(Settings!$E$5),IF(Settings!$D$5&lt;=Settings!$E$5,AND(AA405&gt;=Settings!$D$5,AA405&lt;Settings!$E$5),OR(AA405&gt;=Settings!$D$5,AA405&lt;Settings!$E$5))),Settings!$A$5,IF(AND(ISNUMBER(Settings!$D$6),ISNUMBER(Settings!$E$6),IF(Settings!$D$6&lt;=Settings!$E$6,AND(AA405&gt;=Settings!$D$6,AA405&lt;Settings!$E$6),OR(AA405&gt;=Settings!$D$6,AA405&lt;Settings!$E$6))),Settings!$A$6,IF(AND(ISNUMBER(Settings!$D$7),ISNUMBER(Settings!$E$7),IF(Settings!$D$7&lt;=Settings!$E$7,AND(AA405&gt;=Settings!$D$7,AA405&lt;Settings!$E$7),OR(AA405&gt;=Settings!$D$7,AA405&lt;Settings!$E$7))),Settings!$A$7,IF(AND(ISNUMBER(Settings!$D$8),ISNUMBER(Settings!$E$8),IF(Settings!$D$8&lt;=Settings!$E$8,AND(AA405&gt;=Settings!$D$8,AA405&lt;Settings!$E$8),OR(AA405&gt;=Settings!$D$8,AA405&lt;Settings!$E$8))),Settings!$A$8,IF(AND(ISNUMBER(Settings!$D$9),ISNUMBER(Settings!$E$9),IF(Settings!$D$9&lt;=Settings!$E$9,AND(AA405&gt;=Settings!$D$9,AA405&lt;Settings!$E$9),OR(AA405&gt;=Settings!$D$9,AA405&lt;Settings!$E$9))),Settings!$A$9,IF(AND(ISNUMBER(Settings!$D$10),ISNUMBER(Settings!$E$10),IF(Settings!$D$10&lt;=Settings!$E$10,AND(AA405&gt;=Settings!$D$10,AA405&lt;Settings!$E$10),OR(AA405&gt;=Settings!$D$10,AA405&lt;Settings!$E$10))),Settings!$A$10,"")))))))</f>
        <v>0</v>
      </c>
      <c r="AA405">
        <f>IF(AND(A405,ISNUMBER(Journal!$B405)),MOD(ROUND(MOD(Journal!$B405,1)*1440,0)-ROUND(Journal!$D$8*60,0),1440),"")</f>
        <v>0</v>
      </c>
      <c r="AB405">
        <f>IF(G405=1,"LONG",IF(G405=-1,"SHORT",""))</f>
        <v>0</v>
      </c>
      <c r="AC405">
        <f>AC404+IF(K405,1,0)</f>
        <v>0</v>
      </c>
      <c r="AD405">
        <f>IF(K405,AC405,"")</f>
        <v>0</v>
      </c>
      <c r="AE405">
        <f>J405="OPEN"</f>
        <v>0</v>
      </c>
      <c r="AF405">
        <f>AND(J405&lt;&gt;"",J405&lt;&gt;"OK",J405&lt;&gt;"OPEN")</f>
        <v>0</v>
      </c>
      <c r="AH405">
        <v>394</v>
      </c>
      <c r="AI405">
        <f>IF(AH405&gt;$AZ$11,"",IF(AH405=0,Journal!$D$3,INDEX($Q$11:$Q$1010,MATCH(AH405,$AD$11:$AD$1010,0))))</f>
        <v>0</v>
      </c>
      <c r="AJ405">
        <v>395</v>
      </c>
      <c r="AK405">
        <f>IF(AJ405&gt;$AZ$11,"",INDEX($P$11:$P$1010,MATCH(AJ405,$AD$11:$AD$1010,0)))</f>
        <v>0</v>
      </c>
    </row>
    <row r="406" spans="1:37">
      <c r="A406">
        <f>COUNTA(Journal!A406:M406)&gt;0</f>
        <v>0</v>
      </c>
      <c r="B406">
        <f>IF(Journal!$C406="",0,IFERROR(MATCH(Journal!$C406,Markets!$A$5:$A$154,0),0))</f>
        <v>0</v>
      </c>
      <c r="C406">
        <f>IF(B406&gt;0,INDEX(Markets!$C$5:$C$154,B406),"")</f>
        <v>0</v>
      </c>
      <c r="D406">
        <f>IF(B406&gt;0,INDEX(Markets!$F$5:$F$154,B406),"")</f>
        <v>0</v>
      </c>
      <c r="E406">
        <f>IF(B406&gt;0,IF(INDEX(Markets!$G$5:$G$154,B406)="",Journal!$D$4,INDEX(Markets!$G$5:$G$154,B406)),"")</f>
        <v>0</v>
      </c>
      <c r="F406">
        <f>IF(B406&gt;0,N(INDEX(Markets!$H$5:$H$154,B406)),0)</f>
        <v>0</v>
      </c>
      <c r="G406">
        <f>IF(Journal!$D406="LONG",1,IF(Journal!$D406="SHORT",-1,0))</f>
        <v>0</v>
      </c>
      <c r="H406">
        <f>IF(AND(ISNUMBER(Journal!$E406),ISNUMBER(Journal!$F406)),ABS(Journal!$E406-Journal!$F406),"")</f>
        <v>0</v>
      </c>
      <c r="I406">
        <f>IF(NOT(A406),"",IF(Journal!$C406="","INSTRUMENT MISSING",IF(B406=0,"UNKNOWN INSTRUMENT",IF(OR(NOT(ISNUMBER(C406)),NOT(ISNUMBER(D406))),"INSTRUMENT SPECS MISSING",IF(OR(C406&lt;=0,D406&lt;=0),"INSTRUMENT SPECS MISSING",IF(NOT(ISNUMBER(Journal!$E406)),"ENTRY MISSING",IF(NOT(ISNUMBER(Journal!$F406)),"SL MISSING",IF(Journal!$F406=Journal!$E406,"SL = ENTRY",IF(G406=0,"DIRECTION MISSING",IF(G406*(Journal!$E406-Journal!$F406)&lt;=0,"SL WRONG SIDE",IF(NOT(AND(ISNUMBER(Journal!$L406),Journal!$L406&gt;0)),IF(TRUE,"LOTS MISSING","RISK MISSING"),"")))))))))))</f>
        <v>0</v>
      </c>
      <c r="J406">
        <f>IF(NOT(A406),"",IF(I406&lt;&gt;"",I406,IF(AND(ISNUMBER(Journal!$G406),G406*(Journal!$G406-Journal!$E406)&lt;=0),"TP1 WRONG SIDE",IF(AND(ISNUMBER(Journal!$H406),G406*(Journal!$H406-Journal!$E406)&lt;=0),"TP2 WRONG SIDE",IF(AND(ISNUMBER(Journal!$I406),G406*(Journal!$I406-Journal!$E406)&lt;=0),"TP3 WRONG SIDE",IF(Journal!$K406="","OPEN",IF(AND(Journal!$M406&lt;&gt;"",OR(NOT(ISNUMBER(Journal!$M406)),Journal!$M406&lt;=0,Journal!$M406&gt;=1)),"TP1 % INVALID",IF(Journal!$K406="SL","OK",IF(Journal!$K406="TP",IF(ISNUMBER(Journal!$G406),"OK","TP1 MISSING"),IF(Journal!$K406="Manual exit",IF(ISNUMBER(Journal!$J406),"OK","MANUAL MISSING"),IF(Journal!$K406="TP1 + Breakeven",IF(ISNUMBER(Journal!$G406),"OK","TP1 MISSING"),IF(Journal!$K406="TP1 + Manual",IF(ISNUMBER(Journal!$G406),IF(ISNUMBER(Journal!$J406),"OK","MANUAL MISSING"),IF(ISNUMBER(Journal!$J406),"TP1 MISSING","TP1 &amp; MANUAL MISSING")),IF(Journal!$K406="Multiple TP",IF(ISNUMBER(Journal!$G406),IF(ISNUMBER(Journal!$H406),"OK","TP2 MISSING"),IF(ISNUMBER(Journal!$H406),"TP1 MISSING","TP1 &amp; TP2 MISSING")),"UNKNOWN OUTCOME")))))))))))))</f>
        <v>0</v>
      </c>
      <c r="K406">
        <f>J406="OK"</f>
        <v>0</v>
      </c>
      <c r="L406">
        <f>IF(ISNUMBER(Journal!$M406),Journal!$M406,0.5)</f>
        <v>0</v>
      </c>
      <c r="M406">
        <f>IF(NOT(K406),"",G406*IF(Journal!$K406="SL",Journal!$F406-Journal!$E406,IF(Journal!$K406="TP",Journal!$G406-Journal!$E406,IF(Journal!$K406="Manual exit",Journal!$J406-Journal!$E406,IF(Journal!$K406="TP1 + Breakeven",L406*(Journal!$G406-Journal!$E406),IF(Journal!$K406="TP1 + Manual",L406*(Journal!$G406-Journal!$E406)+(1-L406)*(Journal!$J406-Journal!$E406),(Journal!$G406+Journal!$H406+IF(ISNUMBER(Journal!$I406),Journal!$I406,0))/IF(ISNUMBER(Journal!$I406),3,2)-Journal!$E406))))))</f>
        <v>0</v>
      </c>
      <c r="N406">
        <f>IF(K406,Journal!$E406+G406*M406,"")</f>
        <v>0</v>
      </c>
      <c r="O406">
        <f>Q405</f>
        <v>0</v>
      </c>
      <c r="P406">
        <f>IF(OR(NOT(A406),I406&lt;&gt;""),"",Journal!$L406)</f>
        <v>0</v>
      </c>
      <c r="Q406">
        <f>O406+IF(K406,V406,0)</f>
        <v>0</v>
      </c>
      <c r="R406">
        <f>IF(P406="","",H406*P406*C406*D406)</f>
        <v>0</v>
      </c>
      <c r="S406">
        <f>IF(K406,M406*P406*C406*D406,"")</f>
        <v>0</v>
      </c>
      <c r="T406">
        <f>IF(K406,-IF(F406&gt;0,F406*Journal!$E406*P406*C406*D406,P406*E406),"")</f>
        <v>0</v>
      </c>
      <c r="U406">
        <f>IF(K406,IF(S406&gt;0,"W",IF(S406&lt;0,"L","B")),"")</f>
        <v>0</v>
      </c>
      <c r="V406">
        <f>IF(K406,S406+T406,"")</f>
        <v>0</v>
      </c>
      <c r="W406">
        <f>IF(K406,V406/O406,"")</f>
        <v>0</v>
      </c>
      <c r="X406">
        <f>IF(K406,M406/H406,"")</f>
        <v>0</v>
      </c>
      <c r="Y406">
        <f>IF(AND(OR(J406="OK",J406="OPEN"),ISNUMBER(Journal!$G406)),G406*(Journal!$G406-Journal!$E406)/H406,"")</f>
        <v>0</v>
      </c>
      <c r="Z406">
        <f>IF(AA406="","",IF(AND(ISNUMBER(Settings!$D$5),ISNUMBER(Settings!$E$5),IF(Settings!$D$5&lt;=Settings!$E$5,AND(AA406&gt;=Settings!$D$5,AA406&lt;Settings!$E$5),OR(AA406&gt;=Settings!$D$5,AA406&lt;Settings!$E$5))),Settings!$A$5,IF(AND(ISNUMBER(Settings!$D$6),ISNUMBER(Settings!$E$6),IF(Settings!$D$6&lt;=Settings!$E$6,AND(AA406&gt;=Settings!$D$6,AA406&lt;Settings!$E$6),OR(AA406&gt;=Settings!$D$6,AA406&lt;Settings!$E$6))),Settings!$A$6,IF(AND(ISNUMBER(Settings!$D$7),ISNUMBER(Settings!$E$7),IF(Settings!$D$7&lt;=Settings!$E$7,AND(AA406&gt;=Settings!$D$7,AA406&lt;Settings!$E$7),OR(AA406&gt;=Settings!$D$7,AA406&lt;Settings!$E$7))),Settings!$A$7,IF(AND(ISNUMBER(Settings!$D$8),ISNUMBER(Settings!$E$8),IF(Settings!$D$8&lt;=Settings!$E$8,AND(AA406&gt;=Settings!$D$8,AA406&lt;Settings!$E$8),OR(AA406&gt;=Settings!$D$8,AA406&lt;Settings!$E$8))),Settings!$A$8,IF(AND(ISNUMBER(Settings!$D$9),ISNUMBER(Settings!$E$9),IF(Settings!$D$9&lt;=Settings!$E$9,AND(AA406&gt;=Settings!$D$9,AA406&lt;Settings!$E$9),OR(AA406&gt;=Settings!$D$9,AA406&lt;Settings!$E$9))),Settings!$A$9,IF(AND(ISNUMBER(Settings!$D$10),ISNUMBER(Settings!$E$10),IF(Settings!$D$10&lt;=Settings!$E$10,AND(AA406&gt;=Settings!$D$10,AA406&lt;Settings!$E$10),OR(AA406&gt;=Settings!$D$10,AA406&lt;Settings!$E$10))),Settings!$A$10,"")))))))</f>
        <v>0</v>
      </c>
      <c r="AA406">
        <f>IF(AND(A406,ISNUMBER(Journal!$B406)),MOD(ROUND(MOD(Journal!$B406,1)*1440,0)-ROUND(Journal!$D$8*60,0),1440),"")</f>
        <v>0</v>
      </c>
      <c r="AB406">
        <f>IF(G406=1,"LONG",IF(G406=-1,"SHORT",""))</f>
        <v>0</v>
      </c>
      <c r="AC406">
        <f>AC405+IF(K406,1,0)</f>
        <v>0</v>
      </c>
      <c r="AD406">
        <f>IF(K406,AC406,"")</f>
        <v>0</v>
      </c>
      <c r="AE406">
        <f>J406="OPEN"</f>
        <v>0</v>
      </c>
      <c r="AF406">
        <f>AND(J406&lt;&gt;"",J406&lt;&gt;"OK",J406&lt;&gt;"OPEN")</f>
        <v>0</v>
      </c>
      <c r="AH406">
        <v>395</v>
      </c>
      <c r="AI406">
        <f>IF(AH406&gt;$AZ$11,"",IF(AH406=0,Journal!$D$3,INDEX($Q$11:$Q$1010,MATCH(AH406,$AD$11:$AD$1010,0))))</f>
        <v>0</v>
      </c>
      <c r="AJ406">
        <v>396</v>
      </c>
      <c r="AK406">
        <f>IF(AJ406&gt;$AZ$11,"",INDEX($P$11:$P$1010,MATCH(AJ406,$AD$11:$AD$1010,0)))</f>
        <v>0</v>
      </c>
    </row>
    <row r="407" spans="1:37">
      <c r="A407">
        <f>COUNTA(Journal!A407:M407)&gt;0</f>
        <v>0</v>
      </c>
      <c r="B407">
        <f>IF(Journal!$C407="",0,IFERROR(MATCH(Journal!$C407,Markets!$A$5:$A$154,0),0))</f>
        <v>0</v>
      </c>
      <c r="C407">
        <f>IF(B407&gt;0,INDEX(Markets!$C$5:$C$154,B407),"")</f>
        <v>0</v>
      </c>
      <c r="D407">
        <f>IF(B407&gt;0,INDEX(Markets!$F$5:$F$154,B407),"")</f>
        <v>0</v>
      </c>
      <c r="E407">
        <f>IF(B407&gt;0,IF(INDEX(Markets!$G$5:$G$154,B407)="",Journal!$D$4,INDEX(Markets!$G$5:$G$154,B407)),"")</f>
        <v>0</v>
      </c>
      <c r="F407">
        <f>IF(B407&gt;0,N(INDEX(Markets!$H$5:$H$154,B407)),0)</f>
        <v>0</v>
      </c>
      <c r="G407">
        <f>IF(Journal!$D407="LONG",1,IF(Journal!$D407="SHORT",-1,0))</f>
        <v>0</v>
      </c>
      <c r="H407">
        <f>IF(AND(ISNUMBER(Journal!$E407),ISNUMBER(Journal!$F407)),ABS(Journal!$E407-Journal!$F407),"")</f>
        <v>0</v>
      </c>
      <c r="I407">
        <f>IF(NOT(A407),"",IF(Journal!$C407="","INSTRUMENT MISSING",IF(B407=0,"UNKNOWN INSTRUMENT",IF(OR(NOT(ISNUMBER(C407)),NOT(ISNUMBER(D407))),"INSTRUMENT SPECS MISSING",IF(OR(C407&lt;=0,D407&lt;=0),"INSTRUMENT SPECS MISSING",IF(NOT(ISNUMBER(Journal!$E407)),"ENTRY MISSING",IF(NOT(ISNUMBER(Journal!$F407)),"SL MISSING",IF(Journal!$F407=Journal!$E407,"SL = ENTRY",IF(G407=0,"DIRECTION MISSING",IF(G407*(Journal!$E407-Journal!$F407)&lt;=0,"SL WRONG SIDE",IF(NOT(AND(ISNUMBER(Journal!$L407),Journal!$L407&gt;0)),IF(TRUE,"LOTS MISSING","RISK MISSING"),"")))))))))))</f>
        <v>0</v>
      </c>
      <c r="J407">
        <f>IF(NOT(A407),"",IF(I407&lt;&gt;"",I407,IF(AND(ISNUMBER(Journal!$G407),G407*(Journal!$G407-Journal!$E407)&lt;=0),"TP1 WRONG SIDE",IF(AND(ISNUMBER(Journal!$H407),G407*(Journal!$H407-Journal!$E407)&lt;=0),"TP2 WRONG SIDE",IF(AND(ISNUMBER(Journal!$I407),G407*(Journal!$I407-Journal!$E407)&lt;=0),"TP3 WRONG SIDE",IF(Journal!$K407="","OPEN",IF(AND(Journal!$M407&lt;&gt;"",OR(NOT(ISNUMBER(Journal!$M407)),Journal!$M407&lt;=0,Journal!$M407&gt;=1)),"TP1 % INVALID",IF(Journal!$K407="SL","OK",IF(Journal!$K407="TP",IF(ISNUMBER(Journal!$G407),"OK","TP1 MISSING"),IF(Journal!$K407="Manual exit",IF(ISNUMBER(Journal!$J407),"OK","MANUAL MISSING"),IF(Journal!$K407="TP1 + Breakeven",IF(ISNUMBER(Journal!$G407),"OK","TP1 MISSING"),IF(Journal!$K407="TP1 + Manual",IF(ISNUMBER(Journal!$G407),IF(ISNUMBER(Journal!$J407),"OK","MANUAL MISSING"),IF(ISNUMBER(Journal!$J407),"TP1 MISSING","TP1 &amp; MANUAL MISSING")),IF(Journal!$K407="Multiple TP",IF(ISNUMBER(Journal!$G407),IF(ISNUMBER(Journal!$H407),"OK","TP2 MISSING"),IF(ISNUMBER(Journal!$H407),"TP1 MISSING","TP1 &amp; TP2 MISSING")),"UNKNOWN OUTCOME")))))))))))))</f>
        <v>0</v>
      </c>
      <c r="K407">
        <f>J407="OK"</f>
        <v>0</v>
      </c>
      <c r="L407">
        <f>IF(ISNUMBER(Journal!$M407),Journal!$M407,0.5)</f>
        <v>0</v>
      </c>
      <c r="M407">
        <f>IF(NOT(K407),"",G407*IF(Journal!$K407="SL",Journal!$F407-Journal!$E407,IF(Journal!$K407="TP",Journal!$G407-Journal!$E407,IF(Journal!$K407="Manual exit",Journal!$J407-Journal!$E407,IF(Journal!$K407="TP1 + Breakeven",L407*(Journal!$G407-Journal!$E407),IF(Journal!$K407="TP1 + Manual",L407*(Journal!$G407-Journal!$E407)+(1-L407)*(Journal!$J407-Journal!$E407),(Journal!$G407+Journal!$H407+IF(ISNUMBER(Journal!$I407),Journal!$I407,0))/IF(ISNUMBER(Journal!$I407),3,2)-Journal!$E407))))))</f>
        <v>0</v>
      </c>
      <c r="N407">
        <f>IF(K407,Journal!$E407+G407*M407,"")</f>
        <v>0</v>
      </c>
      <c r="O407">
        <f>Q406</f>
        <v>0</v>
      </c>
      <c r="P407">
        <f>IF(OR(NOT(A407),I407&lt;&gt;""),"",Journal!$L407)</f>
        <v>0</v>
      </c>
      <c r="Q407">
        <f>O407+IF(K407,V407,0)</f>
        <v>0</v>
      </c>
      <c r="R407">
        <f>IF(P407="","",H407*P407*C407*D407)</f>
        <v>0</v>
      </c>
      <c r="S407">
        <f>IF(K407,M407*P407*C407*D407,"")</f>
        <v>0</v>
      </c>
      <c r="T407">
        <f>IF(K407,-IF(F407&gt;0,F407*Journal!$E407*P407*C407*D407,P407*E407),"")</f>
        <v>0</v>
      </c>
      <c r="U407">
        <f>IF(K407,IF(S407&gt;0,"W",IF(S407&lt;0,"L","B")),"")</f>
        <v>0</v>
      </c>
      <c r="V407">
        <f>IF(K407,S407+T407,"")</f>
        <v>0</v>
      </c>
      <c r="W407">
        <f>IF(K407,V407/O407,"")</f>
        <v>0</v>
      </c>
      <c r="X407">
        <f>IF(K407,M407/H407,"")</f>
        <v>0</v>
      </c>
      <c r="Y407">
        <f>IF(AND(OR(J407="OK",J407="OPEN"),ISNUMBER(Journal!$G407)),G407*(Journal!$G407-Journal!$E407)/H407,"")</f>
        <v>0</v>
      </c>
      <c r="Z407">
        <f>IF(AA407="","",IF(AND(ISNUMBER(Settings!$D$5),ISNUMBER(Settings!$E$5),IF(Settings!$D$5&lt;=Settings!$E$5,AND(AA407&gt;=Settings!$D$5,AA407&lt;Settings!$E$5),OR(AA407&gt;=Settings!$D$5,AA407&lt;Settings!$E$5))),Settings!$A$5,IF(AND(ISNUMBER(Settings!$D$6),ISNUMBER(Settings!$E$6),IF(Settings!$D$6&lt;=Settings!$E$6,AND(AA407&gt;=Settings!$D$6,AA407&lt;Settings!$E$6),OR(AA407&gt;=Settings!$D$6,AA407&lt;Settings!$E$6))),Settings!$A$6,IF(AND(ISNUMBER(Settings!$D$7),ISNUMBER(Settings!$E$7),IF(Settings!$D$7&lt;=Settings!$E$7,AND(AA407&gt;=Settings!$D$7,AA407&lt;Settings!$E$7),OR(AA407&gt;=Settings!$D$7,AA407&lt;Settings!$E$7))),Settings!$A$7,IF(AND(ISNUMBER(Settings!$D$8),ISNUMBER(Settings!$E$8),IF(Settings!$D$8&lt;=Settings!$E$8,AND(AA407&gt;=Settings!$D$8,AA407&lt;Settings!$E$8),OR(AA407&gt;=Settings!$D$8,AA407&lt;Settings!$E$8))),Settings!$A$8,IF(AND(ISNUMBER(Settings!$D$9),ISNUMBER(Settings!$E$9),IF(Settings!$D$9&lt;=Settings!$E$9,AND(AA407&gt;=Settings!$D$9,AA407&lt;Settings!$E$9),OR(AA407&gt;=Settings!$D$9,AA407&lt;Settings!$E$9))),Settings!$A$9,IF(AND(ISNUMBER(Settings!$D$10),ISNUMBER(Settings!$E$10),IF(Settings!$D$10&lt;=Settings!$E$10,AND(AA407&gt;=Settings!$D$10,AA407&lt;Settings!$E$10),OR(AA407&gt;=Settings!$D$10,AA407&lt;Settings!$E$10))),Settings!$A$10,"")))))))</f>
        <v>0</v>
      </c>
      <c r="AA407">
        <f>IF(AND(A407,ISNUMBER(Journal!$B407)),MOD(ROUND(MOD(Journal!$B407,1)*1440,0)-ROUND(Journal!$D$8*60,0),1440),"")</f>
        <v>0</v>
      </c>
      <c r="AB407">
        <f>IF(G407=1,"LONG",IF(G407=-1,"SHORT",""))</f>
        <v>0</v>
      </c>
      <c r="AC407">
        <f>AC406+IF(K407,1,0)</f>
        <v>0</v>
      </c>
      <c r="AD407">
        <f>IF(K407,AC407,"")</f>
        <v>0</v>
      </c>
      <c r="AE407">
        <f>J407="OPEN"</f>
        <v>0</v>
      </c>
      <c r="AF407">
        <f>AND(J407&lt;&gt;"",J407&lt;&gt;"OK",J407&lt;&gt;"OPEN")</f>
        <v>0</v>
      </c>
      <c r="AH407">
        <v>396</v>
      </c>
      <c r="AI407">
        <f>IF(AH407&gt;$AZ$11,"",IF(AH407=0,Journal!$D$3,INDEX($Q$11:$Q$1010,MATCH(AH407,$AD$11:$AD$1010,0))))</f>
        <v>0</v>
      </c>
      <c r="AJ407">
        <v>397</v>
      </c>
      <c r="AK407">
        <f>IF(AJ407&gt;$AZ$11,"",INDEX($P$11:$P$1010,MATCH(AJ407,$AD$11:$AD$1010,0)))</f>
        <v>0</v>
      </c>
    </row>
    <row r="408" spans="1:37">
      <c r="A408">
        <f>COUNTA(Journal!A408:M408)&gt;0</f>
        <v>0</v>
      </c>
      <c r="B408">
        <f>IF(Journal!$C408="",0,IFERROR(MATCH(Journal!$C408,Markets!$A$5:$A$154,0),0))</f>
        <v>0</v>
      </c>
      <c r="C408">
        <f>IF(B408&gt;0,INDEX(Markets!$C$5:$C$154,B408),"")</f>
        <v>0</v>
      </c>
      <c r="D408">
        <f>IF(B408&gt;0,INDEX(Markets!$F$5:$F$154,B408),"")</f>
        <v>0</v>
      </c>
      <c r="E408">
        <f>IF(B408&gt;0,IF(INDEX(Markets!$G$5:$G$154,B408)="",Journal!$D$4,INDEX(Markets!$G$5:$G$154,B408)),"")</f>
        <v>0</v>
      </c>
      <c r="F408">
        <f>IF(B408&gt;0,N(INDEX(Markets!$H$5:$H$154,B408)),0)</f>
        <v>0</v>
      </c>
      <c r="G408">
        <f>IF(Journal!$D408="LONG",1,IF(Journal!$D408="SHORT",-1,0))</f>
        <v>0</v>
      </c>
      <c r="H408">
        <f>IF(AND(ISNUMBER(Journal!$E408),ISNUMBER(Journal!$F408)),ABS(Journal!$E408-Journal!$F408),"")</f>
        <v>0</v>
      </c>
      <c r="I408">
        <f>IF(NOT(A408),"",IF(Journal!$C408="","INSTRUMENT MISSING",IF(B408=0,"UNKNOWN INSTRUMENT",IF(OR(NOT(ISNUMBER(C408)),NOT(ISNUMBER(D408))),"INSTRUMENT SPECS MISSING",IF(OR(C408&lt;=0,D408&lt;=0),"INSTRUMENT SPECS MISSING",IF(NOT(ISNUMBER(Journal!$E408)),"ENTRY MISSING",IF(NOT(ISNUMBER(Journal!$F408)),"SL MISSING",IF(Journal!$F408=Journal!$E408,"SL = ENTRY",IF(G408=0,"DIRECTION MISSING",IF(G408*(Journal!$E408-Journal!$F408)&lt;=0,"SL WRONG SIDE",IF(NOT(AND(ISNUMBER(Journal!$L408),Journal!$L408&gt;0)),IF(TRUE,"LOTS MISSING","RISK MISSING"),"")))))))))))</f>
        <v>0</v>
      </c>
      <c r="J408">
        <f>IF(NOT(A408),"",IF(I408&lt;&gt;"",I408,IF(AND(ISNUMBER(Journal!$G408),G408*(Journal!$G408-Journal!$E408)&lt;=0),"TP1 WRONG SIDE",IF(AND(ISNUMBER(Journal!$H408),G408*(Journal!$H408-Journal!$E408)&lt;=0),"TP2 WRONG SIDE",IF(AND(ISNUMBER(Journal!$I408),G408*(Journal!$I408-Journal!$E408)&lt;=0),"TP3 WRONG SIDE",IF(Journal!$K408="","OPEN",IF(AND(Journal!$M408&lt;&gt;"",OR(NOT(ISNUMBER(Journal!$M408)),Journal!$M408&lt;=0,Journal!$M408&gt;=1)),"TP1 % INVALID",IF(Journal!$K408="SL","OK",IF(Journal!$K408="TP",IF(ISNUMBER(Journal!$G408),"OK","TP1 MISSING"),IF(Journal!$K408="Manual exit",IF(ISNUMBER(Journal!$J408),"OK","MANUAL MISSING"),IF(Journal!$K408="TP1 + Breakeven",IF(ISNUMBER(Journal!$G408),"OK","TP1 MISSING"),IF(Journal!$K408="TP1 + Manual",IF(ISNUMBER(Journal!$G408),IF(ISNUMBER(Journal!$J408),"OK","MANUAL MISSING"),IF(ISNUMBER(Journal!$J408),"TP1 MISSING","TP1 &amp; MANUAL MISSING")),IF(Journal!$K408="Multiple TP",IF(ISNUMBER(Journal!$G408),IF(ISNUMBER(Journal!$H408),"OK","TP2 MISSING"),IF(ISNUMBER(Journal!$H408),"TP1 MISSING","TP1 &amp; TP2 MISSING")),"UNKNOWN OUTCOME")))))))))))))</f>
        <v>0</v>
      </c>
      <c r="K408">
        <f>J408="OK"</f>
        <v>0</v>
      </c>
      <c r="L408">
        <f>IF(ISNUMBER(Journal!$M408),Journal!$M408,0.5)</f>
        <v>0</v>
      </c>
      <c r="M408">
        <f>IF(NOT(K408),"",G408*IF(Journal!$K408="SL",Journal!$F408-Journal!$E408,IF(Journal!$K408="TP",Journal!$G408-Journal!$E408,IF(Journal!$K408="Manual exit",Journal!$J408-Journal!$E408,IF(Journal!$K408="TP1 + Breakeven",L408*(Journal!$G408-Journal!$E408),IF(Journal!$K408="TP1 + Manual",L408*(Journal!$G408-Journal!$E408)+(1-L408)*(Journal!$J408-Journal!$E408),(Journal!$G408+Journal!$H408+IF(ISNUMBER(Journal!$I408),Journal!$I408,0))/IF(ISNUMBER(Journal!$I408),3,2)-Journal!$E408))))))</f>
        <v>0</v>
      </c>
      <c r="N408">
        <f>IF(K408,Journal!$E408+G408*M408,"")</f>
        <v>0</v>
      </c>
      <c r="O408">
        <f>Q407</f>
        <v>0</v>
      </c>
      <c r="P408">
        <f>IF(OR(NOT(A408),I408&lt;&gt;""),"",Journal!$L408)</f>
        <v>0</v>
      </c>
      <c r="Q408">
        <f>O408+IF(K408,V408,0)</f>
        <v>0</v>
      </c>
      <c r="R408">
        <f>IF(P408="","",H408*P408*C408*D408)</f>
        <v>0</v>
      </c>
      <c r="S408">
        <f>IF(K408,M408*P408*C408*D408,"")</f>
        <v>0</v>
      </c>
      <c r="T408">
        <f>IF(K408,-IF(F408&gt;0,F408*Journal!$E408*P408*C408*D408,P408*E408),"")</f>
        <v>0</v>
      </c>
      <c r="U408">
        <f>IF(K408,IF(S408&gt;0,"W",IF(S408&lt;0,"L","B")),"")</f>
        <v>0</v>
      </c>
      <c r="V408">
        <f>IF(K408,S408+T408,"")</f>
        <v>0</v>
      </c>
      <c r="W408">
        <f>IF(K408,V408/O408,"")</f>
        <v>0</v>
      </c>
      <c r="X408">
        <f>IF(K408,M408/H408,"")</f>
        <v>0</v>
      </c>
      <c r="Y408">
        <f>IF(AND(OR(J408="OK",J408="OPEN"),ISNUMBER(Journal!$G408)),G408*(Journal!$G408-Journal!$E408)/H408,"")</f>
        <v>0</v>
      </c>
      <c r="Z408">
        <f>IF(AA408="","",IF(AND(ISNUMBER(Settings!$D$5),ISNUMBER(Settings!$E$5),IF(Settings!$D$5&lt;=Settings!$E$5,AND(AA408&gt;=Settings!$D$5,AA408&lt;Settings!$E$5),OR(AA408&gt;=Settings!$D$5,AA408&lt;Settings!$E$5))),Settings!$A$5,IF(AND(ISNUMBER(Settings!$D$6),ISNUMBER(Settings!$E$6),IF(Settings!$D$6&lt;=Settings!$E$6,AND(AA408&gt;=Settings!$D$6,AA408&lt;Settings!$E$6),OR(AA408&gt;=Settings!$D$6,AA408&lt;Settings!$E$6))),Settings!$A$6,IF(AND(ISNUMBER(Settings!$D$7),ISNUMBER(Settings!$E$7),IF(Settings!$D$7&lt;=Settings!$E$7,AND(AA408&gt;=Settings!$D$7,AA408&lt;Settings!$E$7),OR(AA408&gt;=Settings!$D$7,AA408&lt;Settings!$E$7))),Settings!$A$7,IF(AND(ISNUMBER(Settings!$D$8),ISNUMBER(Settings!$E$8),IF(Settings!$D$8&lt;=Settings!$E$8,AND(AA408&gt;=Settings!$D$8,AA408&lt;Settings!$E$8),OR(AA408&gt;=Settings!$D$8,AA408&lt;Settings!$E$8))),Settings!$A$8,IF(AND(ISNUMBER(Settings!$D$9),ISNUMBER(Settings!$E$9),IF(Settings!$D$9&lt;=Settings!$E$9,AND(AA408&gt;=Settings!$D$9,AA408&lt;Settings!$E$9),OR(AA408&gt;=Settings!$D$9,AA408&lt;Settings!$E$9))),Settings!$A$9,IF(AND(ISNUMBER(Settings!$D$10),ISNUMBER(Settings!$E$10),IF(Settings!$D$10&lt;=Settings!$E$10,AND(AA408&gt;=Settings!$D$10,AA408&lt;Settings!$E$10),OR(AA408&gt;=Settings!$D$10,AA408&lt;Settings!$E$10))),Settings!$A$10,"")))))))</f>
        <v>0</v>
      </c>
      <c r="AA408">
        <f>IF(AND(A408,ISNUMBER(Journal!$B408)),MOD(ROUND(MOD(Journal!$B408,1)*1440,0)-ROUND(Journal!$D$8*60,0),1440),"")</f>
        <v>0</v>
      </c>
      <c r="AB408">
        <f>IF(G408=1,"LONG",IF(G408=-1,"SHORT",""))</f>
        <v>0</v>
      </c>
      <c r="AC408">
        <f>AC407+IF(K408,1,0)</f>
        <v>0</v>
      </c>
      <c r="AD408">
        <f>IF(K408,AC408,"")</f>
        <v>0</v>
      </c>
      <c r="AE408">
        <f>J408="OPEN"</f>
        <v>0</v>
      </c>
      <c r="AF408">
        <f>AND(J408&lt;&gt;"",J408&lt;&gt;"OK",J408&lt;&gt;"OPEN")</f>
        <v>0</v>
      </c>
      <c r="AH408">
        <v>397</v>
      </c>
      <c r="AI408">
        <f>IF(AH408&gt;$AZ$11,"",IF(AH408=0,Journal!$D$3,INDEX($Q$11:$Q$1010,MATCH(AH408,$AD$11:$AD$1010,0))))</f>
        <v>0</v>
      </c>
      <c r="AJ408">
        <v>398</v>
      </c>
      <c r="AK408">
        <f>IF(AJ408&gt;$AZ$11,"",INDEX($P$11:$P$1010,MATCH(AJ408,$AD$11:$AD$1010,0)))</f>
        <v>0</v>
      </c>
    </row>
    <row r="409" spans="1:37">
      <c r="A409">
        <f>COUNTA(Journal!A409:M409)&gt;0</f>
        <v>0</v>
      </c>
      <c r="B409">
        <f>IF(Journal!$C409="",0,IFERROR(MATCH(Journal!$C409,Markets!$A$5:$A$154,0),0))</f>
        <v>0</v>
      </c>
      <c r="C409">
        <f>IF(B409&gt;0,INDEX(Markets!$C$5:$C$154,B409),"")</f>
        <v>0</v>
      </c>
      <c r="D409">
        <f>IF(B409&gt;0,INDEX(Markets!$F$5:$F$154,B409),"")</f>
        <v>0</v>
      </c>
      <c r="E409">
        <f>IF(B409&gt;0,IF(INDEX(Markets!$G$5:$G$154,B409)="",Journal!$D$4,INDEX(Markets!$G$5:$G$154,B409)),"")</f>
        <v>0</v>
      </c>
      <c r="F409">
        <f>IF(B409&gt;0,N(INDEX(Markets!$H$5:$H$154,B409)),0)</f>
        <v>0</v>
      </c>
      <c r="G409">
        <f>IF(Journal!$D409="LONG",1,IF(Journal!$D409="SHORT",-1,0))</f>
        <v>0</v>
      </c>
      <c r="H409">
        <f>IF(AND(ISNUMBER(Journal!$E409),ISNUMBER(Journal!$F409)),ABS(Journal!$E409-Journal!$F409),"")</f>
        <v>0</v>
      </c>
      <c r="I409">
        <f>IF(NOT(A409),"",IF(Journal!$C409="","INSTRUMENT MISSING",IF(B409=0,"UNKNOWN INSTRUMENT",IF(OR(NOT(ISNUMBER(C409)),NOT(ISNUMBER(D409))),"INSTRUMENT SPECS MISSING",IF(OR(C409&lt;=0,D409&lt;=0),"INSTRUMENT SPECS MISSING",IF(NOT(ISNUMBER(Journal!$E409)),"ENTRY MISSING",IF(NOT(ISNUMBER(Journal!$F409)),"SL MISSING",IF(Journal!$F409=Journal!$E409,"SL = ENTRY",IF(G409=0,"DIRECTION MISSING",IF(G409*(Journal!$E409-Journal!$F409)&lt;=0,"SL WRONG SIDE",IF(NOT(AND(ISNUMBER(Journal!$L409),Journal!$L409&gt;0)),IF(TRUE,"LOTS MISSING","RISK MISSING"),"")))))))))))</f>
        <v>0</v>
      </c>
      <c r="J409">
        <f>IF(NOT(A409),"",IF(I409&lt;&gt;"",I409,IF(AND(ISNUMBER(Journal!$G409),G409*(Journal!$G409-Journal!$E409)&lt;=0),"TP1 WRONG SIDE",IF(AND(ISNUMBER(Journal!$H409),G409*(Journal!$H409-Journal!$E409)&lt;=0),"TP2 WRONG SIDE",IF(AND(ISNUMBER(Journal!$I409),G409*(Journal!$I409-Journal!$E409)&lt;=0),"TP3 WRONG SIDE",IF(Journal!$K409="","OPEN",IF(AND(Journal!$M409&lt;&gt;"",OR(NOT(ISNUMBER(Journal!$M409)),Journal!$M409&lt;=0,Journal!$M409&gt;=1)),"TP1 % INVALID",IF(Journal!$K409="SL","OK",IF(Journal!$K409="TP",IF(ISNUMBER(Journal!$G409),"OK","TP1 MISSING"),IF(Journal!$K409="Manual exit",IF(ISNUMBER(Journal!$J409),"OK","MANUAL MISSING"),IF(Journal!$K409="TP1 + Breakeven",IF(ISNUMBER(Journal!$G409),"OK","TP1 MISSING"),IF(Journal!$K409="TP1 + Manual",IF(ISNUMBER(Journal!$G409),IF(ISNUMBER(Journal!$J409),"OK","MANUAL MISSING"),IF(ISNUMBER(Journal!$J409),"TP1 MISSING","TP1 &amp; MANUAL MISSING")),IF(Journal!$K409="Multiple TP",IF(ISNUMBER(Journal!$G409),IF(ISNUMBER(Journal!$H409),"OK","TP2 MISSING"),IF(ISNUMBER(Journal!$H409),"TP1 MISSING","TP1 &amp; TP2 MISSING")),"UNKNOWN OUTCOME")))))))))))))</f>
        <v>0</v>
      </c>
      <c r="K409">
        <f>J409="OK"</f>
        <v>0</v>
      </c>
      <c r="L409">
        <f>IF(ISNUMBER(Journal!$M409),Journal!$M409,0.5)</f>
        <v>0</v>
      </c>
      <c r="M409">
        <f>IF(NOT(K409),"",G409*IF(Journal!$K409="SL",Journal!$F409-Journal!$E409,IF(Journal!$K409="TP",Journal!$G409-Journal!$E409,IF(Journal!$K409="Manual exit",Journal!$J409-Journal!$E409,IF(Journal!$K409="TP1 + Breakeven",L409*(Journal!$G409-Journal!$E409),IF(Journal!$K409="TP1 + Manual",L409*(Journal!$G409-Journal!$E409)+(1-L409)*(Journal!$J409-Journal!$E409),(Journal!$G409+Journal!$H409+IF(ISNUMBER(Journal!$I409),Journal!$I409,0))/IF(ISNUMBER(Journal!$I409),3,2)-Journal!$E409))))))</f>
        <v>0</v>
      </c>
      <c r="N409">
        <f>IF(K409,Journal!$E409+G409*M409,"")</f>
        <v>0</v>
      </c>
      <c r="O409">
        <f>Q408</f>
        <v>0</v>
      </c>
      <c r="P409">
        <f>IF(OR(NOT(A409),I409&lt;&gt;""),"",Journal!$L409)</f>
        <v>0</v>
      </c>
      <c r="Q409">
        <f>O409+IF(K409,V409,0)</f>
        <v>0</v>
      </c>
      <c r="R409">
        <f>IF(P409="","",H409*P409*C409*D409)</f>
        <v>0</v>
      </c>
      <c r="S409">
        <f>IF(K409,M409*P409*C409*D409,"")</f>
        <v>0</v>
      </c>
      <c r="T409">
        <f>IF(K409,-IF(F409&gt;0,F409*Journal!$E409*P409*C409*D409,P409*E409),"")</f>
        <v>0</v>
      </c>
      <c r="U409">
        <f>IF(K409,IF(S409&gt;0,"W",IF(S409&lt;0,"L","B")),"")</f>
        <v>0</v>
      </c>
      <c r="V409">
        <f>IF(K409,S409+T409,"")</f>
        <v>0</v>
      </c>
      <c r="W409">
        <f>IF(K409,V409/O409,"")</f>
        <v>0</v>
      </c>
      <c r="X409">
        <f>IF(K409,M409/H409,"")</f>
        <v>0</v>
      </c>
      <c r="Y409">
        <f>IF(AND(OR(J409="OK",J409="OPEN"),ISNUMBER(Journal!$G409)),G409*(Journal!$G409-Journal!$E409)/H409,"")</f>
        <v>0</v>
      </c>
      <c r="Z409">
        <f>IF(AA409="","",IF(AND(ISNUMBER(Settings!$D$5),ISNUMBER(Settings!$E$5),IF(Settings!$D$5&lt;=Settings!$E$5,AND(AA409&gt;=Settings!$D$5,AA409&lt;Settings!$E$5),OR(AA409&gt;=Settings!$D$5,AA409&lt;Settings!$E$5))),Settings!$A$5,IF(AND(ISNUMBER(Settings!$D$6),ISNUMBER(Settings!$E$6),IF(Settings!$D$6&lt;=Settings!$E$6,AND(AA409&gt;=Settings!$D$6,AA409&lt;Settings!$E$6),OR(AA409&gt;=Settings!$D$6,AA409&lt;Settings!$E$6))),Settings!$A$6,IF(AND(ISNUMBER(Settings!$D$7),ISNUMBER(Settings!$E$7),IF(Settings!$D$7&lt;=Settings!$E$7,AND(AA409&gt;=Settings!$D$7,AA409&lt;Settings!$E$7),OR(AA409&gt;=Settings!$D$7,AA409&lt;Settings!$E$7))),Settings!$A$7,IF(AND(ISNUMBER(Settings!$D$8),ISNUMBER(Settings!$E$8),IF(Settings!$D$8&lt;=Settings!$E$8,AND(AA409&gt;=Settings!$D$8,AA409&lt;Settings!$E$8),OR(AA409&gt;=Settings!$D$8,AA409&lt;Settings!$E$8))),Settings!$A$8,IF(AND(ISNUMBER(Settings!$D$9),ISNUMBER(Settings!$E$9),IF(Settings!$D$9&lt;=Settings!$E$9,AND(AA409&gt;=Settings!$D$9,AA409&lt;Settings!$E$9),OR(AA409&gt;=Settings!$D$9,AA409&lt;Settings!$E$9))),Settings!$A$9,IF(AND(ISNUMBER(Settings!$D$10),ISNUMBER(Settings!$E$10),IF(Settings!$D$10&lt;=Settings!$E$10,AND(AA409&gt;=Settings!$D$10,AA409&lt;Settings!$E$10),OR(AA409&gt;=Settings!$D$10,AA409&lt;Settings!$E$10))),Settings!$A$10,"")))))))</f>
        <v>0</v>
      </c>
      <c r="AA409">
        <f>IF(AND(A409,ISNUMBER(Journal!$B409)),MOD(ROUND(MOD(Journal!$B409,1)*1440,0)-ROUND(Journal!$D$8*60,0),1440),"")</f>
        <v>0</v>
      </c>
      <c r="AB409">
        <f>IF(G409=1,"LONG",IF(G409=-1,"SHORT",""))</f>
        <v>0</v>
      </c>
      <c r="AC409">
        <f>AC408+IF(K409,1,0)</f>
        <v>0</v>
      </c>
      <c r="AD409">
        <f>IF(K409,AC409,"")</f>
        <v>0</v>
      </c>
      <c r="AE409">
        <f>J409="OPEN"</f>
        <v>0</v>
      </c>
      <c r="AF409">
        <f>AND(J409&lt;&gt;"",J409&lt;&gt;"OK",J409&lt;&gt;"OPEN")</f>
        <v>0</v>
      </c>
      <c r="AH409">
        <v>398</v>
      </c>
      <c r="AI409">
        <f>IF(AH409&gt;$AZ$11,"",IF(AH409=0,Journal!$D$3,INDEX($Q$11:$Q$1010,MATCH(AH409,$AD$11:$AD$1010,0))))</f>
        <v>0</v>
      </c>
      <c r="AJ409">
        <v>399</v>
      </c>
      <c r="AK409">
        <f>IF(AJ409&gt;$AZ$11,"",INDEX($P$11:$P$1010,MATCH(AJ409,$AD$11:$AD$1010,0)))</f>
        <v>0</v>
      </c>
    </row>
    <row r="410" spans="1:37">
      <c r="A410">
        <f>COUNTA(Journal!A410:M410)&gt;0</f>
        <v>0</v>
      </c>
      <c r="B410">
        <f>IF(Journal!$C410="",0,IFERROR(MATCH(Journal!$C410,Markets!$A$5:$A$154,0),0))</f>
        <v>0</v>
      </c>
      <c r="C410">
        <f>IF(B410&gt;0,INDEX(Markets!$C$5:$C$154,B410),"")</f>
        <v>0</v>
      </c>
      <c r="D410">
        <f>IF(B410&gt;0,INDEX(Markets!$F$5:$F$154,B410),"")</f>
        <v>0</v>
      </c>
      <c r="E410">
        <f>IF(B410&gt;0,IF(INDEX(Markets!$G$5:$G$154,B410)="",Journal!$D$4,INDEX(Markets!$G$5:$G$154,B410)),"")</f>
        <v>0</v>
      </c>
      <c r="F410">
        <f>IF(B410&gt;0,N(INDEX(Markets!$H$5:$H$154,B410)),0)</f>
        <v>0</v>
      </c>
      <c r="G410">
        <f>IF(Journal!$D410="LONG",1,IF(Journal!$D410="SHORT",-1,0))</f>
        <v>0</v>
      </c>
      <c r="H410">
        <f>IF(AND(ISNUMBER(Journal!$E410),ISNUMBER(Journal!$F410)),ABS(Journal!$E410-Journal!$F410),"")</f>
        <v>0</v>
      </c>
      <c r="I410">
        <f>IF(NOT(A410),"",IF(Journal!$C410="","INSTRUMENT MISSING",IF(B410=0,"UNKNOWN INSTRUMENT",IF(OR(NOT(ISNUMBER(C410)),NOT(ISNUMBER(D410))),"INSTRUMENT SPECS MISSING",IF(OR(C410&lt;=0,D410&lt;=0),"INSTRUMENT SPECS MISSING",IF(NOT(ISNUMBER(Journal!$E410)),"ENTRY MISSING",IF(NOT(ISNUMBER(Journal!$F410)),"SL MISSING",IF(Journal!$F410=Journal!$E410,"SL = ENTRY",IF(G410=0,"DIRECTION MISSING",IF(G410*(Journal!$E410-Journal!$F410)&lt;=0,"SL WRONG SIDE",IF(NOT(AND(ISNUMBER(Journal!$L410),Journal!$L410&gt;0)),IF(TRUE,"LOTS MISSING","RISK MISSING"),"")))))))))))</f>
        <v>0</v>
      </c>
      <c r="J410">
        <f>IF(NOT(A410),"",IF(I410&lt;&gt;"",I410,IF(AND(ISNUMBER(Journal!$G410),G410*(Journal!$G410-Journal!$E410)&lt;=0),"TP1 WRONG SIDE",IF(AND(ISNUMBER(Journal!$H410),G410*(Journal!$H410-Journal!$E410)&lt;=0),"TP2 WRONG SIDE",IF(AND(ISNUMBER(Journal!$I410),G410*(Journal!$I410-Journal!$E410)&lt;=0),"TP3 WRONG SIDE",IF(Journal!$K410="","OPEN",IF(AND(Journal!$M410&lt;&gt;"",OR(NOT(ISNUMBER(Journal!$M410)),Journal!$M410&lt;=0,Journal!$M410&gt;=1)),"TP1 % INVALID",IF(Journal!$K410="SL","OK",IF(Journal!$K410="TP",IF(ISNUMBER(Journal!$G410),"OK","TP1 MISSING"),IF(Journal!$K410="Manual exit",IF(ISNUMBER(Journal!$J410),"OK","MANUAL MISSING"),IF(Journal!$K410="TP1 + Breakeven",IF(ISNUMBER(Journal!$G410),"OK","TP1 MISSING"),IF(Journal!$K410="TP1 + Manual",IF(ISNUMBER(Journal!$G410),IF(ISNUMBER(Journal!$J410),"OK","MANUAL MISSING"),IF(ISNUMBER(Journal!$J410),"TP1 MISSING","TP1 &amp; MANUAL MISSING")),IF(Journal!$K410="Multiple TP",IF(ISNUMBER(Journal!$G410),IF(ISNUMBER(Journal!$H410),"OK","TP2 MISSING"),IF(ISNUMBER(Journal!$H410),"TP1 MISSING","TP1 &amp; TP2 MISSING")),"UNKNOWN OUTCOME")))))))))))))</f>
        <v>0</v>
      </c>
      <c r="K410">
        <f>J410="OK"</f>
        <v>0</v>
      </c>
      <c r="L410">
        <f>IF(ISNUMBER(Journal!$M410),Journal!$M410,0.5)</f>
        <v>0</v>
      </c>
      <c r="M410">
        <f>IF(NOT(K410),"",G410*IF(Journal!$K410="SL",Journal!$F410-Journal!$E410,IF(Journal!$K410="TP",Journal!$G410-Journal!$E410,IF(Journal!$K410="Manual exit",Journal!$J410-Journal!$E410,IF(Journal!$K410="TP1 + Breakeven",L410*(Journal!$G410-Journal!$E410),IF(Journal!$K410="TP1 + Manual",L410*(Journal!$G410-Journal!$E410)+(1-L410)*(Journal!$J410-Journal!$E410),(Journal!$G410+Journal!$H410+IF(ISNUMBER(Journal!$I410),Journal!$I410,0))/IF(ISNUMBER(Journal!$I410),3,2)-Journal!$E410))))))</f>
        <v>0</v>
      </c>
      <c r="N410">
        <f>IF(K410,Journal!$E410+G410*M410,"")</f>
        <v>0</v>
      </c>
      <c r="O410">
        <f>Q409</f>
        <v>0</v>
      </c>
      <c r="P410">
        <f>IF(OR(NOT(A410),I410&lt;&gt;""),"",Journal!$L410)</f>
        <v>0</v>
      </c>
      <c r="Q410">
        <f>O410+IF(K410,V410,0)</f>
        <v>0</v>
      </c>
      <c r="R410">
        <f>IF(P410="","",H410*P410*C410*D410)</f>
        <v>0</v>
      </c>
      <c r="S410">
        <f>IF(K410,M410*P410*C410*D410,"")</f>
        <v>0</v>
      </c>
      <c r="T410">
        <f>IF(K410,-IF(F410&gt;0,F410*Journal!$E410*P410*C410*D410,P410*E410),"")</f>
        <v>0</v>
      </c>
      <c r="U410">
        <f>IF(K410,IF(S410&gt;0,"W",IF(S410&lt;0,"L","B")),"")</f>
        <v>0</v>
      </c>
      <c r="V410">
        <f>IF(K410,S410+T410,"")</f>
        <v>0</v>
      </c>
      <c r="W410">
        <f>IF(K410,V410/O410,"")</f>
        <v>0</v>
      </c>
      <c r="X410">
        <f>IF(K410,M410/H410,"")</f>
        <v>0</v>
      </c>
      <c r="Y410">
        <f>IF(AND(OR(J410="OK",J410="OPEN"),ISNUMBER(Journal!$G410)),G410*(Journal!$G410-Journal!$E410)/H410,"")</f>
        <v>0</v>
      </c>
      <c r="Z410">
        <f>IF(AA410="","",IF(AND(ISNUMBER(Settings!$D$5),ISNUMBER(Settings!$E$5),IF(Settings!$D$5&lt;=Settings!$E$5,AND(AA410&gt;=Settings!$D$5,AA410&lt;Settings!$E$5),OR(AA410&gt;=Settings!$D$5,AA410&lt;Settings!$E$5))),Settings!$A$5,IF(AND(ISNUMBER(Settings!$D$6),ISNUMBER(Settings!$E$6),IF(Settings!$D$6&lt;=Settings!$E$6,AND(AA410&gt;=Settings!$D$6,AA410&lt;Settings!$E$6),OR(AA410&gt;=Settings!$D$6,AA410&lt;Settings!$E$6))),Settings!$A$6,IF(AND(ISNUMBER(Settings!$D$7),ISNUMBER(Settings!$E$7),IF(Settings!$D$7&lt;=Settings!$E$7,AND(AA410&gt;=Settings!$D$7,AA410&lt;Settings!$E$7),OR(AA410&gt;=Settings!$D$7,AA410&lt;Settings!$E$7))),Settings!$A$7,IF(AND(ISNUMBER(Settings!$D$8),ISNUMBER(Settings!$E$8),IF(Settings!$D$8&lt;=Settings!$E$8,AND(AA410&gt;=Settings!$D$8,AA410&lt;Settings!$E$8),OR(AA410&gt;=Settings!$D$8,AA410&lt;Settings!$E$8))),Settings!$A$8,IF(AND(ISNUMBER(Settings!$D$9),ISNUMBER(Settings!$E$9),IF(Settings!$D$9&lt;=Settings!$E$9,AND(AA410&gt;=Settings!$D$9,AA410&lt;Settings!$E$9),OR(AA410&gt;=Settings!$D$9,AA410&lt;Settings!$E$9))),Settings!$A$9,IF(AND(ISNUMBER(Settings!$D$10),ISNUMBER(Settings!$E$10),IF(Settings!$D$10&lt;=Settings!$E$10,AND(AA410&gt;=Settings!$D$10,AA410&lt;Settings!$E$10),OR(AA410&gt;=Settings!$D$10,AA410&lt;Settings!$E$10))),Settings!$A$10,"")))))))</f>
        <v>0</v>
      </c>
      <c r="AA410">
        <f>IF(AND(A410,ISNUMBER(Journal!$B410)),MOD(ROUND(MOD(Journal!$B410,1)*1440,0)-ROUND(Journal!$D$8*60,0),1440),"")</f>
        <v>0</v>
      </c>
      <c r="AB410">
        <f>IF(G410=1,"LONG",IF(G410=-1,"SHORT",""))</f>
        <v>0</v>
      </c>
      <c r="AC410">
        <f>AC409+IF(K410,1,0)</f>
        <v>0</v>
      </c>
      <c r="AD410">
        <f>IF(K410,AC410,"")</f>
        <v>0</v>
      </c>
      <c r="AE410">
        <f>J410="OPEN"</f>
        <v>0</v>
      </c>
      <c r="AF410">
        <f>AND(J410&lt;&gt;"",J410&lt;&gt;"OK",J410&lt;&gt;"OPEN")</f>
        <v>0</v>
      </c>
      <c r="AH410">
        <v>399</v>
      </c>
      <c r="AI410">
        <f>IF(AH410&gt;$AZ$11,"",IF(AH410=0,Journal!$D$3,INDEX($Q$11:$Q$1010,MATCH(AH410,$AD$11:$AD$1010,0))))</f>
        <v>0</v>
      </c>
      <c r="AJ410">
        <v>400</v>
      </c>
      <c r="AK410">
        <f>IF(AJ410&gt;$AZ$11,"",INDEX($P$11:$P$1010,MATCH(AJ410,$AD$11:$AD$1010,0)))</f>
        <v>0</v>
      </c>
    </row>
    <row r="411" spans="1:37">
      <c r="A411">
        <f>COUNTA(Journal!A411:M411)&gt;0</f>
        <v>0</v>
      </c>
      <c r="B411">
        <f>IF(Journal!$C411="",0,IFERROR(MATCH(Journal!$C411,Markets!$A$5:$A$154,0),0))</f>
        <v>0</v>
      </c>
      <c r="C411">
        <f>IF(B411&gt;0,INDEX(Markets!$C$5:$C$154,B411),"")</f>
        <v>0</v>
      </c>
      <c r="D411">
        <f>IF(B411&gt;0,INDEX(Markets!$F$5:$F$154,B411),"")</f>
        <v>0</v>
      </c>
      <c r="E411">
        <f>IF(B411&gt;0,IF(INDEX(Markets!$G$5:$G$154,B411)="",Journal!$D$4,INDEX(Markets!$G$5:$G$154,B411)),"")</f>
        <v>0</v>
      </c>
      <c r="F411">
        <f>IF(B411&gt;0,N(INDEX(Markets!$H$5:$H$154,B411)),0)</f>
        <v>0</v>
      </c>
      <c r="G411">
        <f>IF(Journal!$D411="LONG",1,IF(Journal!$D411="SHORT",-1,0))</f>
        <v>0</v>
      </c>
      <c r="H411">
        <f>IF(AND(ISNUMBER(Journal!$E411),ISNUMBER(Journal!$F411)),ABS(Journal!$E411-Journal!$F411),"")</f>
        <v>0</v>
      </c>
      <c r="I411">
        <f>IF(NOT(A411),"",IF(Journal!$C411="","INSTRUMENT MISSING",IF(B411=0,"UNKNOWN INSTRUMENT",IF(OR(NOT(ISNUMBER(C411)),NOT(ISNUMBER(D411))),"INSTRUMENT SPECS MISSING",IF(OR(C411&lt;=0,D411&lt;=0),"INSTRUMENT SPECS MISSING",IF(NOT(ISNUMBER(Journal!$E411)),"ENTRY MISSING",IF(NOT(ISNUMBER(Journal!$F411)),"SL MISSING",IF(Journal!$F411=Journal!$E411,"SL = ENTRY",IF(G411=0,"DIRECTION MISSING",IF(G411*(Journal!$E411-Journal!$F411)&lt;=0,"SL WRONG SIDE",IF(NOT(AND(ISNUMBER(Journal!$L411),Journal!$L411&gt;0)),IF(TRUE,"LOTS MISSING","RISK MISSING"),"")))))))))))</f>
        <v>0</v>
      </c>
      <c r="J411">
        <f>IF(NOT(A411),"",IF(I411&lt;&gt;"",I411,IF(AND(ISNUMBER(Journal!$G411),G411*(Journal!$G411-Journal!$E411)&lt;=0),"TP1 WRONG SIDE",IF(AND(ISNUMBER(Journal!$H411),G411*(Journal!$H411-Journal!$E411)&lt;=0),"TP2 WRONG SIDE",IF(AND(ISNUMBER(Journal!$I411),G411*(Journal!$I411-Journal!$E411)&lt;=0),"TP3 WRONG SIDE",IF(Journal!$K411="","OPEN",IF(AND(Journal!$M411&lt;&gt;"",OR(NOT(ISNUMBER(Journal!$M411)),Journal!$M411&lt;=0,Journal!$M411&gt;=1)),"TP1 % INVALID",IF(Journal!$K411="SL","OK",IF(Journal!$K411="TP",IF(ISNUMBER(Journal!$G411),"OK","TP1 MISSING"),IF(Journal!$K411="Manual exit",IF(ISNUMBER(Journal!$J411),"OK","MANUAL MISSING"),IF(Journal!$K411="TP1 + Breakeven",IF(ISNUMBER(Journal!$G411),"OK","TP1 MISSING"),IF(Journal!$K411="TP1 + Manual",IF(ISNUMBER(Journal!$G411),IF(ISNUMBER(Journal!$J411),"OK","MANUAL MISSING"),IF(ISNUMBER(Journal!$J411),"TP1 MISSING","TP1 &amp; MANUAL MISSING")),IF(Journal!$K411="Multiple TP",IF(ISNUMBER(Journal!$G411),IF(ISNUMBER(Journal!$H411),"OK","TP2 MISSING"),IF(ISNUMBER(Journal!$H411),"TP1 MISSING","TP1 &amp; TP2 MISSING")),"UNKNOWN OUTCOME")))))))))))))</f>
        <v>0</v>
      </c>
      <c r="K411">
        <f>J411="OK"</f>
        <v>0</v>
      </c>
      <c r="L411">
        <f>IF(ISNUMBER(Journal!$M411),Journal!$M411,0.5)</f>
        <v>0</v>
      </c>
      <c r="M411">
        <f>IF(NOT(K411),"",G411*IF(Journal!$K411="SL",Journal!$F411-Journal!$E411,IF(Journal!$K411="TP",Journal!$G411-Journal!$E411,IF(Journal!$K411="Manual exit",Journal!$J411-Journal!$E411,IF(Journal!$K411="TP1 + Breakeven",L411*(Journal!$G411-Journal!$E411),IF(Journal!$K411="TP1 + Manual",L411*(Journal!$G411-Journal!$E411)+(1-L411)*(Journal!$J411-Journal!$E411),(Journal!$G411+Journal!$H411+IF(ISNUMBER(Journal!$I411),Journal!$I411,0))/IF(ISNUMBER(Journal!$I411),3,2)-Journal!$E411))))))</f>
        <v>0</v>
      </c>
      <c r="N411">
        <f>IF(K411,Journal!$E411+G411*M411,"")</f>
        <v>0</v>
      </c>
      <c r="O411">
        <f>Q410</f>
        <v>0</v>
      </c>
      <c r="P411">
        <f>IF(OR(NOT(A411),I411&lt;&gt;""),"",Journal!$L411)</f>
        <v>0</v>
      </c>
      <c r="Q411">
        <f>O411+IF(K411,V411,0)</f>
        <v>0</v>
      </c>
      <c r="R411">
        <f>IF(P411="","",H411*P411*C411*D411)</f>
        <v>0</v>
      </c>
      <c r="S411">
        <f>IF(K411,M411*P411*C411*D411,"")</f>
        <v>0</v>
      </c>
      <c r="T411">
        <f>IF(K411,-IF(F411&gt;0,F411*Journal!$E411*P411*C411*D411,P411*E411),"")</f>
        <v>0</v>
      </c>
      <c r="U411">
        <f>IF(K411,IF(S411&gt;0,"W",IF(S411&lt;0,"L","B")),"")</f>
        <v>0</v>
      </c>
      <c r="V411">
        <f>IF(K411,S411+T411,"")</f>
        <v>0</v>
      </c>
      <c r="W411">
        <f>IF(K411,V411/O411,"")</f>
        <v>0</v>
      </c>
      <c r="X411">
        <f>IF(K411,M411/H411,"")</f>
        <v>0</v>
      </c>
      <c r="Y411">
        <f>IF(AND(OR(J411="OK",J411="OPEN"),ISNUMBER(Journal!$G411)),G411*(Journal!$G411-Journal!$E411)/H411,"")</f>
        <v>0</v>
      </c>
      <c r="Z411">
        <f>IF(AA411="","",IF(AND(ISNUMBER(Settings!$D$5),ISNUMBER(Settings!$E$5),IF(Settings!$D$5&lt;=Settings!$E$5,AND(AA411&gt;=Settings!$D$5,AA411&lt;Settings!$E$5),OR(AA411&gt;=Settings!$D$5,AA411&lt;Settings!$E$5))),Settings!$A$5,IF(AND(ISNUMBER(Settings!$D$6),ISNUMBER(Settings!$E$6),IF(Settings!$D$6&lt;=Settings!$E$6,AND(AA411&gt;=Settings!$D$6,AA411&lt;Settings!$E$6),OR(AA411&gt;=Settings!$D$6,AA411&lt;Settings!$E$6))),Settings!$A$6,IF(AND(ISNUMBER(Settings!$D$7),ISNUMBER(Settings!$E$7),IF(Settings!$D$7&lt;=Settings!$E$7,AND(AA411&gt;=Settings!$D$7,AA411&lt;Settings!$E$7),OR(AA411&gt;=Settings!$D$7,AA411&lt;Settings!$E$7))),Settings!$A$7,IF(AND(ISNUMBER(Settings!$D$8),ISNUMBER(Settings!$E$8),IF(Settings!$D$8&lt;=Settings!$E$8,AND(AA411&gt;=Settings!$D$8,AA411&lt;Settings!$E$8),OR(AA411&gt;=Settings!$D$8,AA411&lt;Settings!$E$8))),Settings!$A$8,IF(AND(ISNUMBER(Settings!$D$9),ISNUMBER(Settings!$E$9),IF(Settings!$D$9&lt;=Settings!$E$9,AND(AA411&gt;=Settings!$D$9,AA411&lt;Settings!$E$9),OR(AA411&gt;=Settings!$D$9,AA411&lt;Settings!$E$9))),Settings!$A$9,IF(AND(ISNUMBER(Settings!$D$10),ISNUMBER(Settings!$E$10),IF(Settings!$D$10&lt;=Settings!$E$10,AND(AA411&gt;=Settings!$D$10,AA411&lt;Settings!$E$10),OR(AA411&gt;=Settings!$D$10,AA411&lt;Settings!$E$10))),Settings!$A$10,"")))))))</f>
        <v>0</v>
      </c>
      <c r="AA411">
        <f>IF(AND(A411,ISNUMBER(Journal!$B411)),MOD(ROUND(MOD(Journal!$B411,1)*1440,0)-ROUND(Journal!$D$8*60,0),1440),"")</f>
        <v>0</v>
      </c>
      <c r="AB411">
        <f>IF(G411=1,"LONG",IF(G411=-1,"SHORT",""))</f>
        <v>0</v>
      </c>
      <c r="AC411">
        <f>AC410+IF(K411,1,0)</f>
        <v>0</v>
      </c>
      <c r="AD411">
        <f>IF(K411,AC411,"")</f>
        <v>0</v>
      </c>
      <c r="AE411">
        <f>J411="OPEN"</f>
        <v>0</v>
      </c>
      <c r="AF411">
        <f>AND(J411&lt;&gt;"",J411&lt;&gt;"OK",J411&lt;&gt;"OPEN")</f>
        <v>0</v>
      </c>
      <c r="AH411">
        <v>400</v>
      </c>
      <c r="AI411">
        <f>IF(AH411&gt;$AZ$11,"",IF(AH411=0,Journal!$D$3,INDEX($Q$11:$Q$1010,MATCH(AH411,$AD$11:$AD$1010,0))))</f>
        <v>0</v>
      </c>
      <c r="AJ411">
        <v>401</v>
      </c>
      <c r="AK411">
        <f>IF(AJ411&gt;$AZ$11,"",INDEX($P$11:$P$1010,MATCH(AJ411,$AD$11:$AD$1010,0)))</f>
        <v>0</v>
      </c>
    </row>
    <row r="412" spans="1:37">
      <c r="A412">
        <f>COUNTA(Journal!A412:M412)&gt;0</f>
        <v>0</v>
      </c>
      <c r="B412">
        <f>IF(Journal!$C412="",0,IFERROR(MATCH(Journal!$C412,Markets!$A$5:$A$154,0),0))</f>
        <v>0</v>
      </c>
      <c r="C412">
        <f>IF(B412&gt;0,INDEX(Markets!$C$5:$C$154,B412),"")</f>
        <v>0</v>
      </c>
      <c r="D412">
        <f>IF(B412&gt;0,INDEX(Markets!$F$5:$F$154,B412),"")</f>
        <v>0</v>
      </c>
      <c r="E412">
        <f>IF(B412&gt;0,IF(INDEX(Markets!$G$5:$G$154,B412)="",Journal!$D$4,INDEX(Markets!$G$5:$G$154,B412)),"")</f>
        <v>0</v>
      </c>
      <c r="F412">
        <f>IF(B412&gt;0,N(INDEX(Markets!$H$5:$H$154,B412)),0)</f>
        <v>0</v>
      </c>
      <c r="G412">
        <f>IF(Journal!$D412="LONG",1,IF(Journal!$D412="SHORT",-1,0))</f>
        <v>0</v>
      </c>
      <c r="H412">
        <f>IF(AND(ISNUMBER(Journal!$E412),ISNUMBER(Journal!$F412)),ABS(Journal!$E412-Journal!$F412),"")</f>
        <v>0</v>
      </c>
      <c r="I412">
        <f>IF(NOT(A412),"",IF(Journal!$C412="","INSTRUMENT MISSING",IF(B412=0,"UNKNOWN INSTRUMENT",IF(OR(NOT(ISNUMBER(C412)),NOT(ISNUMBER(D412))),"INSTRUMENT SPECS MISSING",IF(OR(C412&lt;=0,D412&lt;=0),"INSTRUMENT SPECS MISSING",IF(NOT(ISNUMBER(Journal!$E412)),"ENTRY MISSING",IF(NOT(ISNUMBER(Journal!$F412)),"SL MISSING",IF(Journal!$F412=Journal!$E412,"SL = ENTRY",IF(G412=0,"DIRECTION MISSING",IF(G412*(Journal!$E412-Journal!$F412)&lt;=0,"SL WRONG SIDE",IF(NOT(AND(ISNUMBER(Journal!$L412),Journal!$L412&gt;0)),IF(TRUE,"LOTS MISSING","RISK MISSING"),"")))))))))))</f>
        <v>0</v>
      </c>
      <c r="J412">
        <f>IF(NOT(A412),"",IF(I412&lt;&gt;"",I412,IF(AND(ISNUMBER(Journal!$G412),G412*(Journal!$G412-Journal!$E412)&lt;=0),"TP1 WRONG SIDE",IF(AND(ISNUMBER(Journal!$H412),G412*(Journal!$H412-Journal!$E412)&lt;=0),"TP2 WRONG SIDE",IF(AND(ISNUMBER(Journal!$I412),G412*(Journal!$I412-Journal!$E412)&lt;=0),"TP3 WRONG SIDE",IF(Journal!$K412="","OPEN",IF(AND(Journal!$M412&lt;&gt;"",OR(NOT(ISNUMBER(Journal!$M412)),Journal!$M412&lt;=0,Journal!$M412&gt;=1)),"TP1 % INVALID",IF(Journal!$K412="SL","OK",IF(Journal!$K412="TP",IF(ISNUMBER(Journal!$G412),"OK","TP1 MISSING"),IF(Journal!$K412="Manual exit",IF(ISNUMBER(Journal!$J412),"OK","MANUAL MISSING"),IF(Journal!$K412="TP1 + Breakeven",IF(ISNUMBER(Journal!$G412),"OK","TP1 MISSING"),IF(Journal!$K412="TP1 + Manual",IF(ISNUMBER(Journal!$G412),IF(ISNUMBER(Journal!$J412),"OK","MANUAL MISSING"),IF(ISNUMBER(Journal!$J412),"TP1 MISSING","TP1 &amp; MANUAL MISSING")),IF(Journal!$K412="Multiple TP",IF(ISNUMBER(Journal!$G412),IF(ISNUMBER(Journal!$H412),"OK","TP2 MISSING"),IF(ISNUMBER(Journal!$H412),"TP1 MISSING","TP1 &amp; TP2 MISSING")),"UNKNOWN OUTCOME")))))))))))))</f>
        <v>0</v>
      </c>
      <c r="K412">
        <f>J412="OK"</f>
        <v>0</v>
      </c>
      <c r="L412">
        <f>IF(ISNUMBER(Journal!$M412),Journal!$M412,0.5)</f>
        <v>0</v>
      </c>
      <c r="M412">
        <f>IF(NOT(K412),"",G412*IF(Journal!$K412="SL",Journal!$F412-Journal!$E412,IF(Journal!$K412="TP",Journal!$G412-Journal!$E412,IF(Journal!$K412="Manual exit",Journal!$J412-Journal!$E412,IF(Journal!$K412="TP1 + Breakeven",L412*(Journal!$G412-Journal!$E412),IF(Journal!$K412="TP1 + Manual",L412*(Journal!$G412-Journal!$E412)+(1-L412)*(Journal!$J412-Journal!$E412),(Journal!$G412+Journal!$H412+IF(ISNUMBER(Journal!$I412),Journal!$I412,0))/IF(ISNUMBER(Journal!$I412),3,2)-Journal!$E412))))))</f>
        <v>0</v>
      </c>
      <c r="N412">
        <f>IF(K412,Journal!$E412+G412*M412,"")</f>
        <v>0</v>
      </c>
      <c r="O412">
        <f>Q411</f>
        <v>0</v>
      </c>
      <c r="P412">
        <f>IF(OR(NOT(A412),I412&lt;&gt;""),"",Journal!$L412)</f>
        <v>0</v>
      </c>
      <c r="Q412">
        <f>O412+IF(K412,V412,0)</f>
        <v>0</v>
      </c>
      <c r="R412">
        <f>IF(P412="","",H412*P412*C412*D412)</f>
        <v>0</v>
      </c>
      <c r="S412">
        <f>IF(K412,M412*P412*C412*D412,"")</f>
        <v>0</v>
      </c>
      <c r="T412">
        <f>IF(K412,-IF(F412&gt;0,F412*Journal!$E412*P412*C412*D412,P412*E412),"")</f>
        <v>0</v>
      </c>
      <c r="U412">
        <f>IF(K412,IF(S412&gt;0,"W",IF(S412&lt;0,"L","B")),"")</f>
        <v>0</v>
      </c>
      <c r="V412">
        <f>IF(K412,S412+T412,"")</f>
        <v>0</v>
      </c>
      <c r="W412">
        <f>IF(K412,V412/O412,"")</f>
        <v>0</v>
      </c>
      <c r="X412">
        <f>IF(K412,M412/H412,"")</f>
        <v>0</v>
      </c>
      <c r="Y412">
        <f>IF(AND(OR(J412="OK",J412="OPEN"),ISNUMBER(Journal!$G412)),G412*(Journal!$G412-Journal!$E412)/H412,"")</f>
        <v>0</v>
      </c>
      <c r="Z412">
        <f>IF(AA412="","",IF(AND(ISNUMBER(Settings!$D$5),ISNUMBER(Settings!$E$5),IF(Settings!$D$5&lt;=Settings!$E$5,AND(AA412&gt;=Settings!$D$5,AA412&lt;Settings!$E$5),OR(AA412&gt;=Settings!$D$5,AA412&lt;Settings!$E$5))),Settings!$A$5,IF(AND(ISNUMBER(Settings!$D$6),ISNUMBER(Settings!$E$6),IF(Settings!$D$6&lt;=Settings!$E$6,AND(AA412&gt;=Settings!$D$6,AA412&lt;Settings!$E$6),OR(AA412&gt;=Settings!$D$6,AA412&lt;Settings!$E$6))),Settings!$A$6,IF(AND(ISNUMBER(Settings!$D$7),ISNUMBER(Settings!$E$7),IF(Settings!$D$7&lt;=Settings!$E$7,AND(AA412&gt;=Settings!$D$7,AA412&lt;Settings!$E$7),OR(AA412&gt;=Settings!$D$7,AA412&lt;Settings!$E$7))),Settings!$A$7,IF(AND(ISNUMBER(Settings!$D$8),ISNUMBER(Settings!$E$8),IF(Settings!$D$8&lt;=Settings!$E$8,AND(AA412&gt;=Settings!$D$8,AA412&lt;Settings!$E$8),OR(AA412&gt;=Settings!$D$8,AA412&lt;Settings!$E$8))),Settings!$A$8,IF(AND(ISNUMBER(Settings!$D$9),ISNUMBER(Settings!$E$9),IF(Settings!$D$9&lt;=Settings!$E$9,AND(AA412&gt;=Settings!$D$9,AA412&lt;Settings!$E$9),OR(AA412&gt;=Settings!$D$9,AA412&lt;Settings!$E$9))),Settings!$A$9,IF(AND(ISNUMBER(Settings!$D$10),ISNUMBER(Settings!$E$10),IF(Settings!$D$10&lt;=Settings!$E$10,AND(AA412&gt;=Settings!$D$10,AA412&lt;Settings!$E$10),OR(AA412&gt;=Settings!$D$10,AA412&lt;Settings!$E$10))),Settings!$A$10,"")))))))</f>
        <v>0</v>
      </c>
      <c r="AA412">
        <f>IF(AND(A412,ISNUMBER(Journal!$B412)),MOD(ROUND(MOD(Journal!$B412,1)*1440,0)-ROUND(Journal!$D$8*60,0),1440),"")</f>
        <v>0</v>
      </c>
      <c r="AB412">
        <f>IF(G412=1,"LONG",IF(G412=-1,"SHORT",""))</f>
        <v>0</v>
      </c>
      <c r="AC412">
        <f>AC411+IF(K412,1,0)</f>
        <v>0</v>
      </c>
      <c r="AD412">
        <f>IF(K412,AC412,"")</f>
        <v>0</v>
      </c>
      <c r="AE412">
        <f>J412="OPEN"</f>
        <v>0</v>
      </c>
      <c r="AF412">
        <f>AND(J412&lt;&gt;"",J412&lt;&gt;"OK",J412&lt;&gt;"OPEN")</f>
        <v>0</v>
      </c>
      <c r="AH412">
        <v>401</v>
      </c>
      <c r="AI412">
        <f>IF(AH412&gt;$AZ$11,"",IF(AH412=0,Journal!$D$3,INDEX($Q$11:$Q$1010,MATCH(AH412,$AD$11:$AD$1010,0))))</f>
        <v>0</v>
      </c>
      <c r="AJ412">
        <v>402</v>
      </c>
      <c r="AK412">
        <f>IF(AJ412&gt;$AZ$11,"",INDEX($P$11:$P$1010,MATCH(AJ412,$AD$11:$AD$1010,0)))</f>
        <v>0</v>
      </c>
    </row>
    <row r="413" spans="1:37">
      <c r="A413">
        <f>COUNTA(Journal!A413:M413)&gt;0</f>
        <v>0</v>
      </c>
      <c r="B413">
        <f>IF(Journal!$C413="",0,IFERROR(MATCH(Journal!$C413,Markets!$A$5:$A$154,0),0))</f>
        <v>0</v>
      </c>
      <c r="C413">
        <f>IF(B413&gt;0,INDEX(Markets!$C$5:$C$154,B413),"")</f>
        <v>0</v>
      </c>
      <c r="D413">
        <f>IF(B413&gt;0,INDEX(Markets!$F$5:$F$154,B413),"")</f>
        <v>0</v>
      </c>
      <c r="E413">
        <f>IF(B413&gt;0,IF(INDEX(Markets!$G$5:$G$154,B413)="",Journal!$D$4,INDEX(Markets!$G$5:$G$154,B413)),"")</f>
        <v>0</v>
      </c>
      <c r="F413">
        <f>IF(B413&gt;0,N(INDEX(Markets!$H$5:$H$154,B413)),0)</f>
        <v>0</v>
      </c>
      <c r="G413">
        <f>IF(Journal!$D413="LONG",1,IF(Journal!$D413="SHORT",-1,0))</f>
        <v>0</v>
      </c>
      <c r="H413">
        <f>IF(AND(ISNUMBER(Journal!$E413),ISNUMBER(Journal!$F413)),ABS(Journal!$E413-Journal!$F413),"")</f>
        <v>0</v>
      </c>
      <c r="I413">
        <f>IF(NOT(A413),"",IF(Journal!$C413="","INSTRUMENT MISSING",IF(B413=0,"UNKNOWN INSTRUMENT",IF(OR(NOT(ISNUMBER(C413)),NOT(ISNUMBER(D413))),"INSTRUMENT SPECS MISSING",IF(OR(C413&lt;=0,D413&lt;=0),"INSTRUMENT SPECS MISSING",IF(NOT(ISNUMBER(Journal!$E413)),"ENTRY MISSING",IF(NOT(ISNUMBER(Journal!$F413)),"SL MISSING",IF(Journal!$F413=Journal!$E413,"SL = ENTRY",IF(G413=0,"DIRECTION MISSING",IF(G413*(Journal!$E413-Journal!$F413)&lt;=0,"SL WRONG SIDE",IF(NOT(AND(ISNUMBER(Journal!$L413),Journal!$L413&gt;0)),IF(TRUE,"LOTS MISSING","RISK MISSING"),"")))))))))))</f>
        <v>0</v>
      </c>
      <c r="J413">
        <f>IF(NOT(A413),"",IF(I413&lt;&gt;"",I413,IF(AND(ISNUMBER(Journal!$G413),G413*(Journal!$G413-Journal!$E413)&lt;=0),"TP1 WRONG SIDE",IF(AND(ISNUMBER(Journal!$H413),G413*(Journal!$H413-Journal!$E413)&lt;=0),"TP2 WRONG SIDE",IF(AND(ISNUMBER(Journal!$I413),G413*(Journal!$I413-Journal!$E413)&lt;=0),"TP3 WRONG SIDE",IF(Journal!$K413="","OPEN",IF(AND(Journal!$M413&lt;&gt;"",OR(NOT(ISNUMBER(Journal!$M413)),Journal!$M413&lt;=0,Journal!$M413&gt;=1)),"TP1 % INVALID",IF(Journal!$K413="SL","OK",IF(Journal!$K413="TP",IF(ISNUMBER(Journal!$G413),"OK","TP1 MISSING"),IF(Journal!$K413="Manual exit",IF(ISNUMBER(Journal!$J413),"OK","MANUAL MISSING"),IF(Journal!$K413="TP1 + Breakeven",IF(ISNUMBER(Journal!$G413),"OK","TP1 MISSING"),IF(Journal!$K413="TP1 + Manual",IF(ISNUMBER(Journal!$G413),IF(ISNUMBER(Journal!$J413),"OK","MANUAL MISSING"),IF(ISNUMBER(Journal!$J413),"TP1 MISSING","TP1 &amp; MANUAL MISSING")),IF(Journal!$K413="Multiple TP",IF(ISNUMBER(Journal!$G413),IF(ISNUMBER(Journal!$H413),"OK","TP2 MISSING"),IF(ISNUMBER(Journal!$H413),"TP1 MISSING","TP1 &amp; TP2 MISSING")),"UNKNOWN OUTCOME")))))))))))))</f>
        <v>0</v>
      </c>
      <c r="K413">
        <f>J413="OK"</f>
        <v>0</v>
      </c>
      <c r="L413">
        <f>IF(ISNUMBER(Journal!$M413),Journal!$M413,0.5)</f>
        <v>0</v>
      </c>
      <c r="M413">
        <f>IF(NOT(K413),"",G413*IF(Journal!$K413="SL",Journal!$F413-Journal!$E413,IF(Journal!$K413="TP",Journal!$G413-Journal!$E413,IF(Journal!$K413="Manual exit",Journal!$J413-Journal!$E413,IF(Journal!$K413="TP1 + Breakeven",L413*(Journal!$G413-Journal!$E413),IF(Journal!$K413="TP1 + Manual",L413*(Journal!$G413-Journal!$E413)+(1-L413)*(Journal!$J413-Journal!$E413),(Journal!$G413+Journal!$H413+IF(ISNUMBER(Journal!$I413),Journal!$I413,0))/IF(ISNUMBER(Journal!$I413),3,2)-Journal!$E413))))))</f>
        <v>0</v>
      </c>
      <c r="N413">
        <f>IF(K413,Journal!$E413+G413*M413,"")</f>
        <v>0</v>
      </c>
      <c r="O413">
        <f>Q412</f>
        <v>0</v>
      </c>
      <c r="P413">
        <f>IF(OR(NOT(A413),I413&lt;&gt;""),"",Journal!$L413)</f>
        <v>0</v>
      </c>
      <c r="Q413">
        <f>O413+IF(K413,V413,0)</f>
        <v>0</v>
      </c>
      <c r="R413">
        <f>IF(P413="","",H413*P413*C413*D413)</f>
        <v>0</v>
      </c>
      <c r="S413">
        <f>IF(K413,M413*P413*C413*D413,"")</f>
        <v>0</v>
      </c>
      <c r="T413">
        <f>IF(K413,-IF(F413&gt;0,F413*Journal!$E413*P413*C413*D413,P413*E413),"")</f>
        <v>0</v>
      </c>
      <c r="U413">
        <f>IF(K413,IF(S413&gt;0,"W",IF(S413&lt;0,"L","B")),"")</f>
        <v>0</v>
      </c>
      <c r="V413">
        <f>IF(K413,S413+T413,"")</f>
        <v>0</v>
      </c>
      <c r="W413">
        <f>IF(K413,V413/O413,"")</f>
        <v>0</v>
      </c>
      <c r="X413">
        <f>IF(K413,M413/H413,"")</f>
        <v>0</v>
      </c>
      <c r="Y413">
        <f>IF(AND(OR(J413="OK",J413="OPEN"),ISNUMBER(Journal!$G413)),G413*(Journal!$G413-Journal!$E413)/H413,"")</f>
        <v>0</v>
      </c>
      <c r="Z413">
        <f>IF(AA413="","",IF(AND(ISNUMBER(Settings!$D$5),ISNUMBER(Settings!$E$5),IF(Settings!$D$5&lt;=Settings!$E$5,AND(AA413&gt;=Settings!$D$5,AA413&lt;Settings!$E$5),OR(AA413&gt;=Settings!$D$5,AA413&lt;Settings!$E$5))),Settings!$A$5,IF(AND(ISNUMBER(Settings!$D$6),ISNUMBER(Settings!$E$6),IF(Settings!$D$6&lt;=Settings!$E$6,AND(AA413&gt;=Settings!$D$6,AA413&lt;Settings!$E$6),OR(AA413&gt;=Settings!$D$6,AA413&lt;Settings!$E$6))),Settings!$A$6,IF(AND(ISNUMBER(Settings!$D$7),ISNUMBER(Settings!$E$7),IF(Settings!$D$7&lt;=Settings!$E$7,AND(AA413&gt;=Settings!$D$7,AA413&lt;Settings!$E$7),OR(AA413&gt;=Settings!$D$7,AA413&lt;Settings!$E$7))),Settings!$A$7,IF(AND(ISNUMBER(Settings!$D$8),ISNUMBER(Settings!$E$8),IF(Settings!$D$8&lt;=Settings!$E$8,AND(AA413&gt;=Settings!$D$8,AA413&lt;Settings!$E$8),OR(AA413&gt;=Settings!$D$8,AA413&lt;Settings!$E$8))),Settings!$A$8,IF(AND(ISNUMBER(Settings!$D$9),ISNUMBER(Settings!$E$9),IF(Settings!$D$9&lt;=Settings!$E$9,AND(AA413&gt;=Settings!$D$9,AA413&lt;Settings!$E$9),OR(AA413&gt;=Settings!$D$9,AA413&lt;Settings!$E$9))),Settings!$A$9,IF(AND(ISNUMBER(Settings!$D$10),ISNUMBER(Settings!$E$10),IF(Settings!$D$10&lt;=Settings!$E$10,AND(AA413&gt;=Settings!$D$10,AA413&lt;Settings!$E$10),OR(AA413&gt;=Settings!$D$10,AA413&lt;Settings!$E$10))),Settings!$A$10,"")))))))</f>
        <v>0</v>
      </c>
      <c r="AA413">
        <f>IF(AND(A413,ISNUMBER(Journal!$B413)),MOD(ROUND(MOD(Journal!$B413,1)*1440,0)-ROUND(Journal!$D$8*60,0),1440),"")</f>
        <v>0</v>
      </c>
      <c r="AB413">
        <f>IF(G413=1,"LONG",IF(G413=-1,"SHORT",""))</f>
        <v>0</v>
      </c>
      <c r="AC413">
        <f>AC412+IF(K413,1,0)</f>
        <v>0</v>
      </c>
      <c r="AD413">
        <f>IF(K413,AC413,"")</f>
        <v>0</v>
      </c>
      <c r="AE413">
        <f>J413="OPEN"</f>
        <v>0</v>
      </c>
      <c r="AF413">
        <f>AND(J413&lt;&gt;"",J413&lt;&gt;"OK",J413&lt;&gt;"OPEN")</f>
        <v>0</v>
      </c>
      <c r="AH413">
        <v>402</v>
      </c>
      <c r="AI413">
        <f>IF(AH413&gt;$AZ$11,"",IF(AH413=0,Journal!$D$3,INDEX($Q$11:$Q$1010,MATCH(AH413,$AD$11:$AD$1010,0))))</f>
        <v>0</v>
      </c>
      <c r="AJ413">
        <v>403</v>
      </c>
      <c r="AK413">
        <f>IF(AJ413&gt;$AZ$11,"",INDEX($P$11:$P$1010,MATCH(AJ413,$AD$11:$AD$1010,0)))</f>
        <v>0</v>
      </c>
    </row>
    <row r="414" spans="1:37">
      <c r="A414">
        <f>COUNTA(Journal!A414:M414)&gt;0</f>
        <v>0</v>
      </c>
      <c r="B414">
        <f>IF(Journal!$C414="",0,IFERROR(MATCH(Journal!$C414,Markets!$A$5:$A$154,0),0))</f>
        <v>0</v>
      </c>
      <c r="C414">
        <f>IF(B414&gt;0,INDEX(Markets!$C$5:$C$154,B414),"")</f>
        <v>0</v>
      </c>
      <c r="D414">
        <f>IF(B414&gt;0,INDEX(Markets!$F$5:$F$154,B414),"")</f>
        <v>0</v>
      </c>
      <c r="E414">
        <f>IF(B414&gt;0,IF(INDEX(Markets!$G$5:$G$154,B414)="",Journal!$D$4,INDEX(Markets!$G$5:$G$154,B414)),"")</f>
        <v>0</v>
      </c>
      <c r="F414">
        <f>IF(B414&gt;0,N(INDEX(Markets!$H$5:$H$154,B414)),0)</f>
        <v>0</v>
      </c>
      <c r="G414">
        <f>IF(Journal!$D414="LONG",1,IF(Journal!$D414="SHORT",-1,0))</f>
        <v>0</v>
      </c>
      <c r="H414">
        <f>IF(AND(ISNUMBER(Journal!$E414),ISNUMBER(Journal!$F414)),ABS(Journal!$E414-Journal!$F414),"")</f>
        <v>0</v>
      </c>
      <c r="I414">
        <f>IF(NOT(A414),"",IF(Journal!$C414="","INSTRUMENT MISSING",IF(B414=0,"UNKNOWN INSTRUMENT",IF(OR(NOT(ISNUMBER(C414)),NOT(ISNUMBER(D414))),"INSTRUMENT SPECS MISSING",IF(OR(C414&lt;=0,D414&lt;=0),"INSTRUMENT SPECS MISSING",IF(NOT(ISNUMBER(Journal!$E414)),"ENTRY MISSING",IF(NOT(ISNUMBER(Journal!$F414)),"SL MISSING",IF(Journal!$F414=Journal!$E414,"SL = ENTRY",IF(G414=0,"DIRECTION MISSING",IF(G414*(Journal!$E414-Journal!$F414)&lt;=0,"SL WRONG SIDE",IF(NOT(AND(ISNUMBER(Journal!$L414),Journal!$L414&gt;0)),IF(TRUE,"LOTS MISSING","RISK MISSING"),"")))))))))))</f>
        <v>0</v>
      </c>
      <c r="J414">
        <f>IF(NOT(A414),"",IF(I414&lt;&gt;"",I414,IF(AND(ISNUMBER(Journal!$G414),G414*(Journal!$G414-Journal!$E414)&lt;=0),"TP1 WRONG SIDE",IF(AND(ISNUMBER(Journal!$H414),G414*(Journal!$H414-Journal!$E414)&lt;=0),"TP2 WRONG SIDE",IF(AND(ISNUMBER(Journal!$I414),G414*(Journal!$I414-Journal!$E414)&lt;=0),"TP3 WRONG SIDE",IF(Journal!$K414="","OPEN",IF(AND(Journal!$M414&lt;&gt;"",OR(NOT(ISNUMBER(Journal!$M414)),Journal!$M414&lt;=0,Journal!$M414&gt;=1)),"TP1 % INVALID",IF(Journal!$K414="SL","OK",IF(Journal!$K414="TP",IF(ISNUMBER(Journal!$G414),"OK","TP1 MISSING"),IF(Journal!$K414="Manual exit",IF(ISNUMBER(Journal!$J414),"OK","MANUAL MISSING"),IF(Journal!$K414="TP1 + Breakeven",IF(ISNUMBER(Journal!$G414),"OK","TP1 MISSING"),IF(Journal!$K414="TP1 + Manual",IF(ISNUMBER(Journal!$G414),IF(ISNUMBER(Journal!$J414),"OK","MANUAL MISSING"),IF(ISNUMBER(Journal!$J414),"TP1 MISSING","TP1 &amp; MANUAL MISSING")),IF(Journal!$K414="Multiple TP",IF(ISNUMBER(Journal!$G414),IF(ISNUMBER(Journal!$H414),"OK","TP2 MISSING"),IF(ISNUMBER(Journal!$H414),"TP1 MISSING","TP1 &amp; TP2 MISSING")),"UNKNOWN OUTCOME")))))))))))))</f>
        <v>0</v>
      </c>
      <c r="K414">
        <f>J414="OK"</f>
        <v>0</v>
      </c>
      <c r="L414">
        <f>IF(ISNUMBER(Journal!$M414),Journal!$M414,0.5)</f>
        <v>0</v>
      </c>
      <c r="M414">
        <f>IF(NOT(K414),"",G414*IF(Journal!$K414="SL",Journal!$F414-Journal!$E414,IF(Journal!$K414="TP",Journal!$G414-Journal!$E414,IF(Journal!$K414="Manual exit",Journal!$J414-Journal!$E414,IF(Journal!$K414="TP1 + Breakeven",L414*(Journal!$G414-Journal!$E414),IF(Journal!$K414="TP1 + Manual",L414*(Journal!$G414-Journal!$E414)+(1-L414)*(Journal!$J414-Journal!$E414),(Journal!$G414+Journal!$H414+IF(ISNUMBER(Journal!$I414),Journal!$I414,0))/IF(ISNUMBER(Journal!$I414),3,2)-Journal!$E414))))))</f>
        <v>0</v>
      </c>
      <c r="N414">
        <f>IF(K414,Journal!$E414+G414*M414,"")</f>
        <v>0</v>
      </c>
      <c r="O414">
        <f>Q413</f>
        <v>0</v>
      </c>
      <c r="P414">
        <f>IF(OR(NOT(A414),I414&lt;&gt;""),"",Journal!$L414)</f>
        <v>0</v>
      </c>
      <c r="Q414">
        <f>O414+IF(K414,V414,0)</f>
        <v>0</v>
      </c>
      <c r="R414">
        <f>IF(P414="","",H414*P414*C414*D414)</f>
        <v>0</v>
      </c>
      <c r="S414">
        <f>IF(K414,M414*P414*C414*D414,"")</f>
        <v>0</v>
      </c>
      <c r="T414">
        <f>IF(K414,-IF(F414&gt;0,F414*Journal!$E414*P414*C414*D414,P414*E414),"")</f>
        <v>0</v>
      </c>
      <c r="U414">
        <f>IF(K414,IF(S414&gt;0,"W",IF(S414&lt;0,"L","B")),"")</f>
        <v>0</v>
      </c>
      <c r="V414">
        <f>IF(K414,S414+T414,"")</f>
        <v>0</v>
      </c>
      <c r="W414">
        <f>IF(K414,V414/O414,"")</f>
        <v>0</v>
      </c>
      <c r="X414">
        <f>IF(K414,M414/H414,"")</f>
        <v>0</v>
      </c>
      <c r="Y414">
        <f>IF(AND(OR(J414="OK",J414="OPEN"),ISNUMBER(Journal!$G414)),G414*(Journal!$G414-Journal!$E414)/H414,"")</f>
        <v>0</v>
      </c>
      <c r="Z414">
        <f>IF(AA414="","",IF(AND(ISNUMBER(Settings!$D$5),ISNUMBER(Settings!$E$5),IF(Settings!$D$5&lt;=Settings!$E$5,AND(AA414&gt;=Settings!$D$5,AA414&lt;Settings!$E$5),OR(AA414&gt;=Settings!$D$5,AA414&lt;Settings!$E$5))),Settings!$A$5,IF(AND(ISNUMBER(Settings!$D$6),ISNUMBER(Settings!$E$6),IF(Settings!$D$6&lt;=Settings!$E$6,AND(AA414&gt;=Settings!$D$6,AA414&lt;Settings!$E$6),OR(AA414&gt;=Settings!$D$6,AA414&lt;Settings!$E$6))),Settings!$A$6,IF(AND(ISNUMBER(Settings!$D$7),ISNUMBER(Settings!$E$7),IF(Settings!$D$7&lt;=Settings!$E$7,AND(AA414&gt;=Settings!$D$7,AA414&lt;Settings!$E$7),OR(AA414&gt;=Settings!$D$7,AA414&lt;Settings!$E$7))),Settings!$A$7,IF(AND(ISNUMBER(Settings!$D$8),ISNUMBER(Settings!$E$8),IF(Settings!$D$8&lt;=Settings!$E$8,AND(AA414&gt;=Settings!$D$8,AA414&lt;Settings!$E$8),OR(AA414&gt;=Settings!$D$8,AA414&lt;Settings!$E$8))),Settings!$A$8,IF(AND(ISNUMBER(Settings!$D$9),ISNUMBER(Settings!$E$9),IF(Settings!$D$9&lt;=Settings!$E$9,AND(AA414&gt;=Settings!$D$9,AA414&lt;Settings!$E$9),OR(AA414&gt;=Settings!$D$9,AA414&lt;Settings!$E$9))),Settings!$A$9,IF(AND(ISNUMBER(Settings!$D$10),ISNUMBER(Settings!$E$10),IF(Settings!$D$10&lt;=Settings!$E$10,AND(AA414&gt;=Settings!$D$10,AA414&lt;Settings!$E$10),OR(AA414&gt;=Settings!$D$10,AA414&lt;Settings!$E$10))),Settings!$A$10,"")))))))</f>
        <v>0</v>
      </c>
      <c r="AA414">
        <f>IF(AND(A414,ISNUMBER(Journal!$B414)),MOD(ROUND(MOD(Journal!$B414,1)*1440,0)-ROUND(Journal!$D$8*60,0),1440),"")</f>
        <v>0</v>
      </c>
      <c r="AB414">
        <f>IF(G414=1,"LONG",IF(G414=-1,"SHORT",""))</f>
        <v>0</v>
      </c>
      <c r="AC414">
        <f>AC413+IF(K414,1,0)</f>
        <v>0</v>
      </c>
      <c r="AD414">
        <f>IF(K414,AC414,"")</f>
        <v>0</v>
      </c>
      <c r="AE414">
        <f>J414="OPEN"</f>
        <v>0</v>
      </c>
      <c r="AF414">
        <f>AND(J414&lt;&gt;"",J414&lt;&gt;"OK",J414&lt;&gt;"OPEN")</f>
        <v>0</v>
      </c>
      <c r="AH414">
        <v>403</v>
      </c>
      <c r="AI414">
        <f>IF(AH414&gt;$AZ$11,"",IF(AH414=0,Journal!$D$3,INDEX($Q$11:$Q$1010,MATCH(AH414,$AD$11:$AD$1010,0))))</f>
        <v>0</v>
      </c>
      <c r="AJ414">
        <v>404</v>
      </c>
      <c r="AK414">
        <f>IF(AJ414&gt;$AZ$11,"",INDEX($P$11:$P$1010,MATCH(AJ414,$AD$11:$AD$1010,0)))</f>
        <v>0</v>
      </c>
    </row>
    <row r="415" spans="1:37">
      <c r="A415">
        <f>COUNTA(Journal!A415:M415)&gt;0</f>
        <v>0</v>
      </c>
      <c r="B415">
        <f>IF(Journal!$C415="",0,IFERROR(MATCH(Journal!$C415,Markets!$A$5:$A$154,0),0))</f>
        <v>0</v>
      </c>
      <c r="C415">
        <f>IF(B415&gt;0,INDEX(Markets!$C$5:$C$154,B415),"")</f>
        <v>0</v>
      </c>
      <c r="D415">
        <f>IF(B415&gt;0,INDEX(Markets!$F$5:$F$154,B415),"")</f>
        <v>0</v>
      </c>
      <c r="E415">
        <f>IF(B415&gt;0,IF(INDEX(Markets!$G$5:$G$154,B415)="",Journal!$D$4,INDEX(Markets!$G$5:$G$154,B415)),"")</f>
        <v>0</v>
      </c>
      <c r="F415">
        <f>IF(B415&gt;0,N(INDEX(Markets!$H$5:$H$154,B415)),0)</f>
        <v>0</v>
      </c>
      <c r="G415">
        <f>IF(Journal!$D415="LONG",1,IF(Journal!$D415="SHORT",-1,0))</f>
        <v>0</v>
      </c>
      <c r="H415">
        <f>IF(AND(ISNUMBER(Journal!$E415),ISNUMBER(Journal!$F415)),ABS(Journal!$E415-Journal!$F415),"")</f>
        <v>0</v>
      </c>
      <c r="I415">
        <f>IF(NOT(A415),"",IF(Journal!$C415="","INSTRUMENT MISSING",IF(B415=0,"UNKNOWN INSTRUMENT",IF(OR(NOT(ISNUMBER(C415)),NOT(ISNUMBER(D415))),"INSTRUMENT SPECS MISSING",IF(OR(C415&lt;=0,D415&lt;=0),"INSTRUMENT SPECS MISSING",IF(NOT(ISNUMBER(Journal!$E415)),"ENTRY MISSING",IF(NOT(ISNUMBER(Journal!$F415)),"SL MISSING",IF(Journal!$F415=Journal!$E415,"SL = ENTRY",IF(G415=0,"DIRECTION MISSING",IF(G415*(Journal!$E415-Journal!$F415)&lt;=0,"SL WRONG SIDE",IF(NOT(AND(ISNUMBER(Journal!$L415),Journal!$L415&gt;0)),IF(TRUE,"LOTS MISSING","RISK MISSING"),"")))))))))))</f>
        <v>0</v>
      </c>
      <c r="J415">
        <f>IF(NOT(A415),"",IF(I415&lt;&gt;"",I415,IF(AND(ISNUMBER(Journal!$G415),G415*(Journal!$G415-Journal!$E415)&lt;=0),"TP1 WRONG SIDE",IF(AND(ISNUMBER(Journal!$H415),G415*(Journal!$H415-Journal!$E415)&lt;=0),"TP2 WRONG SIDE",IF(AND(ISNUMBER(Journal!$I415),G415*(Journal!$I415-Journal!$E415)&lt;=0),"TP3 WRONG SIDE",IF(Journal!$K415="","OPEN",IF(AND(Journal!$M415&lt;&gt;"",OR(NOT(ISNUMBER(Journal!$M415)),Journal!$M415&lt;=0,Journal!$M415&gt;=1)),"TP1 % INVALID",IF(Journal!$K415="SL","OK",IF(Journal!$K415="TP",IF(ISNUMBER(Journal!$G415),"OK","TP1 MISSING"),IF(Journal!$K415="Manual exit",IF(ISNUMBER(Journal!$J415),"OK","MANUAL MISSING"),IF(Journal!$K415="TP1 + Breakeven",IF(ISNUMBER(Journal!$G415),"OK","TP1 MISSING"),IF(Journal!$K415="TP1 + Manual",IF(ISNUMBER(Journal!$G415),IF(ISNUMBER(Journal!$J415),"OK","MANUAL MISSING"),IF(ISNUMBER(Journal!$J415),"TP1 MISSING","TP1 &amp; MANUAL MISSING")),IF(Journal!$K415="Multiple TP",IF(ISNUMBER(Journal!$G415),IF(ISNUMBER(Journal!$H415),"OK","TP2 MISSING"),IF(ISNUMBER(Journal!$H415),"TP1 MISSING","TP1 &amp; TP2 MISSING")),"UNKNOWN OUTCOME")))))))))))))</f>
        <v>0</v>
      </c>
      <c r="K415">
        <f>J415="OK"</f>
        <v>0</v>
      </c>
      <c r="L415">
        <f>IF(ISNUMBER(Journal!$M415),Journal!$M415,0.5)</f>
        <v>0</v>
      </c>
      <c r="M415">
        <f>IF(NOT(K415),"",G415*IF(Journal!$K415="SL",Journal!$F415-Journal!$E415,IF(Journal!$K415="TP",Journal!$G415-Journal!$E415,IF(Journal!$K415="Manual exit",Journal!$J415-Journal!$E415,IF(Journal!$K415="TP1 + Breakeven",L415*(Journal!$G415-Journal!$E415),IF(Journal!$K415="TP1 + Manual",L415*(Journal!$G415-Journal!$E415)+(1-L415)*(Journal!$J415-Journal!$E415),(Journal!$G415+Journal!$H415+IF(ISNUMBER(Journal!$I415),Journal!$I415,0))/IF(ISNUMBER(Journal!$I415),3,2)-Journal!$E415))))))</f>
        <v>0</v>
      </c>
      <c r="N415">
        <f>IF(K415,Journal!$E415+G415*M415,"")</f>
        <v>0</v>
      </c>
      <c r="O415">
        <f>Q414</f>
        <v>0</v>
      </c>
      <c r="P415">
        <f>IF(OR(NOT(A415),I415&lt;&gt;""),"",Journal!$L415)</f>
        <v>0</v>
      </c>
      <c r="Q415">
        <f>O415+IF(K415,V415,0)</f>
        <v>0</v>
      </c>
      <c r="R415">
        <f>IF(P415="","",H415*P415*C415*D415)</f>
        <v>0</v>
      </c>
      <c r="S415">
        <f>IF(K415,M415*P415*C415*D415,"")</f>
        <v>0</v>
      </c>
      <c r="T415">
        <f>IF(K415,-IF(F415&gt;0,F415*Journal!$E415*P415*C415*D415,P415*E415),"")</f>
        <v>0</v>
      </c>
      <c r="U415">
        <f>IF(K415,IF(S415&gt;0,"W",IF(S415&lt;0,"L","B")),"")</f>
        <v>0</v>
      </c>
      <c r="V415">
        <f>IF(K415,S415+T415,"")</f>
        <v>0</v>
      </c>
      <c r="W415">
        <f>IF(K415,V415/O415,"")</f>
        <v>0</v>
      </c>
      <c r="X415">
        <f>IF(K415,M415/H415,"")</f>
        <v>0</v>
      </c>
      <c r="Y415">
        <f>IF(AND(OR(J415="OK",J415="OPEN"),ISNUMBER(Journal!$G415)),G415*(Journal!$G415-Journal!$E415)/H415,"")</f>
        <v>0</v>
      </c>
      <c r="Z415">
        <f>IF(AA415="","",IF(AND(ISNUMBER(Settings!$D$5),ISNUMBER(Settings!$E$5),IF(Settings!$D$5&lt;=Settings!$E$5,AND(AA415&gt;=Settings!$D$5,AA415&lt;Settings!$E$5),OR(AA415&gt;=Settings!$D$5,AA415&lt;Settings!$E$5))),Settings!$A$5,IF(AND(ISNUMBER(Settings!$D$6),ISNUMBER(Settings!$E$6),IF(Settings!$D$6&lt;=Settings!$E$6,AND(AA415&gt;=Settings!$D$6,AA415&lt;Settings!$E$6),OR(AA415&gt;=Settings!$D$6,AA415&lt;Settings!$E$6))),Settings!$A$6,IF(AND(ISNUMBER(Settings!$D$7),ISNUMBER(Settings!$E$7),IF(Settings!$D$7&lt;=Settings!$E$7,AND(AA415&gt;=Settings!$D$7,AA415&lt;Settings!$E$7),OR(AA415&gt;=Settings!$D$7,AA415&lt;Settings!$E$7))),Settings!$A$7,IF(AND(ISNUMBER(Settings!$D$8),ISNUMBER(Settings!$E$8),IF(Settings!$D$8&lt;=Settings!$E$8,AND(AA415&gt;=Settings!$D$8,AA415&lt;Settings!$E$8),OR(AA415&gt;=Settings!$D$8,AA415&lt;Settings!$E$8))),Settings!$A$8,IF(AND(ISNUMBER(Settings!$D$9),ISNUMBER(Settings!$E$9),IF(Settings!$D$9&lt;=Settings!$E$9,AND(AA415&gt;=Settings!$D$9,AA415&lt;Settings!$E$9),OR(AA415&gt;=Settings!$D$9,AA415&lt;Settings!$E$9))),Settings!$A$9,IF(AND(ISNUMBER(Settings!$D$10),ISNUMBER(Settings!$E$10),IF(Settings!$D$10&lt;=Settings!$E$10,AND(AA415&gt;=Settings!$D$10,AA415&lt;Settings!$E$10),OR(AA415&gt;=Settings!$D$10,AA415&lt;Settings!$E$10))),Settings!$A$10,"")))))))</f>
        <v>0</v>
      </c>
      <c r="AA415">
        <f>IF(AND(A415,ISNUMBER(Journal!$B415)),MOD(ROUND(MOD(Journal!$B415,1)*1440,0)-ROUND(Journal!$D$8*60,0),1440),"")</f>
        <v>0</v>
      </c>
      <c r="AB415">
        <f>IF(G415=1,"LONG",IF(G415=-1,"SHORT",""))</f>
        <v>0</v>
      </c>
      <c r="AC415">
        <f>AC414+IF(K415,1,0)</f>
        <v>0</v>
      </c>
      <c r="AD415">
        <f>IF(K415,AC415,"")</f>
        <v>0</v>
      </c>
      <c r="AE415">
        <f>J415="OPEN"</f>
        <v>0</v>
      </c>
      <c r="AF415">
        <f>AND(J415&lt;&gt;"",J415&lt;&gt;"OK",J415&lt;&gt;"OPEN")</f>
        <v>0</v>
      </c>
      <c r="AH415">
        <v>404</v>
      </c>
      <c r="AI415">
        <f>IF(AH415&gt;$AZ$11,"",IF(AH415=0,Journal!$D$3,INDEX($Q$11:$Q$1010,MATCH(AH415,$AD$11:$AD$1010,0))))</f>
        <v>0</v>
      </c>
      <c r="AJ415">
        <v>405</v>
      </c>
      <c r="AK415">
        <f>IF(AJ415&gt;$AZ$11,"",INDEX($P$11:$P$1010,MATCH(AJ415,$AD$11:$AD$1010,0)))</f>
        <v>0</v>
      </c>
    </row>
    <row r="416" spans="1:37">
      <c r="A416">
        <f>COUNTA(Journal!A416:M416)&gt;0</f>
        <v>0</v>
      </c>
      <c r="B416">
        <f>IF(Journal!$C416="",0,IFERROR(MATCH(Journal!$C416,Markets!$A$5:$A$154,0),0))</f>
        <v>0</v>
      </c>
      <c r="C416">
        <f>IF(B416&gt;0,INDEX(Markets!$C$5:$C$154,B416),"")</f>
        <v>0</v>
      </c>
      <c r="D416">
        <f>IF(B416&gt;0,INDEX(Markets!$F$5:$F$154,B416),"")</f>
        <v>0</v>
      </c>
      <c r="E416">
        <f>IF(B416&gt;0,IF(INDEX(Markets!$G$5:$G$154,B416)="",Journal!$D$4,INDEX(Markets!$G$5:$G$154,B416)),"")</f>
        <v>0</v>
      </c>
      <c r="F416">
        <f>IF(B416&gt;0,N(INDEX(Markets!$H$5:$H$154,B416)),0)</f>
        <v>0</v>
      </c>
      <c r="G416">
        <f>IF(Journal!$D416="LONG",1,IF(Journal!$D416="SHORT",-1,0))</f>
        <v>0</v>
      </c>
      <c r="H416">
        <f>IF(AND(ISNUMBER(Journal!$E416),ISNUMBER(Journal!$F416)),ABS(Journal!$E416-Journal!$F416),"")</f>
        <v>0</v>
      </c>
      <c r="I416">
        <f>IF(NOT(A416),"",IF(Journal!$C416="","INSTRUMENT MISSING",IF(B416=0,"UNKNOWN INSTRUMENT",IF(OR(NOT(ISNUMBER(C416)),NOT(ISNUMBER(D416))),"INSTRUMENT SPECS MISSING",IF(OR(C416&lt;=0,D416&lt;=0),"INSTRUMENT SPECS MISSING",IF(NOT(ISNUMBER(Journal!$E416)),"ENTRY MISSING",IF(NOT(ISNUMBER(Journal!$F416)),"SL MISSING",IF(Journal!$F416=Journal!$E416,"SL = ENTRY",IF(G416=0,"DIRECTION MISSING",IF(G416*(Journal!$E416-Journal!$F416)&lt;=0,"SL WRONG SIDE",IF(NOT(AND(ISNUMBER(Journal!$L416),Journal!$L416&gt;0)),IF(TRUE,"LOTS MISSING","RISK MISSING"),"")))))))))))</f>
        <v>0</v>
      </c>
      <c r="J416">
        <f>IF(NOT(A416),"",IF(I416&lt;&gt;"",I416,IF(AND(ISNUMBER(Journal!$G416),G416*(Journal!$G416-Journal!$E416)&lt;=0),"TP1 WRONG SIDE",IF(AND(ISNUMBER(Journal!$H416),G416*(Journal!$H416-Journal!$E416)&lt;=0),"TP2 WRONG SIDE",IF(AND(ISNUMBER(Journal!$I416),G416*(Journal!$I416-Journal!$E416)&lt;=0),"TP3 WRONG SIDE",IF(Journal!$K416="","OPEN",IF(AND(Journal!$M416&lt;&gt;"",OR(NOT(ISNUMBER(Journal!$M416)),Journal!$M416&lt;=0,Journal!$M416&gt;=1)),"TP1 % INVALID",IF(Journal!$K416="SL","OK",IF(Journal!$K416="TP",IF(ISNUMBER(Journal!$G416),"OK","TP1 MISSING"),IF(Journal!$K416="Manual exit",IF(ISNUMBER(Journal!$J416),"OK","MANUAL MISSING"),IF(Journal!$K416="TP1 + Breakeven",IF(ISNUMBER(Journal!$G416),"OK","TP1 MISSING"),IF(Journal!$K416="TP1 + Manual",IF(ISNUMBER(Journal!$G416),IF(ISNUMBER(Journal!$J416),"OK","MANUAL MISSING"),IF(ISNUMBER(Journal!$J416),"TP1 MISSING","TP1 &amp; MANUAL MISSING")),IF(Journal!$K416="Multiple TP",IF(ISNUMBER(Journal!$G416),IF(ISNUMBER(Journal!$H416),"OK","TP2 MISSING"),IF(ISNUMBER(Journal!$H416),"TP1 MISSING","TP1 &amp; TP2 MISSING")),"UNKNOWN OUTCOME")))))))))))))</f>
        <v>0</v>
      </c>
      <c r="K416">
        <f>J416="OK"</f>
        <v>0</v>
      </c>
      <c r="L416">
        <f>IF(ISNUMBER(Journal!$M416),Journal!$M416,0.5)</f>
        <v>0</v>
      </c>
      <c r="M416">
        <f>IF(NOT(K416),"",G416*IF(Journal!$K416="SL",Journal!$F416-Journal!$E416,IF(Journal!$K416="TP",Journal!$G416-Journal!$E416,IF(Journal!$K416="Manual exit",Journal!$J416-Journal!$E416,IF(Journal!$K416="TP1 + Breakeven",L416*(Journal!$G416-Journal!$E416),IF(Journal!$K416="TP1 + Manual",L416*(Journal!$G416-Journal!$E416)+(1-L416)*(Journal!$J416-Journal!$E416),(Journal!$G416+Journal!$H416+IF(ISNUMBER(Journal!$I416),Journal!$I416,0))/IF(ISNUMBER(Journal!$I416),3,2)-Journal!$E416))))))</f>
        <v>0</v>
      </c>
      <c r="N416">
        <f>IF(K416,Journal!$E416+G416*M416,"")</f>
        <v>0</v>
      </c>
      <c r="O416">
        <f>Q415</f>
        <v>0</v>
      </c>
      <c r="P416">
        <f>IF(OR(NOT(A416),I416&lt;&gt;""),"",Journal!$L416)</f>
        <v>0</v>
      </c>
      <c r="Q416">
        <f>O416+IF(K416,V416,0)</f>
        <v>0</v>
      </c>
      <c r="R416">
        <f>IF(P416="","",H416*P416*C416*D416)</f>
        <v>0</v>
      </c>
      <c r="S416">
        <f>IF(K416,M416*P416*C416*D416,"")</f>
        <v>0</v>
      </c>
      <c r="T416">
        <f>IF(K416,-IF(F416&gt;0,F416*Journal!$E416*P416*C416*D416,P416*E416),"")</f>
        <v>0</v>
      </c>
      <c r="U416">
        <f>IF(K416,IF(S416&gt;0,"W",IF(S416&lt;0,"L","B")),"")</f>
        <v>0</v>
      </c>
      <c r="V416">
        <f>IF(K416,S416+T416,"")</f>
        <v>0</v>
      </c>
      <c r="W416">
        <f>IF(K416,V416/O416,"")</f>
        <v>0</v>
      </c>
      <c r="X416">
        <f>IF(K416,M416/H416,"")</f>
        <v>0</v>
      </c>
      <c r="Y416">
        <f>IF(AND(OR(J416="OK",J416="OPEN"),ISNUMBER(Journal!$G416)),G416*(Journal!$G416-Journal!$E416)/H416,"")</f>
        <v>0</v>
      </c>
      <c r="Z416">
        <f>IF(AA416="","",IF(AND(ISNUMBER(Settings!$D$5),ISNUMBER(Settings!$E$5),IF(Settings!$D$5&lt;=Settings!$E$5,AND(AA416&gt;=Settings!$D$5,AA416&lt;Settings!$E$5),OR(AA416&gt;=Settings!$D$5,AA416&lt;Settings!$E$5))),Settings!$A$5,IF(AND(ISNUMBER(Settings!$D$6),ISNUMBER(Settings!$E$6),IF(Settings!$D$6&lt;=Settings!$E$6,AND(AA416&gt;=Settings!$D$6,AA416&lt;Settings!$E$6),OR(AA416&gt;=Settings!$D$6,AA416&lt;Settings!$E$6))),Settings!$A$6,IF(AND(ISNUMBER(Settings!$D$7),ISNUMBER(Settings!$E$7),IF(Settings!$D$7&lt;=Settings!$E$7,AND(AA416&gt;=Settings!$D$7,AA416&lt;Settings!$E$7),OR(AA416&gt;=Settings!$D$7,AA416&lt;Settings!$E$7))),Settings!$A$7,IF(AND(ISNUMBER(Settings!$D$8),ISNUMBER(Settings!$E$8),IF(Settings!$D$8&lt;=Settings!$E$8,AND(AA416&gt;=Settings!$D$8,AA416&lt;Settings!$E$8),OR(AA416&gt;=Settings!$D$8,AA416&lt;Settings!$E$8))),Settings!$A$8,IF(AND(ISNUMBER(Settings!$D$9),ISNUMBER(Settings!$E$9),IF(Settings!$D$9&lt;=Settings!$E$9,AND(AA416&gt;=Settings!$D$9,AA416&lt;Settings!$E$9),OR(AA416&gt;=Settings!$D$9,AA416&lt;Settings!$E$9))),Settings!$A$9,IF(AND(ISNUMBER(Settings!$D$10),ISNUMBER(Settings!$E$10),IF(Settings!$D$10&lt;=Settings!$E$10,AND(AA416&gt;=Settings!$D$10,AA416&lt;Settings!$E$10),OR(AA416&gt;=Settings!$D$10,AA416&lt;Settings!$E$10))),Settings!$A$10,"")))))))</f>
        <v>0</v>
      </c>
      <c r="AA416">
        <f>IF(AND(A416,ISNUMBER(Journal!$B416)),MOD(ROUND(MOD(Journal!$B416,1)*1440,0)-ROUND(Journal!$D$8*60,0),1440),"")</f>
        <v>0</v>
      </c>
      <c r="AB416">
        <f>IF(G416=1,"LONG",IF(G416=-1,"SHORT",""))</f>
        <v>0</v>
      </c>
      <c r="AC416">
        <f>AC415+IF(K416,1,0)</f>
        <v>0</v>
      </c>
      <c r="AD416">
        <f>IF(K416,AC416,"")</f>
        <v>0</v>
      </c>
      <c r="AE416">
        <f>J416="OPEN"</f>
        <v>0</v>
      </c>
      <c r="AF416">
        <f>AND(J416&lt;&gt;"",J416&lt;&gt;"OK",J416&lt;&gt;"OPEN")</f>
        <v>0</v>
      </c>
      <c r="AH416">
        <v>405</v>
      </c>
      <c r="AI416">
        <f>IF(AH416&gt;$AZ$11,"",IF(AH416=0,Journal!$D$3,INDEX($Q$11:$Q$1010,MATCH(AH416,$AD$11:$AD$1010,0))))</f>
        <v>0</v>
      </c>
      <c r="AJ416">
        <v>406</v>
      </c>
      <c r="AK416">
        <f>IF(AJ416&gt;$AZ$11,"",INDEX($P$11:$P$1010,MATCH(AJ416,$AD$11:$AD$1010,0)))</f>
        <v>0</v>
      </c>
    </row>
    <row r="417" spans="1:37">
      <c r="A417">
        <f>COUNTA(Journal!A417:M417)&gt;0</f>
        <v>0</v>
      </c>
      <c r="B417">
        <f>IF(Journal!$C417="",0,IFERROR(MATCH(Journal!$C417,Markets!$A$5:$A$154,0),0))</f>
        <v>0</v>
      </c>
      <c r="C417">
        <f>IF(B417&gt;0,INDEX(Markets!$C$5:$C$154,B417),"")</f>
        <v>0</v>
      </c>
      <c r="D417">
        <f>IF(B417&gt;0,INDEX(Markets!$F$5:$F$154,B417),"")</f>
        <v>0</v>
      </c>
      <c r="E417">
        <f>IF(B417&gt;0,IF(INDEX(Markets!$G$5:$G$154,B417)="",Journal!$D$4,INDEX(Markets!$G$5:$G$154,B417)),"")</f>
        <v>0</v>
      </c>
      <c r="F417">
        <f>IF(B417&gt;0,N(INDEX(Markets!$H$5:$H$154,B417)),0)</f>
        <v>0</v>
      </c>
      <c r="G417">
        <f>IF(Journal!$D417="LONG",1,IF(Journal!$D417="SHORT",-1,0))</f>
        <v>0</v>
      </c>
      <c r="H417">
        <f>IF(AND(ISNUMBER(Journal!$E417),ISNUMBER(Journal!$F417)),ABS(Journal!$E417-Journal!$F417),"")</f>
        <v>0</v>
      </c>
      <c r="I417">
        <f>IF(NOT(A417),"",IF(Journal!$C417="","INSTRUMENT MISSING",IF(B417=0,"UNKNOWN INSTRUMENT",IF(OR(NOT(ISNUMBER(C417)),NOT(ISNUMBER(D417))),"INSTRUMENT SPECS MISSING",IF(OR(C417&lt;=0,D417&lt;=0),"INSTRUMENT SPECS MISSING",IF(NOT(ISNUMBER(Journal!$E417)),"ENTRY MISSING",IF(NOT(ISNUMBER(Journal!$F417)),"SL MISSING",IF(Journal!$F417=Journal!$E417,"SL = ENTRY",IF(G417=0,"DIRECTION MISSING",IF(G417*(Journal!$E417-Journal!$F417)&lt;=0,"SL WRONG SIDE",IF(NOT(AND(ISNUMBER(Journal!$L417),Journal!$L417&gt;0)),IF(TRUE,"LOTS MISSING","RISK MISSING"),"")))))))))))</f>
        <v>0</v>
      </c>
      <c r="J417">
        <f>IF(NOT(A417),"",IF(I417&lt;&gt;"",I417,IF(AND(ISNUMBER(Journal!$G417),G417*(Journal!$G417-Journal!$E417)&lt;=0),"TP1 WRONG SIDE",IF(AND(ISNUMBER(Journal!$H417),G417*(Journal!$H417-Journal!$E417)&lt;=0),"TP2 WRONG SIDE",IF(AND(ISNUMBER(Journal!$I417),G417*(Journal!$I417-Journal!$E417)&lt;=0),"TP3 WRONG SIDE",IF(Journal!$K417="","OPEN",IF(AND(Journal!$M417&lt;&gt;"",OR(NOT(ISNUMBER(Journal!$M417)),Journal!$M417&lt;=0,Journal!$M417&gt;=1)),"TP1 % INVALID",IF(Journal!$K417="SL","OK",IF(Journal!$K417="TP",IF(ISNUMBER(Journal!$G417),"OK","TP1 MISSING"),IF(Journal!$K417="Manual exit",IF(ISNUMBER(Journal!$J417),"OK","MANUAL MISSING"),IF(Journal!$K417="TP1 + Breakeven",IF(ISNUMBER(Journal!$G417),"OK","TP1 MISSING"),IF(Journal!$K417="TP1 + Manual",IF(ISNUMBER(Journal!$G417),IF(ISNUMBER(Journal!$J417),"OK","MANUAL MISSING"),IF(ISNUMBER(Journal!$J417),"TP1 MISSING","TP1 &amp; MANUAL MISSING")),IF(Journal!$K417="Multiple TP",IF(ISNUMBER(Journal!$G417),IF(ISNUMBER(Journal!$H417),"OK","TP2 MISSING"),IF(ISNUMBER(Journal!$H417),"TP1 MISSING","TP1 &amp; TP2 MISSING")),"UNKNOWN OUTCOME")))))))))))))</f>
        <v>0</v>
      </c>
      <c r="K417">
        <f>J417="OK"</f>
        <v>0</v>
      </c>
      <c r="L417">
        <f>IF(ISNUMBER(Journal!$M417),Journal!$M417,0.5)</f>
        <v>0</v>
      </c>
      <c r="M417">
        <f>IF(NOT(K417),"",G417*IF(Journal!$K417="SL",Journal!$F417-Journal!$E417,IF(Journal!$K417="TP",Journal!$G417-Journal!$E417,IF(Journal!$K417="Manual exit",Journal!$J417-Journal!$E417,IF(Journal!$K417="TP1 + Breakeven",L417*(Journal!$G417-Journal!$E417),IF(Journal!$K417="TP1 + Manual",L417*(Journal!$G417-Journal!$E417)+(1-L417)*(Journal!$J417-Journal!$E417),(Journal!$G417+Journal!$H417+IF(ISNUMBER(Journal!$I417),Journal!$I417,0))/IF(ISNUMBER(Journal!$I417),3,2)-Journal!$E417))))))</f>
        <v>0</v>
      </c>
      <c r="N417">
        <f>IF(K417,Journal!$E417+G417*M417,"")</f>
        <v>0</v>
      </c>
      <c r="O417">
        <f>Q416</f>
        <v>0</v>
      </c>
      <c r="P417">
        <f>IF(OR(NOT(A417),I417&lt;&gt;""),"",Journal!$L417)</f>
        <v>0</v>
      </c>
      <c r="Q417">
        <f>O417+IF(K417,V417,0)</f>
        <v>0</v>
      </c>
      <c r="R417">
        <f>IF(P417="","",H417*P417*C417*D417)</f>
        <v>0</v>
      </c>
      <c r="S417">
        <f>IF(K417,M417*P417*C417*D417,"")</f>
        <v>0</v>
      </c>
      <c r="T417">
        <f>IF(K417,-IF(F417&gt;0,F417*Journal!$E417*P417*C417*D417,P417*E417),"")</f>
        <v>0</v>
      </c>
      <c r="U417">
        <f>IF(K417,IF(S417&gt;0,"W",IF(S417&lt;0,"L","B")),"")</f>
        <v>0</v>
      </c>
      <c r="V417">
        <f>IF(K417,S417+T417,"")</f>
        <v>0</v>
      </c>
      <c r="W417">
        <f>IF(K417,V417/O417,"")</f>
        <v>0</v>
      </c>
      <c r="X417">
        <f>IF(K417,M417/H417,"")</f>
        <v>0</v>
      </c>
      <c r="Y417">
        <f>IF(AND(OR(J417="OK",J417="OPEN"),ISNUMBER(Journal!$G417)),G417*(Journal!$G417-Journal!$E417)/H417,"")</f>
        <v>0</v>
      </c>
      <c r="Z417">
        <f>IF(AA417="","",IF(AND(ISNUMBER(Settings!$D$5),ISNUMBER(Settings!$E$5),IF(Settings!$D$5&lt;=Settings!$E$5,AND(AA417&gt;=Settings!$D$5,AA417&lt;Settings!$E$5),OR(AA417&gt;=Settings!$D$5,AA417&lt;Settings!$E$5))),Settings!$A$5,IF(AND(ISNUMBER(Settings!$D$6),ISNUMBER(Settings!$E$6),IF(Settings!$D$6&lt;=Settings!$E$6,AND(AA417&gt;=Settings!$D$6,AA417&lt;Settings!$E$6),OR(AA417&gt;=Settings!$D$6,AA417&lt;Settings!$E$6))),Settings!$A$6,IF(AND(ISNUMBER(Settings!$D$7),ISNUMBER(Settings!$E$7),IF(Settings!$D$7&lt;=Settings!$E$7,AND(AA417&gt;=Settings!$D$7,AA417&lt;Settings!$E$7),OR(AA417&gt;=Settings!$D$7,AA417&lt;Settings!$E$7))),Settings!$A$7,IF(AND(ISNUMBER(Settings!$D$8),ISNUMBER(Settings!$E$8),IF(Settings!$D$8&lt;=Settings!$E$8,AND(AA417&gt;=Settings!$D$8,AA417&lt;Settings!$E$8),OR(AA417&gt;=Settings!$D$8,AA417&lt;Settings!$E$8))),Settings!$A$8,IF(AND(ISNUMBER(Settings!$D$9),ISNUMBER(Settings!$E$9),IF(Settings!$D$9&lt;=Settings!$E$9,AND(AA417&gt;=Settings!$D$9,AA417&lt;Settings!$E$9),OR(AA417&gt;=Settings!$D$9,AA417&lt;Settings!$E$9))),Settings!$A$9,IF(AND(ISNUMBER(Settings!$D$10),ISNUMBER(Settings!$E$10),IF(Settings!$D$10&lt;=Settings!$E$10,AND(AA417&gt;=Settings!$D$10,AA417&lt;Settings!$E$10),OR(AA417&gt;=Settings!$D$10,AA417&lt;Settings!$E$10))),Settings!$A$10,"")))))))</f>
        <v>0</v>
      </c>
      <c r="AA417">
        <f>IF(AND(A417,ISNUMBER(Journal!$B417)),MOD(ROUND(MOD(Journal!$B417,1)*1440,0)-ROUND(Journal!$D$8*60,0),1440),"")</f>
        <v>0</v>
      </c>
      <c r="AB417">
        <f>IF(G417=1,"LONG",IF(G417=-1,"SHORT",""))</f>
        <v>0</v>
      </c>
      <c r="AC417">
        <f>AC416+IF(K417,1,0)</f>
        <v>0</v>
      </c>
      <c r="AD417">
        <f>IF(K417,AC417,"")</f>
        <v>0</v>
      </c>
      <c r="AE417">
        <f>J417="OPEN"</f>
        <v>0</v>
      </c>
      <c r="AF417">
        <f>AND(J417&lt;&gt;"",J417&lt;&gt;"OK",J417&lt;&gt;"OPEN")</f>
        <v>0</v>
      </c>
      <c r="AH417">
        <v>406</v>
      </c>
      <c r="AI417">
        <f>IF(AH417&gt;$AZ$11,"",IF(AH417=0,Journal!$D$3,INDEX($Q$11:$Q$1010,MATCH(AH417,$AD$11:$AD$1010,0))))</f>
        <v>0</v>
      </c>
      <c r="AJ417">
        <v>407</v>
      </c>
      <c r="AK417">
        <f>IF(AJ417&gt;$AZ$11,"",INDEX($P$11:$P$1010,MATCH(AJ417,$AD$11:$AD$1010,0)))</f>
        <v>0</v>
      </c>
    </row>
    <row r="418" spans="1:37">
      <c r="A418">
        <f>COUNTA(Journal!A418:M418)&gt;0</f>
        <v>0</v>
      </c>
      <c r="B418">
        <f>IF(Journal!$C418="",0,IFERROR(MATCH(Journal!$C418,Markets!$A$5:$A$154,0),0))</f>
        <v>0</v>
      </c>
      <c r="C418">
        <f>IF(B418&gt;0,INDEX(Markets!$C$5:$C$154,B418),"")</f>
        <v>0</v>
      </c>
      <c r="D418">
        <f>IF(B418&gt;0,INDEX(Markets!$F$5:$F$154,B418),"")</f>
        <v>0</v>
      </c>
      <c r="E418">
        <f>IF(B418&gt;0,IF(INDEX(Markets!$G$5:$G$154,B418)="",Journal!$D$4,INDEX(Markets!$G$5:$G$154,B418)),"")</f>
        <v>0</v>
      </c>
      <c r="F418">
        <f>IF(B418&gt;0,N(INDEX(Markets!$H$5:$H$154,B418)),0)</f>
        <v>0</v>
      </c>
      <c r="G418">
        <f>IF(Journal!$D418="LONG",1,IF(Journal!$D418="SHORT",-1,0))</f>
        <v>0</v>
      </c>
      <c r="H418">
        <f>IF(AND(ISNUMBER(Journal!$E418),ISNUMBER(Journal!$F418)),ABS(Journal!$E418-Journal!$F418),"")</f>
        <v>0</v>
      </c>
      <c r="I418">
        <f>IF(NOT(A418),"",IF(Journal!$C418="","INSTRUMENT MISSING",IF(B418=0,"UNKNOWN INSTRUMENT",IF(OR(NOT(ISNUMBER(C418)),NOT(ISNUMBER(D418))),"INSTRUMENT SPECS MISSING",IF(OR(C418&lt;=0,D418&lt;=0),"INSTRUMENT SPECS MISSING",IF(NOT(ISNUMBER(Journal!$E418)),"ENTRY MISSING",IF(NOT(ISNUMBER(Journal!$F418)),"SL MISSING",IF(Journal!$F418=Journal!$E418,"SL = ENTRY",IF(G418=0,"DIRECTION MISSING",IF(G418*(Journal!$E418-Journal!$F418)&lt;=0,"SL WRONG SIDE",IF(NOT(AND(ISNUMBER(Journal!$L418),Journal!$L418&gt;0)),IF(TRUE,"LOTS MISSING","RISK MISSING"),"")))))))))))</f>
        <v>0</v>
      </c>
      <c r="J418">
        <f>IF(NOT(A418),"",IF(I418&lt;&gt;"",I418,IF(AND(ISNUMBER(Journal!$G418),G418*(Journal!$G418-Journal!$E418)&lt;=0),"TP1 WRONG SIDE",IF(AND(ISNUMBER(Journal!$H418),G418*(Journal!$H418-Journal!$E418)&lt;=0),"TP2 WRONG SIDE",IF(AND(ISNUMBER(Journal!$I418),G418*(Journal!$I418-Journal!$E418)&lt;=0),"TP3 WRONG SIDE",IF(Journal!$K418="","OPEN",IF(AND(Journal!$M418&lt;&gt;"",OR(NOT(ISNUMBER(Journal!$M418)),Journal!$M418&lt;=0,Journal!$M418&gt;=1)),"TP1 % INVALID",IF(Journal!$K418="SL","OK",IF(Journal!$K418="TP",IF(ISNUMBER(Journal!$G418),"OK","TP1 MISSING"),IF(Journal!$K418="Manual exit",IF(ISNUMBER(Journal!$J418),"OK","MANUAL MISSING"),IF(Journal!$K418="TP1 + Breakeven",IF(ISNUMBER(Journal!$G418),"OK","TP1 MISSING"),IF(Journal!$K418="TP1 + Manual",IF(ISNUMBER(Journal!$G418),IF(ISNUMBER(Journal!$J418),"OK","MANUAL MISSING"),IF(ISNUMBER(Journal!$J418),"TP1 MISSING","TP1 &amp; MANUAL MISSING")),IF(Journal!$K418="Multiple TP",IF(ISNUMBER(Journal!$G418),IF(ISNUMBER(Journal!$H418),"OK","TP2 MISSING"),IF(ISNUMBER(Journal!$H418),"TP1 MISSING","TP1 &amp; TP2 MISSING")),"UNKNOWN OUTCOME")))))))))))))</f>
        <v>0</v>
      </c>
      <c r="K418">
        <f>J418="OK"</f>
        <v>0</v>
      </c>
      <c r="L418">
        <f>IF(ISNUMBER(Journal!$M418),Journal!$M418,0.5)</f>
        <v>0</v>
      </c>
      <c r="M418">
        <f>IF(NOT(K418),"",G418*IF(Journal!$K418="SL",Journal!$F418-Journal!$E418,IF(Journal!$K418="TP",Journal!$G418-Journal!$E418,IF(Journal!$K418="Manual exit",Journal!$J418-Journal!$E418,IF(Journal!$K418="TP1 + Breakeven",L418*(Journal!$G418-Journal!$E418),IF(Journal!$K418="TP1 + Manual",L418*(Journal!$G418-Journal!$E418)+(1-L418)*(Journal!$J418-Journal!$E418),(Journal!$G418+Journal!$H418+IF(ISNUMBER(Journal!$I418),Journal!$I418,0))/IF(ISNUMBER(Journal!$I418),3,2)-Journal!$E418))))))</f>
        <v>0</v>
      </c>
      <c r="N418">
        <f>IF(K418,Journal!$E418+G418*M418,"")</f>
        <v>0</v>
      </c>
      <c r="O418">
        <f>Q417</f>
        <v>0</v>
      </c>
      <c r="P418">
        <f>IF(OR(NOT(A418),I418&lt;&gt;""),"",Journal!$L418)</f>
        <v>0</v>
      </c>
      <c r="Q418">
        <f>O418+IF(K418,V418,0)</f>
        <v>0</v>
      </c>
      <c r="R418">
        <f>IF(P418="","",H418*P418*C418*D418)</f>
        <v>0</v>
      </c>
      <c r="S418">
        <f>IF(K418,M418*P418*C418*D418,"")</f>
        <v>0</v>
      </c>
      <c r="T418">
        <f>IF(K418,-IF(F418&gt;0,F418*Journal!$E418*P418*C418*D418,P418*E418),"")</f>
        <v>0</v>
      </c>
      <c r="U418">
        <f>IF(K418,IF(S418&gt;0,"W",IF(S418&lt;0,"L","B")),"")</f>
        <v>0</v>
      </c>
      <c r="V418">
        <f>IF(K418,S418+T418,"")</f>
        <v>0</v>
      </c>
      <c r="W418">
        <f>IF(K418,V418/O418,"")</f>
        <v>0</v>
      </c>
      <c r="X418">
        <f>IF(K418,M418/H418,"")</f>
        <v>0</v>
      </c>
      <c r="Y418">
        <f>IF(AND(OR(J418="OK",J418="OPEN"),ISNUMBER(Journal!$G418)),G418*(Journal!$G418-Journal!$E418)/H418,"")</f>
        <v>0</v>
      </c>
      <c r="Z418">
        <f>IF(AA418="","",IF(AND(ISNUMBER(Settings!$D$5),ISNUMBER(Settings!$E$5),IF(Settings!$D$5&lt;=Settings!$E$5,AND(AA418&gt;=Settings!$D$5,AA418&lt;Settings!$E$5),OR(AA418&gt;=Settings!$D$5,AA418&lt;Settings!$E$5))),Settings!$A$5,IF(AND(ISNUMBER(Settings!$D$6),ISNUMBER(Settings!$E$6),IF(Settings!$D$6&lt;=Settings!$E$6,AND(AA418&gt;=Settings!$D$6,AA418&lt;Settings!$E$6),OR(AA418&gt;=Settings!$D$6,AA418&lt;Settings!$E$6))),Settings!$A$6,IF(AND(ISNUMBER(Settings!$D$7),ISNUMBER(Settings!$E$7),IF(Settings!$D$7&lt;=Settings!$E$7,AND(AA418&gt;=Settings!$D$7,AA418&lt;Settings!$E$7),OR(AA418&gt;=Settings!$D$7,AA418&lt;Settings!$E$7))),Settings!$A$7,IF(AND(ISNUMBER(Settings!$D$8),ISNUMBER(Settings!$E$8),IF(Settings!$D$8&lt;=Settings!$E$8,AND(AA418&gt;=Settings!$D$8,AA418&lt;Settings!$E$8),OR(AA418&gt;=Settings!$D$8,AA418&lt;Settings!$E$8))),Settings!$A$8,IF(AND(ISNUMBER(Settings!$D$9),ISNUMBER(Settings!$E$9),IF(Settings!$D$9&lt;=Settings!$E$9,AND(AA418&gt;=Settings!$D$9,AA418&lt;Settings!$E$9),OR(AA418&gt;=Settings!$D$9,AA418&lt;Settings!$E$9))),Settings!$A$9,IF(AND(ISNUMBER(Settings!$D$10),ISNUMBER(Settings!$E$10),IF(Settings!$D$10&lt;=Settings!$E$10,AND(AA418&gt;=Settings!$D$10,AA418&lt;Settings!$E$10),OR(AA418&gt;=Settings!$D$10,AA418&lt;Settings!$E$10))),Settings!$A$10,"")))))))</f>
        <v>0</v>
      </c>
      <c r="AA418">
        <f>IF(AND(A418,ISNUMBER(Journal!$B418)),MOD(ROUND(MOD(Journal!$B418,1)*1440,0)-ROUND(Journal!$D$8*60,0),1440),"")</f>
        <v>0</v>
      </c>
      <c r="AB418">
        <f>IF(G418=1,"LONG",IF(G418=-1,"SHORT",""))</f>
        <v>0</v>
      </c>
      <c r="AC418">
        <f>AC417+IF(K418,1,0)</f>
        <v>0</v>
      </c>
      <c r="AD418">
        <f>IF(K418,AC418,"")</f>
        <v>0</v>
      </c>
      <c r="AE418">
        <f>J418="OPEN"</f>
        <v>0</v>
      </c>
      <c r="AF418">
        <f>AND(J418&lt;&gt;"",J418&lt;&gt;"OK",J418&lt;&gt;"OPEN")</f>
        <v>0</v>
      </c>
      <c r="AH418">
        <v>407</v>
      </c>
      <c r="AI418">
        <f>IF(AH418&gt;$AZ$11,"",IF(AH418=0,Journal!$D$3,INDEX($Q$11:$Q$1010,MATCH(AH418,$AD$11:$AD$1010,0))))</f>
        <v>0</v>
      </c>
      <c r="AJ418">
        <v>408</v>
      </c>
      <c r="AK418">
        <f>IF(AJ418&gt;$AZ$11,"",INDEX($P$11:$P$1010,MATCH(AJ418,$AD$11:$AD$1010,0)))</f>
        <v>0</v>
      </c>
    </row>
    <row r="419" spans="1:37">
      <c r="A419">
        <f>COUNTA(Journal!A419:M419)&gt;0</f>
        <v>0</v>
      </c>
      <c r="B419">
        <f>IF(Journal!$C419="",0,IFERROR(MATCH(Journal!$C419,Markets!$A$5:$A$154,0),0))</f>
        <v>0</v>
      </c>
      <c r="C419">
        <f>IF(B419&gt;0,INDEX(Markets!$C$5:$C$154,B419),"")</f>
        <v>0</v>
      </c>
      <c r="D419">
        <f>IF(B419&gt;0,INDEX(Markets!$F$5:$F$154,B419),"")</f>
        <v>0</v>
      </c>
      <c r="E419">
        <f>IF(B419&gt;0,IF(INDEX(Markets!$G$5:$G$154,B419)="",Journal!$D$4,INDEX(Markets!$G$5:$G$154,B419)),"")</f>
        <v>0</v>
      </c>
      <c r="F419">
        <f>IF(B419&gt;0,N(INDEX(Markets!$H$5:$H$154,B419)),0)</f>
        <v>0</v>
      </c>
      <c r="G419">
        <f>IF(Journal!$D419="LONG",1,IF(Journal!$D419="SHORT",-1,0))</f>
        <v>0</v>
      </c>
      <c r="H419">
        <f>IF(AND(ISNUMBER(Journal!$E419),ISNUMBER(Journal!$F419)),ABS(Journal!$E419-Journal!$F419),"")</f>
        <v>0</v>
      </c>
      <c r="I419">
        <f>IF(NOT(A419),"",IF(Journal!$C419="","INSTRUMENT MISSING",IF(B419=0,"UNKNOWN INSTRUMENT",IF(OR(NOT(ISNUMBER(C419)),NOT(ISNUMBER(D419))),"INSTRUMENT SPECS MISSING",IF(OR(C419&lt;=0,D419&lt;=0),"INSTRUMENT SPECS MISSING",IF(NOT(ISNUMBER(Journal!$E419)),"ENTRY MISSING",IF(NOT(ISNUMBER(Journal!$F419)),"SL MISSING",IF(Journal!$F419=Journal!$E419,"SL = ENTRY",IF(G419=0,"DIRECTION MISSING",IF(G419*(Journal!$E419-Journal!$F419)&lt;=0,"SL WRONG SIDE",IF(NOT(AND(ISNUMBER(Journal!$L419),Journal!$L419&gt;0)),IF(TRUE,"LOTS MISSING","RISK MISSING"),"")))))))))))</f>
        <v>0</v>
      </c>
      <c r="J419">
        <f>IF(NOT(A419),"",IF(I419&lt;&gt;"",I419,IF(AND(ISNUMBER(Journal!$G419),G419*(Journal!$G419-Journal!$E419)&lt;=0),"TP1 WRONG SIDE",IF(AND(ISNUMBER(Journal!$H419),G419*(Journal!$H419-Journal!$E419)&lt;=0),"TP2 WRONG SIDE",IF(AND(ISNUMBER(Journal!$I419),G419*(Journal!$I419-Journal!$E419)&lt;=0),"TP3 WRONG SIDE",IF(Journal!$K419="","OPEN",IF(AND(Journal!$M419&lt;&gt;"",OR(NOT(ISNUMBER(Journal!$M419)),Journal!$M419&lt;=0,Journal!$M419&gt;=1)),"TP1 % INVALID",IF(Journal!$K419="SL","OK",IF(Journal!$K419="TP",IF(ISNUMBER(Journal!$G419),"OK","TP1 MISSING"),IF(Journal!$K419="Manual exit",IF(ISNUMBER(Journal!$J419),"OK","MANUAL MISSING"),IF(Journal!$K419="TP1 + Breakeven",IF(ISNUMBER(Journal!$G419),"OK","TP1 MISSING"),IF(Journal!$K419="TP1 + Manual",IF(ISNUMBER(Journal!$G419),IF(ISNUMBER(Journal!$J419),"OK","MANUAL MISSING"),IF(ISNUMBER(Journal!$J419),"TP1 MISSING","TP1 &amp; MANUAL MISSING")),IF(Journal!$K419="Multiple TP",IF(ISNUMBER(Journal!$G419),IF(ISNUMBER(Journal!$H419),"OK","TP2 MISSING"),IF(ISNUMBER(Journal!$H419),"TP1 MISSING","TP1 &amp; TP2 MISSING")),"UNKNOWN OUTCOME")))))))))))))</f>
        <v>0</v>
      </c>
      <c r="K419">
        <f>J419="OK"</f>
        <v>0</v>
      </c>
      <c r="L419">
        <f>IF(ISNUMBER(Journal!$M419),Journal!$M419,0.5)</f>
        <v>0</v>
      </c>
      <c r="M419">
        <f>IF(NOT(K419),"",G419*IF(Journal!$K419="SL",Journal!$F419-Journal!$E419,IF(Journal!$K419="TP",Journal!$G419-Journal!$E419,IF(Journal!$K419="Manual exit",Journal!$J419-Journal!$E419,IF(Journal!$K419="TP1 + Breakeven",L419*(Journal!$G419-Journal!$E419),IF(Journal!$K419="TP1 + Manual",L419*(Journal!$G419-Journal!$E419)+(1-L419)*(Journal!$J419-Journal!$E419),(Journal!$G419+Journal!$H419+IF(ISNUMBER(Journal!$I419),Journal!$I419,0))/IF(ISNUMBER(Journal!$I419),3,2)-Journal!$E419))))))</f>
        <v>0</v>
      </c>
      <c r="N419">
        <f>IF(K419,Journal!$E419+G419*M419,"")</f>
        <v>0</v>
      </c>
      <c r="O419">
        <f>Q418</f>
        <v>0</v>
      </c>
      <c r="P419">
        <f>IF(OR(NOT(A419),I419&lt;&gt;""),"",Journal!$L419)</f>
        <v>0</v>
      </c>
      <c r="Q419">
        <f>O419+IF(K419,V419,0)</f>
        <v>0</v>
      </c>
      <c r="R419">
        <f>IF(P419="","",H419*P419*C419*D419)</f>
        <v>0</v>
      </c>
      <c r="S419">
        <f>IF(K419,M419*P419*C419*D419,"")</f>
        <v>0</v>
      </c>
      <c r="T419">
        <f>IF(K419,-IF(F419&gt;0,F419*Journal!$E419*P419*C419*D419,P419*E419),"")</f>
        <v>0</v>
      </c>
      <c r="U419">
        <f>IF(K419,IF(S419&gt;0,"W",IF(S419&lt;0,"L","B")),"")</f>
        <v>0</v>
      </c>
      <c r="V419">
        <f>IF(K419,S419+T419,"")</f>
        <v>0</v>
      </c>
      <c r="W419">
        <f>IF(K419,V419/O419,"")</f>
        <v>0</v>
      </c>
      <c r="X419">
        <f>IF(K419,M419/H419,"")</f>
        <v>0</v>
      </c>
      <c r="Y419">
        <f>IF(AND(OR(J419="OK",J419="OPEN"),ISNUMBER(Journal!$G419)),G419*(Journal!$G419-Journal!$E419)/H419,"")</f>
        <v>0</v>
      </c>
      <c r="Z419">
        <f>IF(AA419="","",IF(AND(ISNUMBER(Settings!$D$5),ISNUMBER(Settings!$E$5),IF(Settings!$D$5&lt;=Settings!$E$5,AND(AA419&gt;=Settings!$D$5,AA419&lt;Settings!$E$5),OR(AA419&gt;=Settings!$D$5,AA419&lt;Settings!$E$5))),Settings!$A$5,IF(AND(ISNUMBER(Settings!$D$6),ISNUMBER(Settings!$E$6),IF(Settings!$D$6&lt;=Settings!$E$6,AND(AA419&gt;=Settings!$D$6,AA419&lt;Settings!$E$6),OR(AA419&gt;=Settings!$D$6,AA419&lt;Settings!$E$6))),Settings!$A$6,IF(AND(ISNUMBER(Settings!$D$7),ISNUMBER(Settings!$E$7),IF(Settings!$D$7&lt;=Settings!$E$7,AND(AA419&gt;=Settings!$D$7,AA419&lt;Settings!$E$7),OR(AA419&gt;=Settings!$D$7,AA419&lt;Settings!$E$7))),Settings!$A$7,IF(AND(ISNUMBER(Settings!$D$8),ISNUMBER(Settings!$E$8),IF(Settings!$D$8&lt;=Settings!$E$8,AND(AA419&gt;=Settings!$D$8,AA419&lt;Settings!$E$8),OR(AA419&gt;=Settings!$D$8,AA419&lt;Settings!$E$8))),Settings!$A$8,IF(AND(ISNUMBER(Settings!$D$9),ISNUMBER(Settings!$E$9),IF(Settings!$D$9&lt;=Settings!$E$9,AND(AA419&gt;=Settings!$D$9,AA419&lt;Settings!$E$9),OR(AA419&gt;=Settings!$D$9,AA419&lt;Settings!$E$9))),Settings!$A$9,IF(AND(ISNUMBER(Settings!$D$10),ISNUMBER(Settings!$E$10),IF(Settings!$D$10&lt;=Settings!$E$10,AND(AA419&gt;=Settings!$D$10,AA419&lt;Settings!$E$10),OR(AA419&gt;=Settings!$D$10,AA419&lt;Settings!$E$10))),Settings!$A$10,"")))))))</f>
        <v>0</v>
      </c>
      <c r="AA419">
        <f>IF(AND(A419,ISNUMBER(Journal!$B419)),MOD(ROUND(MOD(Journal!$B419,1)*1440,0)-ROUND(Journal!$D$8*60,0),1440),"")</f>
        <v>0</v>
      </c>
      <c r="AB419">
        <f>IF(G419=1,"LONG",IF(G419=-1,"SHORT",""))</f>
        <v>0</v>
      </c>
      <c r="AC419">
        <f>AC418+IF(K419,1,0)</f>
        <v>0</v>
      </c>
      <c r="AD419">
        <f>IF(K419,AC419,"")</f>
        <v>0</v>
      </c>
      <c r="AE419">
        <f>J419="OPEN"</f>
        <v>0</v>
      </c>
      <c r="AF419">
        <f>AND(J419&lt;&gt;"",J419&lt;&gt;"OK",J419&lt;&gt;"OPEN")</f>
        <v>0</v>
      </c>
      <c r="AH419">
        <v>408</v>
      </c>
      <c r="AI419">
        <f>IF(AH419&gt;$AZ$11,"",IF(AH419=0,Journal!$D$3,INDEX($Q$11:$Q$1010,MATCH(AH419,$AD$11:$AD$1010,0))))</f>
        <v>0</v>
      </c>
      <c r="AJ419">
        <v>409</v>
      </c>
      <c r="AK419">
        <f>IF(AJ419&gt;$AZ$11,"",INDEX($P$11:$P$1010,MATCH(AJ419,$AD$11:$AD$1010,0)))</f>
        <v>0</v>
      </c>
    </row>
    <row r="420" spans="1:37">
      <c r="A420">
        <f>COUNTA(Journal!A420:M420)&gt;0</f>
        <v>0</v>
      </c>
      <c r="B420">
        <f>IF(Journal!$C420="",0,IFERROR(MATCH(Journal!$C420,Markets!$A$5:$A$154,0),0))</f>
        <v>0</v>
      </c>
      <c r="C420">
        <f>IF(B420&gt;0,INDEX(Markets!$C$5:$C$154,B420),"")</f>
        <v>0</v>
      </c>
      <c r="D420">
        <f>IF(B420&gt;0,INDEX(Markets!$F$5:$F$154,B420),"")</f>
        <v>0</v>
      </c>
      <c r="E420">
        <f>IF(B420&gt;0,IF(INDEX(Markets!$G$5:$G$154,B420)="",Journal!$D$4,INDEX(Markets!$G$5:$G$154,B420)),"")</f>
        <v>0</v>
      </c>
      <c r="F420">
        <f>IF(B420&gt;0,N(INDEX(Markets!$H$5:$H$154,B420)),0)</f>
        <v>0</v>
      </c>
      <c r="G420">
        <f>IF(Journal!$D420="LONG",1,IF(Journal!$D420="SHORT",-1,0))</f>
        <v>0</v>
      </c>
      <c r="H420">
        <f>IF(AND(ISNUMBER(Journal!$E420),ISNUMBER(Journal!$F420)),ABS(Journal!$E420-Journal!$F420),"")</f>
        <v>0</v>
      </c>
      <c r="I420">
        <f>IF(NOT(A420),"",IF(Journal!$C420="","INSTRUMENT MISSING",IF(B420=0,"UNKNOWN INSTRUMENT",IF(OR(NOT(ISNUMBER(C420)),NOT(ISNUMBER(D420))),"INSTRUMENT SPECS MISSING",IF(OR(C420&lt;=0,D420&lt;=0),"INSTRUMENT SPECS MISSING",IF(NOT(ISNUMBER(Journal!$E420)),"ENTRY MISSING",IF(NOT(ISNUMBER(Journal!$F420)),"SL MISSING",IF(Journal!$F420=Journal!$E420,"SL = ENTRY",IF(G420=0,"DIRECTION MISSING",IF(G420*(Journal!$E420-Journal!$F420)&lt;=0,"SL WRONG SIDE",IF(NOT(AND(ISNUMBER(Journal!$L420),Journal!$L420&gt;0)),IF(TRUE,"LOTS MISSING","RISK MISSING"),"")))))))))))</f>
        <v>0</v>
      </c>
      <c r="J420">
        <f>IF(NOT(A420),"",IF(I420&lt;&gt;"",I420,IF(AND(ISNUMBER(Journal!$G420),G420*(Journal!$G420-Journal!$E420)&lt;=0),"TP1 WRONG SIDE",IF(AND(ISNUMBER(Journal!$H420),G420*(Journal!$H420-Journal!$E420)&lt;=0),"TP2 WRONG SIDE",IF(AND(ISNUMBER(Journal!$I420),G420*(Journal!$I420-Journal!$E420)&lt;=0),"TP3 WRONG SIDE",IF(Journal!$K420="","OPEN",IF(AND(Journal!$M420&lt;&gt;"",OR(NOT(ISNUMBER(Journal!$M420)),Journal!$M420&lt;=0,Journal!$M420&gt;=1)),"TP1 % INVALID",IF(Journal!$K420="SL","OK",IF(Journal!$K420="TP",IF(ISNUMBER(Journal!$G420),"OK","TP1 MISSING"),IF(Journal!$K420="Manual exit",IF(ISNUMBER(Journal!$J420),"OK","MANUAL MISSING"),IF(Journal!$K420="TP1 + Breakeven",IF(ISNUMBER(Journal!$G420),"OK","TP1 MISSING"),IF(Journal!$K420="TP1 + Manual",IF(ISNUMBER(Journal!$G420),IF(ISNUMBER(Journal!$J420),"OK","MANUAL MISSING"),IF(ISNUMBER(Journal!$J420),"TP1 MISSING","TP1 &amp; MANUAL MISSING")),IF(Journal!$K420="Multiple TP",IF(ISNUMBER(Journal!$G420),IF(ISNUMBER(Journal!$H420),"OK","TP2 MISSING"),IF(ISNUMBER(Journal!$H420),"TP1 MISSING","TP1 &amp; TP2 MISSING")),"UNKNOWN OUTCOME")))))))))))))</f>
        <v>0</v>
      </c>
      <c r="K420">
        <f>J420="OK"</f>
        <v>0</v>
      </c>
      <c r="L420">
        <f>IF(ISNUMBER(Journal!$M420),Journal!$M420,0.5)</f>
        <v>0</v>
      </c>
      <c r="M420">
        <f>IF(NOT(K420),"",G420*IF(Journal!$K420="SL",Journal!$F420-Journal!$E420,IF(Journal!$K420="TP",Journal!$G420-Journal!$E420,IF(Journal!$K420="Manual exit",Journal!$J420-Journal!$E420,IF(Journal!$K420="TP1 + Breakeven",L420*(Journal!$G420-Journal!$E420),IF(Journal!$K420="TP1 + Manual",L420*(Journal!$G420-Journal!$E420)+(1-L420)*(Journal!$J420-Journal!$E420),(Journal!$G420+Journal!$H420+IF(ISNUMBER(Journal!$I420),Journal!$I420,0))/IF(ISNUMBER(Journal!$I420),3,2)-Journal!$E420))))))</f>
        <v>0</v>
      </c>
      <c r="N420">
        <f>IF(K420,Journal!$E420+G420*M420,"")</f>
        <v>0</v>
      </c>
      <c r="O420">
        <f>Q419</f>
        <v>0</v>
      </c>
      <c r="P420">
        <f>IF(OR(NOT(A420),I420&lt;&gt;""),"",Journal!$L420)</f>
        <v>0</v>
      </c>
      <c r="Q420">
        <f>O420+IF(K420,V420,0)</f>
        <v>0</v>
      </c>
      <c r="R420">
        <f>IF(P420="","",H420*P420*C420*D420)</f>
        <v>0</v>
      </c>
      <c r="S420">
        <f>IF(K420,M420*P420*C420*D420,"")</f>
        <v>0</v>
      </c>
      <c r="T420">
        <f>IF(K420,-IF(F420&gt;0,F420*Journal!$E420*P420*C420*D420,P420*E420),"")</f>
        <v>0</v>
      </c>
      <c r="U420">
        <f>IF(K420,IF(S420&gt;0,"W",IF(S420&lt;0,"L","B")),"")</f>
        <v>0</v>
      </c>
      <c r="V420">
        <f>IF(K420,S420+T420,"")</f>
        <v>0</v>
      </c>
      <c r="W420">
        <f>IF(K420,V420/O420,"")</f>
        <v>0</v>
      </c>
      <c r="X420">
        <f>IF(K420,M420/H420,"")</f>
        <v>0</v>
      </c>
      <c r="Y420">
        <f>IF(AND(OR(J420="OK",J420="OPEN"),ISNUMBER(Journal!$G420)),G420*(Journal!$G420-Journal!$E420)/H420,"")</f>
        <v>0</v>
      </c>
      <c r="Z420">
        <f>IF(AA420="","",IF(AND(ISNUMBER(Settings!$D$5),ISNUMBER(Settings!$E$5),IF(Settings!$D$5&lt;=Settings!$E$5,AND(AA420&gt;=Settings!$D$5,AA420&lt;Settings!$E$5),OR(AA420&gt;=Settings!$D$5,AA420&lt;Settings!$E$5))),Settings!$A$5,IF(AND(ISNUMBER(Settings!$D$6),ISNUMBER(Settings!$E$6),IF(Settings!$D$6&lt;=Settings!$E$6,AND(AA420&gt;=Settings!$D$6,AA420&lt;Settings!$E$6),OR(AA420&gt;=Settings!$D$6,AA420&lt;Settings!$E$6))),Settings!$A$6,IF(AND(ISNUMBER(Settings!$D$7),ISNUMBER(Settings!$E$7),IF(Settings!$D$7&lt;=Settings!$E$7,AND(AA420&gt;=Settings!$D$7,AA420&lt;Settings!$E$7),OR(AA420&gt;=Settings!$D$7,AA420&lt;Settings!$E$7))),Settings!$A$7,IF(AND(ISNUMBER(Settings!$D$8),ISNUMBER(Settings!$E$8),IF(Settings!$D$8&lt;=Settings!$E$8,AND(AA420&gt;=Settings!$D$8,AA420&lt;Settings!$E$8),OR(AA420&gt;=Settings!$D$8,AA420&lt;Settings!$E$8))),Settings!$A$8,IF(AND(ISNUMBER(Settings!$D$9),ISNUMBER(Settings!$E$9),IF(Settings!$D$9&lt;=Settings!$E$9,AND(AA420&gt;=Settings!$D$9,AA420&lt;Settings!$E$9),OR(AA420&gt;=Settings!$D$9,AA420&lt;Settings!$E$9))),Settings!$A$9,IF(AND(ISNUMBER(Settings!$D$10),ISNUMBER(Settings!$E$10),IF(Settings!$D$10&lt;=Settings!$E$10,AND(AA420&gt;=Settings!$D$10,AA420&lt;Settings!$E$10),OR(AA420&gt;=Settings!$D$10,AA420&lt;Settings!$E$10))),Settings!$A$10,"")))))))</f>
        <v>0</v>
      </c>
      <c r="AA420">
        <f>IF(AND(A420,ISNUMBER(Journal!$B420)),MOD(ROUND(MOD(Journal!$B420,1)*1440,0)-ROUND(Journal!$D$8*60,0),1440),"")</f>
        <v>0</v>
      </c>
      <c r="AB420">
        <f>IF(G420=1,"LONG",IF(G420=-1,"SHORT",""))</f>
        <v>0</v>
      </c>
      <c r="AC420">
        <f>AC419+IF(K420,1,0)</f>
        <v>0</v>
      </c>
      <c r="AD420">
        <f>IF(K420,AC420,"")</f>
        <v>0</v>
      </c>
      <c r="AE420">
        <f>J420="OPEN"</f>
        <v>0</v>
      </c>
      <c r="AF420">
        <f>AND(J420&lt;&gt;"",J420&lt;&gt;"OK",J420&lt;&gt;"OPEN")</f>
        <v>0</v>
      </c>
      <c r="AH420">
        <v>409</v>
      </c>
      <c r="AI420">
        <f>IF(AH420&gt;$AZ$11,"",IF(AH420=0,Journal!$D$3,INDEX($Q$11:$Q$1010,MATCH(AH420,$AD$11:$AD$1010,0))))</f>
        <v>0</v>
      </c>
      <c r="AJ420">
        <v>410</v>
      </c>
      <c r="AK420">
        <f>IF(AJ420&gt;$AZ$11,"",INDEX($P$11:$P$1010,MATCH(AJ420,$AD$11:$AD$1010,0)))</f>
        <v>0</v>
      </c>
    </row>
    <row r="421" spans="1:37">
      <c r="A421">
        <f>COUNTA(Journal!A421:M421)&gt;0</f>
        <v>0</v>
      </c>
      <c r="B421">
        <f>IF(Journal!$C421="",0,IFERROR(MATCH(Journal!$C421,Markets!$A$5:$A$154,0),0))</f>
        <v>0</v>
      </c>
      <c r="C421">
        <f>IF(B421&gt;0,INDEX(Markets!$C$5:$C$154,B421),"")</f>
        <v>0</v>
      </c>
      <c r="D421">
        <f>IF(B421&gt;0,INDEX(Markets!$F$5:$F$154,B421),"")</f>
        <v>0</v>
      </c>
      <c r="E421">
        <f>IF(B421&gt;0,IF(INDEX(Markets!$G$5:$G$154,B421)="",Journal!$D$4,INDEX(Markets!$G$5:$G$154,B421)),"")</f>
        <v>0</v>
      </c>
      <c r="F421">
        <f>IF(B421&gt;0,N(INDEX(Markets!$H$5:$H$154,B421)),0)</f>
        <v>0</v>
      </c>
      <c r="G421">
        <f>IF(Journal!$D421="LONG",1,IF(Journal!$D421="SHORT",-1,0))</f>
        <v>0</v>
      </c>
      <c r="H421">
        <f>IF(AND(ISNUMBER(Journal!$E421),ISNUMBER(Journal!$F421)),ABS(Journal!$E421-Journal!$F421),"")</f>
        <v>0</v>
      </c>
      <c r="I421">
        <f>IF(NOT(A421),"",IF(Journal!$C421="","INSTRUMENT MISSING",IF(B421=0,"UNKNOWN INSTRUMENT",IF(OR(NOT(ISNUMBER(C421)),NOT(ISNUMBER(D421))),"INSTRUMENT SPECS MISSING",IF(OR(C421&lt;=0,D421&lt;=0),"INSTRUMENT SPECS MISSING",IF(NOT(ISNUMBER(Journal!$E421)),"ENTRY MISSING",IF(NOT(ISNUMBER(Journal!$F421)),"SL MISSING",IF(Journal!$F421=Journal!$E421,"SL = ENTRY",IF(G421=0,"DIRECTION MISSING",IF(G421*(Journal!$E421-Journal!$F421)&lt;=0,"SL WRONG SIDE",IF(NOT(AND(ISNUMBER(Journal!$L421),Journal!$L421&gt;0)),IF(TRUE,"LOTS MISSING","RISK MISSING"),"")))))))))))</f>
        <v>0</v>
      </c>
      <c r="J421">
        <f>IF(NOT(A421),"",IF(I421&lt;&gt;"",I421,IF(AND(ISNUMBER(Journal!$G421),G421*(Journal!$G421-Journal!$E421)&lt;=0),"TP1 WRONG SIDE",IF(AND(ISNUMBER(Journal!$H421),G421*(Journal!$H421-Journal!$E421)&lt;=0),"TP2 WRONG SIDE",IF(AND(ISNUMBER(Journal!$I421),G421*(Journal!$I421-Journal!$E421)&lt;=0),"TP3 WRONG SIDE",IF(Journal!$K421="","OPEN",IF(AND(Journal!$M421&lt;&gt;"",OR(NOT(ISNUMBER(Journal!$M421)),Journal!$M421&lt;=0,Journal!$M421&gt;=1)),"TP1 % INVALID",IF(Journal!$K421="SL","OK",IF(Journal!$K421="TP",IF(ISNUMBER(Journal!$G421),"OK","TP1 MISSING"),IF(Journal!$K421="Manual exit",IF(ISNUMBER(Journal!$J421),"OK","MANUAL MISSING"),IF(Journal!$K421="TP1 + Breakeven",IF(ISNUMBER(Journal!$G421),"OK","TP1 MISSING"),IF(Journal!$K421="TP1 + Manual",IF(ISNUMBER(Journal!$G421),IF(ISNUMBER(Journal!$J421),"OK","MANUAL MISSING"),IF(ISNUMBER(Journal!$J421),"TP1 MISSING","TP1 &amp; MANUAL MISSING")),IF(Journal!$K421="Multiple TP",IF(ISNUMBER(Journal!$G421),IF(ISNUMBER(Journal!$H421),"OK","TP2 MISSING"),IF(ISNUMBER(Journal!$H421),"TP1 MISSING","TP1 &amp; TP2 MISSING")),"UNKNOWN OUTCOME")))))))))))))</f>
        <v>0</v>
      </c>
      <c r="K421">
        <f>J421="OK"</f>
        <v>0</v>
      </c>
      <c r="L421">
        <f>IF(ISNUMBER(Journal!$M421),Journal!$M421,0.5)</f>
        <v>0</v>
      </c>
      <c r="M421">
        <f>IF(NOT(K421),"",G421*IF(Journal!$K421="SL",Journal!$F421-Journal!$E421,IF(Journal!$K421="TP",Journal!$G421-Journal!$E421,IF(Journal!$K421="Manual exit",Journal!$J421-Journal!$E421,IF(Journal!$K421="TP1 + Breakeven",L421*(Journal!$G421-Journal!$E421),IF(Journal!$K421="TP1 + Manual",L421*(Journal!$G421-Journal!$E421)+(1-L421)*(Journal!$J421-Journal!$E421),(Journal!$G421+Journal!$H421+IF(ISNUMBER(Journal!$I421),Journal!$I421,0))/IF(ISNUMBER(Journal!$I421),3,2)-Journal!$E421))))))</f>
        <v>0</v>
      </c>
      <c r="N421">
        <f>IF(K421,Journal!$E421+G421*M421,"")</f>
        <v>0</v>
      </c>
      <c r="O421">
        <f>Q420</f>
        <v>0</v>
      </c>
      <c r="P421">
        <f>IF(OR(NOT(A421),I421&lt;&gt;""),"",Journal!$L421)</f>
        <v>0</v>
      </c>
      <c r="Q421">
        <f>O421+IF(K421,V421,0)</f>
        <v>0</v>
      </c>
      <c r="R421">
        <f>IF(P421="","",H421*P421*C421*D421)</f>
        <v>0</v>
      </c>
      <c r="S421">
        <f>IF(K421,M421*P421*C421*D421,"")</f>
        <v>0</v>
      </c>
      <c r="T421">
        <f>IF(K421,-IF(F421&gt;0,F421*Journal!$E421*P421*C421*D421,P421*E421),"")</f>
        <v>0</v>
      </c>
      <c r="U421">
        <f>IF(K421,IF(S421&gt;0,"W",IF(S421&lt;0,"L","B")),"")</f>
        <v>0</v>
      </c>
      <c r="V421">
        <f>IF(K421,S421+T421,"")</f>
        <v>0</v>
      </c>
      <c r="W421">
        <f>IF(K421,V421/O421,"")</f>
        <v>0</v>
      </c>
      <c r="X421">
        <f>IF(K421,M421/H421,"")</f>
        <v>0</v>
      </c>
      <c r="Y421">
        <f>IF(AND(OR(J421="OK",J421="OPEN"),ISNUMBER(Journal!$G421)),G421*(Journal!$G421-Journal!$E421)/H421,"")</f>
        <v>0</v>
      </c>
      <c r="Z421">
        <f>IF(AA421="","",IF(AND(ISNUMBER(Settings!$D$5),ISNUMBER(Settings!$E$5),IF(Settings!$D$5&lt;=Settings!$E$5,AND(AA421&gt;=Settings!$D$5,AA421&lt;Settings!$E$5),OR(AA421&gt;=Settings!$D$5,AA421&lt;Settings!$E$5))),Settings!$A$5,IF(AND(ISNUMBER(Settings!$D$6),ISNUMBER(Settings!$E$6),IF(Settings!$D$6&lt;=Settings!$E$6,AND(AA421&gt;=Settings!$D$6,AA421&lt;Settings!$E$6),OR(AA421&gt;=Settings!$D$6,AA421&lt;Settings!$E$6))),Settings!$A$6,IF(AND(ISNUMBER(Settings!$D$7),ISNUMBER(Settings!$E$7),IF(Settings!$D$7&lt;=Settings!$E$7,AND(AA421&gt;=Settings!$D$7,AA421&lt;Settings!$E$7),OR(AA421&gt;=Settings!$D$7,AA421&lt;Settings!$E$7))),Settings!$A$7,IF(AND(ISNUMBER(Settings!$D$8),ISNUMBER(Settings!$E$8),IF(Settings!$D$8&lt;=Settings!$E$8,AND(AA421&gt;=Settings!$D$8,AA421&lt;Settings!$E$8),OR(AA421&gt;=Settings!$D$8,AA421&lt;Settings!$E$8))),Settings!$A$8,IF(AND(ISNUMBER(Settings!$D$9),ISNUMBER(Settings!$E$9),IF(Settings!$D$9&lt;=Settings!$E$9,AND(AA421&gt;=Settings!$D$9,AA421&lt;Settings!$E$9),OR(AA421&gt;=Settings!$D$9,AA421&lt;Settings!$E$9))),Settings!$A$9,IF(AND(ISNUMBER(Settings!$D$10),ISNUMBER(Settings!$E$10),IF(Settings!$D$10&lt;=Settings!$E$10,AND(AA421&gt;=Settings!$D$10,AA421&lt;Settings!$E$10),OR(AA421&gt;=Settings!$D$10,AA421&lt;Settings!$E$10))),Settings!$A$10,"")))))))</f>
        <v>0</v>
      </c>
      <c r="AA421">
        <f>IF(AND(A421,ISNUMBER(Journal!$B421)),MOD(ROUND(MOD(Journal!$B421,1)*1440,0)-ROUND(Journal!$D$8*60,0),1440),"")</f>
        <v>0</v>
      </c>
      <c r="AB421">
        <f>IF(G421=1,"LONG",IF(G421=-1,"SHORT",""))</f>
        <v>0</v>
      </c>
      <c r="AC421">
        <f>AC420+IF(K421,1,0)</f>
        <v>0</v>
      </c>
      <c r="AD421">
        <f>IF(K421,AC421,"")</f>
        <v>0</v>
      </c>
      <c r="AE421">
        <f>J421="OPEN"</f>
        <v>0</v>
      </c>
      <c r="AF421">
        <f>AND(J421&lt;&gt;"",J421&lt;&gt;"OK",J421&lt;&gt;"OPEN")</f>
        <v>0</v>
      </c>
      <c r="AH421">
        <v>410</v>
      </c>
      <c r="AI421">
        <f>IF(AH421&gt;$AZ$11,"",IF(AH421=0,Journal!$D$3,INDEX($Q$11:$Q$1010,MATCH(AH421,$AD$11:$AD$1010,0))))</f>
        <v>0</v>
      </c>
      <c r="AJ421">
        <v>411</v>
      </c>
      <c r="AK421">
        <f>IF(AJ421&gt;$AZ$11,"",INDEX($P$11:$P$1010,MATCH(AJ421,$AD$11:$AD$1010,0)))</f>
        <v>0</v>
      </c>
    </row>
    <row r="422" spans="1:37">
      <c r="A422">
        <f>COUNTA(Journal!A422:M422)&gt;0</f>
        <v>0</v>
      </c>
      <c r="B422">
        <f>IF(Journal!$C422="",0,IFERROR(MATCH(Journal!$C422,Markets!$A$5:$A$154,0),0))</f>
        <v>0</v>
      </c>
      <c r="C422">
        <f>IF(B422&gt;0,INDEX(Markets!$C$5:$C$154,B422),"")</f>
        <v>0</v>
      </c>
      <c r="D422">
        <f>IF(B422&gt;0,INDEX(Markets!$F$5:$F$154,B422),"")</f>
        <v>0</v>
      </c>
      <c r="E422">
        <f>IF(B422&gt;0,IF(INDEX(Markets!$G$5:$G$154,B422)="",Journal!$D$4,INDEX(Markets!$G$5:$G$154,B422)),"")</f>
        <v>0</v>
      </c>
      <c r="F422">
        <f>IF(B422&gt;0,N(INDEX(Markets!$H$5:$H$154,B422)),0)</f>
        <v>0</v>
      </c>
      <c r="G422">
        <f>IF(Journal!$D422="LONG",1,IF(Journal!$D422="SHORT",-1,0))</f>
        <v>0</v>
      </c>
      <c r="H422">
        <f>IF(AND(ISNUMBER(Journal!$E422),ISNUMBER(Journal!$F422)),ABS(Journal!$E422-Journal!$F422),"")</f>
        <v>0</v>
      </c>
      <c r="I422">
        <f>IF(NOT(A422),"",IF(Journal!$C422="","INSTRUMENT MISSING",IF(B422=0,"UNKNOWN INSTRUMENT",IF(OR(NOT(ISNUMBER(C422)),NOT(ISNUMBER(D422))),"INSTRUMENT SPECS MISSING",IF(OR(C422&lt;=0,D422&lt;=0),"INSTRUMENT SPECS MISSING",IF(NOT(ISNUMBER(Journal!$E422)),"ENTRY MISSING",IF(NOT(ISNUMBER(Journal!$F422)),"SL MISSING",IF(Journal!$F422=Journal!$E422,"SL = ENTRY",IF(G422=0,"DIRECTION MISSING",IF(G422*(Journal!$E422-Journal!$F422)&lt;=0,"SL WRONG SIDE",IF(NOT(AND(ISNUMBER(Journal!$L422),Journal!$L422&gt;0)),IF(TRUE,"LOTS MISSING","RISK MISSING"),"")))))))))))</f>
        <v>0</v>
      </c>
      <c r="J422">
        <f>IF(NOT(A422),"",IF(I422&lt;&gt;"",I422,IF(AND(ISNUMBER(Journal!$G422),G422*(Journal!$G422-Journal!$E422)&lt;=0),"TP1 WRONG SIDE",IF(AND(ISNUMBER(Journal!$H422),G422*(Journal!$H422-Journal!$E422)&lt;=0),"TP2 WRONG SIDE",IF(AND(ISNUMBER(Journal!$I422),G422*(Journal!$I422-Journal!$E422)&lt;=0),"TP3 WRONG SIDE",IF(Journal!$K422="","OPEN",IF(AND(Journal!$M422&lt;&gt;"",OR(NOT(ISNUMBER(Journal!$M422)),Journal!$M422&lt;=0,Journal!$M422&gt;=1)),"TP1 % INVALID",IF(Journal!$K422="SL","OK",IF(Journal!$K422="TP",IF(ISNUMBER(Journal!$G422),"OK","TP1 MISSING"),IF(Journal!$K422="Manual exit",IF(ISNUMBER(Journal!$J422),"OK","MANUAL MISSING"),IF(Journal!$K422="TP1 + Breakeven",IF(ISNUMBER(Journal!$G422),"OK","TP1 MISSING"),IF(Journal!$K422="TP1 + Manual",IF(ISNUMBER(Journal!$G422),IF(ISNUMBER(Journal!$J422),"OK","MANUAL MISSING"),IF(ISNUMBER(Journal!$J422),"TP1 MISSING","TP1 &amp; MANUAL MISSING")),IF(Journal!$K422="Multiple TP",IF(ISNUMBER(Journal!$G422),IF(ISNUMBER(Journal!$H422),"OK","TP2 MISSING"),IF(ISNUMBER(Journal!$H422),"TP1 MISSING","TP1 &amp; TP2 MISSING")),"UNKNOWN OUTCOME")))))))))))))</f>
        <v>0</v>
      </c>
      <c r="K422">
        <f>J422="OK"</f>
        <v>0</v>
      </c>
      <c r="L422">
        <f>IF(ISNUMBER(Journal!$M422),Journal!$M422,0.5)</f>
        <v>0</v>
      </c>
      <c r="M422">
        <f>IF(NOT(K422),"",G422*IF(Journal!$K422="SL",Journal!$F422-Journal!$E422,IF(Journal!$K422="TP",Journal!$G422-Journal!$E422,IF(Journal!$K422="Manual exit",Journal!$J422-Journal!$E422,IF(Journal!$K422="TP1 + Breakeven",L422*(Journal!$G422-Journal!$E422),IF(Journal!$K422="TP1 + Manual",L422*(Journal!$G422-Journal!$E422)+(1-L422)*(Journal!$J422-Journal!$E422),(Journal!$G422+Journal!$H422+IF(ISNUMBER(Journal!$I422),Journal!$I422,0))/IF(ISNUMBER(Journal!$I422),3,2)-Journal!$E422))))))</f>
        <v>0</v>
      </c>
      <c r="N422">
        <f>IF(K422,Journal!$E422+G422*M422,"")</f>
        <v>0</v>
      </c>
      <c r="O422">
        <f>Q421</f>
        <v>0</v>
      </c>
      <c r="P422">
        <f>IF(OR(NOT(A422),I422&lt;&gt;""),"",Journal!$L422)</f>
        <v>0</v>
      </c>
      <c r="Q422">
        <f>O422+IF(K422,V422,0)</f>
        <v>0</v>
      </c>
      <c r="R422">
        <f>IF(P422="","",H422*P422*C422*D422)</f>
        <v>0</v>
      </c>
      <c r="S422">
        <f>IF(K422,M422*P422*C422*D422,"")</f>
        <v>0</v>
      </c>
      <c r="T422">
        <f>IF(K422,-IF(F422&gt;0,F422*Journal!$E422*P422*C422*D422,P422*E422),"")</f>
        <v>0</v>
      </c>
      <c r="U422">
        <f>IF(K422,IF(S422&gt;0,"W",IF(S422&lt;0,"L","B")),"")</f>
        <v>0</v>
      </c>
      <c r="V422">
        <f>IF(K422,S422+T422,"")</f>
        <v>0</v>
      </c>
      <c r="W422">
        <f>IF(K422,V422/O422,"")</f>
        <v>0</v>
      </c>
      <c r="X422">
        <f>IF(K422,M422/H422,"")</f>
        <v>0</v>
      </c>
      <c r="Y422">
        <f>IF(AND(OR(J422="OK",J422="OPEN"),ISNUMBER(Journal!$G422)),G422*(Journal!$G422-Journal!$E422)/H422,"")</f>
        <v>0</v>
      </c>
      <c r="Z422">
        <f>IF(AA422="","",IF(AND(ISNUMBER(Settings!$D$5),ISNUMBER(Settings!$E$5),IF(Settings!$D$5&lt;=Settings!$E$5,AND(AA422&gt;=Settings!$D$5,AA422&lt;Settings!$E$5),OR(AA422&gt;=Settings!$D$5,AA422&lt;Settings!$E$5))),Settings!$A$5,IF(AND(ISNUMBER(Settings!$D$6),ISNUMBER(Settings!$E$6),IF(Settings!$D$6&lt;=Settings!$E$6,AND(AA422&gt;=Settings!$D$6,AA422&lt;Settings!$E$6),OR(AA422&gt;=Settings!$D$6,AA422&lt;Settings!$E$6))),Settings!$A$6,IF(AND(ISNUMBER(Settings!$D$7),ISNUMBER(Settings!$E$7),IF(Settings!$D$7&lt;=Settings!$E$7,AND(AA422&gt;=Settings!$D$7,AA422&lt;Settings!$E$7),OR(AA422&gt;=Settings!$D$7,AA422&lt;Settings!$E$7))),Settings!$A$7,IF(AND(ISNUMBER(Settings!$D$8),ISNUMBER(Settings!$E$8),IF(Settings!$D$8&lt;=Settings!$E$8,AND(AA422&gt;=Settings!$D$8,AA422&lt;Settings!$E$8),OR(AA422&gt;=Settings!$D$8,AA422&lt;Settings!$E$8))),Settings!$A$8,IF(AND(ISNUMBER(Settings!$D$9),ISNUMBER(Settings!$E$9),IF(Settings!$D$9&lt;=Settings!$E$9,AND(AA422&gt;=Settings!$D$9,AA422&lt;Settings!$E$9),OR(AA422&gt;=Settings!$D$9,AA422&lt;Settings!$E$9))),Settings!$A$9,IF(AND(ISNUMBER(Settings!$D$10),ISNUMBER(Settings!$E$10),IF(Settings!$D$10&lt;=Settings!$E$10,AND(AA422&gt;=Settings!$D$10,AA422&lt;Settings!$E$10),OR(AA422&gt;=Settings!$D$10,AA422&lt;Settings!$E$10))),Settings!$A$10,"")))))))</f>
        <v>0</v>
      </c>
      <c r="AA422">
        <f>IF(AND(A422,ISNUMBER(Journal!$B422)),MOD(ROUND(MOD(Journal!$B422,1)*1440,0)-ROUND(Journal!$D$8*60,0),1440),"")</f>
        <v>0</v>
      </c>
      <c r="AB422">
        <f>IF(G422=1,"LONG",IF(G422=-1,"SHORT",""))</f>
        <v>0</v>
      </c>
      <c r="AC422">
        <f>AC421+IF(K422,1,0)</f>
        <v>0</v>
      </c>
      <c r="AD422">
        <f>IF(K422,AC422,"")</f>
        <v>0</v>
      </c>
      <c r="AE422">
        <f>J422="OPEN"</f>
        <v>0</v>
      </c>
      <c r="AF422">
        <f>AND(J422&lt;&gt;"",J422&lt;&gt;"OK",J422&lt;&gt;"OPEN")</f>
        <v>0</v>
      </c>
      <c r="AH422">
        <v>411</v>
      </c>
      <c r="AI422">
        <f>IF(AH422&gt;$AZ$11,"",IF(AH422=0,Journal!$D$3,INDEX($Q$11:$Q$1010,MATCH(AH422,$AD$11:$AD$1010,0))))</f>
        <v>0</v>
      </c>
      <c r="AJ422">
        <v>412</v>
      </c>
      <c r="AK422">
        <f>IF(AJ422&gt;$AZ$11,"",INDEX($P$11:$P$1010,MATCH(AJ422,$AD$11:$AD$1010,0)))</f>
        <v>0</v>
      </c>
    </row>
    <row r="423" spans="1:37">
      <c r="A423">
        <f>COUNTA(Journal!A423:M423)&gt;0</f>
        <v>0</v>
      </c>
      <c r="B423">
        <f>IF(Journal!$C423="",0,IFERROR(MATCH(Journal!$C423,Markets!$A$5:$A$154,0),0))</f>
        <v>0</v>
      </c>
      <c r="C423">
        <f>IF(B423&gt;0,INDEX(Markets!$C$5:$C$154,B423),"")</f>
        <v>0</v>
      </c>
      <c r="D423">
        <f>IF(B423&gt;0,INDEX(Markets!$F$5:$F$154,B423),"")</f>
        <v>0</v>
      </c>
      <c r="E423">
        <f>IF(B423&gt;0,IF(INDEX(Markets!$G$5:$G$154,B423)="",Journal!$D$4,INDEX(Markets!$G$5:$G$154,B423)),"")</f>
        <v>0</v>
      </c>
      <c r="F423">
        <f>IF(B423&gt;0,N(INDEX(Markets!$H$5:$H$154,B423)),0)</f>
        <v>0</v>
      </c>
      <c r="G423">
        <f>IF(Journal!$D423="LONG",1,IF(Journal!$D423="SHORT",-1,0))</f>
        <v>0</v>
      </c>
      <c r="H423">
        <f>IF(AND(ISNUMBER(Journal!$E423),ISNUMBER(Journal!$F423)),ABS(Journal!$E423-Journal!$F423),"")</f>
        <v>0</v>
      </c>
      <c r="I423">
        <f>IF(NOT(A423),"",IF(Journal!$C423="","INSTRUMENT MISSING",IF(B423=0,"UNKNOWN INSTRUMENT",IF(OR(NOT(ISNUMBER(C423)),NOT(ISNUMBER(D423))),"INSTRUMENT SPECS MISSING",IF(OR(C423&lt;=0,D423&lt;=0),"INSTRUMENT SPECS MISSING",IF(NOT(ISNUMBER(Journal!$E423)),"ENTRY MISSING",IF(NOT(ISNUMBER(Journal!$F423)),"SL MISSING",IF(Journal!$F423=Journal!$E423,"SL = ENTRY",IF(G423=0,"DIRECTION MISSING",IF(G423*(Journal!$E423-Journal!$F423)&lt;=0,"SL WRONG SIDE",IF(NOT(AND(ISNUMBER(Journal!$L423),Journal!$L423&gt;0)),IF(TRUE,"LOTS MISSING","RISK MISSING"),"")))))))))))</f>
        <v>0</v>
      </c>
      <c r="J423">
        <f>IF(NOT(A423),"",IF(I423&lt;&gt;"",I423,IF(AND(ISNUMBER(Journal!$G423),G423*(Journal!$G423-Journal!$E423)&lt;=0),"TP1 WRONG SIDE",IF(AND(ISNUMBER(Journal!$H423),G423*(Journal!$H423-Journal!$E423)&lt;=0),"TP2 WRONG SIDE",IF(AND(ISNUMBER(Journal!$I423),G423*(Journal!$I423-Journal!$E423)&lt;=0),"TP3 WRONG SIDE",IF(Journal!$K423="","OPEN",IF(AND(Journal!$M423&lt;&gt;"",OR(NOT(ISNUMBER(Journal!$M423)),Journal!$M423&lt;=0,Journal!$M423&gt;=1)),"TP1 % INVALID",IF(Journal!$K423="SL","OK",IF(Journal!$K423="TP",IF(ISNUMBER(Journal!$G423),"OK","TP1 MISSING"),IF(Journal!$K423="Manual exit",IF(ISNUMBER(Journal!$J423),"OK","MANUAL MISSING"),IF(Journal!$K423="TP1 + Breakeven",IF(ISNUMBER(Journal!$G423),"OK","TP1 MISSING"),IF(Journal!$K423="TP1 + Manual",IF(ISNUMBER(Journal!$G423),IF(ISNUMBER(Journal!$J423),"OK","MANUAL MISSING"),IF(ISNUMBER(Journal!$J423),"TP1 MISSING","TP1 &amp; MANUAL MISSING")),IF(Journal!$K423="Multiple TP",IF(ISNUMBER(Journal!$G423),IF(ISNUMBER(Journal!$H423),"OK","TP2 MISSING"),IF(ISNUMBER(Journal!$H423),"TP1 MISSING","TP1 &amp; TP2 MISSING")),"UNKNOWN OUTCOME")))))))))))))</f>
        <v>0</v>
      </c>
      <c r="K423">
        <f>J423="OK"</f>
        <v>0</v>
      </c>
      <c r="L423">
        <f>IF(ISNUMBER(Journal!$M423),Journal!$M423,0.5)</f>
        <v>0</v>
      </c>
      <c r="M423">
        <f>IF(NOT(K423),"",G423*IF(Journal!$K423="SL",Journal!$F423-Journal!$E423,IF(Journal!$K423="TP",Journal!$G423-Journal!$E423,IF(Journal!$K423="Manual exit",Journal!$J423-Journal!$E423,IF(Journal!$K423="TP1 + Breakeven",L423*(Journal!$G423-Journal!$E423),IF(Journal!$K423="TP1 + Manual",L423*(Journal!$G423-Journal!$E423)+(1-L423)*(Journal!$J423-Journal!$E423),(Journal!$G423+Journal!$H423+IF(ISNUMBER(Journal!$I423),Journal!$I423,0))/IF(ISNUMBER(Journal!$I423),3,2)-Journal!$E423))))))</f>
        <v>0</v>
      </c>
      <c r="N423">
        <f>IF(K423,Journal!$E423+G423*M423,"")</f>
        <v>0</v>
      </c>
      <c r="O423">
        <f>Q422</f>
        <v>0</v>
      </c>
      <c r="P423">
        <f>IF(OR(NOT(A423),I423&lt;&gt;""),"",Journal!$L423)</f>
        <v>0</v>
      </c>
      <c r="Q423">
        <f>O423+IF(K423,V423,0)</f>
        <v>0</v>
      </c>
      <c r="R423">
        <f>IF(P423="","",H423*P423*C423*D423)</f>
        <v>0</v>
      </c>
      <c r="S423">
        <f>IF(K423,M423*P423*C423*D423,"")</f>
        <v>0</v>
      </c>
      <c r="T423">
        <f>IF(K423,-IF(F423&gt;0,F423*Journal!$E423*P423*C423*D423,P423*E423),"")</f>
        <v>0</v>
      </c>
      <c r="U423">
        <f>IF(K423,IF(S423&gt;0,"W",IF(S423&lt;0,"L","B")),"")</f>
        <v>0</v>
      </c>
      <c r="V423">
        <f>IF(K423,S423+T423,"")</f>
        <v>0</v>
      </c>
      <c r="W423">
        <f>IF(K423,V423/O423,"")</f>
        <v>0</v>
      </c>
      <c r="X423">
        <f>IF(K423,M423/H423,"")</f>
        <v>0</v>
      </c>
      <c r="Y423">
        <f>IF(AND(OR(J423="OK",J423="OPEN"),ISNUMBER(Journal!$G423)),G423*(Journal!$G423-Journal!$E423)/H423,"")</f>
        <v>0</v>
      </c>
      <c r="Z423">
        <f>IF(AA423="","",IF(AND(ISNUMBER(Settings!$D$5),ISNUMBER(Settings!$E$5),IF(Settings!$D$5&lt;=Settings!$E$5,AND(AA423&gt;=Settings!$D$5,AA423&lt;Settings!$E$5),OR(AA423&gt;=Settings!$D$5,AA423&lt;Settings!$E$5))),Settings!$A$5,IF(AND(ISNUMBER(Settings!$D$6),ISNUMBER(Settings!$E$6),IF(Settings!$D$6&lt;=Settings!$E$6,AND(AA423&gt;=Settings!$D$6,AA423&lt;Settings!$E$6),OR(AA423&gt;=Settings!$D$6,AA423&lt;Settings!$E$6))),Settings!$A$6,IF(AND(ISNUMBER(Settings!$D$7),ISNUMBER(Settings!$E$7),IF(Settings!$D$7&lt;=Settings!$E$7,AND(AA423&gt;=Settings!$D$7,AA423&lt;Settings!$E$7),OR(AA423&gt;=Settings!$D$7,AA423&lt;Settings!$E$7))),Settings!$A$7,IF(AND(ISNUMBER(Settings!$D$8),ISNUMBER(Settings!$E$8),IF(Settings!$D$8&lt;=Settings!$E$8,AND(AA423&gt;=Settings!$D$8,AA423&lt;Settings!$E$8),OR(AA423&gt;=Settings!$D$8,AA423&lt;Settings!$E$8))),Settings!$A$8,IF(AND(ISNUMBER(Settings!$D$9),ISNUMBER(Settings!$E$9),IF(Settings!$D$9&lt;=Settings!$E$9,AND(AA423&gt;=Settings!$D$9,AA423&lt;Settings!$E$9),OR(AA423&gt;=Settings!$D$9,AA423&lt;Settings!$E$9))),Settings!$A$9,IF(AND(ISNUMBER(Settings!$D$10),ISNUMBER(Settings!$E$10),IF(Settings!$D$10&lt;=Settings!$E$10,AND(AA423&gt;=Settings!$D$10,AA423&lt;Settings!$E$10),OR(AA423&gt;=Settings!$D$10,AA423&lt;Settings!$E$10))),Settings!$A$10,"")))))))</f>
        <v>0</v>
      </c>
      <c r="AA423">
        <f>IF(AND(A423,ISNUMBER(Journal!$B423)),MOD(ROUND(MOD(Journal!$B423,1)*1440,0)-ROUND(Journal!$D$8*60,0),1440),"")</f>
        <v>0</v>
      </c>
      <c r="AB423">
        <f>IF(G423=1,"LONG",IF(G423=-1,"SHORT",""))</f>
        <v>0</v>
      </c>
      <c r="AC423">
        <f>AC422+IF(K423,1,0)</f>
        <v>0</v>
      </c>
      <c r="AD423">
        <f>IF(K423,AC423,"")</f>
        <v>0</v>
      </c>
      <c r="AE423">
        <f>J423="OPEN"</f>
        <v>0</v>
      </c>
      <c r="AF423">
        <f>AND(J423&lt;&gt;"",J423&lt;&gt;"OK",J423&lt;&gt;"OPEN")</f>
        <v>0</v>
      </c>
      <c r="AH423">
        <v>412</v>
      </c>
      <c r="AI423">
        <f>IF(AH423&gt;$AZ$11,"",IF(AH423=0,Journal!$D$3,INDEX($Q$11:$Q$1010,MATCH(AH423,$AD$11:$AD$1010,0))))</f>
        <v>0</v>
      </c>
      <c r="AJ423">
        <v>413</v>
      </c>
      <c r="AK423">
        <f>IF(AJ423&gt;$AZ$11,"",INDEX($P$11:$P$1010,MATCH(AJ423,$AD$11:$AD$1010,0)))</f>
        <v>0</v>
      </c>
    </row>
    <row r="424" spans="1:37">
      <c r="A424">
        <f>COUNTA(Journal!A424:M424)&gt;0</f>
        <v>0</v>
      </c>
      <c r="B424">
        <f>IF(Journal!$C424="",0,IFERROR(MATCH(Journal!$C424,Markets!$A$5:$A$154,0),0))</f>
        <v>0</v>
      </c>
      <c r="C424">
        <f>IF(B424&gt;0,INDEX(Markets!$C$5:$C$154,B424),"")</f>
        <v>0</v>
      </c>
      <c r="D424">
        <f>IF(B424&gt;0,INDEX(Markets!$F$5:$F$154,B424),"")</f>
        <v>0</v>
      </c>
      <c r="E424">
        <f>IF(B424&gt;0,IF(INDEX(Markets!$G$5:$G$154,B424)="",Journal!$D$4,INDEX(Markets!$G$5:$G$154,B424)),"")</f>
        <v>0</v>
      </c>
      <c r="F424">
        <f>IF(B424&gt;0,N(INDEX(Markets!$H$5:$H$154,B424)),0)</f>
        <v>0</v>
      </c>
      <c r="G424">
        <f>IF(Journal!$D424="LONG",1,IF(Journal!$D424="SHORT",-1,0))</f>
        <v>0</v>
      </c>
      <c r="H424">
        <f>IF(AND(ISNUMBER(Journal!$E424),ISNUMBER(Journal!$F424)),ABS(Journal!$E424-Journal!$F424),"")</f>
        <v>0</v>
      </c>
      <c r="I424">
        <f>IF(NOT(A424),"",IF(Journal!$C424="","INSTRUMENT MISSING",IF(B424=0,"UNKNOWN INSTRUMENT",IF(OR(NOT(ISNUMBER(C424)),NOT(ISNUMBER(D424))),"INSTRUMENT SPECS MISSING",IF(OR(C424&lt;=0,D424&lt;=0),"INSTRUMENT SPECS MISSING",IF(NOT(ISNUMBER(Journal!$E424)),"ENTRY MISSING",IF(NOT(ISNUMBER(Journal!$F424)),"SL MISSING",IF(Journal!$F424=Journal!$E424,"SL = ENTRY",IF(G424=0,"DIRECTION MISSING",IF(G424*(Journal!$E424-Journal!$F424)&lt;=0,"SL WRONG SIDE",IF(NOT(AND(ISNUMBER(Journal!$L424),Journal!$L424&gt;0)),IF(TRUE,"LOTS MISSING","RISK MISSING"),"")))))))))))</f>
        <v>0</v>
      </c>
      <c r="J424">
        <f>IF(NOT(A424),"",IF(I424&lt;&gt;"",I424,IF(AND(ISNUMBER(Journal!$G424),G424*(Journal!$G424-Journal!$E424)&lt;=0),"TP1 WRONG SIDE",IF(AND(ISNUMBER(Journal!$H424),G424*(Journal!$H424-Journal!$E424)&lt;=0),"TP2 WRONG SIDE",IF(AND(ISNUMBER(Journal!$I424),G424*(Journal!$I424-Journal!$E424)&lt;=0),"TP3 WRONG SIDE",IF(Journal!$K424="","OPEN",IF(AND(Journal!$M424&lt;&gt;"",OR(NOT(ISNUMBER(Journal!$M424)),Journal!$M424&lt;=0,Journal!$M424&gt;=1)),"TP1 % INVALID",IF(Journal!$K424="SL","OK",IF(Journal!$K424="TP",IF(ISNUMBER(Journal!$G424),"OK","TP1 MISSING"),IF(Journal!$K424="Manual exit",IF(ISNUMBER(Journal!$J424),"OK","MANUAL MISSING"),IF(Journal!$K424="TP1 + Breakeven",IF(ISNUMBER(Journal!$G424),"OK","TP1 MISSING"),IF(Journal!$K424="TP1 + Manual",IF(ISNUMBER(Journal!$G424),IF(ISNUMBER(Journal!$J424),"OK","MANUAL MISSING"),IF(ISNUMBER(Journal!$J424),"TP1 MISSING","TP1 &amp; MANUAL MISSING")),IF(Journal!$K424="Multiple TP",IF(ISNUMBER(Journal!$G424),IF(ISNUMBER(Journal!$H424),"OK","TP2 MISSING"),IF(ISNUMBER(Journal!$H424),"TP1 MISSING","TP1 &amp; TP2 MISSING")),"UNKNOWN OUTCOME")))))))))))))</f>
        <v>0</v>
      </c>
      <c r="K424">
        <f>J424="OK"</f>
        <v>0</v>
      </c>
      <c r="L424">
        <f>IF(ISNUMBER(Journal!$M424),Journal!$M424,0.5)</f>
        <v>0</v>
      </c>
      <c r="M424">
        <f>IF(NOT(K424),"",G424*IF(Journal!$K424="SL",Journal!$F424-Journal!$E424,IF(Journal!$K424="TP",Journal!$G424-Journal!$E424,IF(Journal!$K424="Manual exit",Journal!$J424-Journal!$E424,IF(Journal!$K424="TP1 + Breakeven",L424*(Journal!$G424-Journal!$E424),IF(Journal!$K424="TP1 + Manual",L424*(Journal!$G424-Journal!$E424)+(1-L424)*(Journal!$J424-Journal!$E424),(Journal!$G424+Journal!$H424+IF(ISNUMBER(Journal!$I424),Journal!$I424,0))/IF(ISNUMBER(Journal!$I424),3,2)-Journal!$E424))))))</f>
        <v>0</v>
      </c>
      <c r="N424">
        <f>IF(K424,Journal!$E424+G424*M424,"")</f>
        <v>0</v>
      </c>
      <c r="O424">
        <f>Q423</f>
        <v>0</v>
      </c>
      <c r="P424">
        <f>IF(OR(NOT(A424),I424&lt;&gt;""),"",Journal!$L424)</f>
        <v>0</v>
      </c>
      <c r="Q424">
        <f>O424+IF(K424,V424,0)</f>
        <v>0</v>
      </c>
      <c r="R424">
        <f>IF(P424="","",H424*P424*C424*D424)</f>
        <v>0</v>
      </c>
      <c r="S424">
        <f>IF(K424,M424*P424*C424*D424,"")</f>
        <v>0</v>
      </c>
      <c r="T424">
        <f>IF(K424,-IF(F424&gt;0,F424*Journal!$E424*P424*C424*D424,P424*E424),"")</f>
        <v>0</v>
      </c>
      <c r="U424">
        <f>IF(K424,IF(S424&gt;0,"W",IF(S424&lt;0,"L","B")),"")</f>
        <v>0</v>
      </c>
      <c r="V424">
        <f>IF(K424,S424+T424,"")</f>
        <v>0</v>
      </c>
      <c r="W424">
        <f>IF(K424,V424/O424,"")</f>
        <v>0</v>
      </c>
      <c r="X424">
        <f>IF(K424,M424/H424,"")</f>
        <v>0</v>
      </c>
      <c r="Y424">
        <f>IF(AND(OR(J424="OK",J424="OPEN"),ISNUMBER(Journal!$G424)),G424*(Journal!$G424-Journal!$E424)/H424,"")</f>
        <v>0</v>
      </c>
      <c r="Z424">
        <f>IF(AA424="","",IF(AND(ISNUMBER(Settings!$D$5),ISNUMBER(Settings!$E$5),IF(Settings!$D$5&lt;=Settings!$E$5,AND(AA424&gt;=Settings!$D$5,AA424&lt;Settings!$E$5),OR(AA424&gt;=Settings!$D$5,AA424&lt;Settings!$E$5))),Settings!$A$5,IF(AND(ISNUMBER(Settings!$D$6),ISNUMBER(Settings!$E$6),IF(Settings!$D$6&lt;=Settings!$E$6,AND(AA424&gt;=Settings!$D$6,AA424&lt;Settings!$E$6),OR(AA424&gt;=Settings!$D$6,AA424&lt;Settings!$E$6))),Settings!$A$6,IF(AND(ISNUMBER(Settings!$D$7),ISNUMBER(Settings!$E$7),IF(Settings!$D$7&lt;=Settings!$E$7,AND(AA424&gt;=Settings!$D$7,AA424&lt;Settings!$E$7),OR(AA424&gt;=Settings!$D$7,AA424&lt;Settings!$E$7))),Settings!$A$7,IF(AND(ISNUMBER(Settings!$D$8),ISNUMBER(Settings!$E$8),IF(Settings!$D$8&lt;=Settings!$E$8,AND(AA424&gt;=Settings!$D$8,AA424&lt;Settings!$E$8),OR(AA424&gt;=Settings!$D$8,AA424&lt;Settings!$E$8))),Settings!$A$8,IF(AND(ISNUMBER(Settings!$D$9),ISNUMBER(Settings!$E$9),IF(Settings!$D$9&lt;=Settings!$E$9,AND(AA424&gt;=Settings!$D$9,AA424&lt;Settings!$E$9),OR(AA424&gt;=Settings!$D$9,AA424&lt;Settings!$E$9))),Settings!$A$9,IF(AND(ISNUMBER(Settings!$D$10),ISNUMBER(Settings!$E$10),IF(Settings!$D$10&lt;=Settings!$E$10,AND(AA424&gt;=Settings!$D$10,AA424&lt;Settings!$E$10),OR(AA424&gt;=Settings!$D$10,AA424&lt;Settings!$E$10))),Settings!$A$10,"")))))))</f>
        <v>0</v>
      </c>
      <c r="AA424">
        <f>IF(AND(A424,ISNUMBER(Journal!$B424)),MOD(ROUND(MOD(Journal!$B424,1)*1440,0)-ROUND(Journal!$D$8*60,0),1440),"")</f>
        <v>0</v>
      </c>
      <c r="AB424">
        <f>IF(G424=1,"LONG",IF(G424=-1,"SHORT",""))</f>
        <v>0</v>
      </c>
      <c r="AC424">
        <f>AC423+IF(K424,1,0)</f>
        <v>0</v>
      </c>
      <c r="AD424">
        <f>IF(K424,AC424,"")</f>
        <v>0</v>
      </c>
      <c r="AE424">
        <f>J424="OPEN"</f>
        <v>0</v>
      </c>
      <c r="AF424">
        <f>AND(J424&lt;&gt;"",J424&lt;&gt;"OK",J424&lt;&gt;"OPEN")</f>
        <v>0</v>
      </c>
      <c r="AH424">
        <v>413</v>
      </c>
      <c r="AI424">
        <f>IF(AH424&gt;$AZ$11,"",IF(AH424=0,Journal!$D$3,INDEX($Q$11:$Q$1010,MATCH(AH424,$AD$11:$AD$1010,0))))</f>
        <v>0</v>
      </c>
      <c r="AJ424">
        <v>414</v>
      </c>
      <c r="AK424">
        <f>IF(AJ424&gt;$AZ$11,"",INDEX($P$11:$P$1010,MATCH(AJ424,$AD$11:$AD$1010,0)))</f>
        <v>0</v>
      </c>
    </row>
    <row r="425" spans="1:37">
      <c r="A425">
        <f>COUNTA(Journal!A425:M425)&gt;0</f>
        <v>0</v>
      </c>
      <c r="B425">
        <f>IF(Journal!$C425="",0,IFERROR(MATCH(Journal!$C425,Markets!$A$5:$A$154,0),0))</f>
        <v>0</v>
      </c>
      <c r="C425">
        <f>IF(B425&gt;0,INDEX(Markets!$C$5:$C$154,B425),"")</f>
        <v>0</v>
      </c>
      <c r="D425">
        <f>IF(B425&gt;0,INDEX(Markets!$F$5:$F$154,B425),"")</f>
        <v>0</v>
      </c>
      <c r="E425">
        <f>IF(B425&gt;0,IF(INDEX(Markets!$G$5:$G$154,B425)="",Journal!$D$4,INDEX(Markets!$G$5:$G$154,B425)),"")</f>
        <v>0</v>
      </c>
      <c r="F425">
        <f>IF(B425&gt;0,N(INDEX(Markets!$H$5:$H$154,B425)),0)</f>
        <v>0</v>
      </c>
      <c r="G425">
        <f>IF(Journal!$D425="LONG",1,IF(Journal!$D425="SHORT",-1,0))</f>
        <v>0</v>
      </c>
      <c r="H425">
        <f>IF(AND(ISNUMBER(Journal!$E425),ISNUMBER(Journal!$F425)),ABS(Journal!$E425-Journal!$F425),"")</f>
        <v>0</v>
      </c>
      <c r="I425">
        <f>IF(NOT(A425),"",IF(Journal!$C425="","INSTRUMENT MISSING",IF(B425=0,"UNKNOWN INSTRUMENT",IF(OR(NOT(ISNUMBER(C425)),NOT(ISNUMBER(D425))),"INSTRUMENT SPECS MISSING",IF(OR(C425&lt;=0,D425&lt;=0),"INSTRUMENT SPECS MISSING",IF(NOT(ISNUMBER(Journal!$E425)),"ENTRY MISSING",IF(NOT(ISNUMBER(Journal!$F425)),"SL MISSING",IF(Journal!$F425=Journal!$E425,"SL = ENTRY",IF(G425=0,"DIRECTION MISSING",IF(G425*(Journal!$E425-Journal!$F425)&lt;=0,"SL WRONG SIDE",IF(NOT(AND(ISNUMBER(Journal!$L425),Journal!$L425&gt;0)),IF(TRUE,"LOTS MISSING","RISK MISSING"),"")))))))))))</f>
        <v>0</v>
      </c>
      <c r="J425">
        <f>IF(NOT(A425),"",IF(I425&lt;&gt;"",I425,IF(AND(ISNUMBER(Journal!$G425),G425*(Journal!$G425-Journal!$E425)&lt;=0),"TP1 WRONG SIDE",IF(AND(ISNUMBER(Journal!$H425),G425*(Journal!$H425-Journal!$E425)&lt;=0),"TP2 WRONG SIDE",IF(AND(ISNUMBER(Journal!$I425),G425*(Journal!$I425-Journal!$E425)&lt;=0),"TP3 WRONG SIDE",IF(Journal!$K425="","OPEN",IF(AND(Journal!$M425&lt;&gt;"",OR(NOT(ISNUMBER(Journal!$M425)),Journal!$M425&lt;=0,Journal!$M425&gt;=1)),"TP1 % INVALID",IF(Journal!$K425="SL","OK",IF(Journal!$K425="TP",IF(ISNUMBER(Journal!$G425),"OK","TP1 MISSING"),IF(Journal!$K425="Manual exit",IF(ISNUMBER(Journal!$J425),"OK","MANUAL MISSING"),IF(Journal!$K425="TP1 + Breakeven",IF(ISNUMBER(Journal!$G425),"OK","TP1 MISSING"),IF(Journal!$K425="TP1 + Manual",IF(ISNUMBER(Journal!$G425),IF(ISNUMBER(Journal!$J425),"OK","MANUAL MISSING"),IF(ISNUMBER(Journal!$J425),"TP1 MISSING","TP1 &amp; MANUAL MISSING")),IF(Journal!$K425="Multiple TP",IF(ISNUMBER(Journal!$G425),IF(ISNUMBER(Journal!$H425),"OK","TP2 MISSING"),IF(ISNUMBER(Journal!$H425),"TP1 MISSING","TP1 &amp; TP2 MISSING")),"UNKNOWN OUTCOME")))))))))))))</f>
        <v>0</v>
      </c>
      <c r="K425">
        <f>J425="OK"</f>
        <v>0</v>
      </c>
      <c r="L425">
        <f>IF(ISNUMBER(Journal!$M425),Journal!$M425,0.5)</f>
        <v>0</v>
      </c>
      <c r="M425">
        <f>IF(NOT(K425),"",G425*IF(Journal!$K425="SL",Journal!$F425-Journal!$E425,IF(Journal!$K425="TP",Journal!$G425-Journal!$E425,IF(Journal!$K425="Manual exit",Journal!$J425-Journal!$E425,IF(Journal!$K425="TP1 + Breakeven",L425*(Journal!$G425-Journal!$E425),IF(Journal!$K425="TP1 + Manual",L425*(Journal!$G425-Journal!$E425)+(1-L425)*(Journal!$J425-Journal!$E425),(Journal!$G425+Journal!$H425+IF(ISNUMBER(Journal!$I425),Journal!$I425,0))/IF(ISNUMBER(Journal!$I425),3,2)-Journal!$E425))))))</f>
        <v>0</v>
      </c>
      <c r="N425">
        <f>IF(K425,Journal!$E425+G425*M425,"")</f>
        <v>0</v>
      </c>
      <c r="O425">
        <f>Q424</f>
        <v>0</v>
      </c>
      <c r="P425">
        <f>IF(OR(NOT(A425),I425&lt;&gt;""),"",Journal!$L425)</f>
        <v>0</v>
      </c>
      <c r="Q425">
        <f>O425+IF(K425,V425,0)</f>
        <v>0</v>
      </c>
      <c r="R425">
        <f>IF(P425="","",H425*P425*C425*D425)</f>
        <v>0</v>
      </c>
      <c r="S425">
        <f>IF(K425,M425*P425*C425*D425,"")</f>
        <v>0</v>
      </c>
      <c r="T425">
        <f>IF(K425,-IF(F425&gt;0,F425*Journal!$E425*P425*C425*D425,P425*E425),"")</f>
        <v>0</v>
      </c>
      <c r="U425">
        <f>IF(K425,IF(S425&gt;0,"W",IF(S425&lt;0,"L","B")),"")</f>
        <v>0</v>
      </c>
      <c r="V425">
        <f>IF(K425,S425+T425,"")</f>
        <v>0</v>
      </c>
      <c r="W425">
        <f>IF(K425,V425/O425,"")</f>
        <v>0</v>
      </c>
      <c r="X425">
        <f>IF(K425,M425/H425,"")</f>
        <v>0</v>
      </c>
      <c r="Y425">
        <f>IF(AND(OR(J425="OK",J425="OPEN"),ISNUMBER(Journal!$G425)),G425*(Journal!$G425-Journal!$E425)/H425,"")</f>
        <v>0</v>
      </c>
      <c r="Z425">
        <f>IF(AA425="","",IF(AND(ISNUMBER(Settings!$D$5),ISNUMBER(Settings!$E$5),IF(Settings!$D$5&lt;=Settings!$E$5,AND(AA425&gt;=Settings!$D$5,AA425&lt;Settings!$E$5),OR(AA425&gt;=Settings!$D$5,AA425&lt;Settings!$E$5))),Settings!$A$5,IF(AND(ISNUMBER(Settings!$D$6),ISNUMBER(Settings!$E$6),IF(Settings!$D$6&lt;=Settings!$E$6,AND(AA425&gt;=Settings!$D$6,AA425&lt;Settings!$E$6),OR(AA425&gt;=Settings!$D$6,AA425&lt;Settings!$E$6))),Settings!$A$6,IF(AND(ISNUMBER(Settings!$D$7),ISNUMBER(Settings!$E$7),IF(Settings!$D$7&lt;=Settings!$E$7,AND(AA425&gt;=Settings!$D$7,AA425&lt;Settings!$E$7),OR(AA425&gt;=Settings!$D$7,AA425&lt;Settings!$E$7))),Settings!$A$7,IF(AND(ISNUMBER(Settings!$D$8),ISNUMBER(Settings!$E$8),IF(Settings!$D$8&lt;=Settings!$E$8,AND(AA425&gt;=Settings!$D$8,AA425&lt;Settings!$E$8),OR(AA425&gt;=Settings!$D$8,AA425&lt;Settings!$E$8))),Settings!$A$8,IF(AND(ISNUMBER(Settings!$D$9),ISNUMBER(Settings!$E$9),IF(Settings!$D$9&lt;=Settings!$E$9,AND(AA425&gt;=Settings!$D$9,AA425&lt;Settings!$E$9),OR(AA425&gt;=Settings!$D$9,AA425&lt;Settings!$E$9))),Settings!$A$9,IF(AND(ISNUMBER(Settings!$D$10),ISNUMBER(Settings!$E$10),IF(Settings!$D$10&lt;=Settings!$E$10,AND(AA425&gt;=Settings!$D$10,AA425&lt;Settings!$E$10),OR(AA425&gt;=Settings!$D$10,AA425&lt;Settings!$E$10))),Settings!$A$10,"")))))))</f>
        <v>0</v>
      </c>
      <c r="AA425">
        <f>IF(AND(A425,ISNUMBER(Journal!$B425)),MOD(ROUND(MOD(Journal!$B425,1)*1440,0)-ROUND(Journal!$D$8*60,0),1440),"")</f>
        <v>0</v>
      </c>
      <c r="AB425">
        <f>IF(G425=1,"LONG",IF(G425=-1,"SHORT",""))</f>
        <v>0</v>
      </c>
      <c r="AC425">
        <f>AC424+IF(K425,1,0)</f>
        <v>0</v>
      </c>
      <c r="AD425">
        <f>IF(K425,AC425,"")</f>
        <v>0</v>
      </c>
      <c r="AE425">
        <f>J425="OPEN"</f>
        <v>0</v>
      </c>
      <c r="AF425">
        <f>AND(J425&lt;&gt;"",J425&lt;&gt;"OK",J425&lt;&gt;"OPEN")</f>
        <v>0</v>
      </c>
      <c r="AH425">
        <v>414</v>
      </c>
      <c r="AI425">
        <f>IF(AH425&gt;$AZ$11,"",IF(AH425=0,Journal!$D$3,INDEX($Q$11:$Q$1010,MATCH(AH425,$AD$11:$AD$1010,0))))</f>
        <v>0</v>
      </c>
      <c r="AJ425">
        <v>415</v>
      </c>
      <c r="AK425">
        <f>IF(AJ425&gt;$AZ$11,"",INDEX($P$11:$P$1010,MATCH(AJ425,$AD$11:$AD$1010,0)))</f>
        <v>0</v>
      </c>
    </row>
    <row r="426" spans="1:37">
      <c r="A426">
        <f>COUNTA(Journal!A426:M426)&gt;0</f>
        <v>0</v>
      </c>
      <c r="B426">
        <f>IF(Journal!$C426="",0,IFERROR(MATCH(Journal!$C426,Markets!$A$5:$A$154,0),0))</f>
        <v>0</v>
      </c>
      <c r="C426">
        <f>IF(B426&gt;0,INDEX(Markets!$C$5:$C$154,B426),"")</f>
        <v>0</v>
      </c>
      <c r="D426">
        <f>IF(B426&gt;0,INDEX(Markets!$F$5:$F$154,B426),"")</f>
        <v>0</v>
      </c>
      <c r="E426">
        <f>IF(B426&gt;0,IF(INDEX(Markets!$G$5:$G$154,B426)="",Journal!$D$4,INDEX(Markets!$G$5:$G$154,B426)),"")</f>
        <v>0</v>
      </c>
      <c r="F426">
        <f>IF(B426&gt;0,N(INDEX(Markets!$H$5:$H$154,B426)),0)</f>
        <v>0</v>
      </c>
      <c r="G426">
        <f>IF(Journal!$D426="LONG",1,IF(Journal!$D426="SHORT",-1,0))</f>
        <v>0</v>
      </c>
      <c r="H426">
        <f>IF(AND(ISNUMBER(Journal!$E426),ISNUMBER(Journal!$F426)),ABS(Journal!$E426-Journal!$F426),"")</f>
        <v>0</v>
      </c>
      <c r="I426">
        <f>IF(NOT(A426),"",IF(Journal!$C426="","INSTRUMENT MISSING",IF(B426=0,"UNKNOWN INSTRUMENT",IF(OR(NOT(ISNUMBER(C426)),NOT(ISNUMBER(D426))),"INSTRUMENT SPECS MISSING",IF(OR(C426&lt;=0,D426&lt;=0),"INSTRUMENT SPECS MISSING",IF(NOT(ISNUMBER(Journal!$E426)),"ENTRY MISSING",IF(NOT(ISNUMBER(Journal!$F426)),"SL MISSING",IF(Journal!$F426=Journal!$E426,"SL = ENTRY",IF(G426=0,"DIRECTION MISSING",IF(G426*(Journal!$E426-Journal!$F426)&lt;=0,"SL WRONG SIDE",IF(NOT(AND(ISNUMBER(Journal!$L426),Journal!$L426&gt;0)),IF(TRUE,"LOTS MISSING","RISK MISSING"),"")))))))))))</f>
        <v>0</v>
      </c>
      <c r="J426">
        <f>IF(NOT(A426),"",IF(I426&lt;&gt;"",I426,IF(AND(ISNUMBER(Journal!$G426),G426*(Journal!$G426-Journal!$E426)&lt;=0),"TP1 WRONG SIDE",IF(AND(ISNUMBER(Journal!$H426),G426*(Journal!$H426-Journal!$E426)&lt;=0),"TP2 WRONG SIDE",IF(AND(ISNUMBER(Journal!$I426),G426*(Journal!$I426-Journal!$E426)&lt;=0),"TP3 WRONG SIDE",IF(Journal!$K426="","OPEN",IF(AND(Journal!$M426&lt;&gt;"",OR(NOT(ISNUMBER(Journal!$M426)),Journal!$M426&lt;=0,Journal!$M426&gt;=1)),"TP1 % INVALID",IF(Journal!$K426="SL","OK",IF(Journal!$K426="TP",IF(ISNUMBER(Journal!$G426),"OK","TP1 MISSING"),IF(Journal!$K426="Manual exit",IF(ISNUMBER(Journal!$J426),"OK","MANUAL MISSING"),IF(Journal!$K426="TP1 + Breakeven",IF(ISNUMBER(Journal!$G426),"OK","TP1 MISSING"),IF(Journal!$K426="TP1 + Manual",IF(ISNUMBER(Journal!$G426),IF(ISNUMBER(Journal!$J426),"OK","MANUAL MISSING"),IF(ISNUMBER(Journal!$J426),"TP1 MISSING","TP1 &amp; MANUAL MISSING")),IF(Journal!$K426="Multiple TP",IF(ISNUMBER(Journal!$G426),IF(ISNUMBER(Journal!$H426),"OK","TP2 MISSING"),IF(ISNUMBER(Journal!$H426),"TP1 MISSING","TP1 &amp; TP2 MISSING")),"UNKNOWN OUTCOME")))))))))))))</f>
        <v>0</v>
      </c>
      <c r="K426">
        <f>J426="OK"</f>
        <v>0</v>
      </c>
      <c r="L426">
        <f>IF(ISNUMBER(Journal!$M426),Journal!$M426,0.5)</f>
        <v>0</v>
      </c>
      <c r="M426">
        <f>IF(NOT(K426),"",G426*IF(Journal!$K426="SL",Journal!$F426-Journal!$E426,IF(Journal!$K426="TP",Journal!$G426-Journal!$E426,IF(Journal!$K426="Manual exit",Journal!$J426-Journal!$E426,IF(Journal!$K426="TP1 + Breakeven",L426*(Journal!$G426-Journal!$E426),IF(Journal!$K426="TP1 + Manual",L426*(Journal!$G426-Journal!$E426)+(1-L426)*(Journal!$J426-Journal!$E426),(Journal!$G426+Journal!$H426+IF(ISNUMBER(Journal!$I426),Journal!$I426,0))/IF(ISNUMBER(Journal!$I426),3,2)-Journal!$E426))))))</f>
        <v>0</v>
      </c>
      <c r="N426">
        <f>IF(K426,Journal!$E426+G426*M426,"")</f>
        <v>0</v>
      </c>
      <c r="O426">
        <f>Q425</f>
        <v>0</v>
      </c>
      <c r="P426">
        <f>IF(OR(NOT(A426),I426&lt;&gt;""),"",Journal!$L426)</f>
        <v>0</v>
      </c>
      <c r="Q426">
        <f>O426+IF(K426,V426,0)</f>
        <v>0</v>
      </c>
      <c r="R426">
        <f>IF(P426="","",H426*P426*C426*D426)</f>
        <v>0</v>
      </c>
      <c r="S426">
        <f>IF(K426,M426*P426*C426*D426,"")</f>
        <v>0</v>
      </c>
      <c r="T426">
        <f>IF(K426,-IF(F426&gt;0,F426*Journal!$E426*P426*C426*D426,P426*E426),"")</f>
        <v>0</v>
      </c>
      <c r="U426">
        <f>IF(K426,IF(S426&gt;0,"W",IF(S426&lt;0,"L","B")),"")</f>
        <v>0</v>
      </c>
      <c r="V426">
        <f>IF(K426,S426+T426,"")</f>
        <v>0</v>
      </c>
      <c r="W426">
        <f>IF(K426,V426/O426,"")</f>
        <v>0</v>
      </c>
      <c r="X426">
        <f>IF(K426,M426/H426,"")</f>
        <v>0</v>
      </c>
      <c r="Y426">
        <f>IF(AND(OR(J426="OK",J426="OPEN"),ISNUMBER(Journal!$G426)),G426*(Journal!$G426-Journal!$E426)/H426,"")</f>
        <v>0</v>
      </c>
      <c r="Z426">
        <f>IF(AA426="","",IF(AND(ISNUMBER(Settings!$D$5),ISNUMBER(Settings!$E$5),IF(Settings!$D$5&lt;=Settings!$E$5,AND(AA426&gt;=Settings!$D$5,AA426&lt;Settings!$E$5),OR(AA426&gt;=Settings!$D$5,AA426&lt;Settings!$E$5))),Settings!$A$5,IF(AND(ISNUMBER(Settings!$D$6),ISNUMBER(Settings!$E$6),IF(Settings!$D$6&lt;=Settings!$E$6,AND(AA426&gt;=Settings!$D$6,AA426&lt;Settings!$E$6),OR(AA426&gt;=Settings!$D$6,AA426&lt;Settings!$E$6))),Settings!$A$6,IF(AND(ISNUMBER(Settings!$D$7),ISNUMBER(Settings!$E$7),IF(Settings!$D$7&lt;=Settings!$E$7,AND(AA426&gt;=Settings!$D$7,AA426&lt;Settings!$E$7),OR(AA426&gt;=Settings!$D$7,AA426&lt;Settings!$E$7))),Settings!$A$7,IF(AND(ISNUMBER(Settings!$D$8),ISNUMBER(Settings!$E$8),IF(Settings!$D$8&lt;=Settings!$E$8,AND(AA426&gt;=Settings!$D$8,AA426&lt;Settings!$E$8),OR(AA426&gt;=Settings!$D$8,AA426&lt;Settings!$E$8))),Settings!$A$8,IF(AND(ISNUMBER(Settings!$D$9),ISNUMBER(Settings!$E$9),IF(Settings!$D$9&lt;=Settings!$E$9,AND(AA426&gt;=Settings!$D$9,AA426&lt;Settings!$E$9),OR(AA426&gt;=Settings!$D$9,AA426&lt;Settings!$E$9))),Settings!$A$9,IF(AND(ISNUMBER(Settings!$D$10),ISNUMBER(Settings!$E$10),IF(Settings!$D$10&lt;=Settings!$E$10,AND(AA426&gt;=Settings!$D$10,AA426&lt;Settings!$E$10),OR(AA426&gt;=Settings!$D$10,AA426&lt;Settings!$E$10))),Settings!$A$10,"")))))))</f>
        <v>0</v>
      </c>
      <c r="AA426">
        <f>IF(AND(A426,ISNUMBER(Journal!$B426)),MOD(ROUND(MOD(Journal!$B426,1)*1440,0)-ROUND(Journal!$D$8*60,0),1440),"")</f>
        <v>0</v>
      </c>
      <c r="AB426">
        <f>IF(G426=1,"LONG",IF(G426=-1,"SHORT",""))</f>
        <v>0</v>
      </c>
      <c r="AC426">
        <f>AC425+IF(K426,1,0)</f>
        <v>0</v>
      </c>
      <c r="AD426">
        <f>IF(K426,AC426,"")</f>
        <v>0</v>
      </c>
      <c r="AE426">
        <f>J426="OPEN"</f>
        <v>0</v>
      </c>
      <c r="AF426">
        <f>AND(J426&lt;&gt;"",J426&lt;&gt;"OK",J426&lt;&gt;"OPEN")</f>
        <v>0</v>
      </c>
      <c r="AH426">
        <v>415</v>
      </c>
      <c r="AI426">
        <f>IF(AH426&gt;$AZ$11,"",IF(AH426=0,Journal!$D$3,INDEX($Q$11:$Q$1010,MATCH(AH426,$AD$11:$AD$1010,0))))</f>
        <v>0</v>
      </c>
      <c r="AJ426">
        <v>416</v>
      </c>
      <c r="AK426">
        <f>IF(AJ426&gt;$AZ$11,"",INDEX($P$11:$P$1010,MATCH(AJ426,$AD$11:$AD$1010,0)))</f>
        <v>0</v>
      </c>
    </row>
    <row r="427" spans="1:37">
      <c r="A427">
        <f>COUNTA(Journal!A427:M427)&gt;0</f>
        <v>0</v>
      </c>
      <c r="B427">
        <f>IF(Journal!$C427="",0,IFERROR(MATCH(Journal!$C427,Markets!$A$5:$A$154,0),0))</f>
        <v>0</v>
      </c>
      <c r="C427">
        <f>IF(B427&gt;0,INDEX(Markets!$C$5:$C$154,B427),"")</f>
        <v>0</v>
      </c>
      <c r="D427">
        <f>IF(B427&gt;0,INDEX(Markets!$F$5:$F$154,B427),"")</f>
        <v>0</v>
      </c>
      <c r="E427">
        <f>IF(B427&gt;0,IF(INDEX(Markets!$G$5:$G$154,B427)="",Journal!$D$4,INDEX(Markets!$G$5:$G$154,B427)),"")</f>
        <v>0</v>
      </c>
      <c r="F427">
        <f>IF(B427&gt;0,N(INDEX(Markets!$H$5:$H$154,B427)),0)</f>
        <v>0</v>
      </c>
      <c r="G427">
        <f>IF(Journal!$D427="LONG",1,IF(Journal!$D427="SHORT",-1,0))</f>
        <v>0</v>
      </c>
      <c r="H427">
        <f>IF(AND(ISNUMBER(Journal!$E427),ISNUMBER(Journal!$F427)),ABS(Journal!$E427-Journal!$F427),"")</f>
        <v>0</v>
      </c>
      <c r="I427">
        <f>IF(NOT(A427),"",IF(Journal!$C427="","INSTRUMENT MISSING",IF(B427=0,"UNKNOWN INSTRUMENT",IF(OR(NOT(ISNUMBER(C427)),NOT(ISNUMBER(D427))),"INSTRUMENT SPECS MISSING",IF(OR(C427&lt;=0,D427&lt;=0),"INSTRUMENT SPECS MISSING",IF(NOT(ISNUMBER(Journal!$E427)),"ENTRY MISSING",IF(NOT(ISNUMBER(Journal!$F427)),"SL MISSING",IF(Journal!$F427=Journal!$E427,"SL = ENTRY",IF(G427=0,"DIRECTION MISSING",IF(G427*(Journal!$E427-Journal!$F427)&lt;=0,"SL WRONG SIDE",IF(NOT(AND(ISNUMBER(Journal!$L427),Journal!$L427&gt;0)),IF(TRUE,"LOTS MISSING","RISK MISSING"),"")))))))))))</f>
        <v>0</v>
      </c>
      <c r="J427">
        <f>IF(NOT(A427),"",IF(I427&lt;&gt;"",I427,IF(AND(ISNUMBER(Journal!$G427),G427*(Journal!$G427-Journal!$E427)&lt;=0),"TP1 WRONG SIDE",IF(AND(ISNUMBER(Journal!$H427),G427*(Journal!$H427-Journal!$E427)&lt;=0),"TP2 WRONG SIDE",IF(AND(ISNUMBER(Journal!$I427),G427*(Journal!$I427-Journal!$E427)&lt;=0),"TP3 WRONG SIDE",IF(Journal!$K427="","OPEN",IF(AND(Journal!$M427&lt;&gt;"",OR(NOT(ISNUMBER(Journal!$M427)),Journal!$M427&lt;=0,Journal!$M427&gt;=1)),"TP1 % INVALID",IF(Journal!$K427="SL","OK",IF(Journal!$K427="TP",IF(ISNUMBER(Journal!$G427),"OK","TP1 MISSING"),IF(Journal!$K427="Manual exit",IF(ISNUMBER(Journal!$J427),"OK","MANUAL MISSING"),IF(Journal!$K427="TP1 + Breakeven",IF(ISNUMBER(Journal!$G427),"OK","TP1 MISSING"),IF(Journal!$K427="TP1 + Manual",IF(ISNUMBER(Journal!$G427),IF(ISNUMBER(Journal!$J427),"OK","MANUAL MISSING"),IF(ISNUMBER(Journal!$J427),"TP1 MISSING","TP1 &amp; MANUAL MISSING")),IF(Journal!$K427="Multiple TP",IF(ISNUMBER(Journal!$G427),IF(ISNUMBER(Journal!$H427),"OK","TP2 MISSING"),IF(ISNUMBER(Journal!$H427),"TP1 MISSING","TP1 &amp; TP2 MISSING")),"UNKNOWN OUTCOME")))))))))))))</f>
        <v>0</v>
      </c>
      <c r="K427">
        <f>J427="OK"</f>
        <v>0</v>
      </c>
      <c r="L427">
        <f>IF(ISNUMBER(Journal!$M427),Journal!$M427,0.5)</f>
        <v>0</v>
      </c>
      <c r="M427">
        <f>IF(NOT(K427),"",G427*IF(Journal!$K427="SL",Journal!$F427-Journal!$E427,IF(Journal!$K427="TP",Journal!$G427-Journal!$E427,IF(Journal!$K427="Manual exit",Journal!$J427-Journal!$E427,IF(Journal!$K427="TP1 + Breakeven",L427*(Journal!$G427-Journal!$E427),IF(Journal!$K427="TP1 + Manual",L427*(Journal!$G427-Journal!$E427)+(1-L427)*(Journal!$J427-Journal!$E427),(Journal!$G427+Journal!$H427+IF(ISNUMBER(Journal!$I427),Journal!$I427,0))/IF(ISNUMBER(Journal!$I427),3,2)-Journal!$E427))))))</f>
        <v>0</v>
      </c>
      <c r="N427">
        <f>IF(K427,Journal!$E427+G427*M427,"")</f>
        <v>0</v>
      </c>
      <c r="O427">
        <f>Q426</f>
        <v>0</v>
      </c>
      <c r="P427">
        <f>IF(OR(NOT(A427),I427&lt;&gt;""),"",Journal!$L427)</f>
        <v>0</v>
      </c>
      <c r="Q427">
        <f>O427+IF(K427,V427,0)</f>
        <v>0</v>
      </c>
      <c r="R427">
        <f>IF(P427="","",H427*P427*C427*D427)</f>
        <v>0</v>
      </c>
      <c r="S427">
        <f>IF(K427,M427*P427*C427*D427,"")</f>
        <v>0</v>
      </c>
      <c r="T427">
        <f>IF(K427,-IF(F427&gt;0,F427*Journal!$E427*P427*C427*D427,P427*E427),"")</f>
        <v>0</v>
      </c>
      <c r="U427">
        <f>IF(K427,IF(S427&gt;0,"W",IF(S427&lt;0,"L","B")),"")</f>
        <v>0</v>
      </c>
      <c r="V427">
        <f>IF(K427,S427+T427,"")</f>
        <v>0</v>
      </c>
      <c r="W427">
        <f>IF(K427,V427/O427,"")</f>
        <v>0</v>
      </c>
      <c r="X427">
        <f>IF(K427,M427/H427,"")</f>
        <v>0</v>
      </c>
      <c r="Y427">
        <f>IF(AND(OR(J427="OK",J427="OPEN"),ISNUMBER(Journal!$G427)),G427*(Journal!$G427-Journal!$E427)/H427,"")</f>
        <v>0</v>
      </c>
      <c r="Z427">
        <f>IF(AA427="","",IF(AND(ISNUMBER(Settings!$D$5),ISNUMBER(Settings!$E$5),IF(Settings!$D$5&lt;=Settings!$E$5,AND(AA427&gt;=Settings!$D$5,AA427&lt;Settings!$E$5),OR(AA427&gt;=Settings!$D$5,AA427&lt;Settings!$E$5))),Settings!$A$5,IF(AND(ISNUMBER(Settings!$D$6),ISNUMBER(Settings!$E$6),IF(Settings!$D$6&lt;=Settings!$E$6,AND(AA427&gt;=Settings!$D$6,AA427&lt;Settings!$E$6),OR(AA427&gt;=Settings!$D$6,AA427&lt;Settings!$E$6))),Settings!$A$6,IF(AND(ISNUMBER(Settings!$D$7),ISNUMBER(Settings!$E$7),IF(Settings!$D$7&lt;=Settings!$E$7,AND(AA427&gt;=Settings!$D$7,AA427&lt;Settings!$E$7),OR(AA427&gt;=Settings!$D$7,AA427&lt;Settings!$E$7))),Settings!$A$7,IF(AND(ISNUMBER(Settings!$D$8),ISNUMBER(Settings!$E$8),IF(Settings!$D$8&lt;=Settings!$E$8,AND(AA427&gt;=Settings!$D$8,AA427&lt;Settings!$E$8),OR(AA427&gt;=Settings!$D$8,AA427&lt;Settings!$E$8))),Settings!$A$8,IF(AND(ISNUMBER(Settings!$D$9),ISNUMBER(Settings!$E$9),IF(Settings!$D$9&lt;=Settings!$E$9,AND(AA427&gt;=Settings!$D$9,AA427&lt;Settings!$E$9),OR(AA427&gt;=Settings!$D$9,AA427&lt;Settings!$E$9))),Settings!$A$9,IF(AND(ISNUMBER(Settings!$D$10),ISNUMBER(Settings!$E$10),IF(Settings!$D$10&lt;=Settings!$E$10,AND(AA427&gt;=Settings!$D$10,AA427&lt;Settings!$E$10),OR(AA427&gt;=Settings!$D$10,AA427&lt;Settings!$E$10))),Settings!$A$10,"")))))))</f>
        <v>0</v>
      </c>
      <c r="AA427">
        <f>IF(AND(A427,ISNUMBER(Journal!$B427)),MOD(ROUND(MOD(Journal!$B427,1)*1440,0)-ROUND(Journal!$D$8*60,0),1440),"")</f>
        <v>0</v>
      </c>
      <c r="AB427">
        <f>IF(G427=1,"LONG",IF(G427=-1,"SHORT",""))</f>
        <v>0</v>
      </c>
      <c r="AC427">
        <f>AC426+IF(K427,1,0)</f>
        <v>0</v>
      </c>
      <c r="AD427">
        <f>IF(K427,AC427,"")</f>
        <v>0</v>
      </c>
      <c r="AE427">
        <f>J427="OPEN"</f>
        <v>0</v>
      </c>
      <c r="AF427">
        <f>AND(J427&lt;&gt;"",J427&lt;&gt;"OK",J427&lt;&gt;"OPEN")</f>
        <v>0</v>
      </c>
      <c r="AH427">
        <v>416</v>
      </c>
      <c r="AI427">
        <f>IF(AH427&gt;$AZ$11,"",IF(AH427=0,Journal!$D$3,INDEX($Q$11:$Q$1010,MATCH(AH427,$AD$11:$AD$1010,0))))</f>
        <v>0</v>
      </c>
      <c r="AJ427">
        <v>417</v>
      </c>
      <c r="AK427">
        <f>IF(AJ427&gt;$AZ$11,"",INDEX($P$11:$P$1010,MATCH(AJ427,$AD$11:$AD$1010,0)))</f>
        <v>0</v>
      </c>
    </row>
    <row r="428" spans="1:37">
      <c r="A428">
        <f>COUNTA(Journal!A428:M428)&gt;0</f>
        <v>0</v>
      </c>
      <c r="B428">
        <f>IF(Journal!$C428="",0,IFERROR(MATCH(Journal!$C428,Markets!$A$5:$A$154,0),0))</f>
        <v>0</v>
      </c>
      <c r="C428">
        <f>IF(B428&gt;0,INDEX(Markets!$C$5:$C$154,B428),"")</f>
        <v>0</v>
      </c>
      <c r="D428">
        <f>IF(B428&gt;0,INDEX(Markets!$F$5:$F$154,B428),"")</f>
        <v>0</v>
      </c>
      <c r="E428">
        <f>IF(B428&gt;0,IF(INDEX(Markets!$G$5:$G$154,B428)="",Journal!$D$4,INDEX(Markets!$G$5:$G$154,B428)),"")</f>
        <v>0</v>
      </c>
      <c r="F428">
        <f>IF(B428&gt;0,N(INDEX(Markets!$H$5:$H$154,B428)),0)</f>
        <v>0</v>
      </c>
      <c r="G428">
        <f>IF(Journal!$D428="LONG",1,IF(Journal!$D428="SHORT",-1,0))</f>
        <v>0</v>
      </c>
      <c r="H428">
        <f>IF(AND(ISNUMBER(Journal!$E428),ISNUMBER(Journal!$F428)),ABS(Journal!$E428-Journal!$F428),"")</f>
        <v>0</v>
      </c>
      <c r="I428">
        <f>IF(NOT(A428),"",IF(Journal!$C428="","INSTRUMENT MISSING",IF(B428=0,"UNKNOWN INSTRUMENT",IF(OR(NOT(ISNUMBER(C428)),NOT(ISNUMBER(D428))),"INSTRUMENT SPECS MISSING",IF(OR(C428&lt;=0,D428&lt;=0),"INSTRUMENT SPECS MISSING",IF(NOT(ISNUMBER(Journal!$E428)),"ENTRY MISSING",IF(NOT(ISNUMBER(Journal!$F428)),"SL MISSING",IF(Journal!$F428=Journal!$E428,"SL = ENTRY",IF(G428=0,"DIRECTION MISSING",IF(G428*(Journal!$E428-Journal!$F428)&lt;=0,"SL WRONG SIDE",IF(NOT(AND(ISNUMBER(Journal!$L428),Journal!$L428&gt;0)),IF(TRUE,"LOTS MISSING","RISK MISSING"),"")))))))))))</f>
        <v>0</v>
      </c>
      <c r="J428">
        <f>IF(NOT(A428),"",IF(I428&lt;&gt;"",I428,IF(AND(ISNUMBER(Journal!$G428),G428*(Journal!$G428-Journal!$E428)&lt;=0),"TP1 WRONG SIDE",IF(AND(ISNUMBER(Journal!$H428),G428*(Journal!$H428-Journal!$E428)&lt;=0),"TP2 WRONG SIDE",IF(AND(ISNUMBER(Journal!$I428),G428*(Journal!$I428-Journal!$E428)&lt;=0),"TP3 WRONG SIDE",IF(Journal!$K428="","OPEN",IF(AND(Journal!$M428&lt;&gt;"",OR(NOT(ISNUMBER(Journal!$M428)),Journal!$M428&lt;=0,Journal!$M428&gt;=1)),"TP1 % INVALID",IF(Journal!$K428="SL","OK",IF(Journal!$K428="TP",IF(ISNUMBER(Journal!$G428),"OK","TP1 MISSING"),IF(Journal!$K428="Manual exit",IF(ISNUMBER(Journal!$J428),"OK","MANUAL MISSING"),IF(Journal!$K428="TP1 + Breakeven",IF(ISNUMBER(Journal!$G428),"OK","TP1 MISSING"),IF(Journal!$K428="TP1 + Manual",IF(ISNUMBER(Journal!$G428),IF(ISNUMBER(Journal!$J428),"OK","MANUAL MISSING"),IF(ISNUMBER(Journal!$J428),"TP1 MISSING","TP1 &amp; MANUAL MISSING")),IF(Journal!$K428="Multiple TP",IF(ISNUMBER(Journal!$G428),IF(ISNUMBER(Journal!$H428),"OK","TP2 MISSING"),IF(ISNUMBER(Journal!$H428),"TP1 MISSING","TP1 &amp; TP2 MISSING")),"UNKNOWN OUTCOME")))))))))))))</f>
        <v>0</v>
      </c>
      <c r="K428">
        <f>J428="OK"</f>
        <v>0</v>
      </c>
      <c r="L428">
        <f>IF(ISNUMBER(Journal!$M428),Journal!$M428,0.5)</f>
        <v>0</v>
      </c>
      <c r="M428">
        <f>IF(NOT(K428),"",G428*IF(Journal!$K428="SL",Journal!$F428-Journal!$E428,IF(Journal!$K428="TP",Journal!$G428-Journal!$E428,IF(Journal!$K428="Manual exit",Journal!$J428-Journal!$E428,IF(Journal!$K428="TP1 + Breakeven",L428*(Journal!$G428-Journal!$E428),IF(Journal!$K428="TP1 + Manual",L428*(Journal!$G428-Journal!$E428)+(1-L428)*(Journal!$J428-Journal!$E428),(Journal!$G428+Journal!$H428+IF(ISNUMBER(Journal!$I428),Journal!$I428,0))/IF(ISNUMBER(Journal!$I428),3,2)-Journal!$E428))))))</f>
        <v>0</v>
      </c>
      <c r="N428">
        <f>IF(K428,Journal!$E428+G428*M428,"")</f>
        <v>0</v>
      </c>
      <c r="O428">
        <f>Q427</f>
        <v>0</v>
      </c>
      <c r="P428">
        <f>IF(OR(NOT(A428),I428&lt;&gt;""),"",Journal!$L428)</f>
        <v>0</v>
      </c>
      <c r="Q428">
        <f>O428+IF(K428,V428,0)</f>
        <v>0</v>
      </c>
      <c r="R428">
        <f>IF(P428="","",H428*P428*C428*D428)</f>
        <v>0</v>
      </c>
      <c r="S428">
        <f>IF(K428,M428*P428*C428*D428,"")</f>
        <v>0</v>
      </c>
      <c r="T428">
        <f>IF(K428,-IF(F428&gt;0,F428*Journal!$E428*P428*C428*D428,P428*E428),"")</f>
        <v>0</v>
      </c>
      <c r="U428">
        <f>IF(K428,IF(S428&gt;0,"W",IF(S428&lt;0,"L","B")),"")</f>
        <v>0</v>
      </c>
      <c r="V428">
        <f>IF(K428,S428+T428,"")</f>
        <v>0</v>
      </c>
      <c r="W428">
        <f>IF(K428,V428/O428,"")</f>
        <v>0</v>
      </c>
      <c r="X428">
        <f>IF(K428,M428/H428,"")</f>
        <v>0</v>
      </c>
      <c r="Y428">
        <f>IF(AND(OR(J428="OK",J428="OPEN"),ISNUMBER(Journal!$G428)),G428*(Journal!$G428-Journal!$E428)/H428,"")</f>
        <v>0</v>
      </c>
      <c r="Z428">
        <f>IF(AA428="","",IF(AND(ISNUMBER(Settings!$D$5),ISNUMBER(Settings!$E$5),IF(Settings!$D$5&lt;=Settings!$E$5,AND(AA428&gt;=Settings!$D$5,AA428&lt;Settings!$E$5),OR(AA428&gt;=Settings!$D$5,AA428&lt;Settings!$E$5))),Settings!$A$5,IF(AND(ISNUMBER(Settings!$D$6),ISNUMBER(Settings!$E$6),IF(Settings!$D$6&lt;=Settings!$E$6,AND(AA428&gt;=Settings!$D$6,AA428&lt;Settings!$E$6),OR(AA428&gt;=Settings!$D$6,AA428&lt;Settings!$E$6))),Settings!$A$6,IF(AND(ISNUMBER(Settings!$D$7),ISNUMBER(Settings!$E$7),IF(Settings!$D$7&lt;=Settings!$E$7,AND(AA428&gt;=Settings!$D$7,AA428&lt;Settings!$E$7),OR(AA428&gt;=Settings!$D$7,AA428&lt;Settings!$E$7))),Settings!$A$7,IF(AND(ISNUMBER(Settings!$D$8),ISNUMBER(Settings!$E$8),IF(Settings!$D$8&lt;=Settings!$E$8,AND(AA428&gt;=Settings!$D$8,AA428&lt;Settings!$E$8),OR(AA428&gt;=Settings!$D$8,AA428&lt;Settings!$E$8))),Settings!$A$8,IF(AND(ISNUMBER(Settings!$D$9),ISNUMBER(Settings!$E$9),IF(Settings!$D$9&lt;=Settings!$E$9,AND(AA428&gt;=Settings!$D$9,AA428&lt;Settings!$E$9),OR(AA428&gt;=Settings!$D$9,AA428&lt;Settings!$E$9))),Settings!$A$9,IF(AND(ISNUMBER(Settings!$D$10),ISNUMBER(Settings!$E$10),IF(Settings!$D$10&lt;=Settings!$E$10,AND(AA428&gt;=Settings!$D$10,AA428&lt;Settings!$E$10),OR(AA428&gt;=Settings!$D$10,AA428&lt;Settings!$E$10))),Settings!$A$10,"")))))))</f>
        <v>0</v>
      </c>
      <c r="AA428">
        <f>IF(AND(A428,ISNUMBER(Journal!$B428)),MOD(ROUND(MOD(Journal!$B428,1)*1440,0)-ROUND(Journal!$D$8*60,0),1440),"")</f>
        <v>0</v>
      </c>
      <c r="AB428">
        <f>IF(G428=1,"LONG",IF(G428=-1,"SHORT",""))</f>
        <v>0</v>
      </c>
      <c r="AC428">
        <f>AC427+IF(K428,1,0)</f>
        <v>0</v>
      </c>
      <c r="AD428">
        <f>IF(K428,AC428,"")</f>
        <v>0</v>
      </c>
      <c r="AE428">
        <f>J428="OPEN"</f>
        <v>0</v>
      </c>
      <c r="AF428">
        <f>AND(J428&lt;&gt;"",J428&lt;&gt;"OK",J428&lt;&gt;"OPEN")</f>
        <v>0</v>
      </c>
      <c r="AH428">
        <v>417</v>
      </c>
      <c r="AI428">
        <f>IF(AH428&gt;$AZ$11,"",IF(AH428=0,Journal!$D$3,INDEX($Q$11:$Q$1010,MATCH(AH428,$AD$11:$AD$1010,0))))</f>
        <v>0</v>
      </c>
      <c r="AJ428">
        <v>418</v>
      </c>
      <c r="AK428">
        <f>IF(AJ428&gt;$AZ$11,"",INDEX($P$11:$P$1010,MATCH(AJ428,$AD$11:$AD$1010,0)))</f>
        <v>0</v>
      </c>
    </row>
    <row r="429" spans="1:37">
      <c r="A429">
        <f>COUNTA(Journal!A429:M429)&gt;0</f>
        <v>0</v>
      </c>
      <c r="B429">
        <f>IF(Journal!$C429="",0,IFERROR(MATCH(Journal!$C429,Markets!$A$5:$A$154,0),0))</f>
        <v>0</v>
      </c>
      <c r="C429">
        <f>IF(B429&gt;0,INDEX(Markets!$C$5:$C$154,B429),"")</f>
        <v>0</v>
      </c>
      <c r="D429">
        <f>IF(B429&gt;0,INDEX(Markets!$F$5:$F$154,B429),"")</f>
        <v>0</v>
      </c>
      <c r="E429">
        <f>IF(B429&gt;0,IF(INDEX(Markets!$G$5:$G$154,B429)="",Journal!$D$4,INDEX(Markets!$G$5:$G$154,B429)),"")</f>
        <v>0</v>
      </c>
      <c r="F429">
        <f>IF(B429&gt;0,N(INDEX(Markets!$H$5:$H$154,B429)),0)</f>
        <v>0</v>
      </c>
      <c r="G429">
        <f>IF(Journal!$D429="LONG",1,IF(Journal!$D429="SHORT",-1,0))</f>
        <v>0</v>
      </c>
      <c r="H429">
        <f>IF(AND(ISNUMBER(Journal!$E429),ISNUMBER(Journal!$F429)),ABS(Journal!$E429-Journal!$F429),"")</f>
        <v>0</v>
      </c>
      <c r="I429">
        <f>IF(NOT(A429),"",IF(Journal!$C429="","INSTRUMENT MISSING",IF(B429=0,"UNKNOWN INSTRUMENT",IF(OR(NOT(ISNUMBER(C429)),NOT(ISNUMBER(D429))),"INSTRUMENT SPECS MISSING",IF(OR(C429&lt;=0,D429&lt;=0),"INSTRUMENT SPECS MISSING",IF(NOT(ISNUMBER(Journal!$E429)),"ENTRY MISSING",IF(NOT(ISNUMBER(Journal!$F429)),"SL MISSING",IF(Journal!$F429=Journal!$E429,"SL = ENTRY",IF(G429=0,"DIRECTION MISSING",IF(G429*(Journal!$E429-Journal!$F429)&lt;=0,"SL WRONG SIDE",IF(NOT(AND(ISNUMBER(Journal!$L429),Journal!$L429&gt;0)),IF(TRUE,"LOTS MISSING","RISK MISSING"),"")))))))))))</f>
        <v>0</v>
      </c>
      <c r="J429">
        <f>IF(NOT(A429),"",IF(I429&lt;&gt;"",I429,IF(AND(ISNUMBER(Journal!$G429),G429*(Journal!$G429-Journal!$E429)&lt;=0),"TP1 WRONG SIDE",IF(AND(ISNUMBER(Journal!$H429),G429*(Journal!$H429-Journal!$E429)&lt;=0),"TP2 WRONG SIDE",IF(AND(ISNUMBER(Journal!$I429),G429*(Journal!$I429-Journal!$E429)&lt;=0),"TP3 WRONG SIDE",IF(Journal!$K429="","OPEN",IF(AND(Journal!$M429&lt;&gt;"",OR(NOT(ISNUMBER(Journal!$M429)),Journal!$M429&lt;=0,Journal!$M429&gt;=1)),"TP1 % INVALID",IF(Journal!$K429="SL","OK",IF(Journal!$K429="TP",IF(ISNUMBER(Journal!$G429),"OK","TP1 MISSING"),IF(Journal!$K429="Manual exit",IF(ISNUMBER(Journal!$J429),"OK","MANUAL MISSING"),IF(Journal!$K429="TP1 + Breakeven",IF(ISNUMBER(Journal!$G429),"OK","TP1 MISSING"),IF(Journal!$K429="TP1 + Manual",IF(ISNUMBER(Journal!$G429),IF(ISNUMBER(Journal!$J429),"OK","MANUAL MISSING"),IF(ISNUMBER(Journal!$J429),"TP1 MISSING","TP1 &amp; MANUAL MISSING")),IF(Journal!$K429="Multiple TP",IF(ISNUMBER(Journal!$G429),IF(ISNUMBER(Journal!$H429),"OK","TP2 MISSING"),IF(ISNUMBER(Journal!$H429),"TP1 MISSING","TP1 &amp; TP2 MISSING")),"UNKNOWN OUTCOME")))))))))))))</f>
        <v>0</v>
      </c>
      <c r="K429">
        <f>J429="OK"</f>
        <v>0</v>
      </c>
      <c r="L429">
        <f>IF(ISNUMBER(Journal!$M429),Journal!$M429,0.5)</f>
        <v>0</v>
      </c>
      <c r="M429">
        <f>IF(NOT(K429),"",G429*IF(Journal!$K429="SL",Journal!$F429-Journal!$E429,IF(Journal!$K429="TP",Journal!$G429-Journal!$E429,IF(Journal!$K429="Manual exit",Journal!$J429-Journal!$E429,IF(Journal!$K429="TP1 + Breakeven",L429*(Journal!$G429-Journal!$E429),IF(Journal!$K429="TP1 + Manual",L429*(Journal!$G429-Journal!$E429)+(1-L429)*(Journal!$J429-Journal!$E429),(Journal!$G429+Journal!$H429+IF(ISNUMBER(Journal!$I429),Journal!$I429,0))/IF(ISNUMBER(Journal!$I429),3,2)-Journal!$E429))))))</f>
        <v>0</v>
      </c>
      <c r="N429">
        <f>IF(K429,Journal!$E429+G429*M429,"")</f>
        <v>0</v>
      </c>
      <c r="O429">
        <f>Q428</f>
        <v>0</v>
      </c>
      <c r="P429">
        <f>IF(OR(NOT(A429),I429&lt;&gt;""),"",Journal!$L429)</f>
        <v>0</v>
      </c>
      <c r="Q429">
        <f>O429+IF(K429,V429,0)</f>
        <v>0</v>
      </c>
      <c r="R429">
        <f>IF(P429="","",H429*P429*C429*D429)</f>
        <v>0</v>
      </c>
      <c r="S429">
        <f>IF(K429,M429*P429*C429*D429,"")</f>
        <v>0</v>
      </c>
      <c r="T429">
        <f>IF(K429,-IF(F429&gt;0,F429*Journal!$E429*P429*C429*D429,P429*E429),"")</f>
        <v>0</v>
      </c>
      <c r="U429">
        <f>IF(K429,IF(S429&gt;0,"W",IF(S429&lt;0,"L","B")),"")</f>
        <v>0</v>
      </c>
      <c r="V429">
        <f>IF(K429,S429+T429,"")</f>
        <v>0</v>
      </c>
      <c r="W429">
        <f>IF(K429,V429/O429,"")</f>
        <v>0</v>
      </c>
      <c r="X429">
        <f>IF(K429,M429/H429,"")</f>
        <v>0</v>
      </c>
      <c r="Y429">
        <f>IF(AND(OR(J429="OK",J429="OPEN"),ISNUMBER(Journal!$G429)),G429*(Journal!$G429-Journal!$E429)/H429,"")</f>
        <v>0</v>
      </c>
      <c r="Z429">
        <f>IF(AA429="","",IF(AND(ISNUMBER(Settings!$D$5),ISNUMBER(Settings!$E$5),IF(Settings!$D$5&lt;=Settings!$E$5,AND(AA429&gt;=Settings!$D$5,AA429&lt;Settings!$E$5),OR(AA429&gt;=Settings!$D$5,AA429&lt;Settings!$E$5))),Settings!$A$5,IF(AND(ISNUMBER(Settings!$D$6),ISNUMBER(Settings!$E$6),IF(Settings!$D$6&lt;=Settings!$E$6,AND(AA429&gt;=Settings!$D$6,AA429&lt;Settings!$E$6),OR(AA429&gt;=Settings!$D$6,AA429&lt;Settings!$E$6))),Settings!$A$6,IF(AND(ISNUMBER(Settings!$D$7),ISNUMBER(Settings!$E$7),IF(Settings!$D$7&lt;=Settings!$E$7,AND(AA429&gt;=Settings!$D$7,AA429&lt;Settings!$E$7),OR(AA429&gt;=Settings!$D$7,AA429&lt;Settings!$E$7))),Settings!$A$7,IF(AND(ISNUMBER(Settings!$D$8),ISNUMBER(Settings!$E$8),IF(Settings!$D$8&lt;=Settings!$E$8,AND(AA429&gt;=Settings!$D$8,AA429&lt;Settings!$E$8),OR(AA429&gt;=Settings!$D$8,AA429&lt;Settings!$E$8))),Settings!$A$8,IF(AND(ISNUMBER(Settings!$D$9),ISNUMBER(Settings!$E$9),IF(Settings!$D$9&lt;=Settings!$E$9,AND(AA429&gt;=Settings!$D$9,AA429&lt;Settings!$E$9),OR(AA429&gt;=Settings!$D$9,AA429&lt;Settings!$E$9))),Settings!$A$9,IF(AND(ISNUMBER(Settings!$D$10),ISNUMBER(Settings!$E$10),IF(Settings!$D$10&lt;=Settings!$E$10,AND(AA429&gt;=Settings!$D$10,AA429&lt;Settings!$E$10),OR(AA429&gt;=Settings!$D$10,AA429&lt;Settings!$E$10))),Settings!$A$10,"")))))))</f>
        <v>0</v>
      </c>
      <c r="AA429">
        <f>IF(AND(A429,ISNUMBER(Journal!$B429)),MOD(ROUND(MOD(Journal!$B429,1)*1440,0)-ROUND(Journal!$D$8*60,0),1440),"")</f>
        <v>0</v>
      </c>
      <c r="AB429">
        <f>IF(G429=1,"LONG",IF(G429=-1,"SHORT",""))</f>
        <v>0</v>
      </c>
      <c r="AC429">
        <f>AC428+IF(K429,1,0)</f>
        <v>0</v>
      </c>
      <c r="AD429">
        <f>IF(K429,AC429,"")</f>
        <v>0</v>
      </c>
      <c r="AE429">
        <f>J429="OPEN"</f>
        <v>0</v>
      </c>
      <c r="AF429">
        <f>AND(J429&lt;&gt;"",J429&lt;&gt;"OK",J429&lt;&gt;"OPEN")</f>
        <v>0</v>
      </c>
      <c r="AH429">
        <v>418</v>
      </c>
      <c r="AI429">
        <f>IF(AH429&gt;$AZ$11,"",IF(AH429=0,Journal!$D$3,INDEX($Q$11:$Q$1010,MATCH(AH429,$AD$11:$AD$1010,0))))</f>
        <v>0</v>
      </c>
      <c r="AJ429">
        <v>419</v>
      </c>
      <c r="AK429">
        <f>IF(AJ429&gt;$AZ$11,"",INDEX($P$11:$P$1010,MATCH(AJ429,$AD$11:$AD$1010,0)))</f>
        <v>0</v>
      </c>
    </row>
    <row r="430" spans="1:37">
      <c r="A430">
        <f>COUNTA(Journal!A430:M430)&gt;0</f>
        <v>0</v>
      </c>
      <c r="B430">
        <f>IF(Journal!$C430="",0,IFERROR(MATCH(Journal!$C430,Markets!$A$5:$A$154,0),0))</f>
        <v>0</v>
      </c>
      <c r="C430">
        <f>IF(B430&gt;0,INDEX(Markets!$C$5:$C$154,B430),"")</f>
        <v>0</v>
      </c>
      <c r="D430">
        <f>IF(B430&gt;0,INDEX(Markets!$F$5:$F$154,B430),"")</f>
        <v>0</v>
      </c>
      <c r="E430">
        <f>IF(B430&gt;0,IF(INDEX(Markets!$G$5:$G$154,B430)="",Journal!$D$4,INDEX(Markets!$G$5:$G$154,B430)),"")</f>
        <v>0</v>
      </c>
      <c r="F430">
        <f>IF(B430&gt;0,N(INDEX(Markets!$H$5:$H$154,B430)),0)</f>
        <v>0</v>
      </c>
      <c r="G430">
        <f>IF(Journal!$D430="LONG",1,IF(Journal!$D430="SHORT",-1,0))</f>
        <v>0</v>
      </c>
      <c r="H430">
        <f>IF(AND(ISNUMBER(Journal!$E430),ISNUMBER(Journal!$F430)),ABS(Journal!$E430-Journal!$F430),"")</f>
        <v>0</v>
      </c>
      <c r="I430">
        <f>IF(NOT(A430),"",IF(Journal!$C430="","INSTRUMENT MISSING",IF(B430=0,"UNKNOWN INSTRUMENT",IF(OR(NOT(ISNUMBER(C430)),NOT(ISNUMBER(D430))),"INSTRUMENT SPECS MISSING",IF(OR(C430&lt;=0,D430&lt;=0),"INSTRUMENT SPECS MISSING",IF(NOT(ISNUMBER(Journal!$E430)),"ENTRY MISSING",IF(NOT(ISNUMBER(Journal!$F430)),"SL MISSING",IF(Journal!$F430=Journal!$E430,"SL = ENTRY",IF(G430=0,"DIRECTION MISSING",IF(G430*(Journal!$E430-Journal!$F430)&lt;=0,"SL WRONG SIDE",IF(NOT(AND(ISNUMBER(Journal!$L430),Journal!$L430&gt;0)),IF(TRUE,"LOTS MISSING","RISK MISSING"),"")))))))))))</f>
        <v>0</v>
      </c>
      <c r="J430">
        <f>IF(NOT(A430),"",IF(I430&lt;&gt;"",I430,IF(AND(ISNUMBER(Journal!$G430),G430*(Journal!$G430-Journal!$E430)&lt;=0),"TP1 WRONG SIDE",IF(AND(ISNUMBER(Journal!$H430),G430*(Journal!$H430-Journal!$E430)&lt;=0),"TP2 WRONG SIDE",IF(AND(ISNUMBER(Journal!$I430),G430*(Journal!$I430-Journal!$E430)&lt;=0),"TP3 WRONG SIDE",IF(Journal!$K430="","OPEN",IF(AND(Journal!$M430&lt;&gt;"",OR(NOT(ISNUMBER(Journal!$M430)),Journal!$M430&lt;=0,Journal!$M430&gt;=1)),"TP1 % INVALID",IF(Journal!$K430="SL","OK",IF(Journal!$K430="TP",IF(ISNUMBER(Journal!$G430),"OK","TP1 MISSING"),IF(Journal!$K430="Manual exit",IF(ISNUMBER(Journal!$J430),"OK","MANUAL MISSING"),IF(Journal!$K430="TP1 + Breakeven",IF(ISNUMBER(Journal!$G430),"OK","TP1 MISSING"),IF(Journal!$K430="TP1 + Manual",IF(ISNUMBER(Journal!$G430),IF(ISNUMBER(Journal!$J430),"OK","MANUAL MISSING"),IF(ISNUMBER(Journal!$J430),"TP1 MISSING","TP1 &amp; MANUAL MISSING")),IF(Journal!$K430="Multiple TP",IF(ISNUMBER(Journal!$G430),IF(ISNUMBER(Journal!$H430),"OK","TP2 MISSING"),IF(ISNUMBER(Journal!$H430),"TP1 MISSING","TP1 &amp; TP2 MISSING")),"UNKNOWN OUTCOME")))))))))))))</f>
        <v>0</v>
      </c>
      <c r="K430">
        <f>J430="OK"</f>
        <v>0</v>
      </c>
      <c r="L430">
        <f>IF(ISNUMBER(Journal!$M430),Journal!$M430,0.5)</f>
        <v>0</v>
      </c>
      <c r="M430">
        <f>IF(NOT(K430),"",G430*IF(Journal!$K430="SL",Journal!$F430-Journal!$E430,IF(Journal!$K430="TP",Journal!$G430-Journal!$E430,IF(Journal!$K430="Manual exit",Journal!$J430-Journal!$E430,IF(Journal!$K430="TP1 + Breakeven",L430*(Journal!$G430-Journal!$E430),IF(Journal!$K430="TP1 + Manual",L430*(Journal!$G430-Journal!$E430)+(1-L430)*(Journal!$J430-Journal!$E430),(Journal!$G430+Journal!$H430+IF(ISNUMBER(Journal!$I430),Journal!$I430,0))/IF(ISNUMBER(Journal!$I430),3,2)-Journal!$E430))))))</f>
        <v>0</v>
      </c>
      <c r="N430">
        <f>IF(K430,Journal!$E430+G430*M430,"")</f>
        <v>0</v>
      </c>
      <c r="O430">
        <f>Q429</f>
        <v>0</v>
      </c>
      <c r="P430">
        <f>IF(OR(NOT(A430),I430&lt;&gt;""),"",Journal!$L430)</f>
        <v>0</v>
      </c>
      <c r="Q430">
        <f>O430+IF(K430,V430,0)</f>
        <v>0</v>
      </c>
      <c r="R430">
        <f>IF(P430="","",H430*P430*C430*D430)</f>
        <v>0</v>
      </c>
      <c r="S430">
        <f>IF(K430,M430*P430*C430*D430,"")</f>
        <v>0</v>
      </c>
      <c r="T430">
        <f>IF(K430,-IF(F430&gt;0,F430*Journal!$E430*P430*C430*D430,P430*E430),"")</f>
        <v>0</v>
      </c>
      <c r="U430">
        <f>IF(K430,IF(S430&gt;0,"W",IF(S430&lt;0,"L","B")),"")</f>
        <v>0</v>
      </c>
      <c r="V430">
        <f>IF(K430,S430+T430,"")</f>
        <v>0</v>
      </c>
      <c r="W430">
        <f>IF(K430,V430/O430,"")</f>
        <v>0</v>
      </c>
      <c r="X430">
        <f>IF(K430,M430/H430,"")</f>
        <v>0</v>
      </c>
      <c r="Y430">
        <f>IF(AND(OR(J430="OK",J430="OPEN"),ISNUMBER(Journal!$G430)),G430*(Journal!$G430-Journal!$E430)/H430,"")</f>
        <v>0</v>
      </c>
      <c r="Z430">
        <f>IF(AA430="","",IF(AND(ISNUMBER(Settings!$D$5),ISNUMBER(Settings!$E$5),IF(Settings!$D$5&lt;=Settings!$E$5,AND(AA430&gt;=Settings!$D$5,AA430&lt;Settings!$E$5),OR(AA430&gt;=Settings!$D$5,AA430&lt;Settings!$E$5))),Settings!$A$5,IF(AND(ISNUMBER(Settings!$D$6),ISNUMBER(Settings!$E$6),IF(Settings!$D$6&lt;=Settings!$E$6,AND(AA430&gt;=Settings!$D$6,AA430&lt;Settings!$E$6),OR(AA430&gt;=Settings!$D$6,AA430&lt;Settings!$E$6))),Settings!$A$6,IF(AND(ISNUMBER(Settings!$D$7),ISNUMBER(Settings!$E$7),IF(Settings!$D$7&lt;=Settings!$E$7,AND(AA430&gt;=Settings!$D$7,AA430&lt;Settings!$E$7),OR(AA430&gt;=Settings!$D$7,AA430&lt;Settings!$E$7))),Settings!$A$7,IF(AND(ISNUMBER(Settings!$D$8),ISNUMBER(Settings!$E$8),IF(Settings!$D$8&lt;=Settings!$E$8,AND(AA430&gt;=Settings!$D$8,AA430&lt;Settings!$E$8),OR(AA430&gt;=Settings!$D$8,AA430&lt;Settings!$E$8))),Settings!$A$8,IF(AND(ISNUMBER(Settings!$D$9),ISNUMBER(Settings!$E$9),IF(Settings!$D$9&lt;=Settings!$E$9,AND(AA430&gt;=Settings!$D$9,AA430&lt;Settings!$E$9),OR(AA430&gt;=Settings!$D$9,AA430&lt;Settings!$E$9))),Settings!$A$9,IF(AND(ISNUMBER(Settings!$D$10),ISNUMBER(Settings!$E$10),IF(Settings!$D$10&lt;=Settings!$E$10,AND(AA430&gt;=Settings!$D$10,AA430&lt;Settings!$E$10),OR(AA430&gt;=Settings!$D$10,AA430&lt;Settings!$E$10))),Settings!$A$10,"")))))))</f>
        <v>0</v>
      </c>
      <c r="AA430">
        <f>IF(AND(A430,ISNUMBER(Journal!$B430)),MOD(ROUND(MOD(Journal!$B430,1)*1440,0)-ROUND(Journal!$D$8*60,0),1440),"")</f>
        <v>0</v>
      </c>
      <c r="AB430">
        <f>IF(G430=1,"LONG",IF(G430=-1,"SHORT",""))</f>
        <v>0</v>
      </c>
      <c r="AC430">
        <f>AC429+IF(K430,1,0)</f>
        <v>0</v>
      </c>
      <c r="AD430">
        <f>IF(K430,AC430,"")</f>
        <v>0</v>
      </c>
      <c r="AE430">
        <f>J430="OPEN"</f>
        <v>0</v>
      </c>
      <c r="AF430">
        <f>AND(J430&lt;&gt;"",J430&lt;&gt;"OK",J430&lt;&gt;"OPEN")</f>
        <v>0</v>
      </c>
      <c r="AH430">
        <v>419</v>
      </c>
      <c r="AI430">
        <f>IF(AH430&gt;$AZ$11,"",IF(AH430=0,Journal!$D$3,INDEX($Q$11:$Q$1010,MATCH(AH430,$AD$11:$AD$1010,0))))</f>
        <v>0</v>
      </c>
      <c r="AJ430">
        <v>420</v>
      </c>
      <c r="AK430">
        <f>IF(AJ430&gt;$AZ$11,"",INDEX($P$11:$P$1010,MATCH(AJ430,$AD$11:$AD$1010,0)))</f>
        <v>0</v>
      </c>
    </row>
    <row r="431" spans="1:37">
      <c r="A431">
        <f>COUNTA(Journal!A431:M431)&gt;0</f>
        <v>0</v>
      </c>
      <c r="B431">
        <f>IF(Journal!$C431="",0,IFERROR(MATCH(Journal!$C431,Markets!$A$5:$A$154,0),0))</f>
        <v>0</v>
      </c>
      <c r="C431">
        <f>IF(B431&gt;0,INDEX(Markets!$C$5:$C$154,B431),"")</f>
        <v>0</v>
      </c>
      <c r="D431">
        <f>IF(B431&gt;0,INDEX(Markets!$F$5:$F$154,B431),"")</f>
        <v>0</v>
      </c>
      <c r="E431">
        <f>IF(B431&gt;0,IF(INDEX(Markets!$G$5:$G$154,B431)="",Journal!$D$4,INDEX(Markets!$G$5:$G$154,B431)),"")</f>
        <v>0</v>
      </c>
      <c r="F431">
        <f>IF(B431&gt;0,N(INDEX(Markets!$H$5:$H$154,B431)),0)</f>
        <v>0</v>
      </c>
      <c r="G431">
        <f>IF(Journal!$D431="LONG",1,IF(Journal!$D431="SHORT",-1,0))</f>
        <v>0</v>
      </c>
      <c r="H431">
        <f>IF(AND(ISNUMBER(Journal!$E431),ISNUMBER(Journal!$F431)),ABS(Journal!$E431-Journal!$F431),"")</f>
        <v>0</v>
      </c>
      <c r="I431">
        <f>IF(NOT(A431),"",IF(Journal!$C431="","INSTRUMENT MISSING",IF(B431=0,"UNKNOWN INSTRUMENT",IF(OR(NOT(ISNUMBER(C431)),NOT(ISNUMBER(D431))),"INSTRUMENT SPECS MISSING",IF(OR(C431&lt;=0,D431&lt;=0),"INSTRUMENT SPECS MISSING",IF(NOT(ISNUMBER(Journal!$E431)),"ENTRY MISSING",IF(NOT(ISNUMBER(Journal!$F431)),"SL MISSING",IF(Journal!$F431=Journal!$E431,"SL = ENTRY",IF(G431=0,"DIRECTION MISSING",IF(G431*(Journal!$E431-Journal!$F431)&lt;=0,"SL WRONG SIDE",IF(NOT(AND(ISNUMBER(Journal!$L431),Journal!$L431&gt;0)),IF(TRUE,"LOTS MISSING","RISK MISSING"),"")))))))))))</f>
        <v>0</v>
      </c>
      <c r="J431">
        <f>IF(NOT(A431),"",IF(I431&lt;&gt;"",I431,IF(AND(ISNUMBER(Journal!$G431),G431*(Journal!$G431-Journal!$E431)&lt;=0),"TP1 WRONG SIDE",IF(AND(ISNUMBER(Journal!$H431),G431*(Journal!$H431-Journal!$E431)&lt;=0),"TP2 WRONG SIDE",IF(AND(ISNUMBER(Journal!$I431),G431*(Journal!$I431-Journal!$E431)&lt;=0),"TP3 WRONG SIDE",IF(Journal!$K431="","OPEN",IF(AND(Journal!$M431&lt;&gt;"",OR(NOT(ISNUMBER(Journal!$M431)),Journal!$M431&lt;=0,Journal!$M431&gt;=1)),"TP1 % INVALID",IF(Journal!$K431="SL","OK",IF(Journal!$K431="TP",IF(ISNUMBER(Journal!$G431),"OK","TP1 MISSING"),IF(Journal!$K431="Manual exit",IF(ISNUMBER(Journal!$J431),"OK","MANUAL MISSING"),IF(Journal!$K431="TP1 + Breakeven",IF(ISNUMBER(Journal!$G431),"OK","TP1 MISSING"),IF(Journal!$K431="TP1 + Manual",IF(ISNUMBER(Journal!$G431),IF(ISNUMBER(Journal!$J431),"OK","MANUAL MISSING"),IF(ISNUMBER(Journal!$J431),"TP1 MISSING","TP1 &amp; MANUAL MISSING")),IF(Journal!$K431="Multiple TP",IF(ISNUMBER(Journal!$G431),IF(ISNUMBER(Journal!$H431),"OK","TP2 MISSING"),IF(ISNUMBER(Journal!$H431),"TP1 MISSING","TP1 &amp; TP2 MISSING")),"UNKNOWN OUTCOME")))))))))))))</f>
        <v>0</v>
      </c>
      <c r="K431">
        <f>J431="OK"</f>
        <v>0</v>
      </c>
      <c r="L431">
        <f>IF(ISNUMBER(Journal!$M431),Journal!$M431,0.5)</f>
        <v>0</v>
      </c>
      <c r="M431">
        <f>IF(NOT(K431),"",G431*IF(Journal!$K431="SL",Journal!$F431-Journal!$E431,IF(Journal!$K431="TP",Journal!$G431-Journal!$E431,IF(Journal!$K431="Manual exit",Journal!$J431-Journal!$E431,IF(Journal!$K431="TP1 + Breakeven",L431*(Journal!$G431-Journal!$E431),IF(Journal!$K431="TP1 + Manual",L431*(Journal!$G431-Journal!$E431)+(1-L431)*(Journal!$J431-Journal!$E431),(Journal!$G431+Journal!$H431+IF(ISNUMBER(Journal!$I431),Journal!$I431,0))/IF(ISNUMBER(Journal!$I431),3,2)-Journal!$E431))))))</f>
        <v>0</v>
      </c>
      <c r="N431">
        <f>IF(K431,Journal!$E431+G431*M431,"")</f>
        <v>0</v>
      </c>
      <c r="O431">
        <f>Q430</f>
        <v>0</v>
      </c>
      <c r="P431">
        <f>IF(OR(NOT(A431),I431&lt;&gt;""),"",Journal!$L431)</f>
        <v>0</v>
      </c>
      <c r="Q431">
        <f>O431+IF(K431,V431,0)</f>
        <v>0</v>
      </c>
      <c r="R431">
        <f>IF(P431="","",H431*P431*C431*D431)</f>
        <v>0</v>
      </c>
      <c r="S431">
        <f>IF(K431,M431*P431*C431*D431,"")</f>
        <v>0</v>
      </c>
      <c r="T431">
        <f>IF(K431,-IF(F431&gt;0,F431*Journal!$E431*P431*C431*D431,P431*E431),"")</f>
        <v>0</v>
      </c>
      <c r="U431">
        <f>IF(K431,IF(S431&gt;0,"W",IF(S431&lt;0,"L","B")),"")</f>
        <v>0</v>
      </c>
      <c r="V431">
        <f>IF(K431,S431+T431,"")</f>
        <v>0</v>
      </c>
      <c r="W431">
        <f>IF(K431,V431/O431,"")</f>
        <v>0</v>
      </c>
      <c r="X431">
        <f>IF(K431,M431/H431,"")</f>
        <v>0</v>
      </c>
      <c r="Y431">
        <f>IF(AND(OR(J431="OK",J431="OPEN"),ISNUMBER(Journal!$G431)),G431*(Journal!$G431-Journal!$E431)/H431,"")</f>
        <v>0</v>
      </c>
      <c r="Z431">
        <f>IF(AA431="","",IF(AND(ISNUMBER(Settings!$D$5),ISNUMBER(Settings!$E$5),IF(Settings!$D$5&lt;=Settings!$E$5,AND(AA431&gt;=Settings!$D$5,AA431&lt;Settings!$E$5),OR(AA431&gt;=Settings!$D$5,AA431&lt;Settings!$E$5))),Settings!$A$5,IF(AND(ISNUMBER(Settings!$D$6),ISNUMBER(Settings!$E$6),IF(Settings!$D$6&lt;=Settings!$E$6,AND(AA431&gt;=Settings!$D$6,AA431&lt;Settings!$E$6),OR(AA431&gt;=Settings!$D$6,AA431&lt;Settings!$E$6))),Settings!$A$6,IF(AND(ISNUMBER(Settings!$D$7),ISNUMBER(Settings!$E$7),IF(Settings!$D$7&lt;=Settings!$E$7,AND(AA431&gt;=Settings!$D$7,AA431&lt;Settings!$E$7),OR(AA431&gt;=Settings!$D$7,AA431&lt;Settings!$E$7))),Settings!$A$7,IF(AND(ISNUMBER(Settings!$D$8),ISNUMBER(Settings!$E$8),IF(Settings!$D$8&lt;=Settings!$E$8,AND(AA431&gt;=Settings!$D$8,AA431&lt;Settings!$E$8),OR(AA431&gt;=Settings!$D$8,AA431&lt;Settings!$E$8))),Settings!$A$8,IF(AND(ISNUMBER(Settings!$D$9),ISNUMBER(Settings!$E$9),IF(Settings!$D$9&lt;=Settings!$E$9,AND(AA431&gt;=Settings!$D$9,AA431&lt;Settings!$E$9),OR(AA431&gt;=Settings!$D$9,AA431&lt;Settings!$E$9))),Settings!$A$9,IF(AND(ISNUMBER(Settings!$D$10),ISNUMBER(Settings!$E$10),IF(Settings!$D$10&lt;=Settings!$E$10,AND(AA431&gt;=Settings!$D$10,AA431&lt;Settings!$E$10),OR(AA431&gt;=Settings!$D$10,AA431&lt;Settings!$E$10))),Settings!$A$10,"")))))))</f>
        <v>0</v>
      </c>
      <c r="AA431">
        <f>IF(AND(A431,ISNUMBER(Journal!$B431)),MOD(ROUND(MOD(Journal!$B431,1)*1440,0)-ROUND(Journal!$D$8*60,0),1440),"")</f>
        <v>0</v>
      </c>
      <c r="AB431">
        <f>IF(G431=1,"LONG",IF(G431=-1,"SHORT",""))</f>
        <v>0</v>
      </c>
      <c r="AC431">
        <f>AC430+IF(K431,1,0)</f>
        <v>0</v>
      </c>
      <c r="AD431">
        <f>IF(K431,AC431,"")</f>
        <v>0</v>
      </c>
      <c r="AE431">
        <f>J431="OPEN"</f>
        <v>0</v>
      </c>
      <c r="AF431">
        <f>AND(J431&lt;&gt;"",J431&lt;&gt;"OK",J431&lt;&gt;"OPEN")</f>
        <v>0</v>
      </c>
      <c r="AH431">
        <v>420</v>
      </c>
      <c r="AI431">
        <f>IF(AH431&gt;$AZ$11,"",IF(AH431=0,Journal!$D$3,INDEX($Q$11:$Q$1010,MATCH(AH431,$AD$11:$AD$1010,0))))</f>
        <v>0</v>
      </c>
      <c r="AJ431">
        <v>421</v>
      </c>
      <c r="AK431">
        <f>IF(AJ431&gt;$AZ$11,"",INDEX($P$11:$P$1010,MATCH(AJ431,$AD$11:$AD$1010,0)))</f>
        <v>0</v>
      </c>
    </row>
    <row r="432" spans="1:37">
      <c r="A432">
        <f>COUNTA(Journal!A432:M432)&gt;0</f>
        <v>0</v>
      </c>
      <c r="B432">
        <f>IF(Journal!$C432="",0,IFERROR(MATCH(Journal!$C432,Markets!$A$5:$A$154,0),0))</f>
        <v>0</v>
      </c>
      <c r="C432">
        <f>IF(B432&gt;0,INDEX(Markets!$C$5:$C$154,B432),"")</f>
        <v>0</v>
      </c>
      <c r="D432">
        <f>IF(B432&gt;0,INDEX(Markets!$F$5:$F$154,B432),"")</f>
        <v>0</v>
      </c>
      <c r="E432">
        <f>IF(B432&gt;0,IF(INDEX(Markets!$G$5:$G$154,B432)="",Journal!$D$4,INDEX(Markets!$G$5:$G$154,B432)),"")</f>
        <v>0</v>
      </c>
      <c r="F432">
        <f>IF(B432&gt;0,N(INDEX(Markets!$H$5:$H$154,B432)),0)</f>
        <v>0</v>
      </c>
      <c r="G432">
        <f>IF(Journal!$D432="LONG",1,IF(Journal!$D432="SHORT",-1,0))</f>
        <v>0</v>
      </c>
      <c r="H432">
        <f>IF(AND(ISNUMBER(Journal!$E432),ISNUMBER(Journal!$F432)),ABS(Journal!$E432-Journal!$F432),"")</f>
        <v>0</v>
      </c>
      <c r="I432">
        <f>IF(NOT(A432),"",IF(Journal!$C432="","INSTRUMENT MISSING",IF(B432=0,"UNKNOWN INSTRUMENT",IF(OR(NOT(ISNUMBER(C432)),NOT(ISNUMBER(D432))),"INSTRUMENT SPECS MISSING",IF(OR(C432&lt;=0,D432&lt;=0),"INSTRUMENT SPECS MISSING",IF(NOT(ISNUMBER(Journal!$E432)),"ENTRY MISSING",IF(NOT(ISNUMBER(Journal!$F432)),"SL MISSING",IF(Journal!$F432=Journal!$E432,"SL = ENTRY",IF(G432=0,"DIRECTION MISSING",IF(G432*(Journal!$E432-Journal!$F432)&lt;=0,"SL WRONG SIDE",IF(NOT(AND(ISNUMBER(Journal!$L432),Journal!$L432&gt;0)),IF(TRUE,"LOTS MISSING","RISK MISSING"),"")))))))))))</f>
        <v>0</v>
      </c>
      <c r="J432">
        <f>IF(NOT(A432),"",IF(I432&lt;&gt;"",I432,IF(AND(ISNUMBER(Journal!$G432),G432*(Journal!$G432-Journal!$E432)&lt;=0),"TP1 WRONG SIDE",IF(AND(ISNUMBER(Journal!$H432),G432*(Journal!$H432-Journal!$E432)&lt;=0),"TP2 WRONG SIDE",IF(AND(ISNUMBER(Journal!$I432),G432*(Journal!$I432-Journal!$E432)&lt;=0),"TP3 WRONG SIDE",IF(Journal!$K432="","OPEN",IF(AND(Journal!$M432&lt;&gt;"",OR(NOT(ISNUMBER(Journal!$M432)),Journal!$M432&lt;=0,Journal!$M432&gt;=1)),"TP1 % INVALID",IF(Journal!$K432="SL","OK",IF(Journal!$K432="TP",IF(ISNUMBER(Journal!$G432),"OK","TP1 MISSING"),IF(Journal!$K432="Manual exit",IF(ISNUMBER(Journal!$J432),"OK","MANUAL MISSING"),IF(Journal!$K432="TP1 + Breakeven",IF(ISNUMBER(Journal!$G432),"OK","TP1 MISSING"),IF(Journal!$K432="TP1 + Manual",IF(ISNUMBER(Journal!$G432),IF(ISNUMBER(Journal!$J432),"OK","MANUAL MISSING"),IF(ISNUMBER(Journal!$J432),"TP1 MISSING","TP1 &amp; MANUAL MISSING")),IF(Journal!$K432="Multiple TP",IF(ISNUMBER(Journal!$G432),IF(ISNUMBER(Journal!$H432),"OK","TP2 MISSING"),IF(ISNUMBER(Journal!$H432),"TP1 MISSING","TP1 &amp; TP2 MISSING")),"UNKNOWN OUTCOME")))))))))))))</f>
        <v>0</v>
      </c>
      <c r="K432">
        <f>J432="OK"</f>
        <v>0</v>
      </c>
      <c r="L432">
        <f>IF(ISNUMBER(Journal!$M432),Journal!$M432,0.5)</f>
        <v>0</v>
      </c>
      <c r="M432">
        <f>IF(NOT(K432),"",G432*IF(Journal!$K432="SL",Journal!$F432-Journal!$E432,IF(Journal!$K432="TP",Journal!$G432-Journal!$E432,IF(Journal!$K432="Manual exit",Journal!$J432-Journal!$E432,IF(Journal!$K432="TP1 + Breakeven",L432*(Journal!$G432-Journal!$E432),IF(Journal!$K432="TP1 + Manual",L432*(Journal!$G432-Journal!$E432)+(1-L432)*(Journal!$J432-Journal!$E432),(Journal!$G432+Journal!$H432+IF(ISNUMBER(Journal!$I432),Journal!$I432,0))/IF(ISNUMBER(Journal!$I432),3,2)-Journal!$E432))))))</f>
        <v>0</v>
      </c>
      <c r="N432">
        <f>IF(K432,Journal!$E432+G432*M432,"")</f>
        <v>0</v>
      </c>
      <c r="O432">
        <f>Q431</f>
        <v>0</v>
      </c>
      <c r="P432">
        <f>IF(OR(NOT(A432),I432&lt;&gt;""),"",Journal!$L432)</f>
        <v>0</v>
      </c>
      <c r="Q432">
        <f>O432+IF(K432,V432,0)</f>
        <v>0</v>
      </c>
      <c r="R432">
        <f>IF(P432="","",H432*P432*C432*D432)</f>
        <v>0</v>
      </c>
      <c r="S432">
        <f>IF(K432,M432*P432*C432*D432,"")</f>
        <v>0</v>
      </c>
      <c r="T432">
        <f>IF(K432,-IF(F432&gt;0,F432*Journal!$E432*P432*C432*D432,P432*E432),"")</f>
        <v>0</v>
      </c>
      <c r="U432">
        <f>IF(K432,IF(S432&gt;0,"W",IF(S432&lt;0,"L","B")),"")</f>
        <v>0</v>
      </c>
      <c r="V432">
        <f>IF(K432,S432+T432,"")</f>
        <v>0</v>
      </c>
      <c r="W432">
        <f>IF(K432,V432/O432,"")</f>
        <v>0</v>
      </c>
      <c r="X432">
        <f>IF(K432,M432/H432,"")</f>
        <v>0</v>
      </c>
      <c r="Y432">
        <f>IF(AND(OR(J432="OK",J432="OPEN"),ISNUMBER(Journal!$G432)),G432*(Journal!$G432-Journal!$E432)/H432,"")</f>
        <v>0</v>
      </c>
      <c r="Z432">
        <f>IF(AA432="","",IF(AND(ISNUMBER(Settings!$D$5),ISNUMBER(Settings!$E$5),IF(Settings!$D$5&lt;=Settings!$E$5,AND(AA432&gt;=Settings!$D$5,AA432&lt;Settings!$E$5),OR(AA432&gt;=Settings!$D$5,AA432&lt;Settings!$E$5))),Settings!$A$5,IF(AND(ISNUMBER(Settings!$D$6),ISNUMBER(Settings!$E$6),IF(Settings!$D$6&lt;=Settings!$E$6,AND(AA432&gt;=Settings!$D$6,AA432&lt;Settings!$E$6),OR(AA432&gt;=Settings!$D$6,AA432&lt;Settings!$E$6))),Settings!$A$6,IF(AND(ISNUMBER(Settings!$D$7),ISNUMBER(Settings!$E$7),IF(Settings!$D$7&lt;=Settings!$E$7,AND(AA432&gt;=Settings!$D$7,AA432&lt;Settings!$E$7),OR(AA432&gt;=Settings!$D$7,AA432&lt;Settings!$E$7))),Settings!$A$7,IF(AND(ISNUMBER(Settings!$D$8),ISNUMBER(Settings!$E$8),IF(Settings!$D$8&lt;=Settings!$E$8,AND(AA432&gt;=Settings!$D$8,AA432&lt;Settings!$E$8),OR(AA432&gt;=Settings!$D$8,AA432&lt;Settings!$E$8))),Settings!$A$8,IF(AND(ISNUMBER(Settings!$D$9),ISNUMBER(Settings!$E$9),IF(Settings!$D$9&lt;=Settings!$E$9,AND(AA432&gt;=Settings!$D$9,AA432&lt;Settings!$E$9),OR(AA432&gt;=Settings!$D$9,AA432&lt;Settings!$E$9))),Settings!$A$9,IF(AND(ISNUMBER(Settings!$D$10),ISNUMBER(Settings!$E$10),IF(Settings!$D$10&lt;=Settings!$E$10,AND(AA432&gt;=Settings!$D$10,AA432&lt;Settings!$E$10),OR(AA432&gt;=Settings!$D$10,AA432&lt;Settings!$E$10))),Settings!$A$10,"")))))))</f>
        <v>0</v>
      </c>
      <c r="AA432">
        <f>IF(AND(A432,ISNUMBER(Journal!$B432)),MOD(ROUND(MOD(Journal!$B432,1)*1440,0)-ROUND(Journal!$D$8*60,0),1440),"")</f>
        <v>0</v>
      </c>
      <c r="AB432">
        <f>IF(G432=1,"LONG",IF(G432=-1,"SHORT",""))</f>
        <v>0</v>
      </c>
      <c r="AC432">
        <f>AC431+IF(K432,1,0)</f>
        <v>0</v>
      </c>
      <c r="AD432">
        <f>IF(K432,AC432,"")</f>
        <v>0</v>
      </c>
      <c r="AE432">
        <f>J432="OPEN"</f>
        <v>0</v>
      </c>
      <c r="AF432">
        <f>AND(J432&lt;&gt;"",J432&lt;&gt;"OK",J432&lt;&gt;"OPEN")</f>
        <v>0</v>
      </c>
      <c r="AH432">
        <v>421</v>
      </c>
      <c r="AI432">
        <f>IF(AH432&gt;$AZ$11,"",IF(AH432=0,Journal!$D$3,INDEX($Q$11:$Q$1010,MATCH(AH432,$AD$11:$AD$1010,0))))</f>
        <v>0</v>
      </c>
      <c r="AJ432">
        <v>422</v>
      </c>
      <c r="AK432">
        <f>IF(AJ432&gt;$AZ$11,"",INDEX($P$11:$P$1010,MATCH(AJ432,$AD$11:$AD$1010,0)))</f>
        <v>0</v>
      </c>
    </row>
    <row r="433" spans="1:37">
      <c r="A433">
        <f>COUNTA(Journal!A433:M433)&gt;0</f>
        <v>0</v>
      </c>
      <c r="B433">
        <f>IF(Journal!$C433="",0,IFERROR(MATCH(Journal!$C433,Markets!$A$5:$A$154,0),0))</f>
        <v>0</v>
      </c>
      <c r="C433">
        <f>IF(B433&gt;0,INDEX(Markets!$C$5:$C$154,B433),"")</f>
        <v>0</v>
      </c>
      <c r="D433">
        <f>IF(B433&gt;0,INDEX(Markets!$F$5:$F$154,B433),"")</f>
        <v>0</v>
      </c>
      <c r="E433">
        <f>IF(B433&gt;0,IF(INDEX(Markets!$G$5:$G$154,B433)="",Journal!$D$4,INDEX(Markets!$G$5:$G$154,B433)),"")</f>
        <v>0</v>
      </c>
      <c r="F433">
        <f>IF(B433&gt;0,N(INDEX(Markets!$H$5:$H$154,B433)),0)</f>
        <v>0</v>
      </c>
      <c r="G433">
        <f>IF(Journal!$D433="LONG",1,IF(Journal!$D433="SHORT",-1,0))</f>
        <v>0</v>
      </c>
      <c r="H433">
        <f>IF(AND(ISNUMBER(Journal!$E433),ISNUMBER(Journal!$F433)),ABS(Journal!$E433-Journal!$F433),"")</f>
        <v>0</v>
      </c>
      <c r="I433">
        <f>IF(NOT(A433),"",IF(Journal!$C433="","INSTRUMENT MISSING",IF(B433=0,"UNKNOWN INSTRUMENT",IF(OR(NOT(ISNUMBER(C433)),NOT(ISNUMBER(D433))),"INSTRUMENT SPECS MISSING",IF(OR(C433&lt;=0,D433&lt;=0),"INSTRUMENT SPECS MISSING",IF(NOT(ISNUMBER(Journal!$E433)),"ENTRY MISSING",IF(NOT(ISNUMBER(Journal!$F433)),"SL MISSING",IF(Journal!$F433=Journal!$E433,"SL = ENTRY",IF(G433=0,"DIRECTION MISSING",IF(G433*(Journal!$E433-Journal!$F433)&lt;=0,"SL WRONG SIDE",IF(NOT(AND(ISNUMBER(Journal!$L433),Journal!$L433&gt;0)),IF(TRUE,"LOTS MISSING","RISK MISSING"),"")))))))))))</f>
        <v>0</v>
      </c>
      <c r="J433">
        <f>IF(NOT(A433),"",IF(I433&lt;&gt;"",I433,IF(AND(ISNUMBER(Journal!$G433),G433*(Journal!$G433-Journal!$E433)&lt;=0),"TP1 WRONG SIDE",IF(AND(ISNUMBER(Journal!$H433),G433*(Journal!$H433-Journal!$E433)&lt;=0),"TP2 WRONG SIDE",IF(AND(ISNUMBER(Journal!$I433),G433*(Journal!$I433-Journal!$E433)&lt;=0),"TP3 WRONG SIDE",IF(Journal!$K433="","OPEN",IF(AND(Journal!$M433&lt;&gt;"",OR(NOT(ISNUMBER(Journal!$M433)),Journal!$M433&lt;=0,Journal!$M433&gt;=1)),"TP1 % INVALID",IF(Journal!$K433="SL","OK",IF(Journal!$K433="TP",IF(ISNUMBER(Journal!$G433),"OK","TP1 MISSING"),IF(Journal!$K433="Manual exit",IF(ISNUMBER(Journal!$J433),"OK","MANUAL MISSING"),IF(Journal!$K433="TP1 + Breakeven",IF(ISNUMBER(Journal!$G433),"OK","TP1 MISSING"),IF(Journal!$K433="TP1 + Manual",IF(ISNUMBER(Journal!$G433),IF(ISNUMBER(Journal!$J433),"OK","MANUAL MISSING"),IF(ISNUMBER(Journal!$J433),"TP1 MISSING","TP1 &amp; MANUAL MISSING")),IF(Journal!$K433="Multiple TP",IF(ISNUMBER(Journal!$G433),IF(ISNUMBER(Journal!$H433),"OK","TP2 MISSING"),IF(ISNUMBER(Journal!$H433),"TP1 MISSING","TP1 &amp; TP2 MISSING")),"UNKNOWN OUTCOME")))))))))))))</f>
        <v>0</v>
      </c>
      <c r="K433">
        <f>J433="OK"</f>
        <v>0</v>
      </c>
      <c r="L433">
        <f>IF(ISNUMBER(Journal!$M433),Journal!$M433,0.5)</f>
        <v>0</v>
      </c>
      <c r="M433">
        <f>IF(NOT(K433),"",G433*IF(Journal!$K433="SL",Journal!$F433-Journal!$E433,IF(Journal!$K433="TP",Journal!$G433-Journal!$E433,IF(Journal!$K433="Manual exit",Journal!$J433-Journal!$E433,IF(Journal!$K433="TP1 + Breakeven",L433*(Journal!$G433-Journal!$E433),IF(Journal!$K433="TP1 + Manual",L433*(Journal!$G433-Journal!$E433)+(1-L433)*(Journal!$J433-Journal!$E433),(Journal!$G433+Journal!$H433+IF(ISNUMBER(Journal!$I433),Journal!$I433,0))/IF(ISNUMBER(Journal!$I433),3,2)-Journal!$E433))))))</f>
        <v>0</v>
      </c>
      <c r="N433">
        <f>IF(K433,Journal!$E433+G433*M433,"")</f>
        <v>0</v>
      </c>
      <c r="O433">
        <f>Q432</f>
        <v>0</v>
      </c>
      <c r="P433">
        <f>IF(OR(NOT(A433),I433&lt;&gt;""),"",Journal!$L433)</f>
        <v>0</v>
      </c>
      <c r="Q433">
        <f>O433+IF(K433,V433,0)</f>
        <v>0</v>
      </c>
      <c r="R433">
        <f>IF(P433="","",H433*P433*C433*D433)</f>
        <v>0</v>
      </c>
      <c r="S433">
        <f>IF(K433,M433*P433*C433*D433,"")</f>
        <v>0</v>
      </c>
      <c r="T433">
        <f>IF(K433,-IF(F433&gt;0,F433*Journal!$E433*P433*C433*D433,P433*E433),"")</f>
        <v>0</v>
      </c>
      <c r="U433">
        <f>IF(K433,IF(S433&gt;0,"W",IF(S433&lt;0,"L","B")),"")</f>
        <v>0</v>
      </c>
      <c r="V433">
        <f>IF(K433,S433+T433,"")</f>
        <v>0</v>
      </c>
      <c r="W433">
        <f>IF(K433,V433/O433,"")</f>
        <v>0</v>
      </c>
      <c r="X433">
        <f>IF(K433,M433/H433,"")</f>
        <v>0</v>
      </c>
      <c r="Y433">
        <f>IF(AND(OR(J433="OK",J433="OPEN"),ISNUMBER(Journal!$G433)),G433*(Journal!$G433-Journal!$E433)/H433,"")</f>
        <v>0</v>
      </c>
      <c r="Z433">
        <f>IF(AA433="","",IF(AND(ISNUMBER(Settings!$D$5),ISNUMBER(Settings!$E$5),IF(Settings!$D$5&lt;=Settings!$E$5,AND(AA433&gt;=Settings!$D$5,AA433&lt;Settings!$E$5),OR(AA433&gt;=Settings!$D$5,AA433&lt;Settings!$E$5))),Settings!$A$5,IF(AND(ISNUMBER(Settings!$D$6),ISNUMBER(Settings!$E$6),IF(Settings!$D$6&lt;=Settings!$E$6,AND(AA433&gt;=Settings!$D$6,AA433&lt;Settings!$E$6),OR(AA433&gt;=Settings!$D$6,AA433&lt;Settings!$E$6))),Settings!$A$6,IF(AND(ISNUMBER(Settings!$D$7),ISNUMBER(Settings!$E$7),IF(Settings!$D$7&lt;=Settings!$E$7,AND(AA433&gt;=Settings!$D$7,AA433&lt;Settings!$E$7),OR(AA433&gt;=Settings!$D$7,AA433&lt;Settings!$E$7))),Settings!$A$7,IF(AND(ISNUMBER(Settings!$D$8),ISNUMBER(Settings!$E$8),IF(Settings!$D$8&lt;=Settings!$E$8,AND(AA433&gt;=Settings!$D$8,AA433&lt;Settings!$E$8),OR(AA433&gt;=Settings!$D$8,AA433&lt;Settings!$E$8))),Settings!$A$8,IF(AND(ISNUMBER(Settings!$D$9),ISNUMBER(Settings!$E$9),IF(Settings!$D$9&lt;=Settings!$E$9,AND(AA433&gt;=Settings!$D$9,AA433&lt;Settings!$E$9),OR(AA433&gt;=Settings!$D$9,AA433&lt;Settings!$E$9))),Settings!$A$9,IF(AND(ISNUMBER(Settings!$D$10),ISNUMBER(Settings!$E$10),IF(Settings!$D$10&lt;=Settings!$E$10,AND(AA433&gt;=Settings!$D$10,AA433&lt;Settings!$E$10),OR(AA433&gt;=Settings!$D$10,AA433&lt;Settings!$E$10))),Settings!$A$10,"")))))))</f>
        <v>0</v>
      </c>
      <c r="AA433">
        <f>IF(AND(A433,ISNUMBER(Journal!$B433)),MOD(ROUND(MOD(Journal!$B433,1)*1440,0)-ROUND(Journal!$D$8*60,0),1440),"")</f>
        <v>0</v>
      </c>
      <c r="AB433">
        <f>IF(G433=1,"LONG",IF(G433=-1,"SHORT",""))</f>
        <v>0</v>
      </c>
      <c r="AC433">
        <f>AC432+IF(K433,1,0)</f>
        <v>0</v>
      </c>
      <c r="AD433">
        <f>IF(K433,AC433,"")</f>
        <v>0</v>
      </c>
      <c r="AE433">
        <f>J433="OPEN"</f>
        <v>0</v>
      </c>
      <c r="AF433">
        <f>AND(J433&lt;&gt;"",J433&lt;&gt;"OK",J433&lt;&gt;"OPEN")</f>
        <v>0</v>
      </c>
      <c r="AH433">
        <v>422</v>
      </c>
      <c r="AI433">
        <f>IF(AH433&gt;$AZ$11,"",IF(AH433=0,Journal!$D$3,INDEX($Q$11:$Q$1010,MATCH(AH433,$AD$11:$AD$1010,0))))</f>
        <v>0</v>
      </c>
      <c r="AJ433">
        <v>423</v>
      </c>
      <c r="AK433">
        <f>IF(AJ433&gt;$AZ$11,"",INDEX($P$11:$P$1010,MATCH(AJ433,$AD$11:$AD$1010,0)))</f>
        <v>0</v>
      </c>
    </row>
    <row r="434" spans="1:37">
      <c r="A434">
        <f>COUNTA(Journal!A434:M434)&gt;0</f>
        <v>0</v>
      </c>
      <c r="B434">
        <f>IF(Journal!$C434="",0,IFERROR(MATCH(Journal!$C434,Markets!$A$5:$A$154,0),0))</f>
        <v>0</v>
      </c>
      <c r="C434">
        <f>IF(B434&gt;0,INDEX(Markets!$C$5:$C$154,B434),"")</f>
        <v>0</v>
      </c>
      <c r="D434">
        <f>IF(B434&gt;0,INDEX(Markets!$F$5:$F$154,B434),"")</f>
        <v>0</v>
      </c>
      <c r="E434">
        <f>IF(B434&gt;0,IF(INDEX(Markets!$G$5:$G$154,B434)="",Journal!$D$4,INDEX(Markets!$G$5:$G$154,B434)),"")</f>
        <v>0</v>
      </c>
      <c r="F434">
        <f>IF(B434&gt;0,N(INDEX(Markets!$H$5:$H$154,B434)),0)</f>
        <v>0</v>
      </c>
      <c r="G434">
        <f>IF(Journal!$D434="LONG",1,IF(Journal!$D434="SHORT",-1,0))</f>
        <v>0</v>
      </c>
      <c r="H434">
        <f>IF(AND(ISNUMBER(Journal!$E434),ISNUMBER(Journal!$F434)),ABS(Journal!$E434-Journal!$F434),"")</f>
        <v>0</v>
      </c>
      <c r="I434">
        <f>IF(NOT(A434),"",IF(Journal!$C434="","INSTRUMENT MISSING",IF(B434=0,"UNKNOWN INSTRUMENT",IF(OR(NOT(ISNUMBER(C434)),NOT(ISNUMBER(D434))),"INSTRUMENT SPECS MISSING",IF(OR(C434&lt;=0,D434&lt;=0),"INSTRUMENT SPECS MISSING",IF(NOT(ISNUMBER(Journal!$E434)),"ENTRY MISSING",IF(NOT(ISNUMBER(Journal!$F434)),"SL MISSING",IF(Journal!$F434=Journal!$E434,"SL = ENTRY",IF(G434=0,"DIRECTION MISSING",IF(G434*(Journal!$E434-Journal!$F434)&lt;=0,"SL WRONG SIDE",IF(NOT(AND(ISNUMBER(Journal!$L434),Journal!$L434&gt;0)),IF(TRUE,"LOTS MISSING","RISK MISSING"),"")))))))))))</f>
        <v>0</v>
      </c>
      <c r="J434">
        <f>IF(NOT(A434),"",IF(I434&lt;&gt;"",I434,IF(AND(ISNUMBER(Journal!$G434),G434*(Journal!$G434-Journal!$E434)&lt;=0),"TP1 WRONG SIDE",IF(AND(ISNUMBER(Journal!$H434),G434*(Journal!$H434-Journal!$E434)&lt;=0),"TP2 WRONG SIDE",IF(AND(ISNUMBER(Journal!$I434),G434*(Journal!$I434-Journal!$E434)&lt;=0),"TP3 WRONG SIDE",IF(Journal!$K434="","OPEN",IF(AND(Journal!$M434&lt;&gt;"",OR(NOT(ISNUMBER(Journal!$M434)),Journal!$M434&lt;=0,Journal!$M434&gt;=1)),"TP1 % INVALID",IF(Journal!$K434="SL","OK",IF(Journal!$K434="TP",IF(ISNUMBER(Journal!$G434),"OK","TP1 MISSING"),IF(Journal!$K434="Manual exit",IF(ISNUMBER(Journal!$J434),"OK","MANUAL MISSING"),IF(Journal!$K434="TP1 + Breakeven",IF(ISNUMBER(Journal!$G434),"OK","TP1 MISSING"),IF(Journal!$K434="TP1 + Manual",IF(ISNUMBER(Journal!$G434),IF(ISNUMBER(Journal!$J434),"OK","MANUAL MISSING"),IF(ISNUMBER(Journal!$J434),"TP1 MISSING","TP1 &amp; MANUAL MISSING")),IF(Journal!$K434="Multiple TP",IF(ISNUMBER(Journal!$G434),IF(ISNUMBER(Journal!$H434),"OK","TP2 MISSING"),IF(ISNUMBER(Journal!$H434),"TP1 MISSING","TP1 &amp; TP2 MISSING")),"UNKNOWN OUTCOME")))))))))))))</f>
        <v>0</v>
      </c>
      <c r="K434">
        <f>J434="OK"</f>
        <v>0</v>
      </c>
      <c r="L434">
        <f>IF(ISNUMBER(Journal!$M434),Journal!$M434,0.5)</f>
        <v>0</v>
      </c>
      <c r="M434">
        <f>IF(NOT(K434),"",G434*IF(Journal!$K434="SL",Journal!$F434-Journal!$E434,IF(Journal!$K434="TP",Journal!$G434-Journal!$E434,IF(Journal!$K434="Manual exit",Journal!$J434-Journal!$E434,IF(Journal!$K434="TP1 + Breakeven",L434*(Journal!$G434-Journal!$E434),IF(Journal!$K434="TP1 + Manual",L434*(Journal!$G434-Journal!$E434)+(1-L434)*(Journal!$J434-Journal!$E434),(Journal!$G434+Journal!$H434+IF(ISNUMBER(Journal!$I434),Journal!$I434,0))/IF(ISNUMBER(Journal!$I434),3,2)-Journal!$E434))))))</f>
        <v>0</v>
      </c>
      <c r="N434">
        <f>IF(K434,Journal!$E434+G434*M434,"")</f>
        <v>0</v>
      </c>
      <c r="O434">
        <f>Q433</f>
        <v>0</v>
      </c>
      <c r="P434">
        <f>IF(OR(NOT(A434),I434&lt;&gt;""),"",Journal!$L434)</f>
        <v>0</v>
      </c>
      <c r="Q434">
        <f>O434+IF(K434,V434,0)</f>
        <v>0</v>
      </c>
      <c r="R434">
        <f>IF(P434="","",H434*P434*C434*D434)</f>
        <v>0</v>
      </c>
      <c r="S434">
        <f>IF(K434,M434*P434*C434*D434,"")</f>
        <v>0</v>
      </c>
      <c r="T434">
        <f>IF(K434,-IF(F434&gt;0,F434*Journal!$E434*P434*C434*D434,P434*E434),"")</f>
        <v>0</v>
      </c>
      <c r="U434">
        <f>IF(K434,IF(S434&gt;0,"W",IF(S434&lt;0,"L","B")),"")</f>
        <v>0</v>
      </c>
      <c r="V434">
        <f>IF(K434,S434+T434,"")</f>
        <v>0</v>
      </c>
      <c r="W434">
        <f>IF(K434,V434/O434,"")</f>
        <v>0</v>
      </c>
      <c r="X434">
        <f>IF(K434,M434/H434,"")</f>
        <v>0</v>
      </c>
      <c r="Y434">
        <f>IF(AND(OR(J434="OK",J434="OPEN"),ISNUMBER(Journal!$G434)),G434*(Journal!$G434-Journal!$E434)/H434,"")</f>
        <v>0</v>
      </c>
      <c r="Z434">
        <f>IF(AA434="","",IF(AND(ISNUMBER(Settings!$D$5),ISNUMBER(Settings!$E$5),IF(Settings!$D$5&lt;=Settings!$E$5,AND(AA434&gt;=Settings!$D$5,AA434&lt;Settings!$E$5),OR(AA434&gt;=Settings!$D$5,AA434&lt;Settings!$E$5))),Settings!$A$5,IF(AND(ISNUMBER(Settings!$D$6),ISNUMBER(Settings!$E$6),IF(Settings!$D$6&lt;=Settings!$E$6,AND(AA434&gt;=Settings!$D$6,AA434&lt;Settings!$E$6),OR(AA434&gt;=Settings!$D$6,AA434&lt;Settings!$E$6))),Settings!$A$6,IF(AND(ISNUMBER(Settings!$D$7),ISNUMBER(Settings!$E$7),IF(Settings!$D$7&lt;=Settings!$E$7,AND(AA434&gt;=Settings!$D$7,AA434&lt;Settings!$E$7),OR(AA434&gt;=Settings!$D$7,AA434&lt;Settings!$E$7))),Settings!$A$7,IF(AND(ISNUMBER(Settings!$D$8),ISNUMBER(Settings!$E$8),IF(Settings!$D$8&lt;=Settings!$E$8,AND(AA434&gt;=Settings!$D$8,AA434&lt;Settings!$E$8),OR(AA434&gt;=Settings!$D$8,AA434&lt;Settings!$E$8))),Settings!$A$8,IF(AND(ISNUMBER(Settings!$D$9),ISNUMBER(Settings!$E$9),IF(Settings!$D$9&lt;=Settings!$E$9,AND(AA434&gt;=Settings!$D$9,AA434&lt;Settings!$E$9),OR(AA434&gt;=Settings!$D$9,AA434&lt;Settings!$E$9))),Settings!$A$9,IF(AND(ISNUMBER(Settings!$D$10),ISNUMBER(Settings!$E$10),IF(Settings!$D$10&lt;=Settings!$E$10,AND(AA434&gt;=Settings!$D$10,AA434&lt;Settings!$E$10),OR(AA434&gt;=Settings!$D$10,AA434&lt;Settings!$E$10))),Settings!$A$10,"")))))))</f>
        <v>0</v>
      </c>
      <c r="AA434">
        <f>IF(AND(A434,ISNUMBER(Journal!$B434)),MOD(ROUND(MOD(Journal!$B434,1)*1440,0)-ROUND(Journal!$D$8*60,0),1440),"")</f>
        <v>0</v>
      </c>
      <c r="AB434">
        <f>IF(G434=1,"LONG",IF(G434=-1,"SHORT",""))</f>
        <v>0</v>
      </c>
      <c r="AC434">
        <f>AC433+IF(K434,1,0)</f>
        <v>0</v>
      </c>
      <c r="AD434">
        <f>IF(K434,AC434,"")</f>
        <v>0</v>
      </c>
      <c r="AE434">
        <f>J434="OPEN"</f>
        <v>0</v>
      </c>
      <c r="AF434">
        <f>AND(J434&lt;&gt;"",J434&lt;&gt;"OK",J434&lt;&gt;"OPEN")</f>
        <v>0</v>
      </c>
      <c r="AH434">
        <v>423</v>
      </c>
      <c r="AI434">
        <f>IF(AH434&gt;$AZ$11,"",IF(AH434=0,Journal!$D$3,INDEX($Q$11:$Q$1010,MATCH(AH434,$AD$11:$AD$1010,0))))</f>
        <v>0</v>
      </c>
      <c r="AJ434">
        <v>424</v>
      </c>
      <c r="AK434">
        <f>IF(AJ434&gt;$AZ$11,"",INDEX($P$11:$P$1010,MATCH(AJ434,$AD$11:$AD$1010,0)))</f>
        <v>0</v>
      </c>
    </row>
    <row r="435" spans="1:37">
      <c r="A435">
        <f>COUNTA(Journal!A435:M435)&gt;0</f>
        <v>0</v>
      </c>
      <c r="B435">
        <f>IF(Journal!$C435="",0,IFERROR(MATCH(Journal!$C435,Markets!$A$5:$A$154,0),0))</f>
        <v>0</v>
      </c>
      <c r="C435">
        <f>IF(B435&gt;0,INDEX(Markets!$C$5:$C$154,B435),"")</f>
        <v>0</v>
      </c>
      <c r="D435">
        <f>IF(B435&gt;0,INDEX(Markets!$F$5:$F$154,B435),"")</f>
        <v>0</v>
      </c>
      <c r="E435">
        <f>IF(B435&gt;0,IF(INDEX(Markets!$G$5:$G$154,B435)="",Journal!$D$4,INDEX(Markets!$G$5:$G$154,B435)),"")</f>
        <v>0</v>
      </c>
      <c r="F435">
        <f>IF(B435&gt;0,N(INDEX(Markets!$H$5:$H$154,B435)),0)</f>
        <v>0</v>
      </c>
      <c r="G435">
        <f>IF(Journal!$D435="LONG",1,IF(Journal!$D435="SHORT",-1,0))</f>
        <v>0</v>
      </c>
      <c r="H435">
        <f>IF(AND(ISNUMBER(Journal!$E435),ISNUMBER(Journal!$F435)),ABS(Journal!$E435-Journal!$F435),"")</f>
        <v>0</v>
      </c>
      <c r="I435">
        <f>IF(NOT(A435),"",IF(Journal!$C435="","INSTRUMENT MISSING",IF(B435=0,"UNKNOWN INSTRUMENT",IF(OR(NOT(ISNUMBER(C435)),NOT(ISNUMBER(D435))),"INSTRUMENT SPECS MISSING",IF(OR(C435&lt;=0,D435&lt;=0),"INSTRUMENT SPECS MISSING",IF(NOT(ISNUMBER(Journal!$E435)),"ENTRY MISSING",IF(NOT(ISNUMBER(Journal!$F435)),"SL MISSING",IF(Journal!$F435=Journal!$E435,"SL = ENTRY",IF(G435=0,"DIRECTION MISSING",IF(G435*(Journal!$E435-Journal!$F435)&lt;=0,"SL WRONG SIDE",IF(NOT(AND(ISNUMBER(Journal!$L435),Journal!$L435&gt;0)),IF(TRUE,"LOTS MISSING","RISK MISSING"),"")))))))))))</f>
        <v>0</v>
      </c>
      <c r="J435">
        <f>IF(NOT(A435),"",IF(I435&lt;&gt;"",I435,IF(AND(ISNUMBER(Journal!$G435),G435*(Journal!$G435-Journal!$E435)&lt;=0),"TP1 WRONG SIDE",IF(AND(ISNUMBER(Journal!$H435),G435*(Journal!$H435-Journal!$E435)&lt;=0),"TP2 WRONG SIDE",IF(AND(ISNUMBER(Journal!$I435),G435*(Journal!$I435-Journal!$E435)&lt;=0),"TP3 WRONG SIDE",IF(Journal!$K435="","OPEN",IF(AND(Journal!$M435&lt;&gt;"",OR(NOT(ISNUMBER(Journal!$M435)),Journal!$M435&lt;=0,Journal!$M435&gt;=1)),"TP1 % INVALID",IF(Journal!$K435="SL","OK",IF(Journal!$K435="TP",IF(ISNUMBER(Journal!$G435),"OK","TP1 MISSING"),IF(Journal!$K435="Manual exit",IF(ISNUMBER(Journal!$J435),"OK","MANUAL MISSING"),IF(Journal!$K435="TP1 + Breakeven",IF(ISNUMBER(Journal!$G435),"OK","TP1 MISSING"),IF(Journal!$K435="TP1 + Manual",IF(ISNUMBER(Journal!$G435),IF(ISNUMBER(Journal!$J435),"OK","MANUAL MISSING"),IF(ISNUMBER(Journal!$J435),"TP1 MISSING","TP1 &amp; MANUAL MISSING")),IF(Journal!$K435="Multiple TP",IF(ISNUMBER(Journal!$G435),IF(ISNUMBER(Journal!$H435),"OK","TP2 MISSING"),IF(ISNUMBER(Journal!$H435),"TP1 MISSING","TP1 &amp; TP2 MISSING")),"UNKNOWN OUTCOME")))))))))))))</f>
        <v>0</v>
      </c>
      <c r="K435">
        <f>J435="OK"</f>
        <v>0</v>
      </c>
      <c r="L435">
        <f>IF(ISNUMBER(Journal!$M435),Journal!$M435,0.5)</f>
        <v>0</v>
      </c>
      <c r="M435">
        <f>IF(NOT(K435),"",G435*IF(Journal!$K435="SL",Journal!$F435-Journal!$E435,IF(Journal!$K435="TP",Journal!$G435-Journal!$E435,IF(Journal!$K435="Manual exit",Journal!$J435-Journal!$E435,IF(Journal!$K435="TP1 + Breakeven",L435*(Journal!$G435-Journal!$E435),IF(Journal!$K435="TP1 + Manual",L435*(Journal!$G435-Journal!$E435)+(1-L435)*(Journal!$J435-Journal!$E435),(Journal!$G435+Journal!$H435+IF(ISNUMBER(Journal!$I435),Journal!$I435,0))/IF(ISNUMBER(Journal!$I435),3,2)-Journal!$E435))))))</f>
        <v>0</v>
      </c>
      <c r="N435">
        <f>IF(K435,Journal!$E435+G435*M435,"")</f>
        <v>0</v>
      </c>
      <c r="O435">
        <f>Q434</f>
        <v>0</v>
      </c>
      <c r="P435">
        <f>IF(OR(NOT(A435),I435&lt;&gt;""),"",Journal!$L435)</f>
        <v>0</v>
      </c>
      <c r="Q435">
        <f>O435+IF(K435,V435,0)</f>
        <v>0</v>
      </c>
      <c r="R435">
        <f>IF(P435="","",H435*P435*C435*D435)</f>
        <v>0</v>
      </c>
      <c r="S435">
        <f>IF(K435,M435*P435*C435*D435,"")</f>
        <v>0</v>
      </c>
      <c r="T435">
        <f>IF(K435,-IF(F435&gt;0,F435*Journal!$E435*P435*C435*D435,P435*E435),"")</f>
        <v>0</v>
      </c>
      <c r="U435">
        <f>IF(K435,IF(S435&gt;0,"W",IF(S435&lt;0,"L","B")),"")</f>
        <v>0</v>
      </c>
      <c r="V435">
        <f>IF(K435,S435+T435,"")</f>
        <v>0</v>
      </c>
      <c r="W435">
        <f>IF(K435,V435/O435,"")</f>
        <v>0</v>
      </c>
      <c r="X435">
        <f>IF(K435,M435/H435,"")</f>
        <v>0</v>
      </c>
      <c r="Y435">
        <f>IF(AND(OR(J435="OK",J435="OPEN"),ISNUMBER(Journal!$G435)),G435*(Journal!$G435-Journal!$E435)/H435,"")</f>
        <v>0</v>
      </c>
      <c r="Z435">
        <f>IF(AA435="","",IF(AND(ISNUMBER(Settings!$D$5),ISNUMBER(Settings!$E$5),IF(Settings!$D$5&lt;=Settings!$E$5,AND(AA435&gt;=Settings!$D$5,AA435&lt;Settings!$E$5),OR(AA435&gt;=Settings!$D$5,AA435&lt;Settings!$E$5))),Settings!$A$5,IF(AND(ISNUMBER(Settings!$D$6),ISNUMBER(Settings!$E$6),IF(Settings!$D$6&lt;=Settings!$E$6,AND(AA435&gt;=Settings!$D$6,AA435&lt;Settings!$E$6),OR(AA435&gt;=Settings!$D$6,AA435&lt;Settings!$E$6))),Settings!$A$6,IF(AND(ISNUMBER(Settings!$D$7),ISNUMBER(Settings!$E$7),IF(Settings!$D$7&lt;=Settings!$E$7,AND(AA435&gt;=Settings!$D$7,AA435&lt;Settings!$E$7),OR(AA435&gt;=Settings!$D$7,AA435&lt;Settings!$E$7))),Settings!$A$7,IF(AND(ISNUMBER(Settings!$D$8),ISNUMBER(Settings!$E$8),IF(Settings!$D$8&lt;=Settings!$E$8,AND(AA435&gt;=Settings!$D$8,AA435&lt;Settings!$E$8),OR(AA435&gt;=Settings!$D$8,AA435&lt;Settings!$E$8))),Settings!$A$8,IF(AND(ISNUMBER(Settings!$D$9),ISNUMBER(Settings!$E$9),IF(Settings!$D$9&lt;=Settings!$E$9,AND(AA435&gt;=Settings!$D$9,AA435&lt;Settings!$E$9),OR(AA435&gt;=Settings!$D$9,AA435&lt;Settings!$E$9))),Settings!$A$9,IF(AND(ISNUMBER(Settings!$D$10),ISNUMBER(Settings!$E$10),IF(Settings!$D$10&lt;=Settings!$E$10,AND(AA435&gt;=Settings!$D$10,AA435&lt;Settings!$E$10),OR(AA435&gt;=Settings!$D$10,AA435&lt;Settings!$E$10))),Settings!$A$10,"")))))))</f>
        <v>0</v>
      </c>
      <c r="AA435">
        <f>IF(AND(A435,ISNUMBER(Journal!$B435)),MOD(ROUND(MOD(Journal!$B435,1)*1440,0)-ROUND(Journal!$D$8*60,0),1440),"")</f>
        <v>0</v>
      </c>
      <c r="AB435">
        <f>IF(G435=1,"LONG",IF(G435=-1,"SHORT",""))</f>
        <v>0</v>
      </c>
      <c r="AC435">
        <f>AC434+IF(K435,1,0)</f>
        <v>0</v>
      </c>
      <c r="AD435">
        <f>IF(K435,AC435,"")</f>
        <v>0</v>
      </c>
      <c r="AE435">
        <f>J435="OPEN"</f>
        <v>0</v>
      </c>
      <c r="AF435">
        <f>AND(J435&lt;&gt;"",J435&lt;&gt;"OK",J435&lt;&gt;"OPEN")</f>
        <v>0</v>
      </c>
      <c r="AH435">
        <v>424</v>
      </c>
      <c r="AI435">
        <f>IF(AH435&gt;$AZ$11,"",IF(AH435=0,Journal!$D$3,INDEX($Q$11:$Q$1010,MATCH(AH435,$AD$11:$AD$1010,0))))</f>
        <v>0</v>
      </c>
      <c r="AJ435">
        <v>425</v>
      </c>
      <c r="AK435">
        <f>IF(AJ435&gt;$AZ$11,"",INDEX($P$11:$P$1010,MATCH(AJ435,$AD$11:$AD$1010,0)))</f>
        <v>0</v>
      </c>
    </row>
    <row r="436" spans="1:37">
      <c r="A436">
        <f>COUNTA(Journal!A436:M436)&gt;0</f>
        <v>0</v>
      </c>
      <c r="B436">
        <f>IF(Journal!$C436="",0,IFERROR(MATCH(Journal!$C436,Markets!$A$5:$A$154,0),0))</f>
        <v>0</v>
      </c>
      <c r="C436">
        <f>IF(B436&gt;0,INDEX(Markets!$C$5:$C$154,B436),"")</f>
        <v>0</v>
      </c>
      <c r="D436">
        <f>IF(B436&gt;0,INDEX(Markets!$F$5:$F$154,B436),"")</f>
        <v>0</v>
      </c>
      <c r="E436">
        <f>IF(B436&gt;0,IF(INDEX(Markets!$G$5:$G$154,B436)="",Journal!$D$4,INDEX(Markets!$G$5:$G$154,B436)),"")</f>
        <v>0</v>
      </c>
      <c r="F436">
        <f>IF(B436&gt;0,N(INDEX(Markets!$H$5:$H$154,B436)),0)</f>
        <v>0</v>
      </c>
      <c r="G436">
        <f>IF(Journal!$D436="LONG",1,IF(Journal!$D436="SHORT",-1,0))</f>
        <v>0</v>
      </c>
      <c r="H436">
        <f>IF(AND(ISNUMBER(Journal!$E436),ISNUMBER(Journal!$F436)),ABS(Journal!$E436-Journal!$F436),"")</f>
        <v>0</v>
      </c>
      <c r="I436">
        <f>IF(NOT(A436),"",IF(Journal!$C436="","INSTRUMENT MISSING",IF(B436=0,"UNKNOWN INSTRUMENT",IF(OR(NOT(ISNUMBER(C436)),NOT(ISNUMBER(D436))),"INSTRUMENT SPECS MISSING",IF(OR(C436&lt;=0,D436&lt;=0),"INSTRUMENT SPECS MISSING",IF(NOT(ISNUMBER(Journal!$E436)),"ENTRY MISSING",IF(NOT(ISNUMBER(Journal!$F436)),"SL MISSING",IF(Journal!$F436=Journal!$E436,"SL = ENTRY",IF(G436=0,"DIRECTION MISSING",IF(G436*(Journal!$E436-Journal!$F436)&lt;=0,"SL WRONG SIDE",IF(NOT(AND(ISNUMBER(Journal!$L436),Journal!$L436&gt;0)),IF(TRUE,"LOTS MISSING","RISK MISSING"),"")))))))))))</f>
        <v>0</v>
      </c>
      <c r="J436">
        <f>IF(NOT(A436),"",IF(I436&lt;&gt;"",I436,IF(AND(ISNUMBER(Journal!$G436),G436*(Journal!$G436-Journal!$E436)&lt;=0),"TP1 WRONG SIDE",IF(AND(ISNUMBER(Journal!$H436),G436*(Journal!$H436-Journal!$E436)&lt;=0),"TP2 WRONG SIDE",IF(AND(ISNUMBER(Journal!$I436),G436*(Journal!$I436-Journal!$E436)&lt;=0),"TP3 WRONG SIDE",IF(Journal!$K436="","OPEN",IF(AND(Journal!$M436&lt;&gt;"",OR(NOT(ISNUMBER(Journal!$M436)),Journal!$M436&lt;=0,Journal!$M436&gt;=1)),"TP1 % INVALID",IF(Journal!$K436="SL","OK",IF(Journal!$K436="TP",IF(ISNUMBER(Journal!$G436),"OK","TP1 MISSING"),IF(Journal!$K436="Manual exit",IF(ISNUMBER(Journal!$J436),"OK","MANUAL MISSING"),IF(Journal!$K436="TP1 + Breakeven",IF(ISNUMBER(Journal!$G436),"OK","TP1 MISSING"),IF(Journal!$K436="TP1 + Manual",IF(ISNUMBER(Journal!$G436),IF(ISNUMBER(Journal!$J436),"OK","MANUAL MISSING"),IF(ISNUMBER(Journal!$J436),"TP1 MISSING","TP1 &amp; MANUAL MISSING")),IF(Journal!$K436="Multiple TP",IF(ISNUMBER(Journal!$G436),IF(ISNUMBER(Journal!$H436),"OK","TP2 MISSING"),IF(ISNUMBER(Journal!$H436),"TP1 MISSING","TP1 &amp; TP2 MISSING")),"UNKNOWN OUTCOME")))))))))))))</f>
        <v>0</v>
      </c>
      <c r="K436">
        <f>J436="OK"</f>
        <v>0</v>
      </c>
      <c r="L436">
        <f>IF(ISNUMBER(Journal!$M436),Journal!$M436,0.5)</f>
        <v>0</v>
      </c>
      <c r="M436">
        <f>IF(NOT(K436),"",G436*IF(Journal!$K436="SL",Journal!$F436-Journal!$E436,IF(Journal!$K436="TP",Journal!$G436-Journal!$E436,IF(Journal!$K436="Manual exit",Journal!$J436-Journal!$E436,IF(Journal!$K436="TP1 + Breakeven",L436*(Journal!$G436-Journal!$E436),IF(Journal!$K436="TP1 + Manual",L436*(Journal!$G436-Journal!$E436)+(1-L436)*(Journal!$J436-Journal!$E436),(Journal!$G436+Journal!$H436+IF(ISNUMBER(Journal!$I436),Journal!$I436,0))/IF(ISNUMBER(Journal!$I436),3,2)-Journal!$E436))))))</f>
        <v>0</v>
      </c>
      <c r="N436">
        <f>IF(K436,Journal!$E436+G436*M436,"")</f>
        <v>0</v>
      </c>
      <c r="O436">
        <f>Q435</f>
        <v>0</v>
      </c>
      <c r="P436">
        <f>IF(OR(NOT(A436),I436&lt;&gt;""),"",Journal!$L436)</f>
        <v>0</v>
      </c>
      <c r="Q436">
        <f>O436+IF(K436,V436,0)</f>
        <v>0</v>
      </c>
      <c r="R436">
        <f>IF(P436="","",H436*P436*C436*D436)</f>
        <v>0</v>
      </c>
      <c r="S436">
        <f>IF(K436,M436*P436*C436*D436,"")</f>
        <v>0</v>
      </c>
      <c r="T436">
        <f>IF(K436,-IF(F436&gt;0,F436*Journal!$E436*P436*C436*D436,P436*E436),"")</f>
        <v>0</v>
      </c>
      <c r="U436">
        <f>IF(K436,IF(S436&gt;0,"W",IF(S436&lt;0,"L","B")),"")</f>
        <v>0</v>
      </c>
      <c r="V436">
        <f>IF(K436,S436+T436,"")</f>
        <v>0</v>
      </c>
      <c r="W436">
        <f>IF(K436,V436/O436,"")</f>
        <v>0</v>
      </c>
      <c r="X436">
        <f>IF(K436,M436/H436,"")</f>
        <v>0</v>
      </c>
      <c r="Y436">
        <f>IF(AND(OR(J436="OK",J436="OPEN"),ISNUMBER(Journal!$G436)),G436*(Journal!$G436-Journal!$E436)/H436,"")</f>
        <v>0</v>
      </c>
      <c r="Z436">
        <f>IF(AA436="","",IF(AND(ISNUMBER(Settings!$D$5),ISNUMBER(Settings!$E$5),IF(Settings!$D$5&lt;=Settings!$E$5,AND(AA436&gt;=Settings!$D$5,AA436&lt;Settings!$E$5),OR(AA436&gt;=Settings!$D$5,AA436&lt;Settings!$E$5))),Settings!$A$5,IF(AND(ISNUMBER(Settings!$D$6),ISNUMBER(Settings!$E$6),IF(Settings!$D$6&lt;=Settings!$E$6,AND(AA436&gt;=Settings!$D$6,AA436&lt;Settings!$E$6),OR(AA436&gt;=Settings!$D$6,AA436&lt;Settings!$E$6))),Settings!$A$6,IF(AND(ISNUMBER(Settings!$D$7),ISNUMBER(Settings!$E$7),IF(Settings!$D$7&lt;=Settings!$E$7,AND(AA436&gt;=Settings!$D$7,AA436&lt;Settings!$E$7),OR(AA436&gt;=Settings!$D$7,AA436&lt;Settings!$E$7))),Settings!$A$7,IF(AND(ISNUMBER(Settings!$D$8),ISNUMBER(Settings!$E$8),IF(Settings!$D$8&lt;=Settings!$E$8,AND(AA436&gt;=Settings!$D$8,AA436&lt;Settings!$E$8),OR(AA436&gt;=Settings!$D$8,AA436&lt;Settings!$E$8))),Settings!$A$8,IF(AND(ISNUMBER(Settings!$D$9),ISNUMBER(Settings!$E$9),IF(Settings!$D$9&lt;=Settings!$E$9,AND(AA436&gt;=Settings!$D$9,AA436&lt;Settings!$E$9),OR(AA436&gt;=Settings!$D$9,AA436&lt;Settings!$E$9))),Settings!$A$9,IF(AND(ISNUMBER(Settings!$D$10),ISNUMBER(Settings!$E$10),IF(Settings!$D$10&lt;=Settings!$E$10,AND(AA436&gt;=Settings!$D$10,AA436&lt;Settings!$E$10),OR(AA436&gt;=Settings!$D$10,AA436&lt;Settings!$E$10))),Settings!$A$10,"")))))))</f>
        <v>0</v>
      </c>
      <c r="AA436">
        <f>IF(AND(A436,ISNUMBER(Journal!$B436)),MOD(ROUND(MOD(Journal!$B436,1)*1440,0)-ROUND(Journal!$D$8*60,0),1440),"")</f>
        <v>0</v>
      </c>
      <c r="AB436">
        <f>IF(G436=1,"LONG",IF(G436=-1,"SHORT",""))</f>
        <v>0</v>
      </c>
      <c r="AC436">
        <f>AC435+IF(K436,1,0)</f>
        <v>0</v>
      </c>
      <c r="AD436">
        <f>IF(K436,AC436,"")</f>
        <v>0</v>
      </c>
      <c r="AE436">
        <f>J436="OPEN"</f>
        <v>0</v>
      </c>
      <c r="AF436">
        <f>AND(J436&lt;&gt;"",J436&lt;&gt;"OK",J436&lt;&gt;"OPEN")</f>
        <v>0</v>
      </c>
      <c r="AH436">
        <v>425</v>
      </c>
      <c r="AI436">
        <f>IF(AH436&gt;$AZ$11,"",IF(AH436=0,Journal!$D$3,INDEX($Q$11:$Q$1010,MATCH(AH436,$AD$11:$AD$1010,0))))</f>
        <v>0</v>
      </c>
      <c r="AJ436">
        <v>426</v>
      </c>
      <c r="AK436">
        <f>IF(AJ436&gt;$AZ$11,"",INDEX($P$11:$P$1010,MATCH(AJ436,$AD$11:$AD$1010,0)))</f>
        <v>0</v>
      </c>
    </row>
    <row r="437" spans="1:37">
      <c r="A437">
        <f>COUNTA(Journal!A437:M437)&gt;0</f>
        <v>0</v>
      </c>
      <c r="B437">
        <f>IF(Journal!$C437="",0,IFERROR(MATCH(Journal!$C437,Markets!$A$5:$A$154,0),0))</f>
        <v>0</v>
      </c>
      <c r="C437">
        <f>IF(B437&gt;0,INDEX(Markets!$C$5:$C$154,B437),"")</f>
        <v>0</v>
      </c>
      <c r="D437">
        <f>IF(B437&gt;0,INDEX(Markets!$F$5:$F$154,B437),"")</f>
        <v>0</v>
      </c>
      <c r="E437">
        <f>IF(B437&gt;0,IF(INDEX(Markets!$G$5:$G$154,B437)="",Journal!$D$4,INDEX(Markets!$G$5:$G$154,B437)),"")</f>
        <v>0</v>
      </c>
      <c r="F437">
        <f>IF(B437&gt;0,N(INDEX(Markets!$H$5:$H$154,B437)),0)</f>
        <v>0</v>
      </c>
      <c r="G437">
        <f>IF(Journal!$D437="LONG",1,IF(Journal!$D437="SHORT",-1,0))</f>
        <v>0</v>
      </c>
      <c r="H437">
        <f>IF(AND(ISNUMBER(Journal!$E437),ISNUMBER(Journal!$F437)),ABS(Journal!$E437-Journal!$F437),"")</f>
        <v>0</v>
      </c>
      <c r="I437">
        <f>IF(NOT(A437),"",IF(Journal!$C437="","INSTRUMENT MISSING",IF(B437=0,"UNKNOWN INSTRUMENT",IF(OR(NOT(ISNUMBER(C437)),NOT(ISNUMBER(D437))),"INSTRUMENT SPECS MISSING",IF(OR(C437&lt;=0,D437&lt;=0),"INSTRUMENT SPECS MISSING",IF(NOT(ISNUMBER(Journal!$E437)),"ENTRY MISSING",IF(NOT(ISNUMBER(Journal!$F437)),"SL MISSING",IF(Journal!$F437=Journal!$E437,"SL = ENTRY",IF(G437=0,"DIRECTION MISSING",IF(G437*(Journal!$E437-Journal!$F437)&lt;=0,"SL WRONG SIDE",IF(NOT(AND(ISNUMBER(Journal!$L437),Journal!$L437&gt;0)),IF(TRUE,"LOTS MISSING","RISK MISSING"),"")))))))))))</f>
        <v>0</v>
      </c>
      <c r="J437">
        <f>IF(NOT(A437),"",IF(I437&lt;&gt;"",I437,IF(AND(ISNUMBER(Journal!$G437),G437*(Journal!$G437-Journal!$E437)&lt;=0),"TP1 WRONG SIDE",IF(AND(ISNUMBER(Journal!$H437),G437*(Journal!$H437-Journal!$E437)&lt;=0),"TP2 WRONG SIDE",IF(AND(ISNUMBER(Journal!$I437),G437*(Journal!$I437-Journal!$E437)&lt;=0),"TP3 WRONG SIDE",IF(Journal!$K437="","OPEN",IF(AND(Journal!$M437&lt;&gt;"",OR(NOT(ISNUMBER(Journal!$M437)),Journal!$M437&lt;=0,Journal!$M437&gt;=1)),"TP1 % INVALID",IF(Journal!$K437="SL","OK",IF(Journal!$K437="TP",IF(ISNUMBER(Journal!$G437),"OK","TP1 MISSING"),IF(Journal!$K437="Manual exit",IF(ISNUMBER(Journal!$J437),"OK","MANUAL MISSING"),IF(Journal!$K437="TP1 + Breakeven",IF(ISNUMBER(Journal!$G437),"OK","TP1 MISSING"),IF(Journal!$K437="TP1 + Manual",IF(ISNUMBER(Journal!$G437),IF(ISNUMBER(Journal!$J437),"OK","MANUAL MISSING"),IF(ISNUMBER(Journal!$J437),"TP1 MISSING","TP1 &amp; MANUAL MISSING")),IF(Journal!$K437="Multiple TP",IF(ISNUMBER(Journal!$G437),IF(ISNUMBER(Journal!$H437),"OK","TP2 MISSING"),IF(ISNUMBER(Journal!$H437),"TP1 MISSING","TP1 &amp; TP2 MISSING")),"UNKNOWN OUTCOME")))))))))))))</f>
        <v>0</v>
      </c>
      <c r="K437">
        <f>J437="OK"</f>
        <v>0</v>
      </c>
      <c r="L437">
        <f>IF(ISNUMBER(Journal!$M437),Journal!$M437,0.5)</f>
        <v>0</v>
      </c>
      <c r="M437">
        <f>IF(NOT(K437),"",G437*IF(Journal!$K437="SL",Journal!$F437-Journal!$E437,IF(Journal!$K437="TP",Journal!$G437-Journal!$E437,IF(Journal!$K437="Manual exit",Journal!$J437-Journal!$E437,IF(Journal!$K437="TP1 + Breakeven",L437*(Journal!$G437-Journal!$E437),IF(Journal!$K437="TP1 + Manual",L437*(Journal!$G437-Journal!$E437)+(1-L437)*(Journal!$J437-Journal!$E437),(Journal!$G437+Journal!$H437+IF(ISNUMBER(Journal!$I437),Journal!$I437,0))/IF(ISNUMBER(Journal!$I437),3,2)-Journal!$E437))))))</f>
        <v>0</v>
      </c>
      <c r="N437">
        <f>IF(K437,Journal!$E437+G437*M437,"")</f>
        <v>0</v>
      </c>
      <c r="O437">
        <f>Q436</f>
        <v>0</v>
      </c>
      <c r="P437">
        <f>IF(OR(NOT(A437),I437&lt;&gt;""),"",Journal!$L437)</f>
        <v>0</v>
      </c>
      <c r="Q437">
        <f>O437+IF(K437,V437,0)</f>
        <v>0</v>
      </c>
      <c r="R437">
        <f>IF(P437="","",H437*P437*C437*D437)</f>
        <v>0</v>
      </c>
      <c r="S437">
        <f>IF(K437,M437*P437*C437*D437,"")</f>
        <v>0</v>
      </c>
      <c r="T437">
        <f>IF(K437,-IF(F437&gt;0,F437*Journal!$E437*P437*C437*D437,P437*E437),"")</f>
        <v>0</v>
      </c>
      <c r="U437">
        <f>IF(K437,IF(S437&gt;0,"W",IF(S437&lt;0,"L","B")),"")</f>
        <v>0</v>
      </c>
      <c r="V437">
        <f>IF(K437,S437+T437,"")</f>
        <v>0</v>
      </c>
      <c r="W437">
        <f>IF(K437,V437/O437,"")</f>
        <v>0</v>
      </c>
      <c r="X437">
        <f>IF(K437,M437/H437,"")</f>
        <v>0</v>
      </c>
      <c r="Y437">
        <f>IF(AND(OR(J437="OK",J437="OPEN"),ISNUMBER(Journal!$G437)),G437*(Journal!$G437-Journal!$E437)/H437,"")</f>
        <v>0</v>
      </c>
      <c r="Z437">
        <f>IF(AA437="","",IF(AND(ISNUMBER(Settings!$D$5),ISNUMBER(Settings!$E$5),IF(Settings!$D$5&lt;=Settings!$E$5,AND(AA437&gt;=Settings!$D$5,AA437&lt;Settings!$E$5),OR(AA437&gt;=Settings!$D$5,AA437&lt;Settings!$E$5))),Settings!$A$5,IF(AND(ISNUMBER(Settings!$D$6),ISNUMBER(Settings!$E$6),IF(Settings!$D$6&lt;=Settings!$E$6,AND(AA437&gt;=Settings!$D$6,AA437&lt;Settings!$E$6),OR(AA437&gt;=Settings!$D$6,AA437&lt;Settings!$E$6))),Settings!$A$6,IF(AND(ISNUMBER(Settings!$D$7),ISNUMBER(Settings!$E$7),IF(Settings!$D$7&lt;=Settings!$E$7,AND(AA437&gt;=Settings!$D$7,AA437&lt;Settings!$E$7),OR(AA437&gt;=Settings!$D$7,AA437&lt;Settings!$E$7))),Settings!$A$7,IF(AND(ISNUMBER(Settings!$D$8),ISNUMBER(Settings!$E$8),IF(Settings!$D$8&lt;=Settings!$E$8,AND(AA437&gt;=Settings!$D$8,AA437&lt;Settings!$E$8),OR(AA437&gt;=Settings!$D$8,AA437&lt;Settings!$E$8))),Settings!$A$8,IF(AND(ISNUMBER(Settings!$D$9),ISNUMBER(Settings!$E$9),IF(Settings!$D$9&lt;=Settings!$E$9,AND(AA437&gt;=Settings!$D$9,AA437&lt;Settings!$E$9),OR(AA437&gt;=Settings!$D$9,AA437&lt;Settings!$E$9))),Settings!$A$9,IF(AND(ISNUMBER(Settings!$D$10),ISNUMBER(Settings!$E$10),IF(Settings!$D$10&lt;=Settings!$E$10,AND(AA437&gt;=Settings!$D$10,AA437&lt;Settings!$E$10),OR(AA437&gt;=Settings!$D$10,AA437&lt;Settings!$E$10))),Settings!$A$10,"")))))))</f>
        <v>0</v>
      </c>
      <c r="AA437">
        <f>IF(AND(A437,ISNUMBER(Journal!$B437)),MOD(ROUND(MOD(Journal!$B437,1)*1440,0)-ROUND(Journal!$D$8*60,0),1440),"")</f>
        <v>0</v>
      </c>
      <c r="AB437">
        <f>IF(G437=1,"LONG",IF(G437=-1,"SHORT",""))</f>
        <v>0</v>
      </c>
      <c r="AC437">
        <f>AC436+IF(K437,1,0)</f>
        <v>0</v>
      </c>
      <c r="AD437">
        <f>IF(K437,AC437,"")</f>
        <v>0</v>
      </c>
      <c r="AE437">
        <f>J437="OPEN"</f>
        <v>0</v>
      </c>
      <c r="AF437">
        <f>AND(J437&lt;&gt;"",J437&lt;&gt;"OK",J437&lt;&gt;"OPEN")</f>
        <v>0</v>
      </c>
      <c r="AH437">
        <v>426</v>
      </c>
      <c r="AI437">
        <f>IF(AH437&gt;$AZ$11,"",IF(AH437=0,Journal!$D$3,INDEX($Q$11:$Q$1010,MATCH(AH437,$AD$11:$AD$1010,0))))</f>
        <v>0</v>
      </c>
      <c r="AJ437">
        <v>427</v>
      </c>
      <c r="AK437">
        <f>IF(AJ437&gt;$AZ$11,"",INDEX($P$11:$P$1010,MATCH(AJ437,$AD$11:$AD$1010,0)))</f>
        <v>0</v>
      </c>
    </row>
    <row r="438" spans="1:37">
      <c r="A438">
        <f>COUNTA(Journal!A438:M438)&gt;0</f>
        <v>0</v>
      </c>
      <c r="B438">
        <f>IF(Journal!$C438="",0,IFERROR(MATCH(Journal!$C438,Markets!$A$5:$A$154,0),0))</f>
        <v>0</v>
      </c>
      <c r="C438">
        <f>IF(B438&gt;0,INDEX(Markets!$C$5:$C$154,B438),"")</f>
        <v>0</v>
      </c>
      <c r="D438">
        <f>IF(B438&gt;0,INDEX(Markets!$F$5:$F$154,B438),"")</f>
        <v>0</v>
      </c>
      <c r="E438">
        <f>IF(B438&gt;0,IF(INDEX(Markets!$G$5:$G$154,B438)="",Journal!$D$4,INDEX(Markets!$G$5:$G$154,B438)),"")</f>
        <v>0</v>
      </c>
      <c r="F438">
        <f>IF(B438&gt;0,N(INDEX(Markets!$H$5:$H$154,B438)),0)</f>
        <v>0</v>
      </c>
      <c r="G438">
        <f>IF(Journal!$D438="LONG",1,IF(Journal!$D438="SHORT",-1,0))</f>
        <v>0</v>
      </c>
      <c r="H438">
        <f>IF(AND(ISNUMBER(Journal!$E438),ISNUMBER(Journal!$F438)),ABS(Journal!$E438-Journal!$F438),"")</f>
        <v>0</v>
      </c>
      <c r="I438">
        <f>IF(NOT(A438),"",IF(Journal!$C438="","INSTRUMENT MISSING",IF(B438=0,"UNKNOWN INSTRUMENT",IF(OR(NOT(ISNUMBER(C438)),NOT(ISNUMBER(D438))),"INSTRUMENT SPECS MISSING",IF(OR(C438&lt;=0,D438&lt;=0),"INSTRUMENT SPECS MISSING",IF(NOT(ISNUMBER(Journal!$E438)),"ENTRY MISSING",IF(NOT(ISNUMBER(Journal!$F438)),"SL MISSING",IF(Journal!$F438=Journal!$E438,"SL = ENTRY",IF(G438=0,"DIRECTION MISSING",IF(G438*(Journal!$E438-Journal!$F438)&lt;=0,"SL WRONG SIDE",IF(NOT(AND(ISNUMBER(Journal!$L438),Journal!$L438&gt;0)),IF(TRUE,"LOTS MISSING","RISK MISSING"),"")))))))))))</f>
        <v>0</v>
      </c>
      <c r="J438">
        <f>IF(NOT(A438),"",IF(I438&lt;&gt;"",I438,IF(AND(ISNUMBER(Journal!$G438),G438*(Journal!$G438-Journal!$E438)&lt;=0),"TP1 WRONG SIDE",IF(AND(ISNUMBER(Journal!$H438),G438*(Journal!$H438-Journal!$E438)&lt;=0),"TP2 WRONG SIDE",IF(AND(ISNUMBER(Journal!$I438),G438*(Journal!$I438-Journal!$E438)&lt;=0),"TP3 WRONG SIDE",IF(Journal!$K438="","OPEN",IF(AND(Journal!$M438&lt;&gt;"",OR(NOT(ISNUMBER(Journal!$M438)),Journal!$M438&lt;=0,Journal!$M438&gt;=1)),"TP1 % INVALID",IF(Journal!$K438="SL","OK",IF(Journal!$K438="TP",IF(ISNUMBER(Journal!$G438),"OK","TP1 MISSING"),IF(Journal!$K438="Manual exit",IF(ISNUMBER(Journal!$J438),"OK","MANUAL MISSING"),IF(Journal!$K438="TP1 + Breakeven",IF(ISNUMBER(Journal!$G438),"OK","TP1 MISSING"),IF(Journal!$K438="TP1 + Manual",IF(ISNUMBER(Journal!$G438),IF(ISNUMBER(Journal!$J438),"OK","MANUAL MISSING"),IF(ISNUMBER(Journal!$J438),"TP1 MISSING","TP1 &amp; MANUAL MISSING")),IF(Journal!$K438="Multiple TP",IF(ISNUMBER(Journal!$G438),IF(ISNUMBER(Journal!$H438),"OK","TP2 MISSING"),IF(ISNUMBER(Journal!$H438),"TP1 MISSING","TP1 &amp; TP2 MISSING")),"UNKNOWN OUTCOME")))))))))))))</f>
        <v>0</v>
      </c>
      <c r="K438">
        <f>J438="OK"</f>
        <v>0</v>
      </c>
      <c r="L438">
        <f>IF(ISNUMBER(Journal!$M438),Journal!$M438,0.5)</f>
        <v>0</v>
      </c>
      <c r="M438">
        <f>IF(NOT(K438),"",G438*IF(Journal!$K438="SL",Journal!$F438-Journal!$E438,IF(Journal!$K438="TP",Journal!$G438-Journal!$E438,IF(Journal!$K438="Manual exit",Journal!$J438-Journal!$E438,IF(Journal!$K438="TP1 + Breakeven",L438*(Journal!$G438-Journal!$E438),IF(Journal!$K438="TP1 + Manual",L438*(Journal!$G438-Journal!$E438)+(1-L438)*(Journal!$J438-Journal!$E438),(Journal!$G438+Journal!$H438+IF(ISNUMBER(Journal!$I438),Journal!$I438,0))/IF(ISNUMBER(Journal!$I438),3,2)-Journal!$E438))))))</f>
        <v>0</v>
      </c>
      <c r="N438">
        <f>IF(K438,Journal!$E438+G438*M438,"")</f>
        <v>0</v>
      </c>
      <c r="O438">
        <f>Q437</f>
        <v>0</v>
      </c>
      <c r="P438">
        <f>IF(OR(NOT(A438),I438&lt;&gt;""),"",Journal!$L438)</f>
        <v>0</v>
      </c>
      <c r="Q438">
        <f>O438+IF(K438,V438,0)</f>
        <v>0</v>
      </c>
      <c r="R438">
        <f>IF(P438="","",H438*P438*C438*D438)</f>
        <v>0</v>
      </c>
      <c r="S438">
        <f>IF(K438,M438*P438*C438*D438,"")</f>
        <v>0</v>
      </c>
      <c r="T438">
        <f>IF(K438,-IF(F438&gt;0,F438*Journal!$E438*P438*C438*D438,P438*E438),"")</f>
        <v>0</v>
      </c>
      <c r="U438">
        <f>IF(K438,IF(S438&gt;0,"W",IF(S438&lt;0,"L","B")),"")</f>
        <v>0</v>
      </c>
      <c r="V438">
        <f>IF(K438,S438+T438,"")</f>
        <v>0</v>
      </c>
      <c r="W438">
        <f>IF(K438,V438/O438,"")</f>
        <v>0</v>
      </c>
      <c r="X438">
        <f>IF(K438,M438/H438,"")</f>
        <v>0</v>
      </c>
      <c r="Y438">
        <f>IF(AND(OR(J438="OK",J438="OPEN"),ISNUMBER(Journal!$G438)),G438*(Journal!$G438-Journal!$E438)/H438,"")</f>
        <v>0</v>
      </c>
      <c r="Z438">
        <f>IF(AA438="","",IF(AND(ISNUMBER(Settings!$D$5),ISNUMBER(Settings!$E$5),IF(Settings!$D$5&lt;=Settings!$E$5,AND(AA438&gt;=Settings!$D$5,AA438&lt;Settings!$E$5),OR(AA438&gt;=Settings!$D$5,AA438&lt;Settings!$E$5))),Settings!$A$5,IF(AND(ISNUMBER(Settings!$D$6),ISNUMBER(Settings!$E$6),IF(Settings!$D$6&lt;=Settings!$E$6,AND(AA438&gt;=Settings!$D$6,AA438&lt;Settings!$E$6),OR(AA438&gt;=Settings!$D$6,AA438&lt;Settings!$E$6))),Settings!$A$6,IF(AND(ISNUMBER(Settings!$D$7),ISNUMBER(Settings!$E$7),IF(Settings!$D$7&lt;=Settings!$E$7,AND(AA438&gt;=Settings!$D$7,AA438&lt;Settings!$E$7),OR(AA438&gt;=Settings!$D$7,AA438&lt;Settings!$E$7))),Settings!$A$7,IF(AND(ISNUMBER(Settings!$D$8),ISNUMBER(Settings!$E$8),IF(Settings!$D$8&lt;=Settings!$E$8,AND(AA438&gt;=Settings!$D$8,AA438&lt;Settings!$E$8),OR(AA438&gt;=Settings!$D$8,AA438&lt;Settings!$E$8))),Settings!$A$8,IF(AND(ISNUMBER(Settings!$D$9),ISNUMBER(Settings!$E$9),IF(Settings!$D$9&lt;=Settings!$E$9,AND(AA438&gt;=Settings!$D$9,AA438&lt;Settings!$E$9),OR(AA438&gt;=Settings!$D$9,AA438&lt;Settings!$E$9))),Settings!$A$9,IF(AND(ISNUMBER(Settings!$D$10),ISNUMBER(Settings!$E$10),IF(Settings!$D$10&lt;=Settings!$E$10,AND(AA438&gt;=Settings!$D$10,AA438&lt;Settings!$E$10),OR(AA438&gt;=Settings!$D$10,AA438&lt;Settings!$E$10))),Settings!$A$10,"")))))))</f>
        <v>0</v>
      </c>
      <c r="AA438">
        <f>IF(AND(A438,ISNUMBER(Journal!$B438)),MOD(ROUND(MOD(Journal!$B438,1)*1440,0)-ROUND(Journal!$D$8*60,0),1440),"")</f>
        <v>0</v>
      </c>
      <c r="AB438">
        <f>IF(G438=1,"LONG",IF(G438=-1,"SHORT",""))</f>
        <v>0</v>
      </c>
      <c r="AC438">
        <f>AC437+IF(K438,1,0)</f>
        <v>0</v>
      </c>
      <c r="AD438">
        <f>IF(K438,AC438,"")</f>
        <v>0</v>
      </c>
      <c r="AE438">
        <f>J438="OPEN"</f>
        <v>0</v>
      </c>
      <c r="AF438">
        <f>AND(J438&lt;&gt;"",J438&lt;&gt;"OK",J438&lt;&gt;"OPEN")</f>
        <v>0</v>
      </c>
      <c r="AH438">
        <v>427</v>
      </c>
      <c r="AI438">
        <f>IF(AH438&gt;$AZ$11,"",IF(AH438=0,Journal!$D$3,INDEX($Q$11:$Q$1010,MATCH(AH438,$AD$11:$AD$1010,0))))</f>
        <v>0</v>
      </c>
      <c r="AJ438">
        <v>428</v>
      </c>
      <c r="AK438">
        <f>IF(AJ438&gt;$AZ$11,"",INDEX($P$11:$P$1010,MATCH(AJ438,$AD$11:$AD$1010,0)))</f>
        <v>0</v>
      </c>
    </row>
    <row r="439" spans="1:37">
      <c r="A439">
        <f>COUNTA(Journal!A439:M439)&gt;0</f>
        <v>0</v>
      </c>
      <c r="B439">
        <f>IF(Journal!$C439="",0,IFERROR(MATCH(Journal!$C439,Markets!$A$5:$A$154,0),0))</f>
        <v>0</v>
      </c>
      <c r="C439">
        <f>IF(B439&gt;0,INDEX(Markets!$C$5:$C$154,B439),"")</f>
        <v>0</v>
      </c>
      <c r="D439">
        <f>IF(B439&gt;0,INDEX(Markets!$F$5:$F$154,B439),"")</f>
        <v>0</v>
      </c>
      <c r="E439">
        <f>IF(B439&gt;0,IF(INDEX(Markets!$G$5:$G$154,B439)="",Journal!$D$4,INDEX(Markets!$G$5:$G$154,B439)),"")</f>
        <v>0</v>
      </c>
      <c r="F439">
        <f>IF(B439&gt;0,N(INDEX(Markets!$H$5:$H$154,B439)),0)</f>
        <v>0</v>
      </c>
      <c r="G439">
        <f>IF(Journal!$D439="LONG",1,IF(Journal!$D439="SHORT",-1,0))</f>
        <v>0</v>
      </c>
      <c r="H439">
        <f>IF(AND(ISNUMBER(Journal!$E439),ISNUMBER(Journal!$F439)),ABS(Journal!$E439-Journal!$F439),"")</f>
        <v>0</v>
      </c>
      <c r="I439">
        <f>IF(NOT(A439),"",IF(Journal!$C439="","INSTRUMENT MISSING",IF(B439=0,"UNKNOWN INSTRUMENT",IF(OR(NOT(ISNUMBER(C439)),NOT(ISNUMBER(D439))),"INSTRUMENT SPECS MISSING",IF(OR(C439&lt;=0,D439&lt;=0),"INSTRUMENT SPECS MISSING",IF(NOT(ISNUMBER(Journal!$E439)),"ENTRY MISSING",IF(NOT(ISNUMBER(Journal!$F439)),"SL MISSING",IF(Journal!$F439=Journal!$E439,"SL = ENTRY",IF(G439=0,"DIRECTION MISSING",IF(G439*(Journal!$E439-Journal!$F439)&lt;=0,"SL WRONG SIDE",IF(NOT(AND(ISNUMBER(Journal!$L439),Journal!$L439&gt;0)),IF(TRUE,"LOTS MISSING","RISK MISSING"),"")))))))))))</f>
        <v>0</v>
      </c>
      <c r="J439">
        <f>IF(NOT(A439),"",IF(I439&lt;&gt;"",I439,IF(AND(ISNUMBER(Journal!$G439),G439*(Journal!$G439-Journal!$E439)&lt;=0),"TP1 WRONG SIDE",IF(AND(ISNUMBER(Journal!$H439),G439*(Journal!$H439-Journal!$E439)&lt;=0),"TP2 WRONG SIDE",IF(AND(ISNUMBER(Journal!$I439),G439*(Journal!$I439-Journal!$E439)&lt;=0),"TP3 WRONG SIDE",IF(Journal!$K439="","OPEN",IF(AND(Journal!$M439&lt;&gt;"",OR(NOT(ISNUMBER(Journal!$M439)),Journal!$M439&lt;=0,Journal!$M439&gt;=1)),"TP1 % INVALID",IF(Journal!$K439="SL","OK",IF(Journal!$K439="TP",IF(ISNUMBER(Journal!$G439),"OK","TP1 MISSING"),IF(Journal!$K439="Manual exit",IF(ISNUMBER(Journal!$J439),"OK","MANUAL MISSING"),IF(Journal!$K439="TP1 + Breakeven",IF(ISNUMBER(Journal!$G439),"OK","TP1 MISSING"),IF(Journal!$K439="TP1 + Manual",IF(ISNUMBER(Journal!$G439),IF(ISNUMBER(Journal!$J439),"OK","MANUAL MISSING"),IF(ISNUMBER(Journal!$J439),"TP1 MISSING","TP1 &amp; MANUAL MISSING")),IF(Journal!$K439="Multiple TP",IF(ISNUMBER(Journal!$G439),IF(ISNUMBER(Journal!$H439),"OK","TP2 MISSING"),IF(ISNUMBER(Journal!$H439),"TP1 MISSING","TP1 &amp; TP2 MISSING")),"UNKNOWN OUTCOME")))))))))))))</f>
        <v>0</v>
      </c>
      <c r="K439">
        <f>J439="OK"</f>
        <v>0</v>
      </c>
      <c r="L439">
        <f>IF(ISNUMBER(Journal!$M439),Journal!$M439,0.5)</f>
        <v>0</v>
      </c>
      <c r="M439">
        <f>IF(NOT(K439),"",G439*IF(Journal!$K439="SL",Journal!$F439-Journal!$E439,IF(Journal!$K439="TP",Journal!$G439-Journal!$E439,IF(Journal!$K439="Manual exit",Journal!$J439-Journal!$E439,IF(Journal!$K439="TP1 + Breakeven",L439*(Journal!$G439-Journal!$E439),IF(Journal!$K439="TP1 + Manual",L439*(Journal!$G439-Journal!$E439)+(1-L439)*(Journal!$J439-Journal!$E439),(Journal!$G439+Journal!$H439+IF(ISNUMBER(Journal!$I439),Journal!$I439,0))/IF(ISNUMBER(Journal!$I439),3,2)-Journal!$E439))))))</f>
        <v>0</v>
      </c>
      <c r="N439">
        <f>IF(K439,Journal!$E439+G439*M439,"")</f>
        <v>0</v>
      </c>
      <c r="O439">
        <f>Q438</f>
        <v>0</v>
      </c>
      <c r="P439">
        <f>IF(OR(NOT(A439),I439&lt;&gt;""),"",Journal!$L439)</f>
        <v>0</v>
      </c>
      <c r="Q439">
        <f>O439+IF(K439,V439,0)</f>
        <v>0</v>
      </c>
      <c r="R439">
        <f>IF(P439="","",H439*P439*C439*D439)</f>
        <v>0</v>
      </c>
      <c r="S439">
        <f>IF(K439,M439*P439*C439*D439,"")</f>
        <v>0</v>
      </c>
      <c r="T439">
        <f>IF(K439,-IF(F439&gt;0,F439*Journal!$E439*P439*C439*D439,P439*E439),"")</f>
        <v>0</v>
      </c>
      <c r="U439">
        <f>IF(K439,IF(S439&gt;0,"W",IF(S439&lt;0,"L","B")),"")</f>
        <v>0</v>
      </c>
      <c r="V439">
        <f>IF(K439,S439+T439,"")</f>
        <v>0</v>
      </c>
      <c r="W439">
        <f>IF(K439,V439/O439,"")</f>
        <v>0</v>
      </c>
      <c r="X439">
        <f>IF(K439,M439/H439,"")</f>
        <v>0</v>
      </c>
      <c r="Y439">
        <f>IF(AND(OR(J439="OK",J439="OPEN"),ISNUMBER(Journal!$G439)),G439*(Journal!$G439-Journal!$E439)/H439,"")</f>
        <v>0</v>
      </c>
      <c r="Z439">
        <f>IF(AA439="","",IF(AND(ISNUMBER(Settings!$D$5),ISNUMBER(Settings!$E$5),IF(Settings!$D$5&lt;=Settings!$E$5,AND(AA439&gt;=Settings!$D$5,AA439&lt;Settings!$E$5),OR(AA439&gt;=Settings!$D$5,AA439&lt;Settings!$E$5))),Settings!$A$5,IF(AND(ISNUMBER(Settings!$D$6),ISNUMBER(Settings!$E$6),IF(Settings!$D$6&lt;=Settings!$E$6,AND(AA439&gt;=Settings!$D$6,AA439&lt;Settings!$E$6),OR(AA439&gt;=Settings!$D$6,AA439&lt;Settings!$E$6))),Settings!$A$6,IF(AND(ISNUMBER(Settings!$D$7),ISNUMBER(Settings!$E$7),IF(Settings!$D$7&lt;=Settings!$E$7,AND(AA439&gt;=Settings!$D$7,AA439&lt;Settings!$E$7),OR(AA439&gt;=Settings!$D$7,AA439&lt;Settings!$E$7))),Settings!$A$7,IF(AND(ISNUMBER(Settings!$D$8),ISNUMBER(Settings!$E$8),IF(Settings!$D$8&lt;=Settings!$E$8,AND(AA439&gt;=Settings!$D$8,AA439&lt;Settings!$E$8),OR(AA439&gt;=Settings!$D$8,AA439&lt;Settings!$E$8))),Settings!$A$8,IF(AND(ISNUMBER(Settings!$D$9),ISNUMBER(Settings!$E$9),IF(Settings!$D$9&lt;=Settings!$E$9,AND(AA439&gt;=Settings!$D$9,AA439&lt;Settings!$E$9),OR(AA439&gt;=Settings!$D$9,AA439&lt;Settings!$E$9))),Settings!$A$9,IF(AND(ISNUMBER(Settings!$D$10),ISNUMBER(Settings!$E$10),IF(Settings!$D$10&lt;=Settings!$E$10,AND(AA439&gt;=Settings!$D$10,AA439&lt;Settings!$E$10),OR(AA439&gt;=Settings!$D$10,AA439&lt;Settings!$E$10))),Settings!$A$10,"")))))))</f>
        <v>0</v>
      </c>
      <c r="AA439">
        <f>IF(AND(A439,ISNUMBER(Journal!$B439)),MOD(ROUND(MOD(Journal!$B439,1)*1440,0)-ROUND(Journal!$D$8*60,0),1440),"")</f>
        <v>0</v>
      </c>
      <c r="AB439">
        <f>IF(G439=1,"LONG",IF(G439=-1,"SHORT",""))</f>
        <v>0</v>
      </c>
      <c r="AC439">
        <f>AC438+IF(K439,1,0)</f>
        <v>0</v>
      </c>
      <c r="AD439">
        <f>IF(K439,AC439,"")</f>
        <v>0</v>
      </c>
      <c r="AE439">
        <f>J439="OPEN"</f>
        <v>0</v>
      </c>
      <c r="AF439">
        <f>AND(J439&lt;&gt;"",J439&lt;&gt;"OK",J439&lt;&gt;"OPEN")</f>
        <v>0</v>
      </c>
      <c r="AH439">
        <v>428</v>
      </c>
      <c r="AI439">
        <f>IF(AH439&gt;$AZ$11,"",IF(AH439=0,Journal!$D$3,INDEX($Q$11:$Q$1010,MATCH(AH439,$AD$11:$AD$1010,0))))</f>
        <v>0</v>
      </c>
      <c r="AJ439">
        <v>429</v>
      </c>
      <c r="AK439">
        <f>IF(AJ439&gt;$AZ$11,"",INDEX($P$11:$P$1010,MATCH(AJ439,$AD$11:$AD$1010,0)))</f>
        <v>0</v>
      </c>
    </row>
    <row r="440" spans="1:37">
      <c r="A440">
        <f>COUNTA(Journal!A440:M440)&gt;0</f>
        <v>0</v>
      </c>
      <c r="B440">
        <f>IF(Journal!$C440="",0,IFERROR(MATCH(Journal!$C440,Markets!$A$5:$A$154,0),0))</f>
        <v>0</v>
      </c>
      <c r="C440">
        <f>IF(B440&gt;0,INDEX(Markets!$C$5:$C$154,B440),"")</f>
        <v>0</v>
      </c>
      <c r="D440">
        <f>IF(B440&gt;0,INDEX(Markets!$F$5:$F$154,B440),"")</f>
        <v>0</v>
      </c>
      <c r="E440">
        <f>IF(B440&gt;0,IF(INDEX(Markets!$G$5:$G$154,B440)="",Journal!$D$4,INDEX(Markets!$G$5:$G$154,B440)),"")</f>
        <v>0</v>
      </c>
      <c r="F440">
        <f>IF(B440&gt;0,N(INDEX(Markets!$H$5:$H$154,B440)),0)</f>
        <v>0</v>
      </c>
      <c r="G440">
        <f>IF(Journal!$D440="LONG",1,IF(Journal!$D440="SHORT",-1,0))</f>
        <v>0</v>
      </c>
      <c r="H440">
        <f>IF(AND(ISNUMBER(Journal!$E440),ISNUMBER(Journal!$F440)),ABS(Journal!$E440-Journal!$F440),"")</f>
        <v>0</v>
      </c>
      <c r="I440">
        <f>IF(NOT(A440),"",IF(Journal!$C440="","INSTRUMENT MISSING",IF(B440=0,"UNKNOWN INSTRUMENT",IF(OR(NOT(ISNUMBER(C440)),NOT(ISNUMBER(D440))),"INSTRUMENT SPECS MISSING",IF(OR(C440&lt;=0,D440&lt;=0),"INSTRUMENT SPECS MISSING",IF(NOT(ISNUMBER(Journal!$E440)),"ENTRY MISSING",IF(NOT(ISNUMBER(Journal!$F440)),"SL MISSING",IF(Journal!$F440=Journal!$E440,"SL = ENTRY",IF(G440=0,"DIRECTION MISSING",IF(G440*(Journal!$E440-Journal!$F440)&lt;=0,"SL WRONG SIDE",IF(NOT(AND(ISNUMBER(Journal!$L440),Journal!$L440&gt;0)),IF(TRUE,"LOTS MISSING","RISK MISSING"),"")))))))))))</f>
        <v>0</v>
      </c>
      <c r="J440">
        <f>IF(NOT(A440),"",IF(I440&lt;&gt;"",I440,IF(AND(ISNUMBER(Journal!$G440),G440*(Journal!$G440-Journal!$E440)&lt;=0),"TP1 WRONG SIDE",IF(AND(ISNUMBER(Journal!$H440),G440*(Journal!$H440-Journal!$E440)&lt;=0),"TP2 WRONG SIDE",IF(AND(ISNUMBER(Journal!$I440),G440*(Journal!$I440-Journal!$E440)&lt;=0),"TP3 WRONG SIDE",IF(Journal!$K440="","OPEN",IF(AND(Journal!$M440&lt;&gt;"",OR(NOT(ISNUMBER(Journal!$M440)),Journal!$M440&lt;=0,Journal!$M440&gt;=1)),"TP1 % INVALID",IF(Journal!$K440="SL","OK",IF(Journal!$K440="TP",IF(ISNUMBER(Journal!$G440),"OK","TP1 MISSING"),IF(Journal!$K440="Manual exit",IF(ISNUMBER(Journal!$J440),"OK","MANUAL MISSING"),IF(Journal!$K440="TP1 + Breakeven",IF(ISNUMBER(Journal!$G440),"OK","TP1 MISSING"),IF(Journal!$K440="TP1 + Manual",IF(ISNUMBER(Journal!$G440),IF(ISNUMBER(Journal!$J440),"OK","MANUAL MISSING"),IF(ISNUMBER(Journal!$J440),"TP1 MISSING","TP1 &amp; MANUAL MISSING")),IF(Journal!$K440="Multiple TP",IF(ISNUMBER(Journal!$G440),IF(ISNUMBER(Journal!$H440),"OK","TP2 MISSING"),IF(ISNUMBER(Journal!$H440),"TP1 MISSING","TP1 &amp; TP2 MISSING")),"UNKNOWN OUTCOME")))))))))))))</f>
        <v>0</v>
      </c>
      <c r="K440">
        <f>J440="OK"</f>
        <v>0</v>
      </c>
      <c r="L440">
        <f>IF(ISNUMBER(Journal!$M440),Journal!$M440,0.5)</f>
        <v>0</v>
      </c>
      <c r="M440">
        <f>IF(NOT(K440),"",G440*IF(Journal!$K440="SL",Journal!$F440-Journal!$E440,IF(Journal!$K440="TP",Journal!$G440-Journal!$E440,IF(Journal!$K440="Manual exit",Journal!$J440-Journal!$E440,IF(Journal!$K440="TP1 + Breakeven",L440*(Journal!$G440-Journal!$E440),IF(Journal!$K440="TP1 + Manual",L440*(Journal!$G440-Journal!$E440)+(1-L440)*(Journal!$J440-Journal!$E440),(Journal!$G440+Journal!$H440+IF(ISNUMBER(Journal!$I440),Journal!$I440,0))/IF(ISNUMBER(Journal!$I440),3,2)-Journal!$E440))))))</f>
        <v>0</v>
      </c>
      <c r="N440">
        <f>IF(K440,Journal!$E440+G440*M440,"")</f>
        <v>0</v>
      </c>
      <c r="O440">
        <f>Q439</f>
        <v>0</v>
      </c>
      <c r="P440">
        <f>IF(OR(NOT(A440),I440&lt;&gt;""),"",Journal!$L440)</f>
        <v>0</v>
      </c>
      <c r="Q440">
        <f>O440+IF(K440,V440,0)</f>
        <v>0</v>
      </c>
      <c r="R440">
        <f>IF(P440="","",H440*P440*C440*D440)</f>
        <v>0</v>
      </c>
      <c r="S440">
        <f>IF(K440,M440*P440*C440*D440,"")</f>
        <v>0</v>
      </c>
      <c r="T440">
        <f>IF(K440,-IF(F440&gt;0,F440*Journal!$E440*P440*C440*D440,P440*E440),"")</f>
        <v>0</v>
      </c>
      <c r="U440">
        <f>IF(K440,IF(S440&gt;0,"W",IF(S440&lt;0,"L","B")),"")</f>
        <v>0</v>
      </c>
      <c r="V440">
        <f>IF(K440,S440+T440,"")</f>
        <v>0</v>
      </c>
      <c r="W440">
        <f>IF(K440,V440/O440,"")</f>
        <v>0</v>
      </c>
      <c r="X440">
        <f>IF(K440,M440/H440,"")</f>
        <v>0</v>
      </c>
      <c r="Y440">
        <f>IF(AND(OR(J440="OK",J440="OPEN"),ISNUMBER(Journal!$G440)),G440*(Journal!$G440-Journal!$E440)/H440,"")</f>
        <v>0</v>
      </c>
      <c r="Z440">
        <f>IF(AA440="","",IF(AND(ISNUMBER(Settings!$D$5),ISNUMBER(Settings!$E$5),IF(Settings!$D$5&lt;=Settings!$E$5,AND(AA440&gt;=Settings!$D$5,AA440&lt;Settings!$E$5),OR(AA440&gt;=Settings!$D$5,AA440&lt;Settings!$E$5))),Settings!$A$5,IF(AND(ISNUMBER(Settings!$D$6),ISNUMBER(Settings!$E$6),IF(Settings!$D$6&lt;=Settings!$E$6,AND(AA440&gt;=Settings!$D$6,AA440&lt;Settings!$E$6),OR(AA440&gt;=Settings!$D$6,AA440&lt;Settings!$E$6))),Settings!$A$6,IF(AND(ISNUMBER(Settings!$D$7),ISNUMBER(Settings!$E$7),IF(Settings!$D$7&lt;=Settings!$E$7,AND(AA440&gt;=Settings!$D$7,AA440&lt;Settings!$E$7),OR(AA440&gt;=Settings!$D$7,AA440&lt;Settings!$E$7))),Settings!$A$7,IF(AND(ISNUMBER(Settings!$D$8),ISNUMBER(Settings!$E$8),IF(Settings!$D$8&lt;=Settings!$E$8,AND(AA440&gt;=Settings!$D$8,AA440&lt;Settings!$E$8),OR(AA440&gt;=Settings!$D$8,AA440&lt;Settings!$E$8))),Settings!$A$8,IF(AND(ISNUMBER(Settings!$D$9),ISNUMBER(Settings!$E$9),IF(Settings!$D$9&lt;=Settings!$E$9,AND(AA440&gt;=Settings!$D$9,AA440&lt;Settings!$E$9),OR(AA440&gt;=Settings!$D$9,AA440&lt;Settings!$E$9))),Settings!$A$9,IF(AND(ISNUMBER(Settings!$D$10),ISNUMBER(Settings!$E$10),IF(Settings!$D$10&lt;=Settings!$E$10,AND(AA440&gt;=Settings!$D$10,AA440&lt;Settings!$E$10),OR(AA440&gt;=Settings!$D$10,AA440&lt;Settings!$E$10))),Settings!$A$10,"")))))))</f>
        <v>0</v>
      </c>
      <c r="AA440">
        <f>IF(AND(A440,ISNUMBER(Journal!$B440)),MOD(ROUND(MOD(Journal!$B440,1)*1440,0)-ROUND(Journal!$D$8*60,0),1440),"")</f>
        <v>0</v>
      </c>
      <c r="AB440">
        <f>IF(G440=1,"LONG",IF(G440=-1,"SHORT",""))</f>
        <v>0</v>
      </c>
      <c r="AC440">
        <f>AC439+IF(K440,1,0)</f>
        <v>0</v>
      </c>
      <c r="AD440">
        <f>IF(K440,AC440,"")</f>
        <v>0</v>
      </c>
      <c r="AE440">
        <f>J440="OPEN"</f>
        <v>0</v>
      </c>
      <c r="AF440">
        <f>AND(J440&lt;&gt;"",J440&lt;&gt;"OK",J440&lt;&gt;"OPEN")</f>
        <v>0</v>
      </c>
      <c r="AH440">
        <v>429</v>
      </c>
      <c r="AI440">
        <f>IF(AH440&gt;$AZ$11,"",IF(AH440=0,Journal!$D$3,INDEX($Q$11:$Q$1010,MATCH(AH440,$AD$11:$AD$1010,0))))</f>
        <v>0</v>
      </c>
      <c r="AJ440">
        <v>430</v>
      </c>
      <c r="AK440">
        <f>IF(AJ440&gt;$AZ$11,"",INDEX($P$11:$P$1010,MATCH(AJ440,$AD$11:$AD$1010,0)))</f>
        <v>0</v>
      </c>
    </row>
    <row r="441" spans="1:37">
      <c r="A441">
        <f>COUNTA(Journal!A441:M441)&gt;0</f>
        <v>0</v>
      </c>
      <c r="B441">
        <f>IF(Journal!$C441="",0,IFERROR(MATCH(Journal!$C441,Markets!$A$5:$A$154,0),0))</f>
        <v>0</v>
      </c>
      <c r="C441">
        <f>IF(B441&gt;0,INDEX(Markets!$C$5:$C$154,B441),"")</f>
        <v>0</v>
      </c>
      <c r="D441">
        <f>IF(B441&gt;0,INDEX(Markets!$F$5:$F$154,B441),"")</f>
        <v>0</v>
      </c>
      <c r="E441">
        <f>IF(B441&gt;0,IF(INDEX(Markets!$G$5:$G$154,B441)="",Journal!$D$4,INDEX(Markets!$G$5:$G$154,B441)),"")</f>
        <v>0</v>
      </c>
      <c r="F441">
        <f>IF(B441&gt;0,N(INDEX(Markets!$H$5:$H$154,B441)),0)</f>
        <v>0</v>
      </c>
      <c r="G441">
        <f>IF(Journal!$D441="LONG",1,IF(Journal!$D441="SHORT",-1,0))</f>
        <v>0</v>
      </c>
      <c r="H441">
        <f>IF(AND(ISNUMBER(Journal!$E441),ISNUMBER(Journal!$F441)),ABS(Journal!$E441-Journal!$F441),"")</f>
        <v>0</v>
      </c>
      <c r="I441">
        <f>IF(NOT(A441),"",IF(Journal!$C441="","INSTRUMENT MISSING",IF(B441=0,"UNKNOWN INSTRUMENT",IF(OR(NOT(ISNUMBER(C441)),NOT(ISNUMBER(D441))),"INSTRUMENT SPECS MISSING",IF(OR(C441&lt;=0,D441&lt;=0),"INSTRUMENT SPECS MISSING",IF(NOT(ISNUMBER(Journal!$E441)),"ENTRY MISSING",IF(NOT(ISNUMBER(Journal!$F441)),"SL MISSING",IF(Journal!$F441=Journal!$E441,"SL = ENTRY",IF(G441=0,"DIRECTION MISSING",IF(G441*(Journal!$E441-Journal!$F441)&lt;=0,"SL WRONG SIDE",IF(NOT(AND(ISNUMBER(Journal!$L441),Journal!$L441&gt;0)),IF(TRUE,"LOTS MISSING","RISK MISSING"),"")))))))))))</f>
        <v>0</v>
      </c>
      <c r="J441">
        <f>IF(NOT(A441),"",IF(I441&lt;&gt;"",I441,IF(AND(ISNUMBER(Journal!$G441),G441*(Journal!$G441-Journal!$E441)&lt;=0),"TP1 WRONG SIDE",IF(AND(ISNUMBER(Journal!$H441),G441*(Journal!$H441-Journal!$E441)&lt;=0),"TP2 WRONG SIDE",IF(AND(ISNUMBER(Journal!$I441),G441*(Journal!$I441-Journal!$E441)&lt;=0),"TP3 WRONG SIDE",IF(Journal!$K441="","OPEN",IF(AND(Journal!$M441&lt;&gt;"",OR(NOT(ISNUMBER(Journal!$M441)),Journal!$M441&lt;=0,Journal!$M441&gt;=1)),"TP1 % INVALID",IF(Journal!$K441="SL","OK",IF(Journal!$K441="TP",IF(ISNUMBER(Journal!$G441),"OK","TP1 MISSING"),IF(Journal!$K441="Manual exit",IF(ISNUMBER(Journal!$J441),"OK","MANUAL MISSING"),IF(Journal!$K441="TP1 + Breakeven",IF(ISNUMBER(Journal!$G441),"OK","TP1 MISSING"),IF(Journal!$K441="TP1 + Manual",IF(ISNUMBER(Journal!$G441),IF(ISNUMBER(Journal!$J441),"OK","MANUAL MISSING"),IF(ISNUMBER(Journal!$J441),"TP1 MISSING","TP1 &amp; MANUAL MISSING")),IF(Journal!$K441="Multiple TP",IF(ISNUMBER(Journal!$G441),IF(ISNUMBER(Journal!$H441),"OK","TP2 MISSING"),IF(ISNUMBER(Journal!$H441),"TP1 MISSING","TP1 &amp; TP2 MISSING")),"UNKNOWN OUTCOME")))))))))))))</f>
        <v>0</v>
      </c>
      <c r="K441">
        <f>J441="OK"</f>
        <v>0</v>
      </c>
      <c r="L441">
        <f>IF(ISNUMBER(Journal!$M441),Journal!$M441,0.5)</f>
        <v>0</v>
      </c>
      <c r="M441">
        <f>IF(NOT(K441),"",G441*IF(Journal!$K441="SL",Journal!$F441-Journal!$E441,IF(Journal!$K441="TP",Journal!$G441-Journal!$E441,IF(Journal!$K441="Manual exit",Journal!$J441-Journal!$E441,IF(Journal!$K441="TP1 + Breakeven",L441*(Journal!$G441-Journal!$E441),IF(Journal!$K441="TP1 + Manual",L441*(Journal!$G441-Journal!$E441)+(1-L441)*(Journal!$J441-Journal!$E441),(Journal!$G441+Journal!$H441+IF(ISNUMBER(Journal!$I441),Journal!$I441,0))/IF(ISNUMBER(Journal!$I441),3,2)-Journal!$E441))))))</f>
        <v>0</v>
      </c>
      <c r="N441">
        <f>IF(K441,Journal!$E441+G441*M441,"")</f>
        <v>0</v>
      </c>
      <c r="O441">
        <f>Q440</f>
        <v>0</v>
      </c>
      <c r="P441">
        <f>IF(OR(NOT(A441),I441&lt;&gt;""),"",Journal!$L441)</f>
        <v>0</v>
      </c>
      <c r="Q441">
        <f>O441+IF(K441,V441,0)</f>
        <v>0</v>
      </c>
      <c r="R441">
        <f>IF(P441="","",H441*P441*C441*D441)</f>
        <v>0</v>
      </c>
      <c r="S441">
        <f>IF(K441,M441*P441*C441*D441,"")</f>
        <v>0</v>
      </c>
      <c r="T441">
        <f>IF(K441,-IF(F441&gt;0,F441*Journal!$E441*P441*C441*D441,P441*E441),"")</f>
        <v>0</v>
      </c>
      <c r="U441">
        <f>IF(K441,IF(S441&gt;0,"W",IF(S441&lt;0,"L","B")),"")</f>
        <v>0</v>
      </c>
      <c r="V441">
        <f>IF(K441,S441+T441,"")</f>
        <v>0</v>
      </c>
      <c r="W441">
        <f>IF(K441,V441/O441,"")</f>
        <v>0</v>
      </c>
      <c r="X441">
        <f>IF(K441,M441/H441,"")</f>
        <v>0</v>
      </c>
      <c r="Y441">
        <f>IF(AND(OR(J441="OK",J441="OPEN"),ISNUMBER(Journal!$G441)),G441*(Journal!$G441-Journal!$E441)/H441,"")</f>
        <v>0</v>
      </c>
      <c r="Z441">
        <f>IF(AA441="","",IF(AND(ISNUMBER(Settings!$D$5),ISNUMBER(Settings!$E$5),IF(Settings!$D$5&lt;=Settings!$E$5,AND(AA441&gt;=Settings!$D$5,AA441&lt;Settings!$E$5),OR(AA441&gt;=Settings!$D$5,AA441&lt;Settings!$E$5))),Settings!$A$5,IF(AND(ISNUMBER(Settings!$D$6),ISNUMBER(Settings!$E$6),IF(Settings!$D$6&lt;=Settings!$E$6,AND(AA441&gt;=Settings!$D$6,AA441&lt;Settings!$E$6),OR(AA441&gt;=Settings!$D$6,AA441&lt;Settings!$E$6))),Settings!$A$6,IF(AND(ISNUMBER(Settings!$D$7),ISNUMBER(Settings!$E$7),IF(Settings!$D$7&lt;=Settings!$E$7,AND(AA441&gt;=Settings!$D$7,AA441&lt;Settings!$E$7),OR(AA441&gt;=Settings!$D$7,AA441&lt;Settings!$E$7))),Settings!$A$7,IF(AND(ISNUMBER(Settings!$D$8),ISNUMBER(Settings!$E$8),IF(Settings!$D$8&lt;=Settings!$E$8,AND(AA441&gt;=Settings!$D$8,AA441&lt;Settings!$E$8),OR(AA441&gt;=Settings!$D$8,AA441&lt;Settings!$E$8))),Settings!$A$8,IF(AND(ISNUMBER(Settings!$D$9),ISNUMBER(Settings!$E$9),IF(Settings!$D$9&lt;=Settings!$E$9,AND(AA441&gt;=Settings!$D$9,AA441&lt;Settings!$E$9),OR(AA441&gt;=Settings!$D$9,AA441&lt;Settings!$E$9))),Settings!$A$9,IF(AND(ISNUMBER(Settings!$D$10),ISNUMBER(Settings!$E$10),IF(Settings!$D$10&lt;=Settings!$E$10,AND(AA441&gt;=Settings!$D$10,AA441&lt;Settings!$E$10),OR(AA441&gt;=Settings!$D$10,AA441&lt;Settings!$E$10))),Settings!$A$10,"")))))))</f>
        <v>0</v>
      </c>
      <c r="AA441">
        <f>IF(AND(A441,ISNUMBER(Journal!$B441)),MOD(ROUND(MOD(Journal!$B441,1)*1440,0)-ROUND(Journal!$D$8*60,0),1440),"")</f>
        <v>0</v>
      </c>
      <c r="AB441">
        <f>IF(G441=1,"LONG",IF(G441=-1,"SHORT",""))</f>
        <v>0</v>
      </c>
      <c r="AC441">
        <f>AC440+IF(K441,1,0)</f>
        <v>0</v>
      </c>
      <c r="AD441">
        <f>IF(K441,AC441,"")</f>
        <v>0</v>
      </c>
      <c r="AE441">
        <f>J441="OPEN"</f>
        <v>0</v>
      </c>
      <c r="AF441">
        <f>AND(J441&lt;&gt;"",J441&lt;&gt;"OK",J441&lt;&gt;"OPEN")</f>
        <v>0</v>
      </c>
      <c r="AH441">
        <v>430</v>
      </c>
      <c r="AI441">
        <f>IF(AH441&gt;$AZ$11,"",IF(AH441=0,Journal!$D$3,INDEX($Q$11:$Q$1010,MATCH(AH441,$AD$11:$AD$1010,0))))</f>
        <v>0</v>
      </c>
      <c r="AJ441">
        <v>431</v>
      </c>
      <c r="AK441">
        <f>IF(AJ441&gt;$AZ$11,"",INDEX($P$11:$P$1010,MATCH(AJ441,$AD$11:$AD$1010,0)))</f>
        <v>0</v>
      </c>
    </row>
    <row r="442" spans="1:37">
      <c r="A442">
        <f>COUNTA(Journal!A442:M442)&gt;0</f>
        <v>0</v>
      </c>
      <c r="B442">
        <f>IF(Journal!$C442="",0,IFERROR(MATCH(Journal!$C442,Markets!$A$5:$A$154,0),0))</f>
        <v>0</v>
      </c>
      <c r="C442">
        <f>IF(B442&gt;0,INDEX(Markets!$C$5:$C$154,B442),"")</f>
        <v>0</v>
      </c>
      <c r="D442">
        <f>IF(B442&gt;0,INDEX(Markets!$F$5:$F$154,B442),"")</f>
        <v>0</v>
      </c>
      <c r="E442">
        <f>IF(B442&gt;0,IF(INDEX(Markets!$G$5:$G$154,B442)="",Journal!$D$4,INDEX(Markets!$G$5:$G$154,B442)),"")</f>
        <v>0</v>
      </c>
      <c r="F442">
        <f>IF(B442&gt;0,N(INDEX(Markets!$H$5:$H$154,B442)),0)</f>
        <v>0</v>
      </c>
      <c r="G442">
        <f>IF(Journal!$D442="LONG",1,IF(Journal!$D442="SHORT",-1,0))</f>
        <v>0</v>
      </c>
      <c r="H442">
        <f>IF(AND(ISNUMBER(Journal!$E442),ISNUMBER(Journal!$F442)),ABS(Journal!$E442-Journal!$F442),"")</f>
        <v>0</v>
      </c>
      <c r="I442">
        <f>IF(NOT(A442),"",IF(Journal!$C442="","INSTRUMENT MISSING",IF(B442=0,"UNKNOWN INSTRUMENT",IF(OR(NOT(ISNUMBER(C442)),NOT(ISNUMBER(D442))),"INSTRUMENT SPECS MISSING",IF(OR(C442&lt;=0,D442&lt;=0),"INSTRUMENT SPECS MISSING",IF(NOT(ISNUMBER(Journal!$E442)),"ENTRY MISSING",IF(NOT(ISNUMBER(Journal!$F442)),"SL MISSING",IF(Journal!$F442=Journal!$E442,"SL = ENTRY",IF(G442=0,"DIRECTION MISSING",IF(G442*(Journal!$E442-Journal!$F442)&lt;=0,"SL WRONG SIDE",IF(NOT(AND(ISNUMBER(Journal!$L442),Journal!$L442&gt;0)),IF(TRUE,"LOTS MISSING","RISK MISSING"),"")))))))))))</f>
        <v>0</v>
      </c>
      <c r="J442">
        <f>IF(NOT(A442),"",IF(I442&lt;&gt;"",I442,IF(AND(ISNUMBER(Journal!$G442),G442*(Journal!$G442-Journal!$E442)&lt;=0),"TP1 WRONG SIDE",IF(AND(ISNUMBER(Journal!$H442),G442*(Journal!$H442-Journal!$E442)&lt;=0),"TP2 WRONG SIDE",IF(AND(ISNUMBER(Journal!$I442),G442*(Journal!$I442-Journal!$E442)&lt;=0),"TP3 WRONG SIDE",IF(Journal!$K442="","OPEN",IF(AND(Journal!$M442&lt;&gt;"",OR(NOT(ISNUMBER(Journal!$M442)),Journal!$M442&lt;=0,Journal!$M442&gt;=1)),"TP1 % INVALID",IF(Journal!$K442="SL","OK",IF(Journal!$K442="TP",IF(ISNUMBER(Journal!$G442),"OK","TP1 MISSING"),IF(Journal!$K442="Manual exit",IF(ISNUMBER(Journal!$J442),"OK","MANUAL MISSING"),IF(Journal!$K442="TP1 + Breakeven",IF(ISNUMBER(Journal!$G442),"OK","TP1 MISSING"),IF(Journal!$K442="TP1 + Manual",IF(ISNUMBER(Journal!$G442),IF(ISNUMBER(Journal!$J442),"OK","MANUAL MISSING"),IF(ISNUMBER(Journal!$J442),"TP1 MISSING","TP1 &amp; MANUAL MISSING")),IF(Journal!$K442="Multiple TP",IF(ISNUMBER(Journal!$G442),IF(ISNUMBER(Journal!$H442),"OK","TP2 MISSING"),IF(ISNUMBER(Journal!$H442),"TP1 MISSING","TP1 &amp; TP2 MISSING")),"UNKNOWN OUTCOME")))))))))))))</f>
        <v>0</v>
      </c>
      <c r="K442">
        <f>J442="OK"</f>
        <v>0</v>
      </c>
      <c r="L442">
        <f>IF(ISNUMBER(Journal!$M442),Journal!$M442,0.5)</f>
        <v>0</v>
      </c>
      <c r="M442">
        <f>IF(NOT(K442),"",G442*IF(Journal!$K442="SL",Journal!$F442-Journal!$E442,IF(Journal!$K442="TP",Journal!$G442-Journal!$E442,IF(Journal!$K442="Manual exit",Journal!$J442-Journal!$E442,IF(Journal!$K442="TP1 + Breakeven",L442*(Journal!$G442-Journal!$E442),IF(Journal!$K442="TP1 + Manual",L442*(Journal!$G442-Journal!$E442)+(1-L442)*(Journal!$J442-Journal!$E442),(Journal!$G442+Journal!$H442+IF(ISNUMBER(Journal!$I442),Journal!$I442,0))/IF(ISNUMBER(Journal!$I442),3,2)-Journal!$E442))))))</f>
        <v>0</v>
      </c>
      <c r="N442">
        <f>IF(K442,Journal!$E442+G442*M442,"")</f>
        <v>0</v>
      </c>
      <c r="O442">
        <f>Q441</f>
        <v>0</v>
      </c>
      <c r="P442">
        <f>IF(OR(NOT(A442),I442&lt;&gt;""),"",Journal!$L442)</f>
        <v>0</v>
      </c>
      <c r="Q442">
        <f>O442+IF(K442,V442,0)</f>
        <v>0</v>
      </c>
      <c r="R442">
        <f>IF(P442="","",H442*P442*C442*D442)</f>
        <v>0</v>
      </c>
      <c r="S442">
        <f>IF(K442,M442*P442*C442*D442,"")</f>
        <v>0</v>
      </c>
      <c r="T442">
        <f>IF(K442,-IF(F442&gt;0,F442*Journal!$E442*P442*C442*D442,P442*E442),"")</f>
        <v>0</v>
      </c>
      <c r="U442">
        <f>IF(K442,IF(S442&gt;0,"W",IF(S442&lt;0,"L","B")),"")</f>
        <v>0</v>
      </c>
      <c r="V442">
        <f>IF(K442,S442+T442,"")</f>
        <v>0</v>
      </c>
      <c r="W442">
        <f>IF(K442,V442/O442,"")</f>
        <v>0</v>
      </c>
      <c r="X442">
        <f>IF(K442,M442/H442,"")</f>
        <v>0</v>
      </c>
      <c r="Y442">
        <f>IF(AND(OR(J442="OK",J442="OPEN"),ISNUMBER(Journal!$G442)),G442*(Journal!$G442-Journal!$E442)/H442,"")</f>
        <v>0</v>
      </c>
      <c r="Z442">
        <f>IF(AA442="","",IF(AND(ISNUMBER(Settings!$D$5),ISNUMBER(Settings!$E$5),IF(Settings!$D$5&lt;=Settings!$E$5,AND(AA442&gt;=Settings!$D$5,AA442&lt;Settings!$E$5),OR(AA442&gt;=Settings!$D$5,AA442&lt;Settings!$E$5))),Settings!$A$5,IF(AND(ISNUMBER(Settings!$D$6),ISNUMBER(Settings!$E$6),IF(Settings!$D$6&lt;=Settings!$E$6,AND(AA442&gt;=Settings!$D$6,AA442&lt;Settings!$E$6),OR(AA442&gt;=Settings!$D$6,AA442&lt;Settings!$E$6))),Settings!$A$6,IF(AND(ISNUMBER(Settings!$D$7),ISNUMBER(Settings!$E$7),IF(Settings!$D$7&lt;=Settings!$E$7,AND(AA442&gt;=Settings!$D$7,AA442&lt;Settings!$E$7),OR(AA442&gt;=Settings!$D$7,AA442&lt;Settings!$E$7))),Settings!$A$7,IF(AND(ISNUMBER(Settings!$D$8),ISNUMBER(Settings!$E$8),IF(Settings!$D$8&lt;=Settings!$E$8,AND(AA442&gt;=Settings!$D$8,AA442&lt;Settings!$E$8),OR(AA442&gt;=Settings!$D$8,AA442&lt;Settings!$E$8))),Settings!$A$8,IF(AND(ISNUMBER(Settings!$D$9),ISNUMBER(Settings!$E$9),IF(Settings!$D$9&lt;=Settings!$E$9,AND(AA442&gt;=Settings!$D$9,AA442&lt;Settings!$E$9),OR(AA442&gt;=Settings!$D$9,AA442&lt;Settings!$E$9))),Settings!$A$9,IF(AND(ISNUMBER(Settings!$D$10),ISNUMBER(Settings!$E$10),IF(Settings!$D$10&lt;=Settings!$E$10,AND(AA442&gt;=Settings!$D$10,AA442&lt;Settings!$E$10),OR(AA442&gt;=Settings!$D$10,AA442&lt;Settings!$E$10))),Settings!$A$10,"")))))))</f>
        <v>0</v>
      </c>
      <c r="AA442">
        <f>IF(AND(A442,ISNUMBER(Journal!$B442)),MOD(ROUND(MOD(Journal!$B442,1)*1440,0)-ROUND(Journal!$D$8*60,0),1440),"")</f>
        <v>0</v>
      </c>
      <c r="AB442">
        <f>IF(G442=1,"LONG",IF(G442=-1,"SHORT",""))</f>
        <v>0</v>
      </c>
      <c r="AC442">
        <f>AC441+IF(K442,1,0)</f>
        <v>0</v>
      </c>
      <c r="AD442">
        <f>IF(K442,AC442,"")</f>
        <v>0</v>
      </c>
      <c r="AE442">
        <f>J442="OPEN"</f>
        <v>0</v>
      </c>
      <c r="AF442">
        <f>AND(J442&lt;&gt;"",J442&lt;&gt;"OK",J442&lt;&gt;"OPEN")</f>
        <v>0</v>
      </c>
      <c r="AH442">
        <v>431</v>
      </c>
      <c r="AI442">
        <f>IF(AH442&gt;$AZ$11,"",IF(AH442=0,Journal!$D$3,INDEX($Q$11:$Q$1010,MATCH(AH442,$AD$11:$AD$1010,0))))</f>
        <v>0</v>
      </c>
      <c r="AJ442">
        <v>432</v>
      </c>
      <c r="AK442">
        <f>IF(AJ442&gt;$AZ$11,"",INDEX($P$11:$P$1010,MATCH(AJ442,$AD$11:$AD$1010,0)))</f>
        <v>0</v>
      </c>
    </row>
    <row r="443" spans="1:37">
      <c r="A443">
        <f>COUNTA(Journal!A443:M443)&gt;0</f>
        <v>0</v>
      </c>
      <c r="B443">
        <f>IF(Journal!$C443="",0,IFERROR(MATCH(Journal!$C443,Markets!$A$5:$A$154,0),0))</f>
        <v>0</v>
      </c>
      <c r="C443">
        <f>IF(B443&gt;0,INDEX(Markets!$C$5:$C$154,B443),"")</f>
        <v>0</v>
      </c>
      <c r="D443">
        <f>IF(B443&gt;0,INDEX(Markets!$F$5:$F$154,B443),"")</f>
        <v>0</v>
      </c>
      <c r="E443">
        <f>IF(B443&gt;0,IF(INDEX(Markets!$G$5:$G$154,B443)="",Journal!$D$4,INDEX(Markets!$G$5:$G$154,B443)),"")</f>
        <v>0</v>
      </c>
      <c r="F443">
        <f>IF(B443&gt;0,N(INDEX(Markets!$H$5:$H$154,B443)),0)</f>
        <v>0</v>
      </c>
      <c r="G443">
        <f>IF(Journal!$D443="LONG",1,IF(Journal!$D443="SHORT",-1,0))</f>
        <v>0</v>
      </c>
      <c r="H443">
        <f>IF(AND(ISNUMBER(Journal!$E443),ISNUMBER(Journal!$F443)),ABS(Journal!$E443-Journal!$F443),"")</f>
        <v>0</v>
      </c>
      <c r="I443">
        <f>IF(NOT(A443),"",IF(Journal!$C443="","INSTRUMENT MISSING",IF(B443=0,"UNKNOWN INSTRUMENT",IF(OR(NOT(ISNUMBER(C443)),NOT(ISNUMBER(D443))),"INSTRUMENT SPECS MISSING",IF(OR(C443&lt;=0,D443&lt;=0),"INSTRUMENT SPECS MISSING",IF(NOT(ISNUMBER(Journal!$E443)),"ENTRY MISSING",IF(NOT(ISNUMBER(Journal!$F443)),"SL MISSING",IF(Journal!$F443=Journal!$E443,"SL = ENTRY",IF(G443=0,"DIRECTION MISSING",IF(G443*(Journal!$E443-Journal!$F443)&lt;=0,"SL WRONG SIDE",IF(NOT(AND(ISNUMBER(Journal!$L443),Journal!$L443&gt;0)),IF(TRUE,"LOTS MISSING","RISK MISSING"),"")))))))))))</f>
        <v>0</v>
      </c>
      <c r="J443">
        <f>IF(NOT(A443),"",IF(I443&lt;&gt;"",I443,IF(AND(ISNUMBER(Journal!$G443),G443*(Journal!$G443-Journal!$E443)&lt;=0),"TP1 WRONG SIDE",IF(AND(ISNUMBER(Journal!$H443),G443*(Journal!$H443-Journal!$E443)&lt;=0),"TP2 WRONG SIDE",IF(AND(ISNUMBER(Journal!$I443),G443*(Journal!$I443-Journal!$E443)&lt;=0),"TP3 WRONG SIDE",IF(Journal!$K443="","OPEN",IF(AND(Journal!$M443&lt;&gt;"",OR(NOT(ISNUMBER(Journal!$M443)),Journal!$M443&lt;=0,Journal!$M443&gt;=1)),"TP1 % INVALID",IF(Journal!$K443="SL","OK",IF(Journal!$K443="TP",IF(ISNUMBER(Journal!$G443),"OK","TP1 MISSING"),IF(Journal!$K443="Manual exit",IF(ISNUMBER(Journal!$J443),"OK","MANUAL MISSING"),IF(Journal!$K443="TP1 + Breakeven",IF(ISNUMBER(Journal!$G443),"OK","TP1 MISSING"),IF(Journal!$K443="TP1 + Manual",IF(ISNUMBER(Journal!$G443),IF(ISNUMBER(Journal!$J443),"OK","MANUAL MISSING"),IF(ISNUMBER(Journal!$J443),"TP1 MISSING","TP1 &amp; MANUAL MISSING")),IF(Journal!$K443="Multiple TP",IF(ISNUMBER(Journal!$G443),IF(ISNUMBER(Journal!$H443),"OK","TP2 MISSING"),IF(ISNUMBER(Journal!$H443),"TP1 MISSING","TP1 &amp; TP2 MISSING")),"UNKNOWN OUTCOME")))))))))))))</f>
        <v>0</v>
      </c>
      <c r="K443">
        <f>J443="OK"</f>
        <v>0</v>
      </c>
      <c r="L443">
        <f>IF(ISNUMBER(Journal!$M443),Journal!$M443,0.5)</f>
        <v>0</v>
      </c>
      <c r="M443">
        <f>IF(NOT(K443),"",G443*IF(Journal!$K443="SL",Journal!$F443-Journal!$E443,IF(Journal!$K443="TP",Journal!$G443-Journal!$E443,IF(Journal!$K443="Manual exit",Journal!$J443-Journal!$E443,IF(Journal!$K443="TP1 + Breakeven",L443*(Journal!$G443-Journal!$E443),IF(Journal!$K443="TP1 + Manual",L443*(Journal!$G443-Journal!$E443)+(1-L443)*(Journal!$J443-Journal!$E443),(Journal!$G443+Journal!$H443+IF(ISNUMBER(Journal!$I443),Journal!$I443,0))/IF(ISNUMBER(Journal!$I443),3,2)-Journal!$E443))))))</f>
        <v>0</v>
      </c>
      <c r="N443">
        <f>IF(K443,Journal!$E443+G443*M443,"")</f>
        <v>0</v>
      </c>
      <c r="O443">
        <f>Q442</f>
        <v>0</v>
      </c>
      <c r="P443">
        <f>IF(OR(NOT(A443),I443&lt;&gt;""),"",Journal!$L443)</f>
        <v>0</v>
      </c>
      <c r="Q443">
        <f>O443+IF(K443,V443,0)</f>
        <v>0</v>
      </c>
      <c r="R443">
        <f>IF(P443="","",H443*P443*C443*D443)</f>
        <v>0</v>
      </c>
      <c r="S443">
        <f>IF(K443,M443*P443*C443*D443,"")</f>
        <v>0</v>
      </c>
      <c r="T443">
        <f>IF(K443,-IF(F443&gt;0,F443*Journal!$E443*P443*C443*D443,P443*E443),"")</f>
        <v>0</v>
      </c>
      <c r="U443">
        <f>IF(K443,IF(S443&gt;0,"W",IF(S443&lt;0,"L","B")),"")</f>
        <v>0</v>
      </c>
      <c r="V443">
        <f>IF(K443,S443+T443,"")</f>
        <v>0</v>
      </c>
      <c r="W443">
        <f>IF(K443,V443/O443,"")</f>
        <v>0</v>
      </c>
      <c r="X443">
        <f>IF(K443,M443/H443,"")</f>
        <v>0</v>
      </c>
      <c r="Y443">
        <f>IF(AND(OR(J443="OK",J443="OPEN"),ISNUMBER(Journal!$G443)),G443*(Journal!$G443-Journal!$E443)/H443,"")</f>
        <v>0</v>
      </c>
      <c r="Z443">
        <f>IF(AA443="","",IF(AND(ISNUMBER(Settings!$D$5),ISNUMBER(Settings!$E$5),IF(Settings!$D$5&lt;=Settings!$E$5,AND(AA443&gt;=Settings!$D$5,AA443&lt;Settings!$E$5),OR(AA443&gt;=Settings!$D$5,AA443&lt;Settings!$E$5))),Settings!$A$5,IF(AND(ISNUMBER(Settings!$D$6),ISNUMBER(Settings!$E$6),IF(Settings!$D$6&lt;=Settings!$E$6,AND(AA443&gt;=Settings!$D$6,AA443&lt;Settings!$E$6),OR(AA443&gt;=Settings!$D$6,AA443&lt;Settings!$E$6))),Settings!$A$6,IF(AND(ISNUMBER(Settings!$D$7),ISNUMBER(Settings!$E$7),IF(Settings!$D$7&lt;=Settings!$E$7,AND(AA443&gt;=Settings!$D$7,AA443&lt;Settings!$E$7),OR(AA443&gt;=Settings!$D$7,AA443&lt;Settings!$E$7))),Settings!$A$7,IF(AND(ISNUMBER(Settings!$D$8),ISNUMBER(Settings!$E$8),IF(Settings!$D$8&lt;=Settings!$E$8,AND(AA443&gt;=Settings!$D$8,AA443&lt;Settings!$E$8),OR(AA443&gt;=Settings!$D$8,AA443&lt;Settings!$E$8))),Settings!$A$8,IF(AND(ISNUMBER(Settings!$D$9),ISNUMBER(Settings!$E$9),IF(Settings!$D$9&lt;=Settings!$E$9,AND(AA443&gt;=Settings!$D$9,AA443&lt;Settings!$E$9),OR(AA443&gt;=Settings!$D$9,AA443&lt;Settings!$E$9))),Settings!$A$9,IF(AND(ISNUMBER(Settings!$D$10),ISNUMBER(Settings!$E$10),IF(Settings!$D$10&lt;=Settings!$E$10,AND(AA443&gt;=Settings!$D$10,AA443&lt;Settings!$E$10),OR(AA443&gt;=Settings!$D$10,AA443&lt;Settings!$E$10))),Settings!$A$10,"")))))))</f>
        <v>0</v>
      </c>
      <c r="AA443">
        <f>IF(AND(A443,ISNUMBER(Journal!$B443)),MOD(ROUND(MOD(Journal!$B443,1)*1440,0)-ROUND(Journal!$D$8*60,0),1440),"")</f>
        <v>0</v>
      </c>
      <c r="AB443">
        <f>IF(G443=1,"LONG",IF(G443=-1,"SHORT",""))</f>
        <v>0</v>
      </c>
      <c r="AC443">
        <f>AC442+IF(K443,1,0)</f>
        <v>0</v>
      </c>
      <c r="AD443">
        <f>IF(K443,AC443,"")</f>
        <v>0</v>
      </c>
      <c r="AE443">
        <f>J443="OPEN"</f>
        <v>0</v>
      </c>
      <c r="AF443">
        <f>AND(J443&lt;&gt;"",J443&lt;&gt;"OK",J443&lt;&gt;"OPEN")</f>
        <v>0</v>
      </c>
      <c r="AH443">
        <v>432</v>
      </c>
      <c r="AI443">
        <f>IF(AH443&gt;$AZ$11,"",IF(AH443=0,Journal!$D$3,INDEX($Q$11:$Q$1010,MATCH(AH443,$AD$11:$AD$1010,0))))</f>
        <v>0</v>
      </c>
      <c r="AJ443">
        <v>433</v>
      </c>
      <c r="AK443">
        <f>IF(AJ443&gt;$AZ$11,"",INDEX($P$11:$P$1010,MATCH(AJ443,$AD$11:$AD$1010,0)))</f>
        <v>0</v>
      </c>
    </row>
    <row r="444" spans="1:37">
      <c r="A444">
        <f>COUNTA(Journal!A444:M444)&gt;0</f>
        <v>0</v>
      </c>
      <c r="B444">
        <f>IF(Journal!$C444="",0,IFERROR(MATCH(Journal!$C444,Markets!$A$5:$A$154,0),0))</f>
        <v>0</v>
      </c>
      <c r="C444">
        <f>IF(B444&gt;0,INDEX(Markets!$C$5:$C$154,B444),"")</f>
        <v>0</v>
      </c>
      <c r="D444">
        <f>IF(B444&gt;0,INDEX(Markets!$F$5:$F$154,B444),"")</f>
        <v>0</v>
      </c>
      <c r="E444">
        <f>IF(B444&gt;0,IF(INDEX(Markets!$G$5:$G$154,B444)="",Journal!$D$4,INDEX(Markets!$G$5:$G$154,B444)),"")</f>
        <v>0</v>
      </c>
      <c r="F444">
        <f>IF(B444&gt;0,N(INDEX(Markets!$H$5:$H$154,B444)),0)</f>
        <v>0</v>
      </c>
      <c r="G444">
        <f>IF(Journal!$D444="LONG",1,IF(Journal!$D444="SHORT",-1,0))</f>
        <v>0</v>
      </c>
      <c r="H444">
        <f>IF(AND(ISNUMBER(Journal!$E444),ISNUMBER(Journal!$F444)),ABS(Journal!$E444-Journal!$F444),"")</f>
        <v>0</v>
      </c>
      <c r="I444">
        <f>IF(NOT(A444),"",IF(Journal!$C444="","INSTRUMENT MISSING",IF(B444=0,"UNKNOWN INSTRUMENT",IF(OR(NOT(ISNUMBER(C444)),NOT(ISNUMBER(D444))),"INSTRUMENT SPECS MISSING",IF(OR(C444&lt;=0,D444&lt;=0),"INSTRUMENT SPECS MISSING",IF(NOT(ISNUMBER(Journal!$E444)),"ENTRY MISSING",IF(NOT(ISNUMBER(Journal!$F444)),"SL MISSING",IF(Journal!$F444=Journal!$E444,"SL = ENTRY",IF(G444=0,"DIRECTION MISSING",IF(G444*(Journal!$E444-Journal!$F444)&lt;=0,"SL WRONG SIDE",IF(NOT(AND(ISNUMBER(Journal!$L444),Journal!$L444&gt;0)),IF(TRUE,"LOTS MISSING","RISK MISSING"),"")))))))))))</f>
        <v>0</v>
      </c>
      <c r="J444">
        <f>IF(NOT(A444),"",IF(I444&lt;&gt;"",I444,IF(AND(ISNUMBER(Journal!$G444),G444*(Journal!$G444-Journal!$E444)&lt;=0),"TP1 WRONG SIDE",IF(AND(ISNUMBER(Journal!$H444),G444*(Journal!$H444-Journal!$E444)&lt;=0),"TP2 WRONG SIDE",IF(AND(ISNUMBER(Journal!$I444),G444*(Journal!$I444-Journal!$E444)&lt;=0),"TP3 WRONG SIDE",IF(Journal!$K444="","OPEN",IF(AND(Journal!$M444&lt;&gt;"",OR(NOT(ISNUMBER(Journal!$M444)),Journal!$M444&lt;=0,Journal!$M444&gt;=1)),"TP1 % INVALID",IF(Journal!$K444="SL","OK",IF(Journal!$K444="TP",IF(ISNUMBER(Journal!$G444),"OK","TP1 MISSING"),IF(Journal!$K444="Manual exit",IF(ISNUMBER(Journal!$J444),"OK","MANUAL MISSING"),IF(Journal!$K444="TP1 + Breakeven",IF(ISNUMBER(Journal!$G444),"OK","TP1 MISSING"),IF(Journal!$K444="TP1 + Manual",IF(ISNUMBER(Journal!$G444),IF(ISNUMBER(Journal!$J444),"OK","MANUAL MISSING"),IF(ISNUMBER(Journal!$J444),"TP1 MISSING","TP1 &amp; MANUAL MISSING")),IF(Journal!$K444="Multiple TP",IF(ISNUMBER(Journal!$G444),IF(ISNUMBER(Journal!$H444),"OK","TP2 MISSING"),IF(ISNUMBER(Journal!$H444),"TP1 MISSING","TP1 &amp; TP2 MISSING")),"UNKNOWN OUTCOME")))))))))))))</f>
        <v>0</v>
      </c>
      <c r="K444">
        <f>J444="OK"</f>
        <v>0</v>
      </c>
      <c r="L444">
        <f>IF(ISNUMBER(Journal!$M444),Journal!$M444,0.5)</f>
        <v>0</v>
      </c>
      <c r="M444">
        <f>IF(NOT(K444),"",G444*IF(Journal!$K444="SL",Journal!$F444-Journal!$E444,IF(Journal!$K444="TP",Journal!$G444-Journal!$E444,IF(Journal!$K444="Manual exit",Journal!$J444-Journal!$E444,IF(Journal!$K444="TP1 + Breakeven",L444*(Journal!$G444-Journal!$E444),IF(Journal!$K444="TP1 + Manual",L444*(Journal!$G444-Journal!$E444)+(1-L444)*(Journal!$J444-Journal!$E444),(Journal!$G444+Journal!$H444+IF(ISNUMBER(Journal!$I444),Journal!$I444,0))/IF(ISNUMBER(Journal!$I444),3,2)-Journal!$E444))))))</f>
        <v>0</v>
      </c>
      <c r="N444">
        <f>IF(K444,Journal!$E444+G444*M444,"")</f>
        <v>0</v>
      </c>
      <c r="O444">
        <f>Q443</f>
        <v>0</v>
      </c>
      <c r="P444">
        <f>IF(OR(NOT(A444),I444&lt;&gt;""),"",Journal!$L444)</f>
        <v>0</v>
      </c>
      <c r="Q444">
        <f>O444+IF(K444,V444,0)</f>
        <v>0</v>
      </c>
      <c r="R444">
        <f>IF(P444="","",H444*P444*C444*D444)</f>
        <v>0</v>
      </c>
      <c r="S444">
        <f>IF(K444,M444*P444*C444*D444,"")</f>
        <v>0</v>
      </c>
      <c r="T444">
        <f>IF(K444,-IF(F444&gt;0,F444*Journal!$E444*P444*C444*D444,P444*E444),"")</f>
        <v>0</v>
      </c>
      <c r="U444">
        <f>IF(K444,IF(S444&gt;0,"W",IF(S444&lt;0,"L","B")),"")</f>
        <v>0</v>
      </c>
      <c r="V444">
        <f>IF(K444,S444+T444,"")</f>
        <v>0</v>
      </c>
      <c r="W444">
        <f>IF(K444,V444/O444,"")</f>
        <v>0</v>
      </c>
      <c r="X444">
        <f>IF(K444,M444/H444,"")</f>
        <v>0</v>
      </c>
      <c r="Y444">
        <f>IF(AND(OR(J444="OK",J444="OPEN"),ISNUMBER(Journal!$G444)),G444*(Journal!$G444-Journal!$E444)/H444,"")</f>
        <v>0</v>
      </c>
      <c r="Z444">
        <f>IF(AA444="","",IF(AND(ISNUMBER(Settings!$D$5),ISNUMBER(Settings!$E$5),IF(Settings!$D$5&lt;=Settings!$E$5,AND(AA444&gt;=Settings!$D$5,AA444&lt;Settings!$E$5),OR(AA444&gt;=Settings!$D$5,AA444&lt;Settings!$E$5))),Settings!$A$5,IF(AND(ISNUMBER(Settings!$D$6),ISNUMBER(Settings!$E$6),IF(Settings!$D$6&lt;=Settings!$E$6,AND(AA444&gt;=Settings!$D$6,AA444&lt;Settings!$E$6),OR(AA444&gt;=Settings!$D$6,AA444&lt;Settings!$E$6))),Settings!$A$6,IF(AND(ISNUMBER(Settings!$D$7),ISNUMBER(Settings!$E$7),IF(Settings!$D$7&lt;=Settings!$E$7,AND(AA444&gt;=Settings!$D$7,AA444&lt;Settings!$E$7),OR(AA444&gt;=Settings!$D$7,AA444&lt;Settings!$E$7))),Settings!$A$7,IF(AND(ISNUMBER(Settings!$D$8),ISNUMBER(Settings!$E$8),IF(Settings!$D$8&lt;=Settings!$E$8,AND(AA444&gt;=Settings!$D$8,AA444&lt;Settings!$E$8),OR(AA444&gt;=Settings!$D$8,AA444&lt;Settings!$E$8))),Settings!$A$8,IF(AND(ISNUMBER(Settings!$D$9),ISNUMBER(Settings!$E$9),IF(Settings!$D$9&lt;=Settings!$E$9,AND(AA444&gt;=Settings!$D$9,AA444&lt;Settings!$E$9),OR(AA444&gt;=Settings!$D$9,AA444&lt;Settings!$E$9))),Settings!$A$9,IF(AND(ISNUMBER(Settings!$D$10),ISNUMBER(Settings!$E$10),IF(Settings!$D$10&lt;=Settings!$E$10,AND(AA444&gt;=Settings!$D$10,AA444&lt;Settings!$E$10),OR(AA444&gt;=Settings!$D$10,AA444&lt;Settings!$E$10))),Settings!$A$10,"")))))))</f>
        <v>0</v>
      </c>
      <c r="AA444">
        <f>IF(AND(A444,ISNUMBER(Journal!$B444)),MOD(ROUND(MOD(Journal!$B444,1)*1440,0)-ROUND(Journal!$D$8*60,0),1440),"")</f>
        <v>0</v>
      </c>
      <c r="AB444">
        <f>IF(G444=1,"LONG",IF(G444=-1,"SHORT",""))</f>
        <v>0</v>
      </c>
      <c r="AC444">
        <f>AC443+IF(K444,1,0)</f>
        <v>0</v>
      </c>
      <c r="AD444">
        <f>IF(K444,AC444,"")</f>
        <v>0</v>
      </c>
      <c r="AE444">
        <f>J444="OPEN"</f>
        <v>0</v>
      </c>
      <c r="AF444">
        <f>AND(J444&lt;&gt;"",J444&lt;&gt;"OK",J444&lt;&gt;"OPEN")</f>
        <v>0</v>
      </c>
      <c r="AH444">
        <v>433</v>
      </c>
      <c r="AI444">
        <f>IF(AH444&gt;$AZ$11,"",IF(AH444=0,Journal!$D$3,INDEX($Q$11:$Q$1010,MATCH(AH444,$AD$11:$AD$1010,0))))</f>
        <v>0</v>
      </c>
      <c r="AJ444">
        <v>434</v>
      </c>
      <c r="AK444">
        <f>IF(AJ444&gt;$AZ$11,"",INDEX($P$11:$P$1010,MATCH(AJ444,$AD$11:$AD$1010,0)))</f>
        <v>0</v>
      </c>
    </row>
    <row r="445" spans="1:37">
      <c r="A445">
        <f>COUNTA(Journal!A445:M445)&gt;0</f>
        <v>0</v>
      </c>
      <c r="B445">
        <f>IF(Journal!$C445="",0,IFERROR(MATCH(Journal!$C445,Markets!$A$5:$A$154,0),0))</f>
        <v>0</v>
      </c>
      <c r="C445">
        <f>IF(B445&gt;0,INDEX(Markets!$C$5:$C$154,B445),"")</f>
        <v>0</v>
      </c>
      <c r="D445">
        <f>IF(B445&gt;0,INDEX(Markets!$F$5:$F$154,B445),"")</f>
        <v>0</v>
      </c>
      <c r="E445">
        <f>IF(B445&gt;0,IF(INDEX(Markets!$G$5:$G$154,B445)="",Journal!$D$4,INDEX(Markets!$G$5:$G$154,B445)),"")</f>
        <v>0</v>
      </c>
      <c r="F445">
        <f>IF(B445&gt;0,N(INDEX(Markets!$H$5:$H$154,B445)),0)</f>
        <v>0</v>
      </c>
      <c r="G445">
        <f>IF(Journal!$D445="LONG",1,IF(Journal!$D445="SHORT",-1,0))</f>
        <v>0</v>
      </c>
      <c r="H445">
        <f>IF(AND(ISNUMBER(Journal!$E445),ISNUMBER(Journal!$F445)),ABS(Journal!$E445-Journal!$F445),"")</f>
        <v>0</v>
      </c>
      <c r="I445">
        <f>IF(NOT(A445),"",IF(Journal!$C445="","INSTRUMENT MISSING",IF(B445=0,"UNKNOWN INSTRUMENT",IF(OR(NOT(ISNUMBER(C445)),NOT(ISNUMBER(D445))),"INSTRUMENT SPECS MISSING",IF(OR(C445&lt;=0,D445&lt;=0),"INSTRUMENT SPECS MISSING",IF(NOT(ISNUMBER(Journal!$E445)),"ENTRY MISSING",IF(NOT(ISNUMBER(Journal!$F445)),"SL MISSING",IF(Journal!$F445=Journal!$E445,"SL = ENTRY",IF(G445=0,"DIRECTION MISSING",IF(G445*(Journal!$E445-Journal!$F445)&lt;=0,"SL WRONG SIDE",IF(NOT(AND(ISNUMBER(Journal!$L445),Journal!$L445&gt;0)),IF(TRUE,"LOTS MISSING","RISK MISSING"),"")))))))))))</f>
        <v>0</v>
      </c>
      <c r="J445">
        <f>IF(NOT(A445),"",IF(I445&lt;&gt;"",I445,IF(AND(ISNUMBER(Journal!$G445),G445*(Journal!$G445-Journal!$E445)&lt;=0),"TP1 WRONG SIDE",IF(AND(ISNUMBER(Journal!$H445),G445*(Journal!$H445-Journal!$E445)&lt;=0),"TP2 WRONG SIDE",IF(AND(ISNUMBER(Journal!$I445),G445*(Journal!$I445-Journal!$E445)&lt;=0),"TP3 WRONG SIDE",IF(Journal!$K445="","OPEN",IF(AND(Journal!$M445&lt;&gt;"",OR(NOT(ISNUMBER(Journal!$M445)),Journal!$M445&lt;=0,Journal!$M445&gt;=1)),"TP1 % INVALID",IF(Journal!$K445="SL","OK",IF(Journal!$K445="TP",IF(ISNUMBER(Journal!$G445),"OK","TP1 MISSING"),IF(Journal!$K445="Manual exit",IF(ISNUMBER(Journal!$J445),"OK","MANUAL MISSING"),IF(Journal!$K445="TP1 + Breakeven",IF(ISNUMBER(Journal!$G445),"OK","TP1 MISSING"),IF(Journal!$K445="TP1 + Manual",IF(ISNUMBER(Journal!$G445),IF(ISNUMBER(Journal!$J445),"OK","MANUAL MISSING"),IF(ISNUMBER(Journal!$J445),"TP1 MISSING","TP1 &amp; MANUAL MISSING")),IF(Journal!$K445="Multiple TP",IF(ISNUMBER(Journal!$G445),IF(ISNUMBER(Journal!$H445),"OK","TP2 MISSING"),IF(ISNUMBER(Journal!$H445),"TP1 MISSING","TP1 &amp; TP2 MISSING")),"UNKNOWN OUTCOME")))))))))))))</f>
        <v>0</v>
      </c>
      <c r="K445">
        <f>J445="OK"</f>
        <v>0</v>
      </c>
      <c r="L445">
        <f>IF(ISNUMBER(Journal!$M445),Journal!$M445,0.5)</f>
        <v>0</v>
      </c>
      <c r="M445">
        <f>IF(NOT(K445),"",G445*IF(Journal!$K445="SL",Journal!$F445-Journal!$E445,IF(Journal!$K445="TP",Journal!$G445-Journal!$E445,IF(Journal!$K445="Manual exit",Journal!$J445-Journal!$E445,IF(Journal!$K445="TP1 + Breakeven",L445*(Journal!$G445-Journal!$E445),IF(Journal!$K445="TP1 + Manual",L445*(Journal!$G445-Journal!$E445)+(1-L445)*(Journal!$J445-Journal!$E445),(Journal!$G445+Journal!$H445+IF(ISNUMBER(Journal!$I445),Journal!$I445,0))/IF(ISNUMBER(Journal!$I445),3,2)-Journal!$E445))))))</f>
        <v>0</v>
      </c>
      <c r="N445">
        <f>IF(K445,Journal!$E445+G445*M445,"")</f>
        <v>0</v>
      </c>
      <c r="O445">
        <f>Q444</f>
        <v>0</v>
      </c>
      <c r="P445">
        <f>IF(OR(NOT(A445),I445&lt;&gt;""),"",Journal!$L445)</f>
        <v>0</v>
      </c>
      <c r="Q445">
        <f>O445+IF(K445,V445,0)</f>
        <v>0</v>
      </c>
      <c r="R445">
        <f>IF(P445="","",H445*P445*C445*D445)</f>
        <v>0</v>
      </c>
      <c r="S445">
        <f>IF(K445,M445*P445*C445*D445,"")</f>
        <v>0</v>
      </c>
      <c r="T445">
        <f>IF(K445,-IF(F445&gt;0,F445*Journal!$E445*P445*C445*D445,P445*E445),"")</f>
        <v>0</v>
      </c>
      <c r="U445">
        <f>IF(K445,IF(S445&gt;0,"W",IF(S445&lt;0,"L","B")),"")</f>
        <v>0</v>
      </c>
      <c r="V445">
        <f>IF(K445,S445+T445,"")</f>
        <v>0</v>
      </c>
      <c r="W445">
        <f>IF(K445,V445/O445,"")</f>
        <v>0</v>
      </c>
      <c r="X445">
        <f>IF(K445,M445/H445,"")</f>
        <v>0</v>
      </c>
      <c r="Y445">
        <f>IF(AND(OR(J445="OK",J445="OPEN"),ISNUMBER(Journal!$G445)),G445*(Journal!$G445-Journal!$E445)/H445,"")</f>
        <v>0</v>
      </c>
      <c r="Z445">
        <f>IF(AA445="","",IF(AND(ISNUMBER(Settings!$D$5),ISNUMBER(Settings!$E$5),IF(Settings!$D$5&lt;=Settings!$E$5,AND(AA445&gt;=Settings!$D$5,AA445&lt;Settings!$E$5),OR(AA445&gt;=Settings!$D$5,AA445&lt;Settings!$E$5))),Settings!$A$5,IF(AND(ISNUMBER(Settings!$D$6),ISNUMBER(Settings!$E$6),IF(Settings!$D$6&lt;=Settings!$E$6,AND(AA445&gt;=Settings!$D$6,AA445&lt;Settings!$E$6),OR(AA445&gt;=Settings!$D$6,AA445&lt;Settings!$E$6))),Settings!$A$6,IF(AND(ISNUMBER(Settings!$D$7),ISNUMBER(Settings!$E$7),IF(Settings!$D$7&lt;=Settings!$E$7,AND(AA445&gt;=Settings!$D$7,AA445&lt;Settings!$E$7),OR(AA445&gt;=Settings!$D$7,AA445&lt;Settings!$E$7))),Settings!$A$7,IF(AND(ISNUMBER(Settings!$D$8),ISNUMBER(Settings!$E$8),IF(Settings!$D$8&lt;=Settings!$E$8,AND(AA445&gt;=Settings!$D$8,AA445&lt;Settings!$E$8),OR(AA445&gt;=Settings!$D$8,AA445&lt;Settings!$E$8))),Settings!$A$8,IF(AND(ISNUMBER(Settings!$D$9),ISNUMBER(Settings!$E$9),IF(Settings!$D$9&lt;=Settings!$E$9,AND(AA445&gt;=Settings!$D$9,AA445&lt;Settings!$E$9),OR(AA445&gt;=Settings!$D$9,AA445&lt;Settings!$E$9))),Settings!$A$9,IF(AND(ISNUMBER(Settings!$D$10),ISNUMBER(Settings!$E$10),IF(Settings!$D$10&lt;=Settings!$E$10,AND(AA445&gt;=Settings!$D$10,AA445&lt;Settings!$E$10),OR(AA445&gt;=Settings!$D$10,AA445&lt;Settings!$E$10))),Settings!$A$10,"")))))))</f>
        <v>0</v>
      </c>
      <c r="AA445">
        <f>IF(AND(A445,ISNUMBER(Journal!$B445)),MOD(ROUND(MOD(Journal!$B445,1)*1440,0)-ROUND(Journal!$D$8*60,0),1440),"")</f>
        <v>0</v>
      </c>
      <c r="AB445">
        <f>IF(G445=1,"LONG",IF(G445=-1,"SHORT",""))</f>
        <v>0</v>
      </c>
      <c r="AC445">
        <f>AC444+IF(K445,1,0)</f>
        <v>0</v>
      </c>
      <c r="AD445">
        <f>IF(K445,AC445,"")</f>
        <v>0</v>
      </c>
      <c r="AE445">
        <f>J445="OPEN"</f>
        <v>0</v>
      </c>
      <c r="AF445">
        <f>AND(J445&lt;&gt;"",J445&lt;&gt;"OK",J445&lt;&gt;"OPEN")</f>
        <v>0</v>
      </c>
      <c r="AH445">
        <v>434</v>
      </c>
      <c r="AI445">
        <f>IF(AH445&gt;$AZ$11,"",IF(AH445=0,Journal!$D$3,INDEX($Q$11:$Q$1010,MATCH(AH445,$AD$11:$AD$1010,0))))</f>
        <v>0</v>
      </c>
      <c r="AJ445">
        <v>435</v>
      </c>
      <c r="AK445">
        <f>IF(AJ445&gt;$AZ$11,"",INDEX($P$11:$P$1010,MATCH(AJ445,$AD$11:$AD$1010,0)))</f>
        <v>0</v>
      </c>
    </row>
    <row r="446" spans="1:37">
      <c r="A446">
        <f>COUNTA(Journal!A446:M446)&gt;0</f>
        <v>0</v>
      </c>
      <c r="B446">
        <f>IF(Journal!$C446="",0,IFERROR(MATCH(Journal!$C446,Markets!$A$5:$A$154,0),0))</f>
        <v>0</v>
      </c>
      <c r="C446">
        <f>IF(B446&gt;0,INDEX(Markets!$C$5:$C$154,B446),"")</f>
        <v>0</v>
      </c>
      <c r="D446">
        <f>IF(B446&gt;0,INDEX(Markets!$F$5:$F$154,B446),"")</f>
        <v>0</v>
      </c>
      <c r="E446">
        <f>IF(B446&gt;0,IF(INDEX(Markets!$G$5:$G$154,B446)="",Journal!$D$4,INDEX(Markets!$G$5:$G$154,B446)),"")</f>
        <v>0</v>
      </c>
      <c r="F446">
        <f>IF(B446&gt;0,N(INDEX(Markets!$H$5:$H$154,B446)),0)</f>
        <v>0</v>
      </c>
      <c r="G446">
        <f>IF(Journal!$D446="LONG",1,IF(Journal!$D446="SHORT",-1,0))</f>
        <v>0</v>
      </c>
      <c r="H446">
        <f>IF(AND(ISNUMBER(Journal!$E446),ISNUMBER(Journal!$F446)),ABS(Journal!$E446-Journal!$F446),"")</f>
        <v>0</v>
      </c>
      <c r="I446">
        <f>IF(NOT(A446),"",IF(Journal!$C446="","INSTRUMENT MISSING",IF(B446=0,"UNKNOWN INSTRUMENT",IF(OR(NOT(ISNUMBER(C446)),NOT(ISNUMBER(D446))),"INSTRUMENT SPECS MISSING",IF(OR(C446&lt;=0,D446&lt;=0),"INSTRUMENT SPECS MISSING",IF(NOT(ISNUMBER(Journal!$E446)),"ENTRY MISSING",IF(NOT(ISNUMBER(Journal!$F446)),"SL MISSING",IF(Journal!$F446=Journal!$E446,"SL = ENTRY",IF(G446=0,"DIRECTION MISSING",IF(G446*(Journal!$E446-Journal!$F446)&lt;=0,"SL WRONG SIDE",IF(NOT(AND(ISNUMBER(Journal!$L446),Journal!$L446&gt;0)),IF(TRUE,"LOTS MISSING","RISK MISSING"),"")))))))))))</f>
        <v>0</v>
      </c>
      <c r="J446">
        <f>IF(NOT(A446),"",IF(I446&lt;&gt;"",I446,IF(AND(ISNUMBER(Journal!$G446),G446*(Journal!$G446-Journal!$E446)&lt;=0),"TP1 WRONG SIDE",IF(AND(ISNUMBER(Journal!$H446),G446*(Journal!$H446-Journal!$E446)&lt;=0),"TP2 WRONG SIDE",IF(AND(ISNUMBER(Journal!$I446),G446*(Journal!$I446-Journal!$E446)&lt;=0),"TP3 WRONG SIDE",IF(Journal!$K446="","OPEN",IF(AND(Journal!$M446&lt;&gt;"",OR(NOT(ISNUMBER(Journal!$M446)),Journal!$M446&lt;=0,Journal!$M446&gt;=1)),"TP1 % INVALID",IF(Journal!$K446="SL","OK",IF(Journal!$K446="TP",IF(ISNUMBER(Journal!$G446),"OK","TP1 MISSING"),IF(Journal!$K446="Manual exit",IF(ISNUMBER(Journal!$J446),"OK","MANUAL MISSING"),IF(Journal!$K446="TP1 + Breakeven",IF(ISNUMBER(Journal!$G446),"OK","TP1 MISSING"),IF(Journal!$K446="TP1 + Manual",IF(ISNUMBER(Journal!$G446),IF(ISNUMBER(Journal!$J446),"OK","MANUAL MISSING"),IF(ISNUMBER(Journal!$J446),"TP1 MISSING","TP1 &amp; MANUAL MISSING")),IF(Journal!$K446="Multiple TP",IF(ISNUMBER(Journal!$G446),IF(ISNUMBER(Journal!$H446),"OK","TP2 MISSING"),IF(ISNUMBER(Journal!$H446),"TP1 MISSING","TP1 &amp; TP2 MISSING")),"UNKNOWN OUTCOME")))))))))))))</f>
        <v>0</v>
      </c>
      <c r="K446">
        <f>J446="OK"</f>
        <v>0</v>
      </c>
      <c r="L446">
        <f>IF(ISNUMBER(Journal!$M446),Journal!$M446,0.5)</f>
        <v>0</v>
      </c>
      <c r="M446">
        <f>IF(NOT(K446),"",G446*IF(Journal!$K446="SL",Journal!$F446-Journal!$E446,IF(Journal!$K446="TP",Journal!$G446-Journal!$E446,IF(Journal!$K446="Manual exit",Journal!$J446-Journal!$E446,IF(Journal!$K446="TP1 + Breakeven",L446*(Journal!$G446-Journal!$E446),IF(Journal!$K446="TP1 + Manual",L446*(Journal!$G446-Journal!$E446)+(1-L446)*(Journal!$J446-Journal!$E446),(Journal!$G446+Journal!$H446+IF(ISNUMBER(Journal!$I446),Journal!$I446,0))/IF(ISNUMBER(Journal!$I446),3,2)-Journal!$E446))))))</f>
        <v>0</v>
      </c>
      <c r="N446">
        <f>IF(K446,Journal!$E446+G446*M446,"")</f>
        <v>0</v>
      </c>
      <c r="O446">
        <f>Q445</f>
        <v>0</v>
      </c>
      <c r="P446">
        <f>IF(OR(NOT(A446),I446&lt;&gt;""),"",Journal!$L446)</f>
        <v>0</v>
      </c>
      <c r="Q446">
        <f>O446+IF(K446,V446,0)</f>
        <v>0</v>
      </c>
      <c r="R446">
        <f>IF(P446="","",H446*P446*C446*D446)</f>
        <v>0</v>
      </c>
      <c r="S446">
        <f>IF(K446,M446*P446*C446*D446,"")</f>
        <v>0</v>
      </c>
      <c r="T446">
        <f>IF(K446,-IF(F446&gt;0,F446*Journal!$E446*P446*C446*D446,P446*E446),"")</f>
        <v>0</v>
      </c>
      <c r="U446">
        <f>IF(K446,IF(S446&gt;0,"W",IF(S446&lt;0,"L","B")),"")</f>
        <v>0</v>
      </c>
      <c r="V446">
        <f>IF(K446,S446+T446,"")</f>
        <v>0</v>
      </c>
      <c r="W446">
        <f>IF(K446,V446/O446,"")</f>
        <v>0</v>
      </c>
      <c r="X446">
        <f>IF(K446,M446/H446,"")</f>
        <v>0</v>
      </c>
      <c r="Y446">
        <f>IF(AND(OR(J446="OK",J446="OPEN"),ISNUMBER(Journal!$G446)),G446*(Journal!$G446-Journal!$E446)/H446,"")</f>
        <v>0</v>
      </c>
      <c r="Z446">
        <f>IF(AA446="","",IF(AND(ISNUMBER(Settings!$D$5),ISNUMBER(Settings!$E$5),IF(Settings!$D$5&lt;=Settings!$E$5,AND(AA446&gt;=Settings!$D$5,AA446&lt;Settings!$E$5),OR(AA446&gt;=Settings!$D$5,AA446&lt;Settings!$E$5))),Settings!$A$5,IF(AND(ISNUMBER(Settings!$D$6),ISNUMBER(Settings!$E$6),IF(Settings!$D$6&lt;=Settings!$E$6,AND(AA446&gt;=Settings!$D$6,AA446&lt;Settings!$E$6),OR(AA446&gt;=Settings!$D$6,AA446&lt;Settings!$E$6))),Settings!$A$6,IF(AND(ISNUMBER(Settings!$D$7),ISNUMBER(Settings!$E$7),IF(Settings!$D$7&lt;=Settings!$E$7,AND(AA446&gt;=Settings!$D$7,AA446&lt;Settings!$E$7),OR(AA446&gt;=Settings!$D$7,AA446&lt;Settings!$E$7))),Settings!$A$7,IF(AND(ISNUMBER(Settings!$D$8),ISNUMBER(Settings!$E$8),IF(Settings!$D$8&lt;=Settings!$E$8,AND(AA446&gt;=Settings!$D$8,AA446&lt;Settings!$E$8),OR(AA446&gt;=Settings!$D$8,AA446&lt;Settings!$E$8))),Settings!$A$8,IF(AND(ISNUMBER(Settings!$D$9),ISNUMBER(Settings!$E$9),IF(Settings!$D$9&lt;=Settings!$E$9,AND(AA446&gt;=Settings!$D$9,AA446&lt;Settings!$E$9),OR(AA446&gt;=Settings!$D$9,AA446&lt;Settings!$E$9))),Settings!$A$9,IF(AND(ISNUMBER(Settings!$D$10),ISNUMBER(Settings!$E$10),IF(Settings!$D$10&lt;=Settings!$E$10,AND(AA446&gt;=Settings!$D$10,AA446&lt;Settings!$E$10),OR(AA446&gt;=Settings!$D$10,AA446&lt;Settings!$E$10))),Settings!$A$10,"")))))))</f>
        <v>0</v>
      </c>
      <c r="AA446">
        <f>IF(AND(A446,ISNUMBER(Journal!$B446)),MOD(ROUND(MOD(Journal!$B446,1)*1440,0)-ROUND(Journal!$D$8*60,0),1440),"")</f>
        <v>0</v>
      </c>
      <c r="AB446">
        <f>IF(G446=1,"LONG",IF(G446=-1,"SHORT",""))</f>
        <v>0</v>
      </c>
      <c r="AC446">
        <f>AC445+IF(K446,1,0)</f>
        <v>0</v>
      </c>
      <c r="AD446">
        <f>IF(K446,AC446,"")</f>
        <v>0</v>
      </c>
      <c r="AE446">
        <f>J446="OPEN"</f>
        <v>0</v>
      </c>
      <c r="AF446">
        <f>AND(J446&lt;&gt;"",J446&lt;&gt;"OK",J446&lt;&gt;"OPEN")</f>
        <v>0</v>
      </c>
      <c r="AH446">
        <v>435</v>
      </c>
      <c r="AI446">
        <f>IF(AH446&gt;$AZ$11,"",IF(AH446=0,Journal!$D$3,INDEX($Q$11:$Q$1010,MATCH(AH446,$AD$11:$AD$1010,0))))</f>
        <v>0</v>
      </c>
      <c r="AJ446">
        <v>436</v>
      </c>
      <c r="AK446">
        <f>IF(AJ446&gt;$AZ$11,"",INDEX($P$11:$P$1010,MATCH(AJ446,$AD$11:$AD$1010,0)))</f>
        <v>0</v>
      </c>
    </row>
    <row r="447" spans="1:37">
      <c r="A447">
        <f>COUNTA(Journal!A447:M447)&gt;0</f>
        <v>0</v>
      </c>
      <c r="B447">
        <f>IF(Journal!$C447="",0,IFERROR(MATCH(Journal!$C447,Markets!$A$5:$A$154,0),0))</f>
        <v>0</v>
      </c>
      <c r="C447">
        <f>IF(B447&gt;0,INDEX(Markets!$C$5:$C$154,B447),"")</f>
        <v>0</v>
      </c>
      <c r="D447">
        <f>IF(B447&gt;0,INDEX(Markets!$F$5:$F$154,B447),"")</f>
        <v>0</v>
      </c>
      <c r="E447">
        <f>IF(B447&gt;0,IF(INDEX(Markets!$G$5:$G$154,B447)="",Journal!$D$4,INDEX(Markets!$G$5:$G$154,B447)),"")</f>
        <v>0</v>
      </c>
      <c r="F447">
        <f>IF(B447&gt;0,N(INDEX(Markets!$H$5:$H$154,B447)),0)</f>
        <v>0</v>
      </c>
      <c r="G447">
        <f>IF(Journal!$D447="LONG",1,IF(Journal!$D447="SHORT",-1,0))</f>
        <v>0</v>
      </c>
      <c r="H447">
        <f>IF(AND(ISNUMBER(Journal!$E447),ISNUMBER(Journal!$F447)),ABS(Journal!$E447-Journal!$F447),"")</f>
        <v>0</v>
      </c>
      <c r="I447">
        <f>IF(NOT(A447),"",IF(Journal!$C447="","INSTRUMENT MISSING",IF(B447=0,"UNKNOWN INSTRUMENT",IF(OR(NOT(ISNUMBER(C447)),NOT(ISNUMBER(D447))),"INSTRUMENT SPECS MISSING",IF(OR(C447&lt;=0,D447&lt;=0),"INSTRUMENT SPECS MISSING",IF(NOT(ISNUMBER(Journal!$E447)),"ENTRY MISSING",IF(NOT(ISNUMBER(Journal!$F447)),"SL MISSING",IF(Journal!$F447=Journal!$E447,"SL = ENTRY",IF(G447=0,"DIRECTION MISSING",IF(G447*(Journal!$E447-Journal!$F447)&lt;=0,"SL WRONG SIDE",IF(NOT(AND(ISNUMBER(Journal!$L447),Journal!$L447&gt;0)),IF(TRUE,"LOTS MISSING","RISK MISSING"),"")))))))))))</f>
        <v>0</v>
      </c>
      <c r="J447">
        <f>IF(NOT(A447),"",IF(I447&lt;&gt;"",I447,IF(AND(ISNUMBER(Journal!$G447),G447*(Journal!$G447-Journal!$E447)&lt;=0),"TP1 WRONG SIDE",IF(AND(ISNUMBER(Journal!$H447),G447*(Journal!$H447-Journal!$E447)&lt;=0),"TP2 WRONG SIDE",IF(AND(ISNUMBER(Journal!$I447),G447*(Journal!$I447-Journal!$E447)&lt;=0),"TP3 WRONG SIDE",IF(Journal!$K447="","OPEN",IF(AND(Journal!$M447&lt;&gt;"",OR(NOT(ISNUMBER(Journal!$M447)),Journal!$M447&lt;=0,Journal!$M447&gt;=1)),"TP1 % INVALID",IF(Journal!$K447="SL","OK",IF(Journal!$K447="TP",IF(ISNUMBER(Journal!$G447),"OK","TP1 MISSING"),IF(Journal!$K447="Manual exit",IF(ISNUMBER(Journal!$J447),"OK","MANUAL MISSING"),IF(Journal!$K447="TP1 + Breakeven",IF(ISNUMBER(Journal!$G447),"OK","TP1 MISSING"),IF(Journal!$K447="TP1 + Manual",IF(ISNUMBER(Journal!$G447),IF(ISNUMBER(Journal!$J447),"OK","MANUAL MISSING"),IF(ISNUMBER(Journal!$J447),"TP1 MISSING","TP1 &amp; MANUAL MISSING")),IF(Journal!$K447="Multiple TP",IF(ISNUMBER(Journal!$G447),IF(ISNUMBER(Journal!$H447),"OK","TP2 MISSING"),IF(ISNUMBER(Journal!$H447),"TP1 MISSING","TP1 &amp; TP2 MISSING")),"UNKNOWN OUTCOME")))))))))))))</f>
        <v>0</v>
      </c>
      <c r="K447">
        <f>J447="OK"</f>
        <v>0</v>
      </c>
      <c r="L447">
        <f>IF(ISNUMBER(Journal!$M447),Journal!$M447,0.5)</f>
        <v>0</v>
      </c>
      <c r="M447">
        <f>IF(NOT(K447),"",G447*IF(Journal!$K447="SL",Journal!$F447-Journal!$E447,IF(Journal!$K447="TP",Journal!$G447-Journal!$E447,IF(Journal!$K447="Manual exit",Journal!$J447-Journal!$E447,IF(Journal!$K447="TP1 + Breakeven",L447*(Journal!$G447-Journal!$E447),IF(Journal!$K447="TP1 + Manual",L447*(Journal!$G447-Journal!$E447)+(1-L447)*(Journal!$J447-Journal!$E447),(Journal!$G447+Journal!$H447+IF(ISNUMBER(Journal!$I447),Journal!$I447,0))/IF(ISNUMBER(Journal!$I447),3,2)-Journal!$E447))))))</f>
        <v>0</v>
      </c>
      <c r="N447">
        <f>IF(K447,Journal!$E447+G447*M447,"")</f>
        <v>0</v>
      </c>
      <c r="O447">
        <f>Q446</f>
        <v>0</v>
      </c>
      <c r="P447">
        <f>IF(OR(NOT(A447),I447&lt;&gt;""),"",Journal!$L447)</f>
        <v>0</v>
      </c>
      <c r="Q447">
        <f>O447+IF(K447,V447,0)</f>
        <v>0</v>
      </c>
      <c r="R447">
        <f>IF(P447="","",H447*P447*C447*D447)</f>
        <v>0</v>
      </c>
      <c r="S447">
        <f>IF(K447,M447*P447*C447*D447,"")</f>
        <v>0</v>
      </c>
      <c r="T447">
        <f>IF(K447,-IF(F447&gt;0,F447*Journal!$E447*P447*C447*D447,P447*E447),"")</f>
        <v>0</v>
      </c>
      <c r="U447">
        <f>IF(K447,IF(S447&gt;0,"W",IF(S447&lt;0,"L","B")),"")</f>
        <v>0</v>
      </c>
      <c r="V447">
        <f>IF(K447,S447+T447,"")</f>
        <v>0</v>
      </c>
      <c r="W447">
        <f>IF(K447,V447/O447,"")</f>
        <v>0</v>
      </c>
      <c r="X447">
        <f>IF(K447,M447/H447,"")</f>
        <v>0</v>
      </c>
      <c r="Y447">
        <f>IF(AND(OR(J447="OK",J447="OPEN"),ISNUMBER(Journal!$G447)),G447*(Journal!$G447-Journal!$E447)/H447,"")</f>
        <v>0</v>
      </c>
      <c r="Z447">
        <f>IF(AA447="","",IF(AND(ISNUMBER(Settings!$D$5),ISNUMBER(Settings!$E$5),IF(Settings!$D$5&lt;=Settings!$E$5,AND(AA447&gt;=Settings!$D$5,AA447&lt;Settings!$E$5),OR(AA447&gt;=Settings!$D$5,AA447&lt;Settings!$E$5))),Settings!$A$5,IF(AND(ISNUMBER(Settings!$D$6),ISNUMBER(Settings!$E$6),IF(Settings!$D$6&lt;=Settings!$E$6,AND(AA447&gt;=Settings!$D$6,AA447&lt;Settings!$E$6),OR(AA447&gt;=Settings!$D$6,AA447&lt;Settings!$E$6))),Settings!$A$6,IF(AND(ISNUMBER(Settings!$D$7),ISNUMBER(Settings!$E$7),IF(Settings!$D$7&lt;=Settings!$E$7,AND(AA447&gt;=Settings!$D$7,AA447&lt;Settings!$E$7),OR(AA447&gt;=Settings!$D$7,AA447&lt;Settings!$E$7))),Settings!$A$7,IF(AND(ISNUMBER(Settings!$D$8),ISNUMBER(Settings!$E$8),IF(Settings!$D$8&lt;=Settings!$E$8,AND(AA447&gt;=Settings!$D$8,AA447&lt;Settings!$E$8),OR(AA447&gt;=Settings!$D$8,AA447&lt;Settings!$E$8))),Settings!$A$8,IF(AND(ISNUMBER(Settings!$D$9),ISNUMBER(Settings!$E$9),IF(Settings!$D$9&lt;=Settings!$E$9,AND(AA447&gt;=Settings!$D$9,AA447&lt;Settings!$E$9),OR(AA447&gt;=Settings!$D$9,AA447&lt;Settings!$E$9))),Settings!$A$9,IF(AND(ISNUMBER(Settings!$D$10),ISNUMBER(Settings!$E$10),IF(Settings!$D$10&lt;=Settings!$E$10,AND(AA447&gt;=Settings!$D$10,AA447&lt;Settings!$E$10),OR(AA447&gt;=Settings!$D$10,AA447&lt;Settings!$E$10))),Settings!$A$10,"")))))))</f>
        <v>0</v>
      </c>
      <c r="AA447">
        <f>IF(AND(A447,ISNUMBER(Journal!$B447)),MOD(ROUND(MOD(Journal!$B447,1)*1440,0)-ROUND(Journal!$D$8*60,0),1440),"")</f>
        <v>0</v>
      </c>
      <c r="AB447">
        <f>IF(G447=1,"LONG",IF(G447=-1,"SHORT",""))</f>
        <v>0</v>
      </c>
      <c r="AC447">
        <f>AC446+IF(K447,1,0)</f>
        <v>0</v>
      </c>
      <c r="AD447">
        <f>IF(K447,AC447,"")</f>
        <v>0</v>
      </c>
      <c r="AE447">
        <f>J447="OPEN"</f>
        <v>0</v>
      </c>
      <c r="AF447">
        <f>AND(J447&lt;&gt;"",J447&lt;&gt;"OK",J447&lt;&gt;"OPEN")</f>
        <v>0</v>
      </c>
      <c r="AH447">
        <v>436</v>
      </c>
      <c r="AI447">
        <f>IF(AH447&gt;$AZ$11,"",IF(AH447=0,Journal!$D$3,INDEX($Q$11:$Q$1010,MATCH(AH447,$AD$11:$AD$1010,0))))</f>
        <v>0</v>
      </c>
      <c r="AJ447">
        <v>437</v>
      </c>
      <c r="AK447">
        <f>IF(AJ447&gt;$AZ$11,"",INDEX($P$11:$P$1010,MATCH(AJ447,$AD$11:$AD$1010,0)))</f>
        <v>0</v>
      </c>
    </row>
    <row r="448" spans="1:37">
      <c r="A448">
        <f>COUNTA(Journal!A448:M448)&gt;0</f>
        <v>0</v>
      </c>
      <c r="B448">
        <f>IF(Journal!$C448="",0,IFERROR(MATCH(Journal!$C448,Markets!$A$5:$A$154,0),0))</f>
        <v>0</v>
      </c>
      <c r="C448">
        <f>IF(B448&gt;0,INDEX(Markets!$C$5:$C$154,B448),"")</f>
        <v>0</v>
      </c>
      <c r="D448">
        <f>IF(B448&gt;0,INDEX(Markets!$F$5:$F$154,B448),"")</f>
        <v>0</v>
      </c>
      <c r="E448">
        <f>IF(B448&gt;0,IF(INDEX(Markets!$G$5:$G$154,B448)="",Journal!$D$4,INDEX(Markets!$G$5:$G$154,B448)),"")</f>
        <v>0</v>
      </c>
      <c r="F448">
        <f>IF(B448&gt;0,N(INDEX(Markets!$H$5:$H$154,B448)),0)</f>
        <v>0</v>
      </c>
      <c r="G448">
        <f>IF(Journal!$D448="LONG",1,IF(Journal!$D448="SHORT",-1,0))</f>
        <v>0</v>
      </c>
      <c r="H448">
        <f>IF(AND(ISNUMBER(Journal!$E448),ISNUMBER(Journal!$F448)),ABS(Journal!$E448-Journal!$F448),"")</f>
        <v>0</v>
      </c>
      <c r="I448">
        <f>IF(NOT(A448),"",IF(Journal!$C448="","INSTRUMENT MISSING",IF(B448=0,"UNKNOWN INSTRUMENT",IF(OR(NOT(ISNUMBER(C448)),NOT(ISNUMBER(D448))),"INSTRUMENT SPECS MISSING",IF(OR(C448&lt;=0,D448&lt;=0),"INSTRUMENT SPECS MISSING",IF(NOT(ISNUMBER(Journal!$E448)),"ENTRY MISSING",IF(NOT(ISNUMBER(Journal!$F448)),"SL MISSING",IF(Journal!$F448=Journal!$E448,"SL = ENTRY",IF(G448=0,"DIRECTION MISSING",IF(G448*(Journal!$E448-Journal!$F448)&lt;=0,"SL WRONG SIDE",IF(NOT(AND(ISNUMBER(Journal!$L448),Journal!$L448&gt;0)),IF(TRUE,"LOTS MISSING","RISK MISSING"),"")))))))))))</f>
        <v>0</v>
      </c>
      <c r="J448">
        <f>IF(NOT(A448),"",IF(I448&lt;&gt;"",I448,IF(AND(ISNUMBER(Journal!$G448),G448*(Journal!$G448-Journal!$E448)&lt;=0),"TP1 WRONG SIDE",IF(AND(ISNUMBER(Journal!$H448),G448*(Journal!$H448-Journal!$E448)&lt;=0),"TP2 WRONG SIDE",IF(AND(ISNUMBER(Journal!$I448),G448*(Journal!$I448-Journal!$E448)&lt;=0),"TP3 WRONG SIDE",IF(Journal!$K448="","OPEN",IF(AND(Journal!$M448&lt;&gt;"",OR(NOT(ISNUMBER(Journal!$M448)),Journal!$M448&lt;=0,Journal!$M448&gt;=1)),"TP1 % INVALID",IF(Journal!$K448="SL","OK",IF(Journal!$K448="TP",IF(ISNUMBER(Journal!$G448),"OK","TP1 MISSING"),IF(Journal!$K448="Manual exit",IF(ISNUMBER(Journal!$J448),"OK","MANUAL MISSING"),IF(Journal!$K448="TP1 + Breakeven",IF(ISNUMBER(Journal!$G448),"OK","TP1 MISSING"),IF(Journal!$K448="TP1 + Manual",IF(ISNUMBER(Journal!$G448),IF(ISNUMBER(Journal!$J448),"OK","MANUAL MISSING"),IF(ISNUMBER(Journal!$J448),"TP1 MISSING","TP1 &amp; MANUAL MISSING")),IF(Journal!$K448="Multiple TP",IF(ISNUMBER(Journal!$G448),IF(ISNUMBER(Journal!$H448),"OK","TP2 MISSING"),IF(ISNUMBER(Journal!$H448),"TP1 MISSING","TP1 &amp; TP2 MISSING")),"UNKNOWN OUTCOME")))))))))))))</f>
        <v>0</v>
      </c>
      <c r="K448">
        <f>J448="OK"</f>
        <v>0</v>
      </c>
      <c r="L448">
        <f>IF(ISNUMBER(Journal!$M448),Journal!$M448,0.5)</f>
        <v>0</v>
      </c>
      <c r="M448">
        <f>IF(NOT(K448),"",G448*IF(Journal!$K448="SL",Journal!$F448-Journal!$E448,IF(Journal!$K448="TP",Journal!$G448-Journal!$E448,IF(Journal!$K448="Manual exit",Journal!$J448-Journal!$E448,IF(Journal!$K448="TP1 + Breakeven",L448*(Journal!$G448-Journal!$E448),IF(Journal!$K448="TP1 + Manual",L448*(Journal!$G448-Journal!$E448)+(1-L448)*(Journal!$J448-Journal!$E448),(Journal!$G448+Journal!$H448+IF(ISNUMBER(Journal!$I448),Journal!$I448,0))/IF(ISNUMBER(Journal!$I448),3,2)-Journal!$E448))))))</f>
        <v>0</v>
      </c>
      <c r="N448">
        <f>IF(K448,Journal!$E448+G448*M448,"")</f>
        <v>0</v>
      </c>
      <c r="O448">
        <f>Q447</f>
        <v>0</v>
      </c>
      <c r="P448">
        <f>IF(OR(NOT(A448),I448&lt;&gt;""),"",Journal!$L448)</f>
        <v>0</v>
      </c>
      <c r="Q448">
        <f>O448+IF(K448,V448,0)</f>
        <v>0</v>
      </c>
      <c r="R448">
        <f>IF(P448="","",H448*P448*C448*D448)</f>
        <v>0</v>
      </c>
      <c r="S448">
        <f>IF(K448,M448*P448*C448*D448,"")</f>
        <v>0</v>
      </c>
      <c r="T448">
        <f>IF(K448,-IF(F448&gt;0,F448*Journal!$E448*P448*C448*D448,P448*E448),"")</f>
        <v>0</v>
      </c>
      <c r="U448">
        <f>IF(K448,IF(S448&gt;0,"W",IF(S448&lt;0,"L","B")),"")</f>
        <v>0</v>
      </c>
      <c r="V448">
        <f>IF(K448,S448+T448,"")</f>
        <v>0</v>
      </c>
      <c r="W448">
        <f>IF(K448,V448/O448,"")</f>
        <v>0</v>
      </c>
      <c r="X448">
        <f>IF(K448,M448/H448,"")</f>
        <v>0</v>
      </c>
      <c r="Y448">
        <f>IF(AND(OR(J448="OK",J448="OPEN"),ISNUMBER(Journal!$G448)),G448*(Journal!$G448-Journal!$E448)/H448,"")</f>
        <v>0</v>
      </c>
      <c r="Z448">
        <f>IF(AA448="","",IF(AND(ISNUMBER(Settings!$D$5),ISNUMBER(Settings!$E$5),IF(Settings!$D$5&lt;=Settings!$E$5,AND(AA448&gt;=Settings!$D$5,AA448&lt;Settings!$E$5),OR(AA448&gt;=Settings!$D$5,AA448&lt;Settings!$E$5))),Settings!$A$5,IF(AND(ISNUMBER(Settings!$D$6),ISNUMBER(Settings!$E$6),IF(Settings!$D$6&lt;=Settings!$E$6,AND(AA448&gt;=Settings!$D$6,AA448&lt;Settings!$E$6),OR(AA448&gt;=Settings!$D$6,AA448&lt;Settings!$E$6))),Settings!$A$6,IF(AND(ISNUMBER(Settings!$D$7),ISNUMBER(Settings!$E$7),IF(Settings!$D$7&lt;=Settings!$E$7,AND(AA448&gt;=Settings!$D$7,AA448&lt;Settings!$E$7),OR(AA448&gt;=Settings!$D$7,AA448&lt;Settings!$E$7))),Settings!$A$7,IF(AND(ISNUMBER(Settings!$D$8),ISNUMBER(Settings!$E$8),IF(Settings!$D$8&lt;=Settings!$E$8,AND(AA448&gt;=Settings!$D$8,AA448&lt;Settings!$E$8),OR(AA448&gt;=Settings!$D$8,AA448&lt;Settings!$E$8))),Settings!$A$8,IF(AND(ISNUMBER(Settings!$D$9),ISNUMBER(Settings!$E$9),IF(Settings!$D$9&lt;=Settings!$E$9,AND(AA448&gt;=Settings!$D$9,AA448&lt;Settings!$E$9),OR(AA448&gt;=Settings!$D$9,AA448&lt;Settings!$E$9))),Settings!$A$9,IF(AND(ISNUMBER(Settings!$D$10),ISNUMBER(Settings!$E$10),IF(Settings!$D$10&lt;=Settings!$E$10,AND(AA448&gt;=Settings!$D$10,AA448&lt;Settings!$E$10),OR(AA448&gt;=Settings!$D$10,AA448&lt;Settings!$E$10))),Settings!$A$10,"")))))))</f>
        <v>0</v>
      </c>
      <c r="AA448">
        <f>IF(AND(A448,ISNUMBER(Journal!$B448)),MOD(ROUND(MOD(Journal!$B448,1)*1440,0)-ROUND(Journal!$D$8*60,0),1440),"")</f>
        <v>0</v>
      </c>
      <c r="AB448">
        <f>IF(G448=1,"LONG",IF(G448=-1,"SHORT",""))</f>
        <v>0</v>
      </c>
      <c r="AC448">
        <f>AC447+IF(K448,1,0)</f>
        <v>0</v>
      </c>
      <c r="AD448">
        <f>IF(K448,AC448,"")</f>
        <v>0</v>
      </c>
      <c r="AE448">
        <f>J448="OPEN"</f>
        <v>0</v>
      </c>
      <c r="AF448">
        <f>AND(J448&lt;&gt;"",J448&lt;&gt;"OK",J448&lt;&gt;"OPEN")</f>
        <v>0</v>
      </c>
      <c r="AH448">
        <v>437</v>
      </c>
      <c r="AI448">
        <f>IF(AH448&gt;$AZ$11,"",IF(AH448=0,Journal!$D$3,INDEX($Q$11:$Q$1010,MATCH(AH448,$AD$11:$AD$1010,0))))</f>
        <v>0</v>
      </c>
      <c r="AJ448">
        <v>438</v>
      </c>
      <c r="AK448">
        <f>IF(AJ448&gt;$AZ$11,"",INDEX($P$11:$P$1010,MATCH(AJ448,$AD$11:$AD$1010,0)))</f>
        <v>0</v>
      </c>
    </row>
    <row r="449" spans="1:37">
      <c r="A449">
        <f>COUNTA(Journal!A449:M449)&gt;0</f>
        <v>0</v>
      </c>
      <c r="B449">
        <f>IF(Journal!$C449="",0,IFERROR(MATCH(Journal!$C449,Markets!$A$5:$A$154,0),0))</f>
        <v>0</v>
      </c>
      <c r="C449">
        <f>IF(B449&gt;0,INDEX(Markets!$C$5:$C$154,B449),"")</f>
        <v>0</v>
      </c>
      <c r="D449">
        <f>IF(B449&gt;0,INDEX(Markets!$F$5:$F$154,B449),"")</f>
        <v>0</v>
      </c>
      <c r="E449">
        <f>IF(B449&gt;0,IF(INDEX(Markets!$G$5:$G$154,B449)="",Journal!$D$4,INDEX(Markets!$G$5:$G$154,B449)),"")</f>
        <v>0</v>
      </c>
      <c r="F449">
        <f>IF(B449&gt;0,N(INDEX(Markets!$H$5:$H$154,B449)),0)</f>
        <v>0</v>
      </c>
      <c r="G449">
        <f>IF(Journal!$D449="LONG",1,IF(Journal!$D449="SHORT",-1,0))</f>
        <v>0</v>
      </c>
      <c r="H449">
        <f>IF(AND(ISNUMBER(Journal!$E449),ISNUMBER(Journal!$F449)),ABS(Journal!$E449-Journal!$F449),"")</f>
        <v>0</v>
      </c>
      <c r="I449">
        <f>IF(NOT(A449),"",IF(Journal!$C449="","INSTRUMENT MISSING",IF(B449=0,"UNKNOWN INSTRUMENT",IF(OR(NOT(ISNUMBER(C449)),NOT(ISNUMBER(D449))),"INSTRUMENT SPECS MISSING",IF(OR(C449&lt;=0,D449&lt;=0),"INSTRUMENT SPECS MISSING",IF(NOT(ISNUMBER(Journal!$E449)),"ENTRY MISSING",IF(NOT(ISNUMBER(Journal!$F449)),"SL MISSING",IF(Journal!$F449=Journal!$E449,"SL = ENTRY",IF(G449=0,"DIRECTION MISSING",IF(G449*(Journal!$E449-Journal!$F449)&lt;=0,"SL WRONG SIDE",IF(NOT(AND(ISNUMBER(Journal!$L449),Journal!$L449&gt;0)),IF(TRUE,"LOTS MISSING","RISK MISSING"),"")))))))))))</f>
        <v>0</v>
      </c>
      <c r="J449">
        <f>IF(NOT(A449),"",IF(I449&lt;&gt;"",I449,IF(AND(ISNUMBER(Journal!$G449),G449*(Journal!$G449-Journal!$E449)&lt;=0),"TP1 WRONG SIDE",IF(AND(ISNUMBER(Journal!$H449),G449*(Journal!$H449-Journal!$E449)&lt;=0),"TP2 WRONG SIDE",IF(AND(ISNUMBER(Journal!$I449),G449*(Journal!$I449-Journal!$E449)&lt;=0),"TP3 WRONG SIDE",IF(Journal!$K449="","OPEN",IF(AND(Journal!$M449&lt;&gt;"",OR(NOT(ISNUMBER(Journal!$M449)),Journal!$M449&lt;=0,Journal!$M449&gt;=1)),"TP1 % INVALID",IF(Journal!$K449="SL","OK",IF(Journal!$K449="TP",IF(ISNUMBER(Journal!$G449),"OK","TP1 MISSING"),IF(Journal!$K449="Manual exit",IF(ISNUMBER(Journal!$J449),"OK","MANUAL MISSING"),IF(Journal!$K449="TP1 + Breakeven",IF(ISNUMBER(Journal!$G449),"OK","TP1 MISSING"),IF(Journal!$K449="TP1 + Manual",IF(ISNUMBER(Journal!$G449),IF(ISNUMBER(Journal!$J449),"OK","MANUAL MISSING"),IF(ISNUMBER(Journal!$J449),"TP1 MISSING","TP1 &amp; MANUAL MISSING")),IF(Journal!$K449="Multiple TP",IF(ISNUMBER(Journal!$G449),IF(ISNUMBER(Journal!$H449),"OK","TP2 MISSING"),IF(ISNUMBER(Journal!$H449),"TP1 MISSING","TP1 &amp; TP2 MISSING")),"UNKNOWN OUTCOME")))))))))))))</f>
        <v>0</v>
      </c>
      <c r="K449">
        <f>J449="OK"</f>
        <v>0</v>
      </c>
      <c r="L449">
        <f>IF(ISNUMBER(Journal!$M449),Journal!$M449,0.5)</f>
        <v>0</v>
      </c>
      <c r="M449">
        <f>IF(NOT(K449),"",G449*IF(Journal!$K449="SL",Journal!$F449-Journal!$E449,IF(Journal!$K449="TP",Journal!$G449-Journal!$E449,IF(Journal!$K449="Manual exit",Journal!$J449-Journal!$E449,IF(Journal!$K449="TP1 + Breakeven",L449*(Journal!$G449-Journal!$E449),IF(Journal!$K449="TP1 + Manual",L449*(Journal!$G449-Journal!$E449)+(1-L449)*(Journal!$J449-Journal!$E449),(Journal!$G449+Journal!$H449+IF(ISNUMBER(Journal!$I449),Journal!$I449,0))/IF(ISNUMBER(Journal!$I449),3,2)-Journal!$E449))))))</f>
        <v>0</v>
      </c>
      <c r="N449">
        <f>IF(K449,Journal!$E449+G449*M449,"")</f>
        <v>0</v>
      </c>
      <c r="O449">
        <f>Q448</f>
        <v>0</v>
      </c>
      <c r="P449">
        <f>IF(OR(NOT(A449),I449&lt;&gt;""),"",Journal!$L449)</f>
        <v>0</v>
      </c>
      <c r="Q449">
        <f>O449+IF(K449,V449,0)</f>
        <v>0</v>
      </c>
      <c r="R449">
        <f>IF(P449="","",H449*P449*C449*D449)</f>
        <v>0</v>
      </c>
      <c r="S449">
        <f>IF(K449,M449*P449*C449*D449,"")</f>
        <v>0</v>
      </c>
      <c r="T449">
        <f>IF(K449,-IF(F449&gt;0,F449*Journal!$E449*P449*C449*D449,P449*E449),"")</f>
        <v>0</v>
      </c>
      <c r="U449">
        <f>IF(K449,IF(S449&gt;0,"W",IF(S449&lt;0,"L","B")),"")</f>
        <v>0</v>
      </c>
      <c r="V449">
        <f>IF(K449,S449+T449,"")</f>
        <v>0</v>
      </c>
      <c r="W449">
        <f>IF(K449,V449/O449,"")</f>
        <v>0</v>
      </c>
      <c r="X449">
        <f>IF(K449,M449/H449,"")</f>
        <v>0</v>
      </c>
      <c r="Y449">
        <f>IF(AND(OR(J449="OK",J449="OPEN"),ISNUMBER(Journal!$G449)),G449*(Journal!$G449-Journal!$E449)/H449,"")</f>
        <v>0</v>
      </c>
      <c r="Z449">
        <f>IF(AA449="","",IF(AND(ISNUMBER(Settings!$D$5),ISNUMBER(Settings!$E$5),IF(Settings!$D$5&lt;=Settings!$E$5,AND(AA449&gt;=Settings!$D$5,AA449&lt;Settings!$E$5),OR(AA449&gt;=Settings!$D$5,AA449&lt;Settings!$E$5))),Settings!$A$5,IF(AND(ISNUMBER(Settings!$D$6),ISNUMBER(Settings!$E$6),IF(Settings!$D$6&lt;=Settings!$E$6,AND(AA449&gt;=Settings!$D$6,AA449&lt;Settings!$E$6),OR(AA449&gt;=Settings!$D$6,AA449&lt;Settings!$E$6))),Settings!$A$6,IF(AND(ISNUMBER(Settings!$D$7),ISNUMBER(Settings!$E$7),IF(Settings!$D$7&lt;=Settings!$E$7,AND(AA449&gt;=Settings!$D$7,AA449&lt;Settings!$E$7),OR(AA449&gt;=Settings!$D$7,AA449&lt;Settings!$E$7))),Settings!$A$7,IF(AND(ISNUMBER(Settings!$D$8),ISNUMBER(Settings!$E$8),IF(Settings!$D$8&lt;=Settings!$E$8,AND(AA449&gt;=Settings!$D$8,AA449&lt;Settings!$E$8),OR(AA449&gt;=Settings!$D$8,AA449&lt;Settings!$E$8))),Settings!$A$8,IF(AND(ISNUMBER(Settings!$D$9),ISNUMBER(Settings!$E$9),IF(Settings!$D$9&lt;=Settings!$E$9,AND(AA449&gt;=Settings!$D$9,AA449&lt;Settings!$E$9),OR(AA449&gt;=Settings!$D$9,AA449&lt;Settings!$E$9))),Settings!$A$9,IF(AND(ISNUMBER(Settings!$D$10),ISNUMBER(Settings!$E$10),IF(Settings!$D$10&lt;=Settings!$E$10,AND(AA449&gt;=Settings!$D$10,AA449&lt;Settings!$E$10),OR(AA449&gt;=Settings!$D$10,AA449&lt;Settings!$E$10))),Settings!$A$10,"")))))))</f>
        <v>0</v>
      </c>
      <c r="AA449">
        <f>IF(AND(A449,ISNUMBER(Journal!$B449)),MOD(ROUND(MOD(Journal!$B449,1)*1440,0)-ROUND(Journal!$D$8*60,0),1440),"")</f>
        <v>0</v>
      </c>
      <c r="AB449">
        <f>IF(G449=1,"LONG",IF(G449=-1,"SHORT",""))</f>
        <v>0</v>
      </c>
      <c r="AC449">
        <f>AC448+IF(K449,1,0)</f>
        <v>0</v>
      </c>
      <c r="AD449">
        <f>IF(K449,AC449,"")</f>
        <v>0</v>
      </c>
      <c r="AE449">
        <f>J449="OPEN"</f>
        <v>0</v>
      </c>
      <c r="AF449">
        <f>AND(J449&lt;&gt;"",J449&lt;&gt;"OK",J449&lt;&gt;"OPEN")</f>
        <v>0</v>
      </c>
      <c r="AH449">
        <v>438</v>
      </c>
      <c r="AI449">
        <f>IF(AH449&gt;$AZ$11,"",IF(AH449=0,Journal!$D$3,INDEX($Q$11:$Q$1010,MATCH(AH449,$AD$11:$AD$1010,0))))</f>
        <v>0</v>
      </c>
      <c r="AJ449">
        <v>439</v>
      </c>
      <c r="AK449">
        <f>IF(AJ449&gt;$AZ$11,"",INDEX($P$11:$P$1010,MATCH(AJ449,$AD$11:$AD$1010,0)))</f>
        <v>0</v>
      </c>
    </row>
    <row r="450" spans="1:37">
      <c r="A450">
        <f>COUNTA(Journal!A450:M450)&gt;0</f>
        <v>0</v>
      </c>
      <c r="B450">
        <f>IF(Journal!$C450="",0,IFERROR(MATCH(Journal!$C450,Markets!$A$5:$A$154,0),0))</f>
        <v>0</v>
      </c>
      <c r="C450">
        <f>IF(B450&gt;0,INDEX(Markets!$C$5:$C$154,B450),"")</f>
        <v>0</v>
      </c>
      <c r="D450">
        <f>IF(B450&gt;0,INDEX(Markets!$F$5:$F$154,B450),"")</f>
        <v>0</v>
      </c>
      <c r="E450">
        <f>IF(B450&gt;0,IF(INDEX(Markets!$G$5:$G$154,B450)="",Journal!$D$4,INDEX(Markets!$G$5:$G$154,B450)),"")</f>
        <v>0</v>
      </c>
      <c r="F450">
        <f>IF(B450&gt;0,N(INDEX(Markets!$H$5:$H$154,B450)),0)</f>
        <v>0</v>
      </c>
      <c r="G450">
        <f>IF(Journal!$D450="LONG",1,IF(Journal!$D450="SHORT",-1,0))</f>
        <v>0</v>
      </c>
      <c r="H450">
        <f>IF(AND(ISNUMBER(Journal!$E450),ISNUMBER(Journal!$F450)),ABS(Journal!$E450-Journal!$F450),"")</f>
        <v>0</v>
      </c>
      <c r="I450">
        <f>IF(NOT(A450),"",IF(Journal!$C450="","INSTRUMENT MISSING",IF(B450=0,"UNKNOWN INSTRUMENT",IF(OR(NOT(ISNUMBER(C450)),NOT(ISNUMBER(D450))),"INSTRUMENT SPECS MISSING",IF(OR(C450&lt;=0,D450&lt;=0),"INSTRUMENT SPECS MISSING",IF(NOT(ISNUMBER(Journal!$E450)),"ENTRY MISSING",IF(NOT(ISNUMBER(Journal!$F450)),"SL MISSING",IF(Journal!$F450=Journal!$E450,"SL = ENTRY",IF(G450=0,"DIRECTION MISSING",IF(G450*(Journal!$E450-Journal!$F450)&lt;=0,"SL WRONG SIDE",IF(NOT(AND(ISNUMBER(Journal!$L450),Journal!$L450&gt;0)),IF(TRUE,"LOTS MISSING","RISK MISSING"),"")))))))))))</f>
        <v>0</v>
      </c>
      <c r="J450">
        <f>IF(NOT(A450),"",IF(I450&lt;&gt;"",I450,IF(AND(ISNUMBER(Journal!$G450),G450*(Journal!$G450-Journal!$E450)&lt;=0),"TP1 WRONG SIDE",IF(AND(ISNUMBER(Journal!$H450),G450*(Journal!$H450-Journal!$E450)&lt;=0),"TP2 WRONG SIDE",IF(AND(ISNUMBER(Journal!$I450),G450*(Journal!$I450-Journal!$E450)&lt;=0),"TP3 WRONG SIDE",IF(Journal!$K450="","OPEN",IF(AND(Journal!$M450&lt;&gt;"",OR(NOT(ISNUMBER(Journal!$M450)),Journal!$M450&lt;=0,Journal!$M450&gt;=1)),"TP1 % INVALID",IF(Journal!$K450="SL","OK",IF(Journal!$K450="TP",IF(ISNUMBER(Journal!$G450),"OK","TP1 MISSING"),IF(Journal!$K450="Manual exit",IF(ISNUMBER(Journal!$J450),"OK","MANUAL MISSING"),IF(Journal!$K450="TP1 + Breakeven",IF(ISNUMBER(Journal!$G450),"OK","TP1 MISSING"),IF(Journal!$K450="TP1 + Manual",IF(ISNUMBER(Journal!$G450),IF(ISNUMBER(Journal!$J450),"OK","MANUAL MISSING"),IF(ISNUMBER(Journal!$J450),"TP1 MISSING","TP1 &amp; MANUAL MISSING")),IF(Journal!$K450="Multiple TP",IF(ISNUMBER(Journal!$G450),IF(ISNUMBER(Journal!$H450),"OK","TP2 MISSING"),IF(ISNUMBER(Journal!$H450),"TP1 MISSING","TP1 &amp; TP2 MISSING")),"UNKNOWN OUTCOME")))))))))))))</f>
        <v>0</v>
      </c>
      <c r="K450">
        <f>J450="OK"</f>
        <v>0</v>
      </c>
      <c r="L450">
        <f>IF(ISNUMBER(Journal!$M450),Journal!$M450,0.5)</f>
        <v>0</v>
      </c>
      <c r="M450">
        <f>IF(NOT(K450),"",G450*IF(Journal!$K450="SL",Journal!$F450-Journal!$E450,IF(Journal!$K450="TP",Journal!$G450-Journal!$E450,IF(Journal!$K450="Manual exit",Journal!$J450-Journal!$E450,IF(Journal!$K450="TP1 + Breakeven",L450*(Journal!$G450-Journal!$E450),IF(Journal!$K450="TP1 + Manual",L450*(Journal!$G450-Journal!$E450)+(1-L450)*(Journal!$J450-Journal!$E450),(Journal!$G450+Journal!$H450+IF(ISNUMBER(Journal!$I450),Journal!$I450,0))/IF(ISNUMBER(Journal!$I450),3,2)-Journal!$E450))))))</f>
        <v>0</v>
      </c>
      <c r="N450">
        <f>IF(K450,Journal!$E450+G450*M450,"")</f>
        <v>0</v>
      </c>
      <c r="O450">
        <f>Q449</f>
        <v>0</v>
      </c>
      <c r="P450">
        <f>IF(OR(NOT(A450),I450&lt;&gt;""),"",Journal!$L450)</f>
        <v>0</v>
      </c>
      <c r="Q450">
        <f>O450+IF(K450,V450,0)</f>
        <v>0</v>
      </c>
      <c r="R450">
        <f>IF(P450="","",H450*P450*C450*D450)</f>
        <v>0</v>
      </c>
      <c r="S450">
        <f>IF(K450,M450*P450*C450*D450,"")</f>
        <v>0</v>
      </c>
      <c r="T450">
        <f>IF(K450,-IF(F450&gt;0,F450*Journal!$E450*P450*C450*D450,P450*E450),"")</f>
        <v>0</v>
      </c>
      <c r="U450">
        <f>IF(K450,IF(S450&gt;0,"W",IF(S450&lt;0,"L","B")),"")</f>
        <v>0</v>
      </c>
      <c r="V450">
        <f>IF(K450,S450+T450,"")</f>
        <v>0</v>
      </c>
      <c r="W450">
        <f>IF(K450,V450/O450,"")</f>
        <v>0</v>
      </c>
      <c r="X450">
        <f>IF(K450,M450/H450,"")</f>
        <v>0</v>
      </c>
      <c r="Y450">
        <f>IF(AND(OR(J450="OK",J450="OPEN"),ISNUMBER(Journal!$G450)),G450*(Journal!$G450-Journal!$E450)/H450,"")</f>
        <v>0</v>
      </c>
      <c r="Z450">
        <f>IF(AA450="","",IF(AND(ISNUMBER(Settings!$D$5),ISNUMBER(Settings!$E$5),IF(Settings!$D$5&lt;=Settings!$E$5,AND(AA450&gt;=Settings!$D$5,AA450&lt;Settings!$E$5),OR(AA450&gt;=Settings!$D$5,AA450&lt;Settings!$E$5))),Settings!$A$5,IF(AND(ISNUMBER(Settings!$D$6),ISNUMBER(Settings!$E$6),IF(Settings!$D$6&lt;=Settings!$E$6,AND(AA450&gt;=Settings!$D$6,AA450&lt;Settings!$E$6),OR(AA450&gt;=Settings!$D$6,AA450&lt;Settings!$E$6))),Settings!$A$6,IF(AND(ISNUMBER(Settings!$D$7),ISNUMBER(Settings!$E$7),IF(Settings!$D$7&lt;=Settings!$E$7,AND(AA450&gt;=Settings!$D$7,AA450&lt;Settings!$E$7),OR(AA450&gt;=Settings!$D$7,AA450&lt;Settings!$E$7))),Settings!$A$7,IF(AND(ISNUMBER(Settings!$D$8),ISNUMBER(Settings!$E$8),IF(Settings!$D$8&lt;=Settings!$E$8,AND(AA450&gt;=Settings!$D$8,AA450&lt;Settings!$E$8),OR(AA450&gt;=Settings!$D$8,AA450&lt;Settings!$E$8))),Settings!$A$8,IF(AND(ISNUMBER(Settings!$D$9),ISNUMBER(Settings!$E$9),IF(Settings!$D$9&lt;=Settings!$E$9,AND(AA450&gt;=Settings!$D$9,AA450&lt;Settings!$E$9),OR(AA450&gt;=Settings!$D$9,AA450&lt;Settings!$E$9))),Settings!$A$9,IF(AND(ISNUMBER(Settings!$D$10),ISNUMBER(Settings!$E$10),IF(Settings!$D$10&lt;=Settings!$E$10,AND(AA450&gt;=Settings!$D$10,AA450&lt;Settings!$E$10),OR(AA450&gt;=Settings!$D$10,AA450&lt;Settings!$E$10))),Settings!$A$10,"")))))))</f>
        <v>0</v>
      </c>
      <c r="AA450">
        <f>IF(AND(A450,ISNUMBER(Journal!$B450)),MOD(ROUND(MOD(Journal!$B450,1)*1440,0)-ROUND(Journal!$D$8*60,0),1440),"")</f>
        <v>0</v>
      </c>
      <c r="AB450">
        <f>IF(G450=1,"LONG",IF(G450=-1,"SHORT",""))</f>
        <v>0</v>
      </c>
      <c r="AC450">
        <f>AC449+IF(K450,1,0)</f>
        <v>0</v>
      </c>
      <c r="AD450">
        <f>IF(K450,AC450,"")</f>
        <v>0</v>
      </c>
      <c r="AE450">
        <f>J450="OPEN"</f>
        <v>0</v>
      </c>
      <c r="AF450">
        <f>AND(J450&lt;&gt;"",J450&lt;&gt;"OK",J450&lt;&gt;"OPEN")</f>
        <v>0</v>
      </c>
      <c r="AH450">
        <v>439</v>
      </c>
      <c r="AI450">
        <f>IF(AH450&gt;$AZ$11,"",IF(AH450=0,Journal!$D$3,INDEX($Q$11:$Q$1010,MATCH(AH450,$AD$11:$AD$1010,0))))</f>
        <v>0</v>
      </c>
      <c r="AJ450">
        <v>440</v>
      </c>
      <c r="AK450">
        <f>IF(AJ450&gt;$AZ$11,"",INDEX($P$11:$P$1010,MATCH(AJ450,$AD$11:$AD$1010,0)))</f>
        <v>0</v>
      </c>
    </row>
    <row r="451" spans="1:37">
      <c r="A451">
        <f>COUNTA(Journal!A451:M451)&gt;0</f>
        <v>0</v>
      </c>
      <c r="B451">
        <f>IF(Journal!$C451="",0,IFERROR(MATCH(Journal!$C451,Markets!$A$5:$A$154,0),0))</f>
        <v>0</v>
      </c>
      <c r="C451">
        <f>IF(B451&gt;0,INDEX(Markets!$C$5:$C$154,B451),"")</f>
        <v>0</v>
      </c>
      <c r="D451">
        <f>IF(B451&gt;0,INDEX(Markets!$F$5:$F$154,B451),"")</f>
        <v>0</v>
      </c>
      <c r="E451">
        <f>IF(B451&gt;0,IF(INDEX(Markets!$G$5:$G$154,B451)="",Journal!$D$4,INDEX(Markets!$G$5:$G$154,B451)),"")</f>
        <v>0</v>
      </c>
      <c r="F451">
        <f>IF(B451&gt;0,N(INDEX(Markets!$H$5:$H$154,B451)),0)</f>
        <v>0</v>
      </c>
      <c r="G451">
        <f>IF(Journal!$D451="LONG",1,IF(Journal!$D451="SHORT",-1,0))</f>
        <v>0</v>
      </c>
      <c r="H451">
        <f>IF(AND(ISNUMBER(Journal!$E451),ISNUMBER(Journal!$F451)),ABS(Journal!$E451-Journal!$F451),"")</f>
        <v>0</v>
      </c>
      <c r="I451">
        <f>IF(NOT(A451),"",IF(Journal!$C451="","INSTRUMENT MISSING",IF(B451=0,"UNKNOWN INSTRUMENT",IF(OR(NOT(ISNUMBER(C451)),NOT(ISNUMBER(D451))),"INSTRUMENT SPECS MISSING",IF(OR(C451&lt;=0,D451&lt;=0),"INSTRUMENT SPECS MISSING",IF(NOT(ISNUMBER(Journal!$E451)),"ENTRY MISSING",IF(NOT(ISNUMBER(Journal!$F451)),"SL MISSING",IF(Journal!$F451=Journal!$E451,"SL = ENTRY",IF(G451=0,"DIRECTION MISSING",IF(G451*(Journal!$E451-Journal!$F451)&lt;=0,"SL WRONG SIDE",IF(NOT(AND(ISNUMBER(Journal!$L451),Journal!$L451&gt;0)),IF(TRUE,"LOTS MISSING","RISK MISSING"),"")))))))))))</f>
        <v>0</v>
      </c>
      <c r="J451">
        <f>IF(NOT(A451),"",IF(I451&lt;&gt;"",I451,IF(AND(ISNUMBER(Journal!$G451),G451*(Journal!$G451-Journal!$E451)&lt;=0),"TP1 WRONG SIDE",IF(AND(ISNUMBER(Journal!$H451),G451*(Journal!$H451-Journal!$E451)&lt;=0),"TP2 WRONG SIDE",IF(AND(ISNUMBER(Journal!$I451),G451*(Journal!$I451-Journal!$E451)&lt;=0),"TP3 WRONG SIDE",IF(Journal!$K451="","OPEN",IF(AND(Journal!$M451&lt;&gt;"",OR(NOT(ISNUMBER(Journal!$M451)),Journal!$M451&lt;=0,Journal!$M451&gt;=1)),"TP1 % INVALID",IF(Journal!$K451="SL","OK",IF(Journal!$K451="TP",IF(ISNUMBER(Journal!$G451),"OK","TP1 MISSING"),IF(Journal!$K451="Manual exit",IF(ISNUMBER(Journal!$J451),"OK","MANUAL MISSING"),IF(Journal!$K451="TP1 + Breakeven",IF(ISNUMBER(Journal!$G451),"OK","TP1 MISSING"),IF(Journal!$K451="TP1 + Manual",IF(ISNUMBER(Journal!$G451),IF(ISNUMBER(Journal!$J451),"OK","MANUAL MISSING"),IF(ISNUMBER(Journal!$J451),"TP1 MISSING","TP1 &amp; MANUAL MISSING")),IF(Journal!$K451="Multiple TP",IF(ISNUMBER(Journal!$G451),IF(ISNUMBER(Journal!$H451),"OK","TP2 MISSING"),IF(ISNUMBER(Journal!$H451),"TP1 MISSING","TP1 &amp; TP2 MISSING")),"UNKNOWN OUTCOME")))))))))))))</f>
        <v>0</v>
      </c>
      <c r="K451">
        <f>J451="OK"</f>
        <v>0</v>
      </c>
      <c r="L451">
        <f>IF(ISNUMBER(Journal!$M451),Journal!$M451,0.5)</f>
        <v>0</v>
      </c>
      <c r="M451">
        <f>IF(NOT(K451),"",G451*IF(Journal!$K451="SL",Journal!$F451-Journal!$E451,IF(Journal!$K451="TP",Journal!$G451-Journal!$E451,IF(Journal!$K451="Manual exit",Journal!$J451-Journal!$E451,IF(Journal!$K451="TP1 + Breakeven",L451*(Journal!$G451-Journal!$E451),IF(Journal!$K451="TP1 + Manual",L451*(Journal!$G451-Journal!$E451)+(1-L451)*(Journal!$J451-Journal!$E451),(Journal!$G451+Journal!$H451+IF(ISNUMBER(Journal!$I451),Journal!$I451,0))/IF(ISNUMBER(Journal!$I451),3,2)-Journal!$E451))))))</f>
        <v>0</v>
      </c>
      <c r="N451">
        <f>IF(K451,Journal!$E451+G451*M451,"")</f>
        <v>0</v>
      </c>
      <c r="O451">
        <f>Q450</f>
        <v>0</v>
      </c>
      <c r="P451">
        <f>IF(OR(NOT(A451),I451&lt;&gt;""),"",Journal!$L451)</f>
        <v>0</v>
      </c>
      <c r="Q451">
        <f>O451+IF(K451,V451,0)</f>
        <v>0</v>
      </c>
      <c r="R451">
        <f>IF(P451="","",H451*P451*C451*D451)</f>
        <v>0</v>
      </c>
      <c r="S451">
        <f>IF(K451,M451*P451*C451*D451,"")</f>
        <v>0</v>
      </c>
      <c r="T451">
        <f>IF(K451,-IF(F451&gt;0,F451*Journal!$E451*P451*C451*D451,P451*E451),"")</f>
        <v>0</v>
      </c>
      <c r="U451">
        <f>IF(K451,IF(S451&gt;0,"W",IF(S451&lt;0,"L","B")),"")</f>
        <v>0</v>
      </c>
      <c r="V451">
        <f>IF(K451,S451+T451,"")</f>
        <v>0</v>
      </c>
      <c r="W451">
        <f>IF(K451,V451/O451,"")</f>
        <v>0</v>
      </c>
      <c r="X451">
        <f>IF(K451,M451/H451,"")</f>
        <v>0</v>
      </c>
      <c r="Y451">
        <f>IF(AND(OR(J451="OK",J451="OPEN"),ISNUMBER(Journal!$G451)),G451*(Journal!$G451-Journal!$E451)/H451,"")</f>
        <v>0</v>
      </c>
      <c r="Z451">
        <f>IF(AA451="","",IF(AND(ISNUMBER(Settings!$D$5),ISNUMBER(Settings!$E$5),IF(Settings!$D$5&lt;=Settings!$E$5,AND(AA451&gt;=Settings!$D$5,AA451&lt;Settings!$E$5),OR(AA451&gt;=Settings!$D$5,AA451&lt;Settings!$E$5))),Settings!$A$5,IF(AND(ISNUMBER(Settings!$D$6),ISNUMBER(Settings!$E$6),IF(Settings!$D$6&lt;=Settings!$E$6,AND(AA451&gt;=Settings!$D$6,AA451&lt;Settings!$E$6),OR(AA451&gt;=Settings!$D$6,AA451&lt;Settings!$E$6))),Settings!$A$6,IF(AND(ISNUMBER(Settings!$D$7),ISNUMBER(Settings!$E$7),IF(Settings!$D$7&lt;=Settings!$E$7,AND(AA451&gt;=Settings!$D$7,AA451&lt;Settings!$E$7),OR(AA451&gt;=Settings!$D$7,AA451&lt;Settings!$E$7))),Settings!$A$7,IF(AND(ISNUMBER(Settings!$D$8),ISNUMBER(Settings!$E$8),IF(Settings!$D$8&lt;=Settings!$E$8,AND(AA451&gt;=Settings!$D$8,AA451&lt;Settings!$E$8),OR(AA451&gt;=Settings!$D$8,AA451&lt;Settings!$E$8))),Settings!$A$8,IF(AND(ISNUMBER(Settings!$D$9),ISNUMBER(Settings!$E$9),IF(Settings!$D$9&lt;=Settings!$E$9,AND(AA451&gt;=Settings!$D$9,AA451&lt;Settings!$E$9),OR(AA451&gt;=Settings!$D$9,AA451&lt;Settings!$E$9))),Settings!$A$9,IF(AND(ISNUMBER(Settings!$D$10),ISNUMBER(Settings!$E$10),IF(Settings!$D$10&lt;=Settings!$E$10,AND(AA451&gt;=Settings!$D$10,AA451&lt;Settings!$E$10),OR(AA451&gt;=Settings!$D$10,AA451&lt;Settings!$E$10))),Settings!$A$10,"")))))))</f>
        <v>0</v>
      </c>
      <c r="AA451">
        <f>IF(AND(A451,ISNUMBER(Journal!$B451)),MOD(ROUND(MOD(Journal!$B451,1)*1440,0)-ROUND(Journal!$D$8*60,0),1440),"")</f>
        <v>0</v>
      </c>
      <c r="AB451">
        <f>IF(G451=1,"LONG",IF(G451=-1,"SHORT",""))</f>
        <v>0</v>
      </c>
      <c r="AC451">
        <f>AC450+IF(K451,1,0)</f>
        <v>0</v>
      </c>
      <c r="AD451">
        <f>IF(K451,AC451,"")</f>
        <v>0</v>
      </c>
      <c r="AE451">
        <f>J451="OPEN"</f>
        <v>0</v>
      </c>
      <c r="AF451">
        <f>AND(J451&lt;&gt;"",J451&lt;&gt;"OK",J451&lt;&gt;"OPEN")</f>
        <v>0</v>
      </c>
      <c r="AH451">
        <v>440</v>
      </c>
      <c r="AI451">
        <f>IF(AH451&gt;$AZ$11,"",IF(AH451=0,Journal!$D$3,INDEX($Q$11:$Q$1010,MATCH(AH451,$AD$11:$AD$1010,0))))</f>
        <v>0</v>
      </c>
      <c r="AJ451">
        <v>441</v>
      </c>
      <c r="AK451">
        <f>IF(AJ451&gt;$AZ$11,"",INDEX($P$11:$P$1010,MATCH(AJ451,$AD$11:$AD$1010,0)))</f>
        <v>0</v>
      </c>
    </row>
    <row r="452" spans="1:37">
      <c r="A452">
        <f>COUNTA(Journal!A452:M452)&gt;0</f>
        <v>0</v>
      </c>
      <c r="B452">
        <f>IF(Journal!$C452="",0,IFERROR(MATCH(Journal!$C452,Markets!$A$5:$A$154,0),0))</f>
        <v>0</v>
      </c>
      <c r="C452">
        <f>IF(B452&gt;0,INDEX(Markets!$C$5:$C$154,B452),"")</f>
        <v>0</v>
      </c>
      <c r="D452">
        <f>IF(B452&gt;0,INDEX(Markets!$F$5:$F$154,B452),"")</f>
        <v>0</v>
      </c>
      <c r="E452">
        <f>IF(B452&gt;0,IF(INDEX(Markets!$G$5:$G$154,B452)="",Journal!$D$4,INDEX(Markets!$G$5:$G$154,B452)),"")</f>
        <v>0</v>
      </c>
      <c r="F452">
        <f>IF(B452&gt;0,N(INDEX(Markets!$H$5:$H$154,B452)),0)</f>
        <v>0</v>
      </c>
      <c r="G452">
        <f>IF(Journal!$D452="LONG",1,IF(Journal!$D452="SHORT",-1,0))</f>
        <v>0</v>
      </c>
      <c r="H452">
        <f>IF(AND(ISNUMBER(Journal!$E452),ISNUMBER(Journal!$F452)),ABS(Journal!$E452-Journal!$F452),"")</f>
        <v>0</v>
      </c>
      <c r="I452">
        <f>IF(NOT(A452),"",IF(Journal!$C452="","INSTRUMENT MISSING",IF(B452=0,"UNKNOWN INSTRUMENT",IF(OR(NOT(ISNUMBER(C452)),NOT(ISNUMBER(D452))),"INSTRUMENT SPECS MISSING",IF(OR(C452&lt;=0,D452&lt;=0),"INSTRUMENT SPECS MISSING",IF(NOT(ISNUMBER(Journal!$E452)),"ENTRY MISSING",IF(NOT(ISNUMBER(Journal!$F452)),"SL MISSING",IF(Journal!$F452=Journal!$E452,"SL = ENTRY",IF(G452=0,"DIRECTION MISSING",IF(G452*(Journal!$E452-Journal!$F452)&lt;=0,"SL WRONG SIDE",IF(NOT(AND(ISNUMBER(Journal!$L452),Journal!$L452&gt;0)),IF(TRUE,"LOTS MISSING","RISK MISSING"),"")))))))))))</f>
        <v>0</v>
      </c>
      <c r="J452">
        <f>IF(NOT(A452),"",IF(I452&lt;&gt;"",I452,IF(AND(ISNUMBER(Journal!$G452),G452*(Journal!$G452-Journal!$E452)&lt;=0),"TP1 WRONG SIDE",IF(AND(ISNUMBER(Journal!$H452),G452*(Journal!$H452-Journal!$E452)&lt;=0),"TP2 WRONG SIDE",IF(AND(ISNUMBER(Journal!$I452),G452*(Journal!$I452-Journal!$E452)&lt;=0),"TP3 WRONG SIDE",IF(Journal!$K452="","OPEN",IF(AND(Journal!$M452&lt;&gt;"",OR(NOT(ISNUMBER(Journal!$M452)),Journal!$M452&lt;=0,Journal!$M452&gt;=1)),"TP1 % INVALID",IF(Journal!$K452="SL","OK",IF(Journal!$K452="TP",IF(ISNUMBER(Journal!$G452),"OK","TP1 MISSING"),IF(Journal!$K452="Manual exit",IF(ISNUMBER(Journal!$J452),"OK","MANUAL MISSING"),IF(Journal!$K452="TP1 + Breakeven",IF(ISNUMBER(Journal!$G452),"OK","TP1 MISSING"),IF(Journal!$K452="TP1 + Manual",IF(ISNUMBER(Journal!$G452),IF(ISNUMBER(Journal!$J452),"OK","MANUAL MISSING"),IF(ISNUMBER(Journal!$J452),"TP1 MISSING","TP1 &amp; MANUAL MISSING")),IF(Journal!$K452="Multiple TP",IF(ISNUMBER(Journal!$G452),IF(ISNUMBER(Journal!$H452),"OK","TP2 MISSING"),IF(ISNUMBER(Journal!$H452),"TP1 MISSING","TP1 &amp; TP2 MISSING")),"UNKNOWN OUTCOME")))))))))))))</f>
        <v>0</v>
      </c>
      <c r="K452">
        <f>J452="OK"</f>
        <v>0</v>
      </c>
      <c r="L452">
        <f>IF(ISNUMBER(Journal!$M452),Journal!$M452,0.5)</f>
        <v>0</v>
      </c>
      <c r="M452">
        <f>IF(NOT(K452),"",G452*IF(Journal!$K452="SL",Journal!$F452-Journal!$E452,IF(Journal!$K452="TP",Journal!$G452-Journal!$E452,IF(Journal!$K452="Manual exit",Journal!$J452-Journal!$E452,IF(Journal!$K452="TP1 + Breakeven",L452*(Journal!$G452-Journal!$E452),IF(Journal!$K452="TP1 + Manual",L452*(Journal!$G452-Journal!$E452)+(1-L452)*(Journal!$J452-Journal!$E452),(Journal!$G452+Journal!$H452+IF(ISNUMBER(Journal!$I452),Journal!$I452,0))/IF(ISNUMBER(Journal!$I452),3,2)-Journal!$E452))))))</f>
        <v>0</v>
      </c>
      <c r="N452">
        <f>IF(K452,Journal!$E452+G452*M452,"")</f>
        <v>0</v>
      </c>
      <c r="O452">
        <f>Q451</f>
        <v>0</v>
      </c>
      <c r="P452">
        <f>IF(OR(NOT(A452),I452&lt;&gt;""),"",Journal!$L452)</f>
        <v>0</v>
      </c>
      <c r="Q452">
        <f>O452+IF(K452,V452,0)</f>
        <v>0</v>
      </c>
      <c r="R452">
        <f>IF(P452="","",H452*P452*C452*D452)</f>
        <v>0</v>
      </c>
      <c r="S452">
        <f>IF(K452,M452*P452*C452*D452,"")</f>
        <v>0</v>
      </c>
      <c r="T452">
        <f>IF(K452,-IF(F452&gt;0,F452*Journal!$E452*P452*C452*D452,P452*E452),"")</f>
        <v>0</v>
      </c>
      <c r="U452">
        <f>IF(K452,IF(S452&gt;0,"W",IF(S452&lt;0,"L","B")),"")</f>
        <v>0</v>
      </c>
      <c r="V452">
        <f>IF(K452,S452+T452,"")</f>
        <v>0</v>
      </c>
      <c r="W452">
        <f>IF(K452,V452/O452,"")</f>
        <v>0</v>
      </c>
      <c r="X452">
        <f>IF(K452,M452/H452,"")</f>
        <v>0</v>
      </c>
      <c r="Y452">
        <f>IF(AND(OR(J452="OK",J452="OPEN"),ISNUMBER(Journal!$G452)),G452*(Journal!$G452-Journal!$E452)/H452,"")</f>
        <v>0</v>
      </c>
      <c r="Z452">
        <f>IF(AA452="","",IF(AND(ISNUMBER(Settings!$D$5),ISNUMBER(Settings!$E$5),IF(Settings!$D$5&lt;=Settings!$E$5,AND(AA452&gt;=Settings!$D$5,AA452&lt;Settings!$E$5),OR(AA452&gt;=Settings!$D$5,AA452&lt;Settings!$E$5))),Settings!$A$5,IF(AND(ISNUMBER(Settings!$D$6),ISNUMBER(Settings!$E$6),IF(Settings!$D$6&lt;=Settings!$E$6,AND(AA452&gt;=Settings!$D$6,AA452&lt;Settings!$E$6),OR(AA452&gt;=Settings!$D$6,AA452&lt;Settings!$E$6))),Settings!$A$6,IF(AND(ISNUMBER(Settings!$D$7),ISNUMBER(Settings!$E$7),IF(Settings!$D$7&lt;=Settings!$E$7,AND(AA452&gt;=Settings!$D$7,AA452&lt;Settings!$E$7),OR(AA452&gt;=Settings!$D$7,AA452&lt;Settings!$E$7))),Settings!$A$7,IF(AND(ISNUMBER(Settings!$D$8),ISNUMBER(Settings!$E$8),IF(Settings!$D$8&lt;=Settings!$E$8,AND(AA452&gt;=Settings!$D$8,AA452&lt;Settings!$E$8),OR(AA452&gt;=Settings!$D$8,AA452&lt;Settings!$E$8))),Settings!$A$8,IF(AND(ISNUMBER(Settings!$D$9),ISNUMBER(Settings!$E$9),IF(Settings!$D$9&lt;=Settings!$E$9,AND(AA452&gt;=Settings!$D$9,AA452&lt;Settings!$E$9),OR(AA452&gt;=Settings!$D$9,AA452&lt;Settings!$E$9))),Settings!$A$9,IF(AND(ISNUMBER(Settings!$D$10),ISNUMBER(Settings!$E$10),IF(Settings!$D$10&lt;=Settings!$E$10,AND(AA452&gt;=Settings!$D$10,AA452&lt;Settings!$E$10),OR(AA452&gt;=Settings!$D$10,AA452&lt;Settings!$E$10))),Settings!$A$10,"")))))))</f>
        <v>0</v>
      </c>
      <c r="AA452">
        <f>IF(AND(A452,ISNUMBER(Journal!$B452)),MOD(ROUND(MOD(Journal!$B452,1)*1440,0)-ROUND(Journal!$D$8*60,0),1440),"")</f>
        <v>0</v>
      </c>
      <c r="AB452">
        <f>IF(G452=1,"LONG",IF(G452=-1,"SHORT",""))</f>
        <v>0</v>
      </c>
      <c r="AC452">
        <f>AC451+IF(K452,1,0)</f>
        <v>0</v>
      </c>
      <c r="AD452">
        <f>IF(K452,AC452,"")</f>
        <v>0</v>
      </c>
      <c r="AE452">
        <f>J452="OPEN"</f>
        <v>0</v>
      </c>
      <c r="AF452">
        <f>AND(J452&lt;&gt;"",J452&lt;&gt;"OK",J452&lt;&gt;"OPEN")</f>
        <v>0</v>
      </c>
      <c r="AH452">
        <v>441</v>
      </c>
      <c r="AI452">
        <f>IF(AH452&gt;$AZ$11,"",IF(AH452=0,Journal!$D$3,INDEX($Q$11:$Q$1010,MATCH(AH452,$AD$11:$AD$1010,0))))</f>
        <v>0</v>
      </c>
      <c r="AJ452">
        <v>442</v>
      </c>
      <c r="AK452">
        <f>IF(AJ452&gt;$AZ$11,"",INDEX($P$11:$P$1010,MATCH(AJ452,$AD$11:$AD$1010,0)))</f>
        <v>0</v>
      </c>
    </row>
    <row r="453" spans="1:37">
      <c r="A453">
        <f>COUNTA(Journal!A453:M453)&gt;0</f>
        <v>0</v>
      </c>
      <c r="B453">
        <f>IF(Journal!$C453="",0,IFERROR(MATCH(Journal!$C453,Markets!$A$5:$A$154,0),0))</f>
        <v>0</v>
      </c>
      <c r="C453">
        <f>IF(B453&gt;0,INDEX(Markets!$C$5:$C$154,B453),"")</f>
        <v>0</v>
      </c>
      <c r="D453">
        <f>IF(B453&gt;0,INDEX(Markets!$F$5:$F$154,B453),"")</f>
        <v>0</v>
      </c>
      <c r="E453">
        <f>IF(B453&gt;0,IF(INDEX(Markets!$G$5:$G$154,B453)="",Journal!$D$4,INDEX(Markets!$G$5:$G$154,B453)),"")</f>
        <v>0</v>
      </c>
      <c r="F453">
        <f>IF(B453&gt;0,N(INDEX(Markets!$H$5:$H$154,B453)),0)</f>
        <v>0</v>
      </c>
      <c r="G453">
        <f>IF(Journal!$D453="LONG",1,IF(Journal!$D453="SHORT",-1,0))</f>
        <v>0</v>
      </c>
      <c r="H453">
        <f>IF(AND(ISNUMBER(Journal!$E453),ISNUMBER(Journal!$F453)),ABS(Journal!$E453-Journal!$F453),"")</f>
        <v>0</v>
      </c>
      <c r="I453">
        <f>IF(NOT(A453),"",IF(Journal!$C453="","INSTRUMENT MISSING",IF(B453=0,"UNKNOWN INSTRUMENT",IF(OR(NOT(ISNUMBER(C453)),NOT(ISNUMBER(D453))),"INSTRUMENT SPECS MISSING",IF(OR(C453&lt;=0,D453&lt;=0),"INSTRUMENT SPECS MISSING",IF(NOT(ISNUMBER(Journal!$E453)),"ENTRY MISSING",IF(NOT(ISNUMBER(Journal!$F453)),"SL MISSING",IF(Journal!$F453=Journal!$E453,"SL = ENTRY",IF(G453=0,"DIRECTION MISSING",IF(G453*(Journal!$E453-Journal!$F453)&lt;=0,"SL WRONG SIDE",IF(NOT(AND(ISNUMBER(Journal!$L453),Journal!$L453&gt;0)),IF(TRUE,"LOTS MISSING","RISK MISSING"),"")))))))))))</f>
        <v>0</v>
      </c>
      <c r="J453">
        <f>IF(NOT(A453),"",IF(I453&lt;&gt;"",I453,IF(AND(ISNUMBER(Journal!$G453),G453*(Journal!$G453-Journal!$E453)&lt;=0),"TP1 WRONG SIDE",IF(AND(ISNUMBER(Journal!$H453),G453*(Journal!$H453-Journal!$E453)&lt;=0),"TP2 WRONG SIDE",IF(AND(ISNUMBER(Journal!$I453),G453*(Journal!$I453-Journal!$E453)&lt;=0),"TP3 WRONG SIDE",IF(Journal!$K453="","OPEN",IF(AND(Journal!$M453&lt;&gt;"",OR(NOT(ISNUMBER(Journal!$M453)),Journal!$M453&lt;=0,Journal!$M453&gt;=1)),"TP1 % INVALID",IF(Journal!$K453="SL","OK",IF(Journal!$K453="TP",IF(ISNUMBER(Journal!$G453),"OK","TP1 MISSING"),IF(Journal!$K453="Manual exit",IF(ISNUMBER(Journal!$J453),"OK","MANUAL MISSING"),IF(Journal!$K453="TP1 + Breakeven",IF(ISNUMBER(Journal!$G453),"OK","TP1 MISSING"),IF(Journal!$K453="TP1 + Manual",IF(ISNUMBER(Journal!$G453),IF(ISNUMBER(Journal!$J453),"OK","MANUAL MISSING"),IF(ISNUMBER(Journal!$J453),"TP1 MISSING","TP1 &amp; MANUAL MISSING")),IF(Journal!$K453="Multiple TP",IF(ISNUMBER(Journal!$G453),IF(ISNUMBER(Journal!$H453),"OK","TP2 MISSING"),IF(ISNUMBER(Journal!$H453),"TP1 MISSING","TP1 &amp; TP2 MISSING")),"UNKNOWN OUTCOME")))))))))))))</f>
        <v>0</v>
      </c>
      <c r="K453">
        <f>J453="OK"</f>
        <v>0</v>
      </c>
      <c r="L453">
        <f>IF(ISNUMBER(Journal!$M453),Journal!$M453,0.5)</f>
        <v>0</v>
      </c>
      <c r="M453">
        <f>IF(NOT(K453),"",G453*IF(Journal!$K453="SL",Journal!$F453-Journal!$E453,IF(Journal!$K453="TP",Journal!$G453-Journal!$E453,IF(Journal!$K453="Manual exit",Journal!$J453-Journal!$E453,IF(Journal!$K453="TP1 + Breakeven",L453*(Journal!$G453-Journal!$E453),IF(Journal!$K453="TP1 + Manual",L453*(Journal!$G453-Journal!$E453)+(1-L453)*(Journal!$J453-Journal!$E453),(Journal!$G453+Journal!$H453+IF(ISNUMBER(Journal!$I453),Journal!$I453,0))/IF(ISNUMBER(Journal!$I453),3,2)-Journal!$E453))))))</f>
        <v>0</v>
      </c>
      <c r="N453">
        <f>IF(K453,Journal!$E453+G453*M453,"")</f>
        <v>0</v>
      </c>
      <c r="O453">
        <f>Q452</f>
        <v>0</v>
      </c>
      <c r="P453">
        <f>IF(OR(NOT(A453),I453&lt;&gt;""),"",Journal!$L453)</f>
        <v>0</v>
      </c>
      <c r="Q453">
        <f>O453+IF(K453,V453,0)</f>
        <v>0</v>
      </c>
      <c r="R453">
        <f>IF(P453="","",H453*P453*C453*D453)</f>
        <v>0</v>
      </c>
      <c r="S453">
        <f>IF(K453,M453*P453*C453*D453,"")</f>
        <v>0</v>
      </c>
      <c r="T453">
        <f>IF(K453,-IF(F453&gt;0,F453*Journal!$E453*P453*C453*D453,P453*E453),"")</f>
        <v>0</v>
      </c>
      <c r="U453">
        <f>IF(K453,IF(S453&gt;0,"W",IF(S453&lt;0,"L","B")),"")</f>
        <v>0</v>
      </c>
      <c r="V453">
        <f>IF(K453,S453+T453,"")</f>
        <v>0</v>
      </c>
      <c r="W453">
        <f>IF(K453,V453/O453,"")</f>
        <v>0</v>
      </c>
      <c r="X453">
        <f>IF(K453,M453/H453,"")</f>
        <v>0</v>
      </c>
      <c r="Y453">
        <f>IF(AND(OR(J453="OK",J453="OPEN"),ISNUMBER(Journal!$G453)),G453*(Journal!$G453-Journal!$E453)/H453,"")</f>
        <v>0</v>
      </c>
      <c r="Z453">
        <f>IF(AA453="","",IF(AND(ISNUMBER(Settings!$D$5),ISNUMBER(Settings!$E$5),IF(Settings!$D$5&lt;=Settings!$E$5,AND(AA453&gt;=Settings!$D$5,AA453&lt;Settings!$E$5),OR(AA453&gt;=Settings!$D$5,AA453&lt;Settings!$E$5))),Settings!$A$5,IF(AND(ISNUMBER(Settings!$D$6),ISNUMBER(Settings!$E$6),IF(Settings!$D$6&lt;=Settings!$E$6,AND(AA453&gt;=Settings!$D$6,AA453&lt;Settings!$E$6),OR(AA453&gt;=Settings!$D$6,AA453&lt;Settings!$E$6))),Settings!$A$6,IF(AND(ISNUMBER(Settings!$D$7),ISNUMBER(Settings!$E$7),IF(Settings!$D$7&lt;=Settings!$E$7,AND(AA453&gt;=Settings!$D$7,AA453&lt;Settings!$E$7),OR(AA453&gt;=Settings!$D$7,AA453&lt;Settings!$E$7))),Settings!$A$7,IF(AND(ISNUMBER(Settings!$D$8),ISNUMBER(Settings!$E$8),IF(Settings!$D$8&lt;=Settings!$E$8,AND(AA453&gt;=Settings!$D$8,AA453&lt;Settings!$E$8),OR(AA453&gt;=Settings!$D$8,AA453&lt;Settings!$E$8))),Settings!$A$8,IF(AND(ISNUMBER(Settings!$D$9),ISNUMBER(Settings!$E$9),IF(Settings!$D$9&lt;=Settings!$E$9,AND(AA453&gt;=Settings!$D$9,AA453&lt;Settings!$E$9),OR(AA453&gt;=Settings!$D$9,AA453&lt;Settings!$E$9))),Settings!$A$9,IF(AND(ISNUMBER(Settings!$D$10),ISNUMBER(Settings!$E$10),IF(Settings!$D$10&lt;=Settings!$E$10,AND(AA453&gt;=Settings!$D$10,AA453&lt;Settings!$E$10),OR(AA453&gt;=Settings!$D$10,AA453&lt;Settings!$E$10))),Settings!$A$10,"")))))))</f>
        <v>0</v>
      </c>
      <c r="AA453">
        <f>IF(AND(A453,ISNUMBER(Journal!$B453)),MOD(ROUND(MOD(Journal!$B453,1)*1440,0)-ROUND(Journal!$D$8*60,0),1440),"")</f>
        <v>0</v>
      </c>
      <c r="AB453">
        <f>IF(G453=1,"LONG",IF(G453=-1,"SHORT",""))</f>
        <v>0</v>
      </c>
      <c r="AC453">
        <f>AC452+IF(K453,1,0)</f>
        <v>0</v>
      </c>
      <c r="AD453">
        <f>IF(K453,AC453,"")</f>
        <v>0</v>
      </c>
      <c r="AE453">
        <f>J453="OPEN"</f>
        <v>0</v>
      </c>
      <c r="AF453">
        <f>AND(J453&lt;&gt;"",J453&lt;&gt;"OK",J453&lt;&gt;"OPEN")</f>
        <v>0</v>
      </c>
      <c r="AH453">
        <v>442</v>
      </c>
      <c r="AI453">
        <f>IF(AH453&gt;$AZ$11,"",IF(AH453=0,Journal!$D$3,INDEX($Q$11:$Q$1010,MATCH(AH453,$AD$11:$AD$1010,0))))</f>
        <v>0</v>
      </c>
      <c r="AJ453">
        <v>443</v>
      </c>
      <c r="AK453">
        <f>IF(AJ453&gt;$AZ$11,"",INDEX($P$11:$P$1010,MATCH(AJ453,$AD$11:$AD$1010,0)))</f>
        <v>0</v>
      </c>
    </row>
    <row r="454" spans="1:37">
      <c r="A454">
        <f>COUNTA(Journal!A454:M454)&gt;0</f>
        <v>0</v>
      </c>
      <c r="B454">
        <f>IF(Journal!$C454="",0,IFERROR(MATCH(Journal!$C454,Markets!$A$5:$A$154,0),0))</f>
        <v>0</v>
      </c>
      <c r="C454">
        <f>IF(B454&gt;0,INDEX(Markets!$C$5:$C$154,B454),"")</f>
        <v>0</v>
      </c>
      <c r="D454">
        <f>IF(B454&gt;0,INDEX(Markets!$F$5:$F$154,B454),"")</f>
        <v>0</v>
      </c>
      <c r="E454">
        <f>IF(B454&gt;0,IF(INDEX(Markets!$G$5:$G$154,B454)="",Journal!$D$4,INDEX(Markets!$G$5:$G$154,B454)),"")</f>
        <v>0</v>
      </c>
      <c r="F454">
        <f>IF(B454&gt;0,N(INDEX(Markets!$H$5:$H$154,B454)),0)</f>
        <v>0</v>
      </c>
      <c r="G454">
        <f>IF(Journal!$D454="LONG",1,IF(Journal!$D454="SHORT",-1,0))</f>
        <v>0</v>
      </c>
      <c r="H454">
        <f>IF(AND(ISNUMBER(Journal!$E454),ISNUMBER(Journal!$F454)),ABS(Journal!$E454-Journal!$F454),"")</f>
        <v>0</v>
      </c>
      <c r="I454">
        <f>IF(NOT(A454),"",IF(Journal!$C454="","INSTRUMENT MISSING",IF(B454=0,"UNKNOWN INSTRUMENT",IF(OR(NOT(ISNUMBER(C454)),NOT(ISNUMBER(D454))),"INSTRUMENT SPECS MISSING",IF(OR(C454&lt;=0,D454&lt;=0),"INSTRUMENT SPECS MISSING",IF(NOT(ISNUMBER(Journal!$E454)),"ENTRY MISSING",IF(NOT(ISNUMBER(Journal!$F454)),"SL MISSING",IF(Journal!$F454=Journal!$E454,"SL = ENTRY",IF(G454=0,"DIRECTION MISSING",IF(G454*(Journal!$E454-Journal!$F454)&lt;=0,"SL WRONG SIDE",IF(NOT(AND(ISNUMBER(Journal!$L454),Journal!$L454&gt;0)),IF(TRUE,"LOTS MISSING","RISK MISSING"),"")))))))))))</f>
        <v>0</v>
      </c>
      <c r="J454">
        <f>IF(NOT(A454),"",IF(I454&lt;&gt;"",I454,IF(AND(ISNUMBER(Journal!$G454),G454*(Journal!$G454-Journal!$E454)&lt;=0),"TP1 WRONG SIDE",IF(AND(ISNUMBER(Journal!$H454),G454*(Journal!$H454-Journal!$E454)&lt;=0),"TP2 WRONG SIDE",IF(AND(ISNUMBER(Journal!$I454),G454*(Journal!$I454-Journal!$E454)&lt;=0),"TP3 WRONG SIDE",IF(Journal!$K454="","OPEN",IF(AND(Journal!$M454&lt;&gt;"",OR(NOT(ISNUMBER(Journal!$M454)),Journal!$M454&lt;=0,Journal!$M454&gt;=1)),"TP1 % INVALID",IF(Journal!$K454="SL","OK",IF(Journal!$K454="TP",IF(ISNUMBER(Journal!$G454),"OK","TP1 MISSING"),IF(Journal!$K454="Manual exit",IF(ISNUMBER(Journal!$J454),"OK","MANUAL MISSING"),IF(Journal!$K454="TP1 + Breakeven",IF(ISNUMBER(Journal!$G454),"OK","TP1 MISSING"),IF(Journal!$K454="TP1 + Manual",IF(ISNUMBER(Journal!$G454),IF(ISNUMBER(Journal!$J454),"OK","MANUAL MISSING"),IF(ISNUMBER(Journal!$J454),"TP1 MISSING","TP1 &amp; MANUAL MISSING")),IF(Journal!$K454="Multiple TP",IF(ISNUMBER(Journal!$G454),IF(ISNUMBER(Journal!$H454),"OK","TP2 MISSING"),IF(ISNUMBER(Journal!$H454),"TP1 MISSING","TP1 &amp; TP2 MISSING")),"UNKNOWN OUTCOME")))))))))))))</f>
        <v>0</v>
      </c>
      <c r="K454">
        <f>J454="OK"</f>
        <v>0</v>
      </c>
      <c r="L454">
        <f>IF(ISNUMBER(Journal!$M454),Journal!$M454,0.5)</f>
        <v>0</v>
      </c>
      <c r="M454">
        <f>IF(NOT(K454),"",G454*IF(Journal!$K454="SL",Journal!$F454-Journal!$E454,IF(Journal!$K454="TP",Journal!$G454-Journal!$E454,IF(Journal!$K454="Manual exit",Journal!$J454-Journal!$E454,IF(Journal!$K454="TP1 + Breakeven",L454*(Journal!$G454-Journal!$E454),IF(Journal!$K454="TP1 + Manual",L454*(Journal!$G454-Journal!$E454)+(1-L454)*(Journal!$J454-Journal!$E454),(Journal!$G454+Journal!$H454+IF(ISNUMBER(Journal!$I454),Journal!$I454,0))/IF(ISNUMBER(Journal!$I454),3,2)-Journal!$E454))))))</f>
        <v>0</v>
      </c>
      <c r="N454">
        <f>IF(K454,Journal!$E454+G454*M454,"")</f>
        <v>0</v>
      </c>
      <c r="O454">
        <f>Q453</f>
        <v>0</v>
      </c>
      <c r="P454">
        <f>IF(OR(NOT(A454),I454&lt;&gt;""),"",Journal!$L454)</f>
        <v>0</v>
      </c>
      <c r="Q454">
        <f>O454+IF(K454,V454,0)</f>
        <v>0</v>
      </c>
      <c r="R454">
        <f>IF(P454="","",H454*P454*C454*D454)</f>
        <v>0</v>
      </c>
      <c r="S454">
        <f>IF(K454,M454*P454*C454*D454,"")</f>
        <v>0</v>
      </c>
      <c r="T454">
        <f>IF(K454,-IF(F454&gt;0,F454*Journal!$E454*P454*C454*D454,P454*E454),"")</f>
        <v>0</v>
      </c>
      <c r="U454">
        <f>IF(K454,IF(S454&gt;0,"W",IF(S454&lt;0,"L","B")),"")</f>
        <v>0</v>
      </c>
      <c r="V454">
        <f>IF(K454,S454+T454,"")</f>
        <v>0</v>
      </c>
      <c r="W454">
        <f>IF(K454,V454/O454,"")</f>
        <v>0</v>
      </c>
      <c r="X454">
        <f>IF(K454,M454/H454,"")</f>
        <v>0</v>
      </c>
      <c r="Y454">
        <f>IF(AND(OR(J454="OK",J454="OPEN"),ISNUMBER(Journal!$G454)),G454*(Journal!$G454-Journal!$E454)/H454,"")</f>
        <v>0</v>
      </c>
      <c r="Z454">
        <f>IF(AA454="","",IF(AND(ISNUMBER(Settings!$D$5),ISNUMBER(Settings!$E$5),IF(Settings!$D$5&lt;=Settings!$E$5,AND(AA454&gt;=Settings!$D$5,AA454&lt;Settings!$E$5),OR(AA454&gt;=Settings!$D$5,AA454&lt;Settings!$E$5))),Settings!$A$5,IF(AND(ISNUMBER(Settings!$D$6),ISNUMBER(Settings!$E$6),IF(Settings!$D$6&lt;=Settings!$E$6,AND(AA454&gt;=Settings!$D$6,AA454&lt;Settings!$E$6),OR(AA454&gt;=Settings!$D$6,AA454&lt;Settings!$E$6))),Settings!$A$6,IF(AND(ISNUMBER(Settings!$D$7),ISNUMBER(Settings!$E$7),IF(Settings!$D$7&lt;=Settings!$E$7,AND(AA454&gt;=Settings!$D$7,AA454&lt;Settings!$E$7),OR(AA454&gt;=Settings!$D$7,AA454&lt;Settings!$E$7))),Settings!$A$7,IF(AND(ISNUMBER(Settings!$D$8),ISNUMBER(Settings!$E$8),IF(Settings!$D$8&lt;=Settings!$E$8,AND(AA454&gt;=Settings!$D$8,AA454&lt;Settings!$E$8),OR(AA454&gt;=Settings!$D$8,AA454&lt;Settings!$E$8))),Settings!$A$8,IF(AND(ISNUMBER(Settings!$D$9),ISNUMBER(Settings!$E$9),IF(Settings!$D$9&lt;=Settings!$E$9,AND(AA454&gt;=Settings!$D$9,AA454&lt;Settings!$E$9),OR(AA454&gt;=Settings!$D$9,AA454&lt;Settings!$E$9))),Settings!$A$9,IF(AND(ISNUMBER(Settings!$D$10),ISNUMBER(Settings!$E$10),IF(Settings!$D$10&lt;=Settings!$E$10,AND(AA454&gt;=Settings!$D$10,AA454&lt;Settings!$E$10),OR(AA454&gt;=Settings!$D$10,AA454&lt;Settings!$E$10))),Settings!$A$10,"")))))))</f>
        <v>0</v>
      </c>
      <c r="AA454">
        <f>IF(AND(A454,ISNUMBER(Journal!$B454)),MOD(ROUND(MOD(Journal!$B454,1)*1440,0)-ROUND(Journal!$D$8*60,0),1440),"")</f>
        <v>0</v>
      </c>
      <c r="AB454">
        <f>IF(G454=1,"LONG",IF(G454=-1,"SHORT",""))</f>
        <v>0</v>
      </c>
      <c r="AC454">
        <f>AC453+IF(K454,1,0)</f>
        <v>0</v>
      </c>
      <c r="AD454">
        <f>IF(K454,AC454,"")</f>
        <v>0</v>
      </c>
      <c r="AE454">
        <f>J454="OPEN"</f>
        <v>0</v>
      </c>
      <c r="AF454">
        <f>AND(J454&lt;&gt;"",J454&lt;&gt;"OK",J454&lt;&gt;"OPEN")</f>
        <v>0</v>
      </c>
      <c r="AH454">
        <v>443</v>
      </c>
      <c r="AI454">
        <f>IF(AH454&gt;$AZ$11,"",IF(AH454=0,Journal!$D$3,INDEX($Q$11:$Q$1010,MATCH(AH454,$AD$11:$AD$1010,0))))</f>
        <v>0</v>
      </c>
      <c r="AJ454">
        <v>444</v>
      </c>
      <c r="AK454">
        <f>IF(AJ454&gt;$AZ$11,"",INDEX($P$11:$P$1010,MATCH(AJ454,$AD$11:$AD$1010,0)))</f>
        <v>0</v>
      </c>
    </row>
    <row r="455" spans="1:37">
      <c r="A455">
        <f>COUNTA(Journal!A455:M455)&gt;0</f>
        <v>0</v>
      </c>
      <c r="B455">
        <f>IF(Journal!$C455="",0,IFERROR(MATCH(Journal!$C455,Markets!$A$5:$A$154,0),0))</f>
        <v>0</v>
      </c>
      <c r="C455">
        <f>IF(B455&gt;0,INDEX(Markets!$C$5:$C$154,B455),"")</f>
        <v>0</v>
      </c>
      <c r="D455">
        <f>IF(B455&gt;0,INDEX(Markets!$F$5:$F$154,B455),"")</f>
        <v>0</v>
      </c>
      <c r="E455">
        <f>IF(B455&gt;0,IF(INDEX(Markets!$G$5:$G$154,B455)="",Journal!$D$4,INDEX(Markets!$G$5:$G$154,B455)),"")</f>
        <v>0</v>
      </c>
      <c r="F455">
        <f>IF(B455&gt;0,N(INDEX(Markets!$H$5:$H$154,B455)),0)</f>
        <v>0</v>
      </c>
      <c r="G455">
        <f>IF(Journal!$D455="LONG",1,IF(Journal!$D455="SHORT",-1,0))</f>
        <v>0</v>
      </c>
      <c r="H455">
        <f>IF(AND(ISNUMBER(Journal!$E455),ISNUMBER(Journal!$F455)),ABS(Journal!$E455-Journal!$F455),"")</f>
        <v>0</v>
      </c>
      <c r="I455">
        <f>IF(NOT(A455),"",IF(Journal!$C455="","INSTRUMENT MISSING",IF(B455=0,"UNKNOWN INSTRUMENT",IF(OR(NOT(ISNUMBER(C455)),NOT(ISNUMBER(D455))),"INSTRUMENT SPECS MISSING",IF(OR(C455&lt;=0,D455&lt;=0),"INSTRUMENT SPECS MISSING",IF(NOT(ISNUMBER(Journal!$E455)),"ENTRY MISSING",IF(NOT(ISNUMBER(Journal!$F455)),"SL MISSING",IF(Journal!$F455=Journal!$E455,"SL = ENTRY",IF(G455=0,"DIRECTION MISSING",IF(G455*(Journal!$E455-Journal!$F455)&lt;=0,"SL WRONG SIDE",IF(NOT(AND(ISNUMBER(Journal!$L455),Journal!$L455&gt;0)),IF(TRUE,"LOTS MISSING","RISK MISSING"),"")))))))))))</f>
        <v>0</v>
      </c>
      <c r="J455">
        <f>IF(NOT(A455),"",IF(I455&lt;&gt;"",I455,IF(AND(ISNUMBER(Journal!$G455),G455*(Journal!$G455-Journal!$E455)&lt;=0),"TP1 WRONG SIDE",IF(AND(ISNUMBER(Journal!$H455),G455*(Journal!$H455-Journal!$E455)&lt;=0),"TP2 WRONG SIDE",IF(AND(ISNUMBER(Journal!$I455),G455*(Journal!$I455-Journal!$E455)&lt;=0),"TP3 WRONG SIDE",IF(Journal!$K455="","OPEN",IF(AND(Journal!$M455&lt;&gt;"",OR(NOT(ISNUMBER(Journal!$M455)),Journal!$M455&lt;=0,Journal!$M455&gt;=1)),"TP1 % INVALID",IF(Journal!$K455="SL","OK",IF(Journal!$K455="TP",IF(ISNUMBER(Journal!$G455),"OK","TP1 MISSING"),IF(Journal!$K455="Manual exit",IF(ISNUMBER(Journal!$J455),"OK","MANUAL MISSING"),IF(Journal!$K455="TP1 + Breakeven",IF(ISNUMBER(Journal!$G455),"OK","TP1 MISSING"),IF(Journal!$K455="TP1 + Manual",IF(ISNUMBER(Journal!$G455),IF(ISNUMBER(Journal!$J455),"OK","MANUAL MISSING"),IF(ISNUMBER(Journal!$J455),"TP1 MISSING","TP1 &amp; MANUAL MISSING")),IF(Journal!$K455="Multiple TP",IF(ISNUMBER(Journal!$G455),IF(ISNUMBER(Journal!$H455),"OK","TP2 MISSING"),IF(ISNUMBER(Journal!$H455),"TP1 MISSING","TP1 &amp; TP2 MISSING")),"UNKNOWN OUTCOME")))))))))))))</f>
        <v>0</v>
      </c>
      <c r="K455">
        <f>J455="OK"</f>
        <v>0</v>
      </c>
      <c r="L455">
        <f>IF(ISNUMBER(Journal!$M455),Journal!$M455,0.5)</f>
        <v>0</v>
      </c>
      <c r="M455">
        <f>IF(NOT(K455),"",G455*IF(Journal!$K455="SL",Journal!$F455-Journal!$E455,IF(Journal!$K455="TP",Journal!$G455-Journal!$E455,IF(Journal!$K455="Manual exit",Journal!$J455-Journal!$E455,IF(Journal!$K455="TP1 + Breakeven",L455*(Journal!$G455-Journal!$E455),IF(Journal!$K455="TP1 + Manual",L455*(Journal!$G455-Journal!$E455)+(1-L455)*(Journal!$J455-Journal!$E455),(Journal!$G455+Journal!$H455+IF(ISNUMBER(Journal!$I455),Journal!$I455,0))/IF(ISNUMBER(Journal!$I455),3,2)-Journal!$E455))))))</f>
        <v>0</v>
      </c>
      <c r="N455">
        <f>IF(K455,Journal!$E455+G455*M455,"")</f>
        <v>0</v>
      </c>
      <c r="O455">
        <f>Q454</f>
        <v>0</v>
      </c>
      <c r="P455">
        <f>IF(OR(NOT(A455),I455&lt;&gt;""),"",Journal!$L455)</f>
        <v>0</v>
      </c>
      <c r="Q455">
        <f>O455+IF(K455,V455,0)</f>
        <v>0</v>
      </c>
      <c r="R455">
        <f>IF(P455="","",H455*P455*C455*D455)</f>
        <v>0</v>
      </c>
      <c r="S455">
        <f>IF(K455,M455*P455*C455*D455,"")</f>
        <v>0</v>
      </c>
      <c r="T455">
        <f>IF(K455,-IF(F455&gt;0,F455*Journal!$E455*P455*C455*D455,P455*E455),"")</f>
        <v>0</v>
      </c>
      <c r="U455">
        <f>IF(K455,IF(S455&gt;0,"W",IF(S455&lt;0,"L","B")),"")</f>
        <v>0</v>
      </c>
      <c r="V455">
        <f>IF(K455,S455+T455,"")</f>
        <v>0</v>
      </c>
      <c r="W455">
        <f>IF(K455,V455/O455,"")</f>
        <v>0</v>
      </c>
      <c r="X455">
        <f>IF(K455,M455/H455,"")</f>
        <v>0</v>
      </c>
      <c r="Y455">
        <f>IF(AND(OR(J455="OK",J455="OPEN"),ISNUMBER(Journal!$G455)),G455*(Journal!$G455-Journal!$E455)/H455,"")</f>
        <v>0</v>
      </c>
      <c r="Z455">
        <f>IF(AA455="","",IF(AND(ISNUMBER(Settings!$D$5),ISNUMBER(Settings!$E$5),IF(Settings!$D$5&lt;=Settings!$E$5,AND(AA455&gt;=Settings!$D$5,AA455&lt;Settings!$E$5),OR(AA455&gt;=Settings!$D$5,AA455&lt;Settings!$E$5))),Settings!$A$5,IF(AND(ISNUMBER(Settings!$D$6),ISNUMBER(Settings!$E$6),IF(Settings!$D$6&lt;=Settings!$E$6,AND(AA455&gt;=Settings!$D$6,AA455&lt;Settings!$E$6),OR(AA455&gt;=Settings!$D$6,AA455&lt;Settings!$E$6))),Settings!$A$6,IF(AND(ISNUMBER(Settings!$D$7),ISNUMBER(Settings!$E$7),IF(Settings!$D$7&lt;=Settings!$E$7,AND(AA455&gt;=Settings!$D$7,AA455&lt;Settings!$E$7),OR(AA455&gt;=Settings!$D$7,AA455&lt;Settings!$E$7))),Settings!$A$7,IF(AND(ISNUMBER(Settings!$D$8),ISNUMBER(Settings!$E$8),IF(Settings!$D$8&lt;=Settings!$E$8,AND(AA455&gt;=Settings!$D$8,AA455&lt;Settings!$E$8),OR(AA455&gt;=Settings!$D$8,AA455&lt;Settings!$E$8))),Settings!$A$8,IF(AND(ISNUMBER(Settings!$D$9),ISNUMBER(Settings!$E$9),IF(Settings!$D$9&lt;=Settings!$E$9,AND(AA455&gt;=Settings!$D$9,AA455&lt;Settings!$E$9),OR(AA455&gt;=Settings!$D$9,AA455&lt;Settings!$E$9))),Settings!$A$9,IF(AND(ISNUMBER(Settings!$D$10),ISNUMBER(Settings!$E$10),IF(Settings!$D$10&lt;=Settings!$E$10,AND(AA455&gt;=Settings!$D$10,AA455&lt;Settings!$E$10),OR(AA455&gt;=Settings!$D$10,AA455&lt;Settings!$E$10))),Settings!$A$10,"")))))))</f>
        <v>0</v>
      </c>
      <c r="AA455">
        <f>IF(AND(A455,ISNUMBER(Journal!$B455)),MOD(ROUND(MOD(Journal!$B455,1)*1440,0)-ROUND(Journal!$D$8*60,0),1440),"")</f>
        <v>0</v>
      </c>
      <c r="AB455">
        <f>IF(G455=1,"LONG",IF(G455=-1,"SHORT",""))</f>
        <v>0</v>
      </c>
      <c r="AC455">
        <f>AC454+IF(K455,1,0)</f>
        <v>0</v>
      </c>
      <c r="AD455">
        <f>IF(K455,AC455,"")</f>
        <v>0</v>
      </c>
      <c r="AE455">
        <f>J455="OPEN"</f>
        <v>0</v>
      </c>
      <c r="AF455">
        <f>AND(J455&lt;&gt;"",J455&lt;&gt;"OK",J455&lt;&gt;"OPEN")</f>
        <v>0</v>
      </c>
      <c r="AH455">
        <v>444</v>
      </c>
      <c r="AI455">
        <f>IF(AH455&gt;$AZ$11,"",IF(AH455=0,Journal!$D$3,INDEX($Q$11:$Q$1010,MATCH(AH455,$AD$11:$AD$1010,0))))</f>
        <v>0</v>
      </c>
      <c r="AJ455">
        <v>445</v>
      </c>
      <c r="AK455">
        <f>IF(AJ455&gt;$AZ$11,"",INDEX($P$11:$P$1010,MATCH(AJ455,$AD$11:$AD$1010,0)))</f>
        <v>0</v>
      </c>
    </row>
    <row r="456" spans="1:37">
      <c r="A456">
        <f>COUNTA(Journal!A456:M456)&gt;0</f>
        <v>0</v>
      </c>
      <c r="B456">
        <f>IF(Journal!$C456="",0,IFERROR(MATCH(Journal!$C456,Markets!$A$5:$A$154,0),0))</f>
        <v>0</v>
      </c>
      <c r="C456">
        <f>IF(B456&gt;0,INDEX(Markets!$C$5:$C$154,B456),"")</f>
        <v>0</v>
      </c>
      <c r="D456">
        <f>IF(B456&gt;0,INDEX(Markets!$F$5:$F$154,B456),"")</f>
        <v>0</v>
      </c>
      <c r="E456">
        <f>IF(B456&gt;0,IF(INDEX(Markets!$G$5:$G$154,B456)="",Journal!$D$4,INDEX(Markets!$G$5:$G$154,B456)),"")</f>
        <v>0</v>
      </c>
      <c r="F456">
        <f>IF(B456&gt;0,N(INDEX(Markets!$H$5:$H$154,B456)),0)</f>
        <v>0</v>
      </c>
      <c r="G456">
        <f>IF(Journal!$D456="LONG",1,IF(Journal!$D456="SHORT",-1,0))</f>
        <v>0</v>
      </c>
      <c r="H456">
        <f>IF(AND(ISNUMBER(Journal!$E456),ISNUMBER(Journal!$F456)),ABS(Journal!$E456-Journal!$F456),"")</f>
        <v>0</v>
      </c>
      <c r="I456">
        <f>IF(NOT(A456),"",IF(Journal!$C456="","INSTRUMENT MISSING",IF(B456=0,"UNKNOWN INSTRUMENT",IF(OR(NOT(ISNUMBER(C456)),NOT(ISNUMBER(D456))),"INSTRUMENT SPECS MISSING",IF(OR(C456&lt;=0,D456&lt;=0),"INSTRUMENT SPECS MISSING",IF(NOT(ISNUMBER(Journal!$E456)),"ENTRY MISSING",IF(NOT(ISNUMBER(Journal!$F456)),"SL MISSING",IF(Journal!$F456=Journal!$E456,"SL = ENTRY",IF(G456=0,"DIRECTION MISSING",IF(G456*(Journal!$E456-Journal!$F456)&lt;=0,"SL WRONG SIDE",IF(NOT(AND(ISNUMBER(Journal!$L456),Journal!$L456&gt;0)),IF(TRUE,"LOTS MISSING","RISK MISSING"),"")))))))))))</f>
        <v>0</v>
      </c>
      <c r="J456">
        <f>IF(NOT(A456),"",IF(I456&lt;&gt;"",I456,IF(AND(ISNUMBER(Journal!$G456),G456*(Journal!$G456-Journal!$E456)&lt;=0),"TP1 WRONG SIDE",IF(AND(ISNUMBER(Journal!$H456),G456*(Journal!$H456-Journal!$E456)&lt;=0),"TP2 WRONG SIDE",IF(AND(ISNUMBER(Journal!$I456),G456*(Journal!$I456-Journal!$E456)&lt;=0),"TP3 WRONG SIDE",IF(Journal!$K456="","OPEN",IF(AND(Journal!$M456&lt;&gt;"",OR(NOT(ISNUMBER(Journal!$M456)),Journal!$M456&lt;=0,Journal!$M456&gt;=1)),"TP1 % INVALID",IF(Journal!$K456="SL","OK",IF(Journal!$K456="TP",IF(ISNUMBER(Journal!$G456),"OK","TP1 MISSING"),IF(Journal!$K456="Manual exit",IF(ISNUMBER(Journal!$J456),"OK","MANUAL MISSING"),IF(Journal!$K456="TP1 + Breakeven",IF(ISNUMBER(Journal!$G456),"OK","TP1 MISSING"),IF(Journal!$K456="TP1 + Manual",IF(ISNUMBER(Journal!$G456),IF(ISNUMBER(Journal!$J456),"OK","MANUAL MISSING"),IF(ISNUMBER(Journal!$J456),"TP1 MISSING","TP1 &amp; MANUAL MISSING")),IF(Journal!$K456="Multiple TP",IF(ISNUMBER(Journal!$G456),IF(ISNUMBER(Journal!$H456),"OK","TP2 MISSING"),IF(ISNUMBER(Journal!$H456),"TP1 MISSING","TP1 &amp; TP2 MISSING")),"UNKNOWN OUTCOME")))))))))))))</f>
        <v>0</v>
      </c>
      <c r="K456">
        <f>J456="OK"</f>
        <v>0</v>
      </c>
      <c r="L456">
        <f>IF(ISNUMBER(Journal!$M456),Journal!$M456,0.5)</f>
        <v>0</v>
      </c>
      <c r="M456">
        <f>IF(NOT(K456),"",G456*IF(Journal!$K456="SL",Journal!$F456-Journal!$E456,IF(Journal!$K456="TP",Journal!$G456-Journal!$E456,IF(Journal!$K456="Manual exit",Journal!$J456-Journal!$E456,IF(Journal!$K456="TP1 + Breakeven",L456*(Journal!$G456-Journal!$E456),IF(Journal!$K456="TP1 + Manual",L456*(Journal!$G456-Journal!$E456)+(1-L456)*(Journal!$J456-Journal!$E456),(Journal!$G456+Journal!$H456+IF(ISNUMBER(Journal!$I456),Journal!$I456,0))/IF(ISNUMBER(Journal!$I456),3,2)-Journal!$E456))))))</f>
        <v>0</v>
      </c>
      <c r="N456">
        <f>IF(K456,Journal!$E456+G456*M456,"")</f>
        <v>0</v>
      </c>
      <c r="O456">
        <f>Q455</f>
        <v>0</v>
      </c>
      <c r="P456">
        <f>IF(OR(NOT(A456),I456&lt;&gt;""),"",Journal!$L456)</f>
        <v>0</v>
      </c>
      <c r="Q456">
        <f>O456+IF(K456,V456,0)</f>
        <v>0</v>
      </c>
      <c r="R456">
        <f>IF(P456="","",H456*P456*C456*D456)</f>
        <v>0</v>
      </c>
      <c r="S456">
        <f>IF(K456,M456*P456*C456*D456,"")</f>
        <v>0</v>
      </c>
      <c r="T456">
        <f>IF(K456,-IF(F456&gt;0,F456*Journal!$E456*P456*C456*D456,P456*E456),"")</f>
        <v>0</v>
      </c>
      <c r="U456">
        <f>IF(K456,IF(S456&gt;0,"W",IF(S456&lt;0,"L","B")),"")</f>
        <v>0</v>
      </c>
      <c r="V456">
        <f>IF(K456,S456+T456,"")</f>
        <v>0</v>
      </c>
      <c r="W456">
        <f>IF(K456,V456/O456,"")</f>
        <v>0</v>
      </c>
      <c r="X456">
        <f>IF(K456,M456/H456,"")</f>
        <v>0</v>
      </c>
      <c r="Y456">
        <f>IF(AND(OR(J456="OK",J456="OPEN"),ISNUMBER(Journal!$G456)),G456*(Journal!$G456-Journal!$E456)/H456,"")</f>
        <v>0</v>
      </c>
      <c r="Z456">
        <f>IF(AA456="","",IF(AND(ISNUMBER(Settings!$D$5),ISNUMBER(Settings!$E$5),IF(Settings!$D$5&lt;=Settings!$E$5,AND(AA456&gt;=Settings!$D$5,AA456&lt;Settings!$E$5),OR(AA456&gt;=Settings!$D$5,AA456&lt;Settings!$E$5))),Settings!$A$5,IF(AND(ISNUMBER(Settings!$D$6),ISNUMBER(Settings!$E$6),IF(Settings!$D$6&lt;=Settings!$E$6,AND(AA456&gt;=Settings!$D$6,AA456&lt;Settings!$E$6),OR(AA456&gt;=Settings!$D$6,AA456&lt;Settings!$E$6))),Settings!$A$6,IF(AND(ISNUMBER(Settings!$D$7),ISNUMBER(Settings!$E$7),IF(Settings!$D$7&lt;=Settings!$E$7,AND(AA456&gt;=Settings!$D$7,AA456&lt;Settings!$E$7),OR(AA456&gt;=Settings!$D$7,AA456&lt;Settings!$E$7))),Settings!$A$7,IF(AND(ISNUMBER(Settings!$D$8),ISNUMBER(Settings!$E$8),IF(Settings!$D$8&lt;=Settings!$E$8,AND(AA456&gt;=Settings!$D$8,AA456&lt;Settings!$E$8),OR(AA456&gt;=Settings!$D$8,AA456&lt;Settings!$E$8))),Settings!$A$8,IF(AND(ISNUMBER(Settings!$D$9),ISNUMBER(Settings!$E$9),IF(Settings!$D$9&lt;=Settings!$E$9,AND(AA456&gt;=Settings!$D$9,AA456&lt;Settings!$E$9),OR(AA456&gt;=Settings!$D$9,AA456&lt;Settings!$E$9))),Settings!$A$9,IF(AND(ISNUMBER(Settings!$D$10),ISNUMBER(Settings!$E$10),IF(Settings!$D$10&lt;=Settings!$E$10,AND(AA456&gt;=Settings!$D$10,AA456&lt;Settings!$E$10),OR(AA456&gt;=Settings!$D$10,AA456&lt;Settings!$E$10))),Settings!$A$10,"")))))))</f>
        <v>0</v>
      </c>
      <c r="AA456">
        <f>IF(AND(A456,ISNUMBER(Journal!$B456)),MOD(ROUND(MOD(Journal!$B456,1)*1440,0)-ROUND(Journal!$D$8*60,0),1440),"")</f>
        <v>0</v>
      </c>
      <c r="AB456">
        <f>IF(G456=1,"LONG",IF(G456=-1,"SHORT",""))</f>
        <v>0</v>
      </c>
      <c r="AC456">
        <f>AC455+IF(K456,1,0)</f>
        <v>0</v>
      </c>
      <c r="AD456">
        <f>IF(K456,AC456,"")</f>
        <v>0</v>
      </c>
      <c r="AE456">
        <f>J456="OPEN"</f>
        <v>0</v>
      </c>
      <c r="AF456">
        <f>AND(J456&lt;&gt;"",J456&lt;&gt;"OK",J456&lt;&gt;"OPEN")</f>
        <v>0</v>
      </c>
      <c r="AH456">
        <v>445</v>
      </c>
      <c r="AI456">
        <f>IF(AH456&gt;$AZ$11,"",IF(AH456=0,Journal!$D$3,INDEX($Q$11:$Q$1010,MATCH(AH456,$AD$11:$AD$1010,0))))</f>
        <v>0</v>
      </c>
      <c r="AJ456">
        <v>446</v>
      </c>
      <c r="AK456">
        <f>IF(AJ456&gt;$AZ$11,"",INDEX($P$11:$P$1010,MATCH(AJ456,$AD$11:$AD$1010,0)))</f>
        <v>0</v>
      </c>
    </row>
    <row r="457" spans="1:37">
      <c r="A457">
        <f>COUNTA(Journal!A457:M457)&gt;0</f>
        <v>0</v>
      </c>
      <c r="B457">
        <f>IF(Journal!$C457="",0,IFERROR(MATCH(Journal!$C457,Markets!$A$5:$A$154,0),0))</f>
        <v>0</v>
      </c>
      <c r="C457">
        <f>IF(B457&gt;0,INDEX(Markets!$C$5:$C$154,B457),"")</f>
        <v>0</v>
      </c>
      <c r="D457">
        <f>IF(B457&gt;0,INDEX(Markets!$F$5:$F$154,B457),"")</f>
        <v>0</v>
      </c>
      <c r="E457">
        <f>IF(B457&gt;0,IF(INDEX(Markets!$G$5:$G$154,B457)="",Journal!$D$4,INDEX(Markets!$G$5:$G$154,B457)),"")</f>
        <v>0</v>
      </c>
      <c r="F457">
        <f>IF(B457&gt;0,N(INDEX(Markets!$H$5:$H$154,B457)),0)</f>
        <v>0</v>
      </c>
      <c r="G457">
        <f>IF(Journal!$D457="LONG",1,IF(Journal!$D457="SHORT",-1,0))</f>
        <v>0</v>
      </c>
      <c r="H457">
        <f>IF(AND(ISNUMBER(Journal!$E457),ISNUMBER(Journal!$F457)),ABS(Journal!$E457-Journal!$F457),"")</f>
        <v>0</v>
      </c>
      <c r="I457">
        <f>IF(NOT(A457),"",IF(Journal!$C457="","INSTRUMENT MISSING",IF(B457=0,"UNKNOWN INSTRUMENT",IF(OR(NOT(ISNUMBER(C457)),NOT(ISNUMBER(D457))),"INSTRUMENT SPECS MISSING",IF(OR(C457&lt;=0,D457&lt;=0),"INSTRUMENT SPECS MISSING",IF(NOT(ISNUMBER(Journal!$E457)),"ENTRY MISSING",IF(NOT(ISNUMBER(Journal!$F457)),"SL MISSING",IF(Journal!$F457=Journal!$E457,"SL = ENTRY",IF(G457=0,"DIRECTION MISSING",IF(G457*(Journal!$E457-Journal!$F457)&lt;=0,"SL WRONG SIDE",IF(NOT(AND(ISNUMBER(Journal!$L457),Journal!$L457&gt;0)),IF(TRUE,"LOTS MISSING","RISK MISSING"),"")))))))))))</f>
        <v>0</v>
      </c>
      <c r="J457">
        <f>IF(NOT(A457),"",IF(I457&lt;&gt;"",I457,IF(AND(ISNUMBER(Journal!$G457),G457*(Journal!$G457-Journal!$E457)&lt;=0),"TP1 WRONG SIDE",IF(AND(ISNUMBER(Journal!$H457),G457*(Journal!$H457-Journal!$E457)&lt;=0),"TP2 WRONG SIDE",IF(AND(ISNUMBER(Journal!$I457),G457*(Journal!$I457-Journal!$E457)&lt;=0),"TP3 WRONG SIDE",IF(Journal!$K457="","OPEN",IF(AND(Journal!$M457&lt;&gt;"",OR(NOT(ISNUMBER(Journal!$M457)),Journal!$M457&lt;=0,Journal!$M457&gt;=1)),"TP1 % INVALID",IF(Journal!$K457="SL","OK",IF(Journal!$K457="TP",IF(ISNUMBER(Journal!$G457),"OK","TP1 MISSING"),IF(Journal!$K457="Manual exit",IF(ISNUMBER(Journal!$J457),"OK","MANUAL MISSING"),IF(Journal!$K457="TP1 + Breakeven",IF(ISNUMBER(Journal!$G457),"OK","TP1 MISSING"),IF(Journal!$K457="TP1 + Manual",IF(ISNUMBER(Journal!$G457),IF(ISNUMBER(Journal!$J457),"OK","MANUAL MISSING"),IF(ISNUMBER(Journal!$J457),"TP1 MISSING","TP1 &amp; MANUAL MISSING")),IF(Journal!$K457="Multiple TP",IF(ISNUMBER(Journal!$G457),IF(ISNUMBER(Journal!$H457),"OK","TP2 MISSING"),IF(ISNUMBER(Journal!$H457),"TP1 MISSING","TP1 &amp; TP2 MISSING")),"UNKNOWN OUTCOME")))))))))))))</f>
        <v>0</v>
      </c>
      <c r="K457">
        <f>J457="OK"</f>
        <v>0</v>
      </c>
      <c r="L457">
        <f>IF(ISNUMBER(Journal!$M457),Journal!$M457,0.5)</f>
        <v>0</v>
      </c>
      <c r="M457">
        <f>IF(NOT(K457),"",G457*IF(Journal!$K457="SL",Journal!$F457-Journal!$E457,IF(Journal!$K457="TP",Journal!$G457-Journal!$E457,IF(Journal!$K457="Manual exit",Journal!$J457-Journal!$E457,IF(Journal!$K457="TP1 + Breakeven",L457*(Journal!$G457-Journal!$E457),IF(Journal!$K457="TP1 + Manual",L457*(Journal!$G457-Journal!$E457)+(1-L457)*(Journal!$J457-Journal!$E457),(Journal!$G457+Journal!$H457+IF(ISNUMBER(Journal!$I457),Journal!$I457,0))/IF(ISNUMBER(Journal!$I457),3,2)-Journal!$E457))))))</f>
        <v>0</v>
      </c>
      <c r="N457">
        <f>IF(K457,Journal!$E457+G457*M457,"")</f>
        <v>0</v>
      </c>
      <c r="O457">
        <f>Q456</f>
        <v>0</v>
      </c>
      <c r="P457">
        <f>IF(OR(NOT(A457),I457&lt;&gt;""),"",Journal!$L457)</f>
        <v>0</v>
      </c>
      <c r="Q457">
        <f>O457+IF(K457,V457,0)</f>
        <v>0</v>
      </c>
      <c r="R457">
        <f>IF(P457="","",H457*P457*C457*D457)</f>
        <v>0</v>
      </c>
      <c r="S457">
        <f>IF(K457,M457*P457*C457*D457,"")</f>
        <v>0</v>
      </c>
      <c r="T457">
        <f>IF(K457,-IF(F457&gt;0,F457*Journal!$E457*P457*C457*D457,P457*E457),"")</f>
        <v>0</v>
      </c>
      <c r="U457">
        <f>IF(K457,IF(S457&gt;0,"W",IF(S457&lt;0,"L","B")),"")</f>
        <v>0</v>
      </c>
      <c r="V457">
        <f>IF(K457,S457+T457,"")</f>
        <v>0</v>
      </c>
      <c r="W457">
        <f>IF(K457,V457/O457,"")</f>
        <v>0</v>
      </c>
      <c r="X457">
        <f>IF(K457,M457/H457,"")</f>
        <v>0</v>
      </c>
      <c r="Y457">
        <f>IF(AND(OR(J457="OK",J457="OPEN"),ISNUMBER(Journal!$G457)),G457*(Journal!$G457-Journal!$E457)/H457,"")</f>
        <v>0</v>
      </c>
      <c r="Z457">
        <f>IF(AA457="","",IF(AND(ISNUMBER(Settings!$D$5),ISNUMBER(Settings!$E$5),IF(Settings!$D$5&lt;=Settings!$E$5,AND(AA457&gt;=Settings!$D$5,AA457&lt;Settings!$E$5),OR(AA457&gt;=Settings!$D$5,AA457&lt;Settings!$E$5))),Settings!$A$5,IF(AND(ISNUMBER(Settings!$D$6),ISNUMBER(Settings!$E$6),IF(Settings!$D$6&lt;=Settings!$E$6,AND(AA457&gt;=Settings!$D$6,AA457&lt;Settings!$E$6),OR(AA457&gt;=Settings!$D$6,AA457&lt;Settings!$E$6))),Settings!$A$6,IF(AND(ISNUMBER(Settings!$D$7),ISNUMBER(Settings!$E$7),IF(Settings!$D$7&lt;=Settings!$E$7,AND(AA457&gt;=Settings!$D$7,AA457&lt;Settings!$E$7),OR(AA457&gt;=Settings!$D$7,AA457&lt;Settings!$E$7))),Settings!$A$7,IF(AND(ISNUMBER(Settings!$D$8),ISNUMBER(Settings!$E$8),IF(Settings!$D$8&lt;=Settings!$E$8,AND(AA457&gt;=Settings!$D$8,AA457&lt;Settings!$E$8),OR(AA457&gt;=Settings!$D$8,AA457&lt;Settings!$E$8))),Settings!$A$8,IF(AND(ISNUMBER(Settings!$D$9),ISNUMBER(Settings!$E$9),IF(Settings!$D$9&lt;=Settings!$E$9,AND(AA457&gt;=Settings!$D$9,AA457&lt;Settings!$E$9),OR(AA457&gt;=Settings!$D$9,AA457&lt;Settings!$E$9))),Settings!$A$9,IF(AND(ISNUMBER(Settings!$D$10),ISNUMBER(Settings!$E$10),IF(Settings!$D$10&lt;=Settings!$E$10,AND(AA457&gt;=Settings!$D$10,AA457&lt;Settings!$E$10),OR(AA457&gt;=Settings!$D$10,AA457&lt;Settings!$E$10))),Settings!$A$10,"")))))))</f>
        <v>0</v>
      </c>
      <c r="AA457">
        <f>IF(AND(A457,ISNUMBER(Journal!$B457)),MOD(ROUND(MOD(Journal!$B457,1)*1440,0)-ROUND(Journal!$D$8*60,0),1440),"")</f>
        <v>0</v>
      </c>
      <c r="AB457">
        <f>IF(G457=1,"LONG",IF(G457=-1,"SHORT",""))</f>
        <v>0</v>
      </c>
      <c r="AC457">
        <f>AC456+IF(K457,1,0)</f>
        <v>0</v>
      </c>
      <c r="AD457">
        <f>IF(K457,AC457,"")</f>
        <v>0</v>
      </c>
      <c r="AE457">
        <f>J457="OPEN"</f>
        <v>0</v>
      </c>
      <c r="AF457">
        <f>AND(J457&lt;&gt;"",J457&lt;&gt;"OK",J457&lt;&gt;"OPEN")</f>
        <v>0</v>
      </c>
      <c r="AH457">
        <v>446</v>
      </c>
      <c r="AI457">
        <f>IF(AH457&gt;$AZ$11,"",IF(AH457=0,Journal!$D$3,INDEX($Q$11:$Q$1010,MATCH(AH457,$AD$11:$AD$1010,0))))</f>
        <v>0</v>
      </c>
      <c r="AJ457">
        <v>447</v>
      </c>
      <c r="AK457">
        <f>IF(AJ457&gt;$AZ$11,"",INDEX($P$11:$P$1010,MATCH(AJ457,$AD$11:$AD$1010,0)))</f>
        <v>0</v>
      </c>
    </row>
    <row r="458" spans="1:37">
      <c r="A458">
        <f>COUNTA(Journal!A458:M458)&gt;0</f>
        <v>0</v>
      </c>
      <c r="B458">
        <f>IF(Journal!$C458="",0,IFERROR(MATCH(Journal!$C458,Markets!$A$5:$A$154,0),0))</f>
        <v>0</v>
      </c>
      <c r="C458">
        <f>IF(B458&gt;0,INDEX(Markets!$C$5:$C$154,B458),"")</f>
        <v>0</v>
      </c>
      <c r="D458">
        <f>IF(B458&gt;0,INDEX(Markets!$F$5:$F$154,B458),"")</f>
        <v>0</v>
      </c>
      <c r="E458">
        <f>IF(B458&gt;0,IF(INDEX(Markets!$G$5:$G$154,B458)="",Journal!$D$4,INDEX(Markets!$G$5:$G$154,B458)),"")</f>
        <v>0</v>
      </c>
      <c r="F458">
        <f>IF(B458&gt;0,N(INDEX(Markets!$H$5:$H$154,B458)),0)</f>
        <v>0</v>
      </c>
      <c r="G458">
        <f>IF(Journal!$D458="LONG",1,IF(Journal!$D458="SHORT",-1,0))</f>
        <v>0</v>
      </c>
      <c r="H458">
        <f>IF(AND(ISNUMBER(Journal!$E458),ISNUMBER(Journal!$F458)),ABS(Journal!$E458-Journal!$F458),"")</f>
        <v>0</v>
      </c>
      <c r="I458">
        <f>IF(NOT(A458),"",IF(Journal!$C458="","INSTRUMENT MISSING",IF(B458=0,"UNKNOWN INSTRUMENT",IF(OR(NOT(ISNUMBER(C458)),NOT(ISNUMBER(D458))),"INSTRUMENT SPECS MISSING",IF(OR(C458&lt;=0,D458&lt;=0),"INSTRUMENT SPECS MISSING",IF(NOT(ISNUMBER(Journal!$E458)),"ENTRY MISSING",IF(NOT(ISNUMBER(Journal!$F458)),"SL MISSING",IF(Journal!$F458=Journal!$E458,"SL = ENTRY",IF(G458=0,"DIRECTION MISSING",IF(G458*(Journal!$E458-Journal!$F458)&lt;=0,"SL WRONG SIDE",IF(NOT(AND(ISNUMBER(Journal!$L458),Journal!$L458&gt;0)),IF(TRUE,"LOTS MISSING","RISK MISSING"),"")))))))))))</f>
        <v>0</v>
      </c>
      <c r="J458">
        <f>IF(NOT(A458),"",IF(I458&lt;&gt;"",I458,IF(AND(ISNUMBER(Journal!$G458),G458*(Journal!$G458-Journal!$E458)&lt;=0),"TP1 WRONG SIDE",IF(AND(ISNUMBER(Journal!$H458),G458*(Journal!$H458-Journal!$E458)&lt;=0),"TP2 WRONG SIDE",IF(AND(ISNUMBER(Journal!$I458),G458*(Journal!$I458-Journal!$E458)&lt;=0),"TP3 WRONG SIDE",IF(Journal!$K458="","OPEN",IF(AND(Journal!$M458&lt;&gt;"",OR(NOT(ISNUMBER(Journal!$M458)),Journal!$M458&lt;=0,Journal!$M458&gt;=1)),"TP1 % INVALID",IF(Journal!$K458="SL","OK",IF(Journal!$K458="TP",IF(ISNUMBER(Journal!$G458),"OK","TP1 MISSING"),IF(Journal!$K458="Manual exit",IF(ISNUMBER(Journal!$J458),"OK","MANUAL MISSING"),IF(Journal!$K458="TP1 + Breakeven",IF(ISNUMBER(Journal!$G458),"OK","TP1 MISSING"),IF(Journal!$K458="TP1 + Manual",IF(ISNUMBER(Journal!$G458),IF(ISNUMBER(Journal!$J458),"OK","MANUAL MISSING"),IF(ISNUMBER(Journal!$J458),"TP1 MISSING","TP1 &amp; MANUAL MISSING")),IF(Journal!$K458="Multiple TP",IF(ISNUMBER(Journal!$G458),IF(ISNUMBER(Journal!$H458),"OK","TP2 MISSING"),IF(ISNUMBER(Journal!$H458),"TP1 MISSING","TP1 &amp; TP2 MISSING")),"UNKNOWN OUTCOME")))))))))))))</f>
        <v>0</v>
      </c>
      <c r="K458">
        <f>J458="OK"</f>
        <v>0</v>
      </c>
      <c r="L458">
        <f>IF(ISNUMBER(Journal!$M458),Journal!$M458,0.5)</f>
        <v>0</v>
      </c>
      <c r="M458">
        <f>IF(NOT(K458),"",G458*IF(Journal!$K458="SL",Journal!$F458-Journal!$E458,IF(Journal!$K458="TP",Journal!$G458-Journal!$E458,IF(Journal!$K458="Manual exit",Journal!$J458-Journal!$E458,IF(Journal!$K458="TP1 + Breakeven",L458*(Journal!$G458-Journal!$E458),IF(Journal!$K458="TP1 + Manual",L458*(Journal!$G458-Journal!$E458)+(1-L458)*(Journal!$J458-Journal!$E458),(Journal!$G458+Journal!$H458+IF(ISNUMBER(Journal!$I458),Journal!$I458,0))/IF(ISNUMBER(Journal!$I458),3,2)-Journal!$E458))))))</f>
        <v>0</v>
      </c>
      <c r="N458">
        <f>IF(K458,Journal!$E458+G458*M458,"")</f>
        <v>0</v>
      </c>
      <c r="O458">
        <f>Q457</f>
        <v>0</v>
      </c>
      <c r="P458">
        <f>IF(OR(NOT(A458),I458&lt;&gt;""),"",Journal!$L458)</f>
        <v>0</v>
      </c>
      <c r="Q458">
        <f>O458+IF(K458,V458,0)</f>
        <v>0</v>
      </c>
      <c r="R458">
        <f>IF(P458="","",H458*P458*C458*D458)</f>
        <v>0</v>
      </c>
      <c r="S458">
        <f>IF(K458,M458*P458*C458*D458,"")</f>
        <v>0</v>
      </c>
      <c r="T458">
        <f>IF(K458,-IF(F458&gt;0,F458*Journal!$E458*P458*C458*D458,P458*E458),"")</f>
        <v>0</v>
      </c>
      <c r="U458">
        <f>IF(K458,IF(S458&gt;0,"W",IF(S458&lt;0,"L","B")),"")</f>
        <v>0</v>
      </c>
      <c r="V458">
        <f>IF(K458,S458+T458,"")</f>
        <v>0</v>
      </c>
      <c r="W458">
        <f>IF(K458,V458/O458,"")</f>
        <v>0</v>
      </c>
      <c r="X458">
        <f>IF(K458,M458/H458,"")</f>
        <v>0</v>
      </c>
      <c r="Y458">
        <f>IF(AND(OR(J458="OK",J458="OPEN"),ISNUMBER(Journal!$G458)),G458*(Journal!$G458-Journal!$E458)/H458,"")</f>
        <v>0</v>
      </c>
      <c r="Z458">
        <f>IF(AA458="","",IF(AND(ISNUMBER(Settings!$D$5),ISNUMBER(Settings!$E$5),IF(Settings!$D$5&lt;=Settings!$E$5,AND(AA458&gt;=Settings!$D$5,AA458&lt;Settings!$E$5),OR(AA458&gt;=Settings!$D$5,AA458&lt;Settings!$E$5))),Settings!$A$5,IF(AND(ISNUMBER(Settings!$D$6),ISNUMBER(Settings!$E$6),IF(Settings!$D$6&lt;=Settings!$E$6,AND(AA458&gt;=Settings!$D$6,AA458&lt;Settings!$E$6),OR(AA458&gt;=Settings!$D$6,AA458&lt;Settings!$E$6))),Settings!$A$6,IF(AND(ISNUMBER(Settings!$D$7),ISNUMBER(Settings!$E$7),IF(Settings!$D$7&lt;=Settings!$E$7,AND(AA458&gt;=Settings!$D$7,AA458&lt;Settings!$E$7),OR(AA458&gt;=Settings!$D$7,AA458&lt;Settings!$E$7))),Settings!$A$7,IF(AND(ISNUMBER(Settings!$D$8),ISNUMBER(Settings!$E$8),IF(Settings!$D$8&lt;=Settings!$E$8,AND(AA458&gt;=Settings!$D$8,AA458&lt;Settings!$E$8),OR(AA458&gt;=Settings!$D$8,AA458&lt;Settings!$E$8))),Settings!$A$8,IF(AND(ISNUMBER(Settings!$D$9),ISNUMBER(Settings!$E$9),IF(Settings!$D$9&lt;=Settings!$E$9,AND(AA458&gt;=Settings!$D$9,AA458&lt;Settings!$E$9),OR(AA458&gt;=Settings!$D$9,AA458&lt;Settings!$E$9))),Settings!$A$9,IF(AND(ISNUMBER(Settings!$D$10),ISNUMBER(Settings!$E$10),IF(Settings!$D$10&lt;=Settings!$E$10,AND(AA458&gt;=Settings!$D$10,AA458&lt;Settings!$E$10),OR(AA458&gt;=Settings!$D$10,AA458&lt;Settings!$E$10))),Settings!$A$10,"")))))))</f>
        <v>0</v>
      </c>
      <c r="AA458">
        <f>IF(AND(A458,ISNUMBER(Journal!$B458)),MOD(ROUND(MOD(Journal!$B458,1)*1440,0)-ROUND(Journal!$D$8*60,0),1440),"")</f>
        <v>0</v>
      </c>
      <c r="AB458">
        <f>IF(G458=1,"LONG",IF(G458=-1,"SHORT",""))</f>
        <v>0</v>
      </c>
      <c r="AC458">
        <f>AC457+IF(K458,1,0)</f>
        <v>0</v>
      </c>
      <c r="AD458">
        <f>IF(K458,AC458,"")</f>
        <v>0</v>
      </c>
      <c r="AE458">
        <f>J458="OPEN"</f>
        <v>0</v>
      </c>
      <c r="AF458">
        <f>AND(J458&lt;&gt;"",J458&lt;&gt;"OK",J458&lt;&gt;"OPEN")</f>
        <v>0</v>
      </c>
      <c r="AH458">
        <v>447</v>
      </c>
      <c r="AI458">
        <f>IF(AH458&gt;$AZ$11,"",IF(AH458=0,Journal!$D$3,INDEX($Q$11:$Q$1010,MATCH(AH458,$AD$11:$AD$1010,0))))</f>
        <v>0</v>
      </c>
      <c r="AJ458">
        <v>448</v>
      </c>
      <c r="AK458">
        <f>IF(AJ458&gt;$AZ$11,"",INDEX($P$11:$P$1010,MATCH(AJ458,$AD$11:$AD$1010,0)))</f>
        <v>0</v>
      </c>
    </row>
    <row r="459" spans="1:37">
      <c r="A459">
        <f>COUNTA(Journal!A459:M459)&gt;0</f>
        <v>0</v>
      </c>
      <c r="B459">
        <f>IF(Journal!$C459="",0,IFERROR(MATCH(Journal!$C459,Markets!$A$5:$A$154,0),0))</f>
        <v>0</v>
      </c>
      <c r="C459">
        <f>IF(B459&gt;0,INDEX(Markets!$C$5:$C$154,B459),"")</f>
        <v>0</v>
      </c>
      <c r="D459">
        <f>IF(B459&gt;0,INDEX(Markets!$F$5:$F$154,B459),"")</f>
        <v>0</v>
      </c>
      <c r="E459">
        <f>IF(B459&gt;0,IF(INDEX(Markets!$G$5:$G$154,B459)="",Journal!$D$4,INDEX(Markets!$G$5:$G$154,B459)),"")</f>
        <v>0</v>
      </c>
      <c r="F459">
        <f>IF(B459&gt;0,N(INDEX(Markets!$H$5:$H$154,B459)),0)</f>
        <v>0</v>
      </c>
      <c r="G459">
        <f>IF(Journal!$D459="LONG",1,IF(Journal!$D459="SHORT",-1,0))</f>
        <v>0</v>
      </c>
      <c r="H459">
        <f>IF(AND(ISNUMBER(Journal!$E459),ISNUMBER(Journal!$F459)),ABS(Journal!$E459-Journal!$F459),"")</f>
        <v>0</v>
      </c>
      <c r="I459">
        <f>IF(NOT(A459),"",IF(Journal!$C459="","INSTRUMENT MISSING",IF(B459=0,"UNKNOWN INSTRUMENT",IF(OR(NOT(ISNUMBER(C459)),NOT(ISNUMBER(D459))),"INSTRUMENT SPECS MISSING",IF(OR(C459&lt;=0,D459&lt;=0),"INSTRUMENT SPECS MISSING",IF(NOT(ISNUMBER(Journal!$E459)),"ENTRY MISSING",IF(NOT(ISNUMBER(Journal!$F459)),"SL MISSING",IF(Journal!$F459=Journal!$E459,"SL = ENTRY",IF(G459=0,"DIRECTION MISSING",IF(G459*(Journal!$E459-Journal!$F459)&lt;=0,"SL WRONG SIDE",IF(NOT(AND(ISNUMBER(Journal!$L459),Journal!$L459&gt;0)),IF(TRUE,"LOTS MISSING","RISK MISSING"),"")))))))))))</f>
        <v>0</v>
      </c>
      <c r="J459">
        <f>IF(NOT(A459),"",IF(I459&lt;&gt;"",I459,IF(AND(ISNUMBER(Journal!$G459),G459*(Journal!$G459-Journal!$E459)&lt;=0),"TP1 WRONG SIDE",IF(AND(ISNUMBER(Journal!$H459),G459*(Journal!$H459-Journal!$E459)&lt;=0),"TP2 WRONG SIDE",IF(AND(ISNUMBER(Journal!$I459),G459*(Journal!$I459-Journal!$E459)&lt;=0),"TP3 WRONG SIDE",IF(Journal!$K459="","OPEN",IF(AND(Journal!$M459&lt;&gt;"",OR(NOT(ISNUMBER(Journal!$M459)),Journal!$M459&lt;=0,Journal!$M459&gt;=1)),"TP1 % INVALID",IF(Journal!$K459="SL","OK",IF(Journal!$K459="TP",IF(ISNUMBER(Journal!$G459),"OK","TP1 MISSING"),IF(Journal!$K459="Manual exit",IF(ISNUMBER(Journal!$J459),"OK","MANUAL MISSING"),IF(Journal!$K459="TP1 + Breakeven",IF(ISNUMBER(Journal!$G459),"OK","TP1 MISSING"),IF(Journal!$K459="TP1 + Manual",IF(ISNUMBER(Journal!$G459),IF(ISNUMBER(Journal!$J459),"OK","MANUAL MISSING"),IF(ISNUMBER(Journal!$J459),"TP1 MISSING","TP1 &amp; MANUAL MISSING")),IF(Journal!$K459="Multiple TP",IF(ISNUMBER(Journal!$G459),IF(ISNUMBER(Journal!$H459),"OK","TP2 MISSING"),IF(ISNUMBER(Journal!$H459),"TP1 MISSING","TP1 &amp; TP2 MISSING")),"UNKNOWN OUTCOME")))))))))))))</f>
        <v>0</v>
      </c>
      <c r="K459">
        <f>J459="OK"</f>
        <v>0</v>
      </c>
      <c r="L459">
        <f>IF(ISNUMBER(Journal!$M459),Journal!$M459,0.5)</f>
        <v>0</v>
      </c>
      <c r="M459">
        <f>IF(NOT(K459),"",G459*IF(Journal!$K459="SL",Journal!$F459-Journal!$E459,IF(Journal!$K459="TP",Journal!$G459-Journal!$E459,IF(Journal!$K459="Manual exit",Journal!$J459-Journal!$E459,IF(Journal!$K459="TP1 + Breakeven",L459*(Journal!$G459-Journal!$E459),IF(Journal!$K459="TP1 + Manual",L459*(Journal!$G459-Journal!$E459)+(1-L459)*(Journal!$J459-Journal!$E459),(Journal!$G459+Journal!$H459+IF(ISNUMBER(Journal!$I459),Journal!$I459,0))/IF(ISNUMBER(Journal!$I459),3,2)-Journal!$E459))))))</f>
        <v>0</v>
      </c>
      <c r="N459">
        <f>IF(K459,Journal!$E459+G459*M459,"")</f>
        <v>0</v>
      </c>
      <c r="O459">
        <f>Q458</f>
        <v>0</v>
      </c>
      <c r="P459">
        <f>IF(OR(NOT(A459),I459&lt;&gt;""),"",Journal!$L459)</f>
        <v>0</v>
      </c>
      <c r="Q459">
        <f>O459+IF(K459,V459,0)</f>
        <v>0</v>
      </c>
      <c r="R459">
        <f>IF(P459="","",H459*P459*C459*D459)</f>
        <v>0</v>
      </c>
      <c r="S459">
        <f>IF(K459,M459*P459*C459*D459,"")</f>
        <v>0</v>
      </c>
      <c r="T459">
        <f>IF(K459,-IF(F459&gt;0,F459*Journal!$E459*P459*C459*D459,P459*E459),"")</f>
        <v>0</v>
      </c>
      <c r="U459">
        <f>IF(K459,IF(S459&gt;0,"W",IF(S459&lt;0,"L","B")),"")</f>
        <v>0</v>
      </c>
      <c r="V459">
        <f>IF(K459,S459+T459,"")</f>
        <v>0</v>
      </c>
      <c r="W459">
        <f>IF(K459,V459/O459,"")</f>
        <v>0</v>
      </c>
      <c r="X459">
        <f>IF(K459,M459/H459,"")</f>
        <v>0</v>
      </c>
      <c r="Y459">
        <f>IF(AND(OR(J459="OK",J459="OPEN"),ISNUMBER(Journal!$G459)),G459*(Journal!$G459-Journal!$E459)/H459,"")</f>
        <v>0</v>
      </c>
      <c r="Z459">
        <f>IF(AA459="","",IF(AND(ISNUMBER(Settings!$D$5),ISNUMBER(Settings!$E$5),IF(Settings!$D$5&lt;=Settings!$E$5,AND(AA459&gt;=Settings!$D$5,AA459&lt;Settings!$E$5),OR(AA459&gt;=Settings!$D$5,AA459&lt;Settings!$E$5))),Settings!$A$5,IF(AND(ISNUMBER(Settings!$D$6),ISNUMBER(Settings!$E$6),IF(Settings!$D$6&lt;=Settings!$E$6,AND(AA459&gt;=Settings!$D$6,AA459&lt;Settings!$E$6),OR(AA459&gt;=Settings!$D$6,AA459&lt;Settings!$E$6))),Settings!$A$6,IF(AND(ISNUMBER(Settings!$D$7),ISNUMBER(Settings!$E$7),IF(Settings!$D$7&lt;=Settings!$E$7,AND(AA459&gt;=Settings!$D$7,AA459&lt;Settings!$E$7),OR(AA459&gt;=Settings!$D$7,AA459&lt;Settings!$E$7))),Settings!$A$7,IF(AND(ISNUMBER(Settings!$D$8),ISNUMBER(Settings!$E$8),IF(Settings!$D$8&lt;=Settings!$E$8,AND(AA459&gt;=Settings!$D$8,AA459&lt;Settings!$E$8),OR(AA459&gt;=Settings!$D$8,AA459&lt;Settings!$E$8))),Settings!$A$8,IF(AND(ISNUMBER(Settings!$D$9),ISNUMBER(Settings!$E$9),IF(Settings!$D$9&lt;=Settings!$E$9,AND(AA459&gt;=Settings!$D$9,AA459&lt;Settings!$E$9),OR(AA459&gt;=Settings!$D$9,AA459&lt;Settings!$E$9))),Settings!$A$9,IF(AND(ISNUMBER(Settings!$D$10),ISNUMBER(Settings!$E$10),IF(Settings!$D$10&lt;=Settings!$E$10,AND(AA459&gt;=Settings!$D$10,AA459&lt;Settings!$E$10),OR(AA459&gt;=Settings!$D$10,AA459&lt;Settings!$E$10))),Settings!$A$10,"")))))))</f>
        <v>0</v>
      </c>
      <c r="AA459">
        <f>IF(AND(A459,ISNUMBER(Journal!$B459)),MOD(ROUND(MOD(Journal!$B459,1)*1440,0)-ROUND(Journal!$D$8*60,0),1440),"")</f>
        <v>0</v>
      </c>
      <c r="AB459">
        <f>IF(G459=1,"LONG",IF(G459=-1,"SHORT",""))</f>
        <v>0</v>
      </c>
      <c r="AC459">
        <f>AC458+IF(K459,1,0)</f>
        <v>0</v>
      </c>
      <c r="AD459">
        <f>IF(K459,AC459,"")</f>
        <v>0</v>
      </c>
      <c r="AE459">
        <f>J459="OPEN"</f>
        <v>0</v>
      </c>
      <c r="AF459">
        <f>AND(J459&lt;&gt;"",J459&lt;&gt;"OK",J459&lt;&gt;"OPEN")</f>
        <v>0</v>
      </c>
      <c r="AH459">
        <v>448</v>
      </c>
      <c r="AI459">
        <f>IF(AH459&gt;$AZ$11,"",IF(AH459=0,Journal!$D$3,INDEX($Q$11:$Q$1010,MATCH(AH459,$AD$11:$AD$1010,0))))</f>
        <v>0</v>
      </c>
      <c r="AJ459">
        <v>449</v>
      </c>
      <c r="AK459">
        <f>IF(AJ459&gt;$AZ$11,"",INDEX($P$11:$P$1010,MATCH(AJ459,$AD$11:$AD$1010,0)))</f>
        <v>0</v>
      </c>
    </row>
    <row r="460" spans="1:37">
      <c r="A460">
        <f>COUNTA(Journal!A460:M460)&gt;0</f>
        <v>0</v>
      </c>
      <c r="B460">
        <f>IF(Journal!$C460="",0,IFERROR(MATCH(Journal!$C460,Markets!$A$5:$A$154,0),0))</f>
        <v>0</v>
      </c>
      <c r="C460">
        <f>IF(B460&gt;0,INDEX(Markets!$C$5:$C$154,B460),"")</f>
        <v>0</v>
      </c>
      <c r="D460">
        <f>IF(B460&gt;0,INDEX(Markets!$F$5:$F$154,B460),"")</f>
        <v>0</v>
      </c>
      <c r="E460">
        <f>IF(B460&gt;0,IF(INDEX(Markets!$G$5:$G$154,B460)="",Journal!$D$4,INDEX(Markets!$G$5:$G$154,B460)),"")</f>
        <v>0</v>
      </c>
      <c r="F460">
        <f>IF(B460&gt;0,N(INDEX(Markets!$H$5:$H$154,B460)),0)</f>
        <v>0</v>
      </c>
      <c r="G460">
        <f>IF(Journal!$D460="LONG",1,IF(Journal!$D460="SHORT",-1,0))</f>
        <v>0</v>
      </c>
      <c r="H460">
        <f>IF(AND(ISNUMBER(Journal!$E460),ISNUMBER(Journal!$F460)),ABS(Journal!$E460-Journal!$F460),"")</f>
        <v>0</v>
      </c>
      <c r="I460">
        <f>IF(NOT(A460),"",IF(Journal!$C460="","INSTRUMENT MISSING",IF(B460=0,"UNKNOWN INSTRUMENT",IF(OR(NOT(ISNUMBER(C460)),NOT(ISNUMBER(D460))),"INSTRUMENT SPECS MISSING",IF(OR(C460&lt;=0,D460&lt;=0),"INSTRUMENT SPECS MISSING",IF(NOT(ISNUMBER(Journal!$E460)),"ENTRY MISSING",IF(NOT(ISNUMBER(Journal!$F460)),"SL MISSING",IF(Journal!$F460=Journal!$E460,"SL = ENTRY",IF(G460=0,"DIRECTION MISSING",IF(G460*(Journal!$E460-Journal!$F460)&lt;=0,"SL WRONG SIDE",IF(NOT(AND(ISNUMBER(Journal!$L460),Journal!$L460&gt;0)),IF(TRUE,"LOTS MISSING","RISK MISSING"),"")))))))))))</f>
        <v>0</v>
      </c>
      <c r="J460">
        <f>IF(NOT(A460),"",IF(I460&lt;&gt;"",I460,IF(AND(ISNUMBER(Journal!$G460),G460*(Journal!$G460-Journal!$E460)&lt;=0),"TP1 WRONG SIDE",IF(AND(ISNUMBER(Journal!$H460),G460*(Journal!$H460-Journal!$E460)&lt;=0),"TP2 WRONG SIDE",IF(AND(ISNUMBER(Journal!$I460),G460*(Journal!$I460-Journal!$E460)&lt;=0),"TP3 WRONG SIDE",IF(Journal!$K460="","OPEN",IF(AND(Journal!$M460&lt;&gt;"",OR(NOT(ISNUMBER(Journal!$M460)),Journal!$M460&lt;=0,Journal!$M460&gt;=1)),"TP1 % INVALID",IF(Journal!$K460="SL","OK",IF(Journal!$K460="TP",IF(ISNUMBER(Journal!$G460),"OK","TP1 MISSING"),IF(Journal!$K460="Manual exit",IF(ISNUMBER(Journal!$J460),"OK","MANUAL MISSING"),IF(Journal!$K460="TP1 + Breakeven",IF(ISNUMBER(Journal!$G460),"OK","TP1 MISSING"),IF(Journal!$K460="TP1 + Manual",IF(ISNUMBER(Journal!$G460),IF(ISNUMBER(Journal!$J460),"OK","MANUAL MISSING"),IF(ISNUMBER(Journal!$J460),"TP1 MISSING","TP1 &amp; MANUAL MISSING")),IF(Journal!$K460="Multiple TP",IF(ISNUMBER(Journal!$G460),IF(ISNUMBER(Journal!$H460),"OK","TP2 MISSING"),IF(ISNUMBER(Journal!$H460),"TP1 MISSING","TP1 &amp; TP2 MISSING")),"UNKNOWN OUTCOME")))))))))))))</f>
        <v>0</v>
      </c>
      <c r="K460">
        <f>J460="OK"</f>
        <v>0</v>
      </c>
      <c r="L460">
        <f>IF(ISNUMBER(Journal!$M460),Journal!$M460,0.5)</f>
        <v>0</v>
      </c>
      <c r="M460">
        <f>IF(NOT(K460),"",G460*IF(Journal!$K460="SL",Journal!$F460-Journal!$E460,IF(Journal!$K460="TP",Journal!$G460-Journal!$E460,IF(Journal!$K460="Manual exit",Journal!$J460-Journal!$E460,IF(Journal!$K460="TP1 + Breakeven",L460*(Journal!$G460-Journal!$E460),IF(Journal!$K460="TP1 + Manual",L460*(Journal!$G460-Journal!$E460)+(1-L460)*(Journal!$J460-Journal!$E460),(Journal!$G460+Journal!$H460+IF(ISNUMBER(Journal!$I460),Journal!$I460,0))/IF(ISNUMBER(Journal!$I460),3,2)-Journal!$E460))))))</f>
        <v>0</v>
      </c>
      <c r="N460">
        <f>IF(K460,Journal!$E460+G460*M460,"")</f>
        <v>0</v>
      </c>
      <c r="O460">
        <f>Q459</f>
        <v>0</v>
      </c>
      <c r="P460">
        <f>IF(OR(NOT(A460),I460&lt;&gt;""),"",Journal!$L460)</f>
        <v>0</v>
      </c>
      <c r="Q460">
        <f>O460+IF(K460,V460,0)</f>
        <v>0</v>
      </c>
      <c r="R460">
        <f>IF(P460="","",H460*P460*C460*D460)</f>
        <v>0</v>
      </c>
      <c r="S460">
        <f>IF(K460,M460*P460*C460*D460,"")</f>
        <v>0</v>
      </c>
      <c r="T460">
        <f>IF(K460,-IF(F460&gt;0,F460*Journal!$E460*P460*C460*D460,P460*E460),"")</f>
        <v>0</v>
      </c>
      <c r="U460">
        <f>IF(K460,IF(S460&gt;0,"W",IF(S460&lt;0,"L","B")),"")</f>
        <v>0</v>
      </c>
      <c r="V460">
        <f>IF(K460,S460+T460,"")</f>
        <v>0</v>
      </c>
      <c r="W460">
        <f>IF(K460,V460/O460,"")</f>
        <v>0</v>
      </c>
      <c r="X460">
        <f>IF(K460,M460/H460,"")</f>
        <v>0</v>
      </c>
      <c r="Y460">
        <f>IF(AND(OR(J460="OK",J460="OPEN"),ISNUMBER(Journal!$G460)),G460*(Journal!$G460-Journal!$E460)/H460,"")</f>
        <v>0</v>
      </c>
      <c r="Z460">
        <f>IF(AA460="","",IF(AND(ISNUMBER(Settings!$D$5),ISNUMBER(Settings!$E$5),IF(Settings!$D$5&lt;=Settings!$E$5,AND(AA460&gt;=Settings!$D$5,AA460&lt;Settings!$E$5),OR(AA460&gt;=Settings!$D$5,AA460&lt;Settings!$E$5))),Settings!$A$5,IF(AND(ISNUMBER(Settings!$D$6),ISNUMBER(Settings!$E$6),IF(Settings!$D$6&lt;=Settings!$E$6,AND(AA460&gt;=Settings!$D$6,AA460&lt;Settings!$E$6),OR(AA460&gt;=Settings!$D$6,AA460&lt;Settings!$E$6))),Settings!$A$6,IF(AND(ISNUMBER(Settings!$D$7),ISNUMBER(Settings!$E$7),IF(Settings!$D$7&lt;=Settings!$E$7,AND(AA460&gt;=Settings!$D$7,AA460&lt;Settings!$E$7),OR(AA460&gt;=Settings!$D$7,AA460&lt;Settings!$E$7))),Settings!$A$7,IF(AND(ISNUMBER(Settings!$D$8),ISNUMBER(Settings!$E$8),IF(Settings!$D$8&lt;=Settings!$E$8,AND(AA460&gt;=Settings!$D$8,AA460&lt;Settings!$E$8),OR(AA460&gt;=Settings!$D$8,AA460&lt;Settings!$E$8))),Settings!$A$8,IF(AND(ISNUMBER(Settings!$D$9),ISNUMBER(Settings!$E$9),IF(Settings!$D$9&lt;=Settings!$E$9,AND(AA460&gt;=Settings!$D$9,AA460&lt;Settings!$E$9),OR(AA460&gt;=Settings!$D$9,AA460&lt;Settings!$E$9))),Settings!$A$9,IF(AND(ISNUMBER(Settings!$D$10),ISNUMBER(Settings!$E$10),IF(Settings!$D$10&lt;=Settings!$E$10,AND(AA460&gt;=Settings!$D$10,AA460&lt;Settings!$E$10),OR(AA460&gt;=Settings!$D$10,AA460&lt;Settings!$E$10))),Settings!$A$10,"")))))))</f>
        <v>0</v>
      </c>
      <c r="AA460">
        <f>IF(AND(A460,ISNUMBER(Journal!$B460)),MOD(ROUND(MOD(Journal!$B460,1)*1440,0)-ROUND(Journal!$D$8*60,0),1440),"")</f>
        <v>0</v>
      </c>
      <c r="AB460">
        <f>IF(G460=1,"LONG",IF(G460=-1,"SHORT",""))</f>
        <v>0</v>
      </c>
      <c r="AC460">
        <f>AC459+IF(K460,1,0)</f>
        <v>0</v>
      </c>
      <c r="AD460">
        <f>IF(K460,AC460,"")</f>
        <v>0</v>
      </c>
      <c r="AE460">
        <f>J460="OPEN"</f>
        <v>0</v>
      </c>
      <c r="AF460">
        <f>AND(J460&lt;&gt;"",J460&lt;&gt;"OK",J460&lt;&gt;"OPEN")</f>
        <v>0</v>
      </c>
      <c r="AH460">
        <v>449</v>
      </c>
      <c r="AI460">
        <f>IF(AH460&gt;$AZ$11,"",IF(AH460=0,Journal!$D$3,INDEX($Q$11:$Q$1010,MATCH(AH460,$AD$11:$AD$1010,0))))</f>
        <v>0</v>
      </c>
      <c r="AJ460">
        <v>450</v>
      </c>
      <c r="AK460">
        <f>IF(AJ460&gt;$AZ$11,"",INDEX($P$11:$P$1010,MATCH(AJ460,$AD$11:$AD$1010,0)))</f>
        <v>0</v>
      </c>
    </row>
    <row r="461" spans="1:37">
      <c r="A461">
        <f>COUNTA(Journal!A461:M461)&gt;0</f>
        <v>0</v>
      </c>
      <c r="B461">
        <f>IF(Journal!$C461="",0,IFERROR(MATCH(Journal!$C461,Markets!$A$5:$A$154,0),0))</f>
        <v>0</v>
      </c>
      <c r="C461">
        <f>IF(B461&gt;0,INDEX(Markets!$C$5:$C$154,B461),"")</f>
        <v>0</v>
      </c>
      <c r="D461">
        <f>IF(B461&gt;0,INDEX(Markets!$F$5:$F$154,B461),"")</f>
        <v>0</v>
      </c>
      <c r="E461">
        <f>IF(B461&gt;0,IF(INDEX(Markets!$G$5:$G$154,B461)="",Journal!$D$4,INDEX(Markets!$G$5:$G$154,B461)),"")</f>
        <v>0</v>
      </c>
      <c r="F461">
        <f>IF(B461&gt;0,N(INDEX(Markets!$H$5:$H$154,B461)),0)</f>
        <v>0</v>
      </c>
      <c r="G461">
        <f>IF(Journal!$D461="LONG",1,IF(Journal!$D461="SHORT",-1,0))</f>
        <v>0</v>
      </c>
      <c r="H461">
        <f>IF(AND(ISNUMBER(Journal!$E461),ISNUMBER(Journal!$F461)),ABS(Journal!$E461-Journal!$F461),"")</f>
        <v>0</v>
      </c>
      <c r="I461">
        <f>IF(NOT(A461),"",IF(Journal!$C461="","INSTRUMENT MISSING",IF(B461=0,"UNKNOWN INSTRUMENT",IF(OR(NOT(ISNUMBER(C461)),NOT(ISNUMBER(D461))),"INSTRUMENT SPECS MISSING",IF(OR(C461&lt;=0,D461&lt;=0),"INSTRUMENT SPECS MISSING",IF(NOT(ISNUMBER(Journal!$E461)),"ENTRY MISSING",IF(NOT(ISNUMBER(Journal!$F461)),"SL MISSING",IF(Journal!$F461=Journal!$E461,"SL = ENTRY",IF(G461=0,"DIRECTION MISSING",IF(G461*(Journal!$E461-Journal!$F461)&lt;=0,"SL WRONG SIDE",IF(NOT(AND(ISNUMBER(Journal!$L461),Journal!$L461&gt;0)),IF(TRUE,"LOTS MISSING","RISK MISSING"),"")))))))))))</f>
        <v>0</v>
      </c>
      <c r="J461">
        <f>IF(NOT(A461),"",IF(I461&lt;&gt;"",I461,IF(AND(ISNUMBER(Journal!$G461),G461*(Journal!$G461-Journal!$E461)&lt;=0),"TP1 WRONG SIDE",IF(AND(ISNUMBER(Journal!$H461),G461*(Journal!$H461-Journal!$E461)&lt;=0),"TP2 WRONG SIDE",IF(AND(ISNUMBER(Journal!$I461),G461*(Journal!$I461-Journal!$E461)&lt;=0),"TP3 WRONG SIDE",IF(Journal!$K461="","OPEN",IF(AND(Journal!$M461&lt;&gt;"",OR(NOT(ISNUMBER(Journal!$M461)),Journal!$M461&lt;=0,Journal!$M461&gt;=1)),"TP1 % INVALID",IF(Journal!$K461="SL","OK",IF(Journal!$K461="TP",IF(ISNUMBER(Journal!$G461),"OK","TP1 MISSING"),IF(Journal!$K461="Manual exit",IF(ISNUMBER(Journal!$J461),"OK","MANUAL MISSING"),IF(Journal!$K461="TP1 + Breakeven",IF(ISNUMBER(Journal!$G461),"OK","TP1 MISSING"),IF(Journal!$K461="TP1 + Manual",IF(ISNUMBER(Journal!$G461),IF(ISNUMBER(Journal!$J461),"OK","MANUAL MISSING"),IF(ISNUMBER(Journal!$J461),"TP1 MISSING","TP1 &amp; MANUAL MISSING")),IF(Journal!$K461="Multiple TP",IF(ISNUMBER(Journal!$G461),IF(ISNUMBER(Journal!$H461),"OK","TP2 MISSING"),IF(ISNUMBER(Journal!$H461),"TP1 MISSING","TP1 &amp; TP2 MISSING")),"UNKNOWN OUTCOME")))))))))))))</f>
        <v>0</v>
      </c>
      <c r="K461">
        <f>J461="OK"</f>
        <v>0</v>
      </c>
      <c r="L461">
        <f>IF(ISNUMBER(Journal!$M461),Journal!$M461,0.5)</f>
        <v>0</v>
      </c>
      <c r="M461">
        <f>IF(NOT(K461),"",G461*IF(Journal!$K461="SL",Journal!$F461-Journal!$E461,IF(Journal!$K461="TP",Journal!$G461-Journal!$E461,IF(Journal!$K461="Manual exit",Journal!$J461-Journal!$E461,IF(Journal!$K461="TP1 + Breakeven",L461*(Journal!$G461-Journal!$E461),IF(Journal!$K461="TP1 + Manual",L461*(Journal!$G461-Journal!$E461)+(1-L461)*(Journal!$J461-Journal!$E461),(Journal!$G461+Journal!$H461+IF(ISNUMBER(Journal!$I461),Journal!$I461,0))/IF(ISNUMBER(Journal!$I461),3,2)-Journal!$E461))))))</f>
        <v>0</v>
      </c>
      <c r="N461">
        <f>IF(K461,Journal!$E461+G461*M461,"")</f>
        <v>0</v>
      </c>
      <c r="O461">
        <f>Q460</f>
        <v>0</v>
      </c>
      <c r="P461">
        <f>IF(OR(NOT(A461),I461&lt;&gt;""),"",Journal!$L461)</f>
        <v>0</v>
      </c>
      <c r="Q461">
        <f>O461+IF(K461,V461,0)</f>
        <v>0</v>
      </c>
      <c r="R461">
        <f>IF(P461="","",H461*P461*C461*D461)</f>
        <v>0</v>
      </c>
      <c r="S461">
        <f>IF(K461,M461*P461*C461*D461,"")</f>
        <v>0</v>
      </c>
      <c r="T461">
        <f>IF(K461,-IF(F461&gt;0,F461*Journal!$E461*P461*C461*D461,P461*E461),"")</f>
        <v>0</v>
      </c>
      <c r="U461">
        <f>IF(K461,IF(S461&gt;0,"W",IF(S461&lt;0,"L","B")),"")</f>
        <v>0</v>
      </c>
      <c r="V461">
        <f>IF(K461,S461+T461,"")</f>
        <v>0</v>
      </c>
      <c r="W461">
        <f>IF(K461,V461/O461,"")</f>
        <v>0</v>
      </c>
      <c r="X461">
        <f>IF(K461,M461/H461,"")</f>
        <v>0</v>
      </c>
      <c r="Y461">
        <f>IF(AND(OR(J461="OK",J461="OPEN"),ISNUMBER(Journal!$G461)),G461*(Journal!$G461-Journal!$E461)/H461,"")</f>
        <v>0</v>
      </c>
      <c r="Z461">
        <f>IF(AA461="","",IF(AND(ISNUMBER(Settings!$D$5),ISNUMBER(Settings!$E$5),IF(Settings!$D$5&lt;=Settings!$E$5,AND(AA461&gt;=Settings!$D$5,AA461&lt;Settings!$E$5),OR(AA461&gt;=Settings!$D$5,AA461&lt;Settings!$E$5))),Settings!$A$5,IF(AND(ISNUMBER(Settings!$D$6),ISNUMBER(Settings!$E$6),IF(Settings!$D$6&lt;=Settings!$E$6,AND(AA461&gt;=Settings!$D$6,AA461&lt;Settings!$E$6),OR(AA461&gt;=Settings!$D$6,AA461&lt;Settings!$E$6))),Settings!$A$6,IF(AND(ISNUMBER(Settings!$D$7),ISNUMBER(Settings!$E$7),IF(Settings!$D$7&lt;=Settings!$E$7,AND(AA461&gt;=Settings!$D$7,AA461&lt;Settings!$E$7),OR(AA461&gt;=Settings!$D$7,AA461&lt;Settings!$E$7))),Settings!$A$7,IF(AND(ISNUMBER(Settings!$D$8),ISNUMBER(Settings!$E$8),IF(Settings!$D$8&lt;=Settings!$E$8,AND(AA461&gt;=Settings!$D$8,AA461&lt;Settings!$E$8),OR(AA461&gt;=Settings!$D$8,AA461&lt;Settings!$E$8))),Settings!$A$8,IF(AND(ISNUMBER(Settings!$D$9),ISNUMBER(Settings!$E$9),IF(Settings!$D$9&lt;=Settings!$E$9,AND(AA461&gt;=Settings!$D$9,AA461&lt;Settings!$E$9),OR(AA461&gt;=Settings!$D$9,AA461&lt;Settings!$E$9))),Settings!$A$9,IF(AND(ISNUMBER(Settings!$D$10),ISNUMBER(Settings!$E$10),IF(Settings!$D$10&lt;=Settings!$E$10,AND(AA461&gt;=Settings!$D$10,AA461&lt;Settings!$E$10),OR(AA461&gt;=Settings!$D$10,AA461&lt;Settings!$E$10))),Settings!$A$10,"")))))))</f>
        <v>0</v>
      </c>
      <c r="AA461">
        <f>IF(AND(A461,ISNUMBER(Journal!$B461)),MOD(ROUND(MOD(Journal!$B461,1)*1440,0)-ROUND(Journal!$D$8*60,0),1440),"")</f>
        <v>0</v>
      </c>
      <c r="AB461">
        <f>IF(G461=1,"LONG",IF(G461=-1,"SHORT",""))</f>
        <v>0</v>
      </c>
      <c r="AC461">
        <f>AC460+IF(K461,1,0)</f>
        <v>0</v>
      </c>
      <c r="AD461">
        <f>IF(K461,AC461,"")</f>
        <v>0</v>
      </c>
      <c r="AE461">
        <f>J461="OPEN"</f>
        <v>0</v>
      </c>
      <c r="AF461">
        <f>AND(J461&lt;&gt;"",J461&lt;&gt;"OK",J461&lt;&gt;"OPEN")</f>
        <v>0</v>
      </c>
      <c r="AH461">
        <v>450</v>
      </c>
      <c r="AI461">
        <f>IF(AH461&gt;$AZ$11,"",IF(AH461=0,Journal!$D$3,INDEX($Q$11:$Q$1010,MATCH(AH461,$AD$11:$AD$1010,0))))</f>
        <v>0</v>
      </c>
      <c r="AJ461">
        <v>451</v>
      </c>
      <c r="AK461">
        <f>IF(AJ461&gt;$AZ$11,"",INDEX($P$11:$P$1010,MATCH(AJ461,$AD$11:$AD$1010,0)))</f>
        <v>0</v>
      </c>
    </row>
    <row r="462" spans="1:37">
      <c r="A462">
        <f>COUNTA(Journal!A462:M462)&gt;0</f>
        <v>0</v>
      </c>
      <c r="B462">
        <f>IF(Journal!$C462="",0,IFERROR(MATCH(Journal!$C462,Markets!$A$5:$A$154,0),0))</f>
        <v>0</v>
      </c>
      <c r="C462">
        <f>IF(B462&gt;0,INDEX(Markets!$C$5:$C$154,B462),"")</f>
        <v>0</v>
      </c>
      <c r="D462">
        <f>IF(B462&gt;0,INDEX(Markets!$F$5:$F$154,B462),"")</f>
        <v>0</v>
      </c>
      <c r="E462">
        <f>IF(B462&gt;0,IF(INDEX(Markets!$G$5:$G$154,B462)="",Journal!$D$4,INDEX(Markets!$G$5:$G$154,B462)),"")</f>
        <v>0</v>
      </c>
      <c r="F462">
        <f>IF(B462&gt;0,N(INDEX(Markets!$H$5:$H$154,B462)),0)</f>
        <v>0</v>
      </c>
      <c r="G462">
        <f>IF(Journal!$D462="LONG",1,IF(Journal!$D462="SHORT",-1,0))</f>
        <v>0</v>
      </c>
      <c r="H462">
        <f>IF(AND(ISNUMBER(Journal!$E462),ISNUMBER(Journal!$F462)),ABS(Journal!$E462-Journal!$F462),"")</f>
        <v>0</v>
      </c>
      <c r="I462">
        <f>IF(NOT(A462),"",IF(Journal!$C462="","INSTRUMENT MISSING",IF(B462=0,"UNKNOWN INSTRUMENT",IF(OR(NOT(ISNUMBER(C462)),NOT(ISNUMBER(D462))),"INSTRUMENT SPECS MISSING",IF(OR(C462&lt;=0,D462&lt;=0),"INSTRUMENT SPECS MISSING",IF(NOT(ISNUMBER(Journal!$E462)),"ENTRY MISSING",IF(NOT(ISNUMBER(Journal!$F462)),"SL MISSING",IF(Journal!$F462=Journal!$E462,"SL = ENTRY",IF(G462=0,"DIRECTION MISSING",IF(G462*(Journal!$E462-Journal!$F462)&lt;=0,"SL WRONG SIDE",IF(NOT(AND(ISNUMBER(Journal!$L462),Journal!$L462&gt;0)),IF(TRUE,"LOTS MISSING","RISK MISSING"),"")))))))))))</f>
        <v>0</v>
      </c>
      <c r="J462">
        <f>IF(NOT(A462),"",IF(I462&lt;&gt;"",I462,IF(AND(ISNUMBER(Journal!$G462),G462*(Journal!$G462-Journal!$E462)&lt;=0),"TP1 WRONG SIDE",IF(AND(ISNUMBER(Journal!$H462),G462*(Journal!$H462-Journal!$E462)&lt;=0),"TP2 WRONG SIDE",IF(AND(ISNUMBER(Journal!$I462),G462*(Journal!$I462-Journal!$E462)&lt;=0),"TP3 WRONG SIDE",IF(Journal!$K462="","OPEN",IF(AND(Journal!$M462&lt;&gt;"",OR(NOT(ISNUMBER(Journal!$M462)),Journal!$M462&lt;=0,Journal!$M462&gt;=1)),"TP1 % INVALID",IF(Journal!$K462="SL","OK",IF(Journal!$K462="TP",IF(ISNUMBER(Journal!$G462),"OK","TP1 MISSING"),IF(Journal!$K462="Manual exit",IF(ISNUMBER(Journal!$J462),"OK","MANUAL MISSING"),IF(Journal!$K462="TP1 + Breakeven",IF(ISNUMBER(Journal!$G462),"OK","TP1 MISSING"),IF(Journal!$K462="TP1 + Manual",IF(ISNUMBER(Journal!$G462),IF(ISNUMBER(Journal!$J462),"OK","MANUAL MISSING"),IF(ISNUMBER(Journal!$J462),"TP1 MISSING","TP1 &amp; MANUAL MISSING")),IF(Journal!$K462="Multiple TP",IF(ISNUMBER(Journal!$G462),IF(ISNUMBER(Journal!$H462),"OK","TP2 MISSING"),IF(ISNUMBER(Journal!$H462),"TP1 MISSING","TP1 &amp; TP2 MISSING")),"UNKNOWN OUTCOME")))))))))))))</f>
        <v>0</v>
      </c>
      <c r="K462">
        <f>J462="OK"</f>
        <v>0</v>
      </c>
      <c r="L462">
        <f>IF(ISNUMBER(Journal!$M462),Journal!$M462,0.5)</f>
        <v>0</v>
      </c>
      <c r="M462">
        <f>IF(NOT(K462),"",G462*IF(Journal!$K462="SL",Journal!$F462-Journal!$E462,IF(Journal!$K462="TP",Journal!$G462-Journal!$E462,IF(Journal!$K462="Manual exit",Journal!$J462-Journal!$E462,IF(Journal!$K462="TP1 + Breakeven",L462*(Journal!$G462-Journal!$E462),IF(Journal!$K462="TP1 + Manual",L462*(Journal!$G462-Journal!$E462)+(1-L462)*(Journal!$J462-Journal!$E462),(Journal!$G462+Journal!$H462+IF(ISNUMBER(Journal!$I462),Journal!$I462,0))/IF(ISNUMBER(Journal!$I462),3,2)-Journal!$E462))))))</f>
        <v>0</v>
      </c>
      <c r="N462">
        <f>IF(K462,Journal!$E462+G462*M462,"")</f>
        <v>0</v>
      </c>
      <c r="O462">
        <f>Q461</f>
        <v>0</v>
      </c>
      <c r="P462">
        <f>IF(OR(NOT(A462),I462&lt;&gt;""),"",Journal!$L462)</f>
        <v>0</v>
      </c>
      <c r="Q462">
        <f>O462+IF(K462,V462,0)</f>
        <v>0</v>
      </c>
      <c r="R462">
        <f>IF(P462="","",H462*P462*C462*D462)</f>
        <v>0</v>
      </c>
      <c r="S462">
        <f>IF(K462,M462*P462*C462*D462,"")</f>
        <v>0</v>
      </c>
      <c r="T462">
        <f>IF(K462,-IF(F462&gt;0,F462*Journal!$E462*P462*C462*D462,P462*E462),"")</f>
        <v>0</v>
      </c>
      <c r="U462">
        <f>IF(K462,IF(S462&gt;0,"W",IF(S462&lt;0,"L","B")),"")</f>
        <v>0</v>
      </c>
      <c r="V462">
        <f>IF(K462,S462+T462,"")</f>
        <v>0</v>
      </c>
      <c r="W462">
        <f>IF(K462,V462/O462,"")</f>
        <v>0</v>
      </c>
      <c r="X462">
        <f>IF(K462,M462/H462,"")</f>
        <v>0</v>
      </c>
      <c r="Y462">
        <f>IF(AND(OR(J462="OK",J462="OPEN"),ISNUMBER(Journal!$G462)),G462*(Journal!$G462-Journal!$E462)/H462,"")</f>
        <v>0</v>
      </c>
      <c r="Z462">
        <f>IF(AA462="","",IF(AND(ISNUMBER(Settings!$D$5),ISNUMBER(Settings!$E$5),IF(Settings!$D$5&lt;=Settings!$E$5,AND(AA462&gt;=Settings!$D$5,AA462&lt;Settings!$E$5),OR(AA462&gt;=Settings!$D$5,AA462&lt;Settings!$E$5))),Settings!$A$5,IF(AND(ISNUMBER(Settings!$D$6),ISNUMBER(Settings!$E$6),IF(Settings!$D$6&lt;=Settings!$E$6,AND(AA462&gt;=Settings!$D$6,AA462&lt;Settings!$E$6),OR(AA462&gt;=Settings!$D$6,AA462&lt;Settings!$E$6))),Settings!$A$6,IF(AND(ISNUMBER(Settings!$D$7),ISNUMBER(Settings!$E$7),IF(Settings!$D$7&lt;=Settings!$E$7,AND(AA462&gt;=Settings!$D$7,AA462&lt;Settings!$E$7),OR(AA462&gt;=Settings!$D$7,AA462&lt;Settings!$E$7))),Settings!$A$7,IF(AND(ISNUMBER(Settings!$D$8),ISNUMBER(Settings!$E$8),IF(Settings!$D$8&lt;=Settings!$E$8,AND(AA462&gt;=Settings!$D$8,AA462&lt;Settings!$E$8),OR(AA462&gt;=Settings!$D$8,AA462&lt;Settings!$E$8))),Settings!$A$8,IF(AND(ISNUMBER(Settings!$D$9),ISNUMBER(Settings!$E$9),IF(Settings!$D$9&lt;=Settings!$E$9,AND(AA462&gt;=Settings!$D$9,AA462&lt;Settings!$E$9),OR(AA462&gt;=Settings!$D$9,AA462&lt;Settings!$E$9))),Settings!$A$9,IF(AND(ISNUMBER(Settings!$D$10),ISNUMBER(Settings!$E$10),IF(Settings!$D$10&lt;=Settings!$E$10,AND(AA462&gt;=Settings!$D$10,AA462&lt;Settings!$E$10),OR(AA462&gt;=Settings!$D$10,AA462&lt;Settings!$E$10))),Settings!$A$10,"")))))))</f>
        <v>0</v>
      </c>
      <c r="AA462">
        <f>IF(AND(A462,ISNUMBER(Journal!$B462)),MOD(ROUND(MOD(Journal!$B462,1)*1440,0)-ROUND(Journal!$D$8*60,0),1440),"")</f>
        <v>0</v>
      </c>
      <c r="AB462">
        <f>IF(G462=1,"LONG",IF(G462=-1,"SHORT",""))</f>
        <v>0</v>
      </c>
      <c r="AC462">
        <f>AC461+IF(K462,1,0)</f>
        <v>0</v>
      </c>
      <c r="AD462">
        <f>IF(K462,AC462,"")</f>
        <v>0</v>
      </c>
      <c r="AE462">
        <f>J462="OPEN"</f>
        <v>0</v>
      </c>
      <c r="AF462">
        <f>AND(J462&lt;&gt;"",J462&lt;&gt;"OK",J462&lt;&gt;"OPEN")</f>
        <v>0</v>
      </c>
      <c r="AH462">
        <v>451</v>
      </c>
      <c r="AI462">
        <f>IF(AH462&gt;$AZ$11,"",IF(AH462=0,Journal!$D$3,INDEX($Q$11:$Q$1010,MATCH(AH462,$AD$11:$AD$1010,0))))</f>
        <v>0</v>
      </c>
      <c r="AJ462">
        <v>452</v>
      </c>
      <c r="AK462">
        <f>IF(AJ462&gt;$AZ$11,"",INDEX($P$11:$P$1010,MATCH(AJ462,$AD$11:$AD$1010,0)))</f>
        <v>0</v>
      </c>
    </row>
    <row r="463" spans="1:37">
      <c r="A463">
        <f>COUNTA(Journal!A463:M463)&gt;0</f>
        <v>0</v>
      </c>
      <c r="B463">
        <f>IF(Journal!$C463="",0,IFERROR(MATCH(Journal!$C463,Markets!$A$5:$A$154,0),0))</f>
        <v>0</v>
      </c>
      <c r="C463">
        <f>IF(B463&gt;0,INDEX(Markets!$C$5:$C$154,B463),"")</f>
        <v>0</v>
      </c>
      <c r="D463">
        <f>IF(B463&gt;0,INDEX(Markets!$F$5:$F$154,B463),"")</f>
        <v>0</v>
      </c>
      <c r="E463">
        <f>IF(B463&gt;0,IF(INDEX(Markets!$G$5:$G$154,B463)="",Journal!$D$4,INDEX(Markets!$G$5:$G$154,B463)),"")</f>
        <v>0</v>
      </c>
      <c r="F463">
        <f>IF(B463&gt;0,N(INDEX(Markets!$H$5:$H$154,B463)),0)</f>
        <v>0</v>
      </c>
      <c r="G463">
        <f>IF(Journal!$D463="LONG",1,IF(Journal!$D463="SHORT",-1,0))</f>
        <v>0</v>
      </c>
      <c r="H463">
        <f>IF(AND(ISNUMBER(Journal!$E463),ISNUMBER(Journal!$F463)),ABS(Journal!$E463-Journal!$F463),"")</f>
        <v>0</v>
      </c>
      <c r="I463">
        <f>IF(NOT(A463),"",IF(Journal!$C463="","INSTRUMENT MISSING",IF(B463=0,"UNKNOWN INSTRUMENT",IF(OR(NOT(ISNUMBER(C463)),NOT(ISNUMBER(D463))),"INSTRUMENT SPECS MISSING",IF(OR(C463&lt;=0,D463&lt;=0),"INSTRUMENT SPECS MISSING",IF(NOT(ISNUMBER(Journal!$E463)),"ENTRY MISSING",IF(NOT(ISNUMBER(Journal!$F463)),"SL MISSING",IF(Journal!$F463=Journal!$E463,"SL = ENTRY",IF(G463=0,"DIRECTION MISSING",IF(G463*(Journal!$E463-Journal!$F463)&lt;=0,"SL WRONG SIDE",IF(NOT(AND(ISNUMBER(Journal!$L463),Journal!$L463&gt;0)),IF(TRUE,"LOTS MISSING","RISK MISSING"),"")))))))))))</f>
        <v>0</v>
      </c>
      <c r="J463">
        <f>IF(NOT(A463),"",IF(I463&lt;&gt;"",I463,IF(AND(ISNUMBER(Journal!$G463),G463*(Journal!$G463-Journal!$E463)&lt;=0),"TP1 WRONG SIDE",IF(AND(ISNUMBER(Journal!$H463),G463*(Journal!$H463-Journal!$E463)&lt;=0),"TP2 WRONG SIDE",IF(AND(ISNUMBER(Journal!$I463),G463*(Journal!$I463-Journal!$E463)&lt;=0),"TP3 WRONG SIDE",IF(Journal!$K463="","OPEN",IF(AND(Journal!$M463&lt;&gt;"",OR(NOT(ISNUMBER(Journal!$M463)),Journal!$M463&lt;=0,Journal!$M463&gt;=1)),"TP1 % INVALID",IF(Journal!$K463="SL","OK",IF(Journal!$K463="TP",IF(ISNUMBER(Journal!$G463),"OK","TP1 MISSING"),IF(Journal!$K463="Manual exit",IF(ISNUMBER(Journal!$J463),"OK","MANUAL MISSING"),IF(Journal!$K463="TP1 + Breakeven",IF(ISNUMBER(Journal!$G463),"OK","TP1 MISSING"),IF(Journal!$K463="TP1 + Manual",IF(ISNUMBER(Journal!$G463),IF(ISNUMBER(Journal!$J463),"OK","MANUAL MISSING"),IF(ISNUMBER(Journal!$J463),"TP1 MISSING","TP1 &amp; MANUAL MISSING")),IF(Journal!$K463="Multiple TP",IF(ISNUMBER(Journal!$G463),IF(ISNUMBER(Journal!$H463),"OK","TP2 MISSING"),IF(ISNUMBER(Journal!$H463),"TP1 MISSING","TP1 &amp; TP2 MISSING")),"UNKNOWN OUTCOME")))))))))))))</f>
        <v>0</v>
      </c>
      <c r="K463">
        <f>J463="OK"</f>
        <v>0</v>
      </c>
      <c r="L463">
        <f>IF(ISNUMBER(Journal!$M463),Journal!$M463,0.5)</f>
        <v>0</v>
      </c>
      <c r="M463">
        <f>IF(NOT(K463),"",G463*IF(Journal!$K463="SL",Journal!$F463-Journal!$E463,IF(Journal!$K463="TP",Journal!$G463-Journal!$E463,IF(Journal!$K463="Manual exit",Journal!$J463-Journal!$E463,IF(Journal!$K463="TP1 + Breakeven",L463*(Journal!$G463-Journal!$E463),IF(Journal!$K463="TP1 + Manual",L463*(Journal!$G463-Journal!$E463)+(1-L463)*(Journal!$J463-Journal!$E463),(Journal!$G463+Journal!$H463+IF(ISNUMBER(Journal!$I463),Journal!$I463,0))/IF(ISNUMBER(Journal!$I463),3,2)-Journal!$E463))))))</f>
        <v>0</v>
      </c>
      <c r="N463">
        <f>IF(K463,Journal!$E463+G463*M463,"")</f>
        <v>0</v>
      </c>
      <c r="O463">
        <f>Q462</f>
        <v>0</v>
      </c>
      <c r="P463">
        <f>IF(OR(NOT(A463),I463&lt;&gt;""),"",Journal!$L463)</f>
        <v>0</v>
      </c>
      <c r="Q463">
        <f>O463+IF(K463,V463,0)</f>
        <v>0</v>
      </c>
      <c r="R463">
        <f>IF(P463="","",H463*P463*C463*D463)</f>
        <v>0</v>
      </c>
      <c r="S463">
        <f>IF(K463,M463*P463*C463*D463,"")</f>
        <v>0</v>
      </c>
      <c r="T463">
        <f>IF(K463,-IF(F463&gt;0,F463*Journal!$E463*P463*C463*D463,P463*E463),"")</f>
        <v>0</v>
      </c>
      <c r="U463">
        <f>IF(K463,IF(S463&gt;0,"W",IF(S463&lt;0,"L","B")),"")</f>
        <v>0</v>
      </c>
      <c r="V463">
        <f>IF(K463,S463+T463,"")</f>
        <v>0</v>
      </c>
      <c r="W463">
        <f>IF(K463,V463/O463,"")</f>
        <v>0</v>
      </c>
      <c r="X463">
        <f>IF(K463,M463/H463,"")</f>
        <v>0</v>
      </c>
      <c r="Y463">
        <f>IF(AND(OR(J463="OK",J463="OPEN"),ISNUMBER(Journal!$G463)),G463*(Journal!$G463-Journal!$E463)/H463,"")</f>
        <v>0</v>
      </c>
      <c r="Z463">
        <f>IF(AA463="","",IF(AND(ISNUMBER(Settings!$D$5),ISNUMBER(Settings!$E$5),IF(Settings!$D$5&lt;=Settings!$E$5,AND(AA463&gt;=Settings!$D$5,AA463&lt;Settings!$E$5),OR(AA463&gt;=Settings!$D$5,AA463&lt;Settings!$E$5))),Settings!$A$5,IF(AND(ISNUMBER(Settings!$D$6),ISNUMBER(Settings!$E$6),IF(Settings!$D$6&lt;=Settings!$E$6,AND(AA463&gt;=Settings!$D$6,AA463&lt;Settings!$E$6),OR(AA463&gt;=Settings!$D$6,AA463&lt;Settings!$E$6))),Settings!$A$6,IF(AND(ISNUMBER(Settings!$D$7),ISNUMBER(Settings!$E$7),IF(Settings!$D$7&lt;=Settings!$E$7,AND(AA463&gt;=Settings!$D$7,AA463&lt;Settings!$E$7),OR(AA463&gt;=Settings!$D$7,AA463&lt;Settings!$E$7))),Settings!$A$7,IF(AND(ISNUMBER(Settings!$D$8),ISNUMBER(Settings!$E$8),IF(Settings!$D$8&lt;=Settings!$E$8,AND(AA463&gt;=Settings!$D$8,AA463&lt;Settings!$E$8),OR(AA463&gt;=Settings!$D$8,AA463&lt;Settings!$E$8))),Settings!$A$8,IF(AND(ISNUMBER(Settings!$D$9),ISNUMBER(Settings!$E$9),IF(Settings!$D$9&lt;=Settings!$E$9,AND(AA463&gt;=Settings!$D$9,AA463&lt;Settings!$E$9),OR(AA463&gt;=Settings!$D$9,AA463&lt;Settings!$E$9))),Settings!$A$9,IF(AND(ISNUMBER(Settings!$D$10),ISNUMBER(Settings!$E$10),IF(Settings!$D$10&lt;=Settings!$E$10,AND(AA463&gt;=Settings!$D$10,AA463&lt;Settings!$E$10),OR(AA463&gt;=Settings!$D$10,AA463&lt;Settings!$E$10))),Settings!$A$10,"")))))))</f>
        <v>0</v>
      </c>
      <c r="AA463">
        <f>IF(AND(A463,ISNUMBER(Journal!$B463)),MOD(ROUND(MOD(Journal!$B463,1)*1440,0)-ROUND(Journal!$D$8*60,0),1440),"")</f>
        <v>0</v>
      </c>
      <c r="AB463">
        <f>IF(G463=1,"LONG",IF(G463=-1,"SHORT",""))</f>
        <v>0</v>
      </c>
      <c r="AC463">
        <f>AC462+IF(K463,1,0)</f>
        <v>0</v>
      </c>
      <c r="AD463">
        <f>IF(K463,AC463,"")</f>
        <v>0</v>
      </c>
      <c r="AE463">
        <f>J463="OPEN"</f>
        <v>0</v>
      </c>
      <c r="AF463">
        <f>AND(J463&lt;&gt;"",J463&lt;&gt;"OK",J463&lt;&gt;"OPEN")</f>
        <v>0</v>
      </c>
      <c r="AH463">
        <v>452</v>
      </c>
      <c r="AI463">
        <f>IF(AH463&gt;$AZ$11,"",IF(AH463=0,Journal!$D$3,INDEX($Q$11:$Q$1010,MATCH(AH463,$AD$11:$AD$1010,0))))</f>
        <v>0</v>
      </c>
      <c r="AJ463">
        <v>453</v>
      </c>
      <c r="AK463">
        <f>IF(AJ463&gt;$AZ$11,"",INDEX($P$11:$P$1010,MATCH(AJ463,$AD$11:$AD$1010,0)))</f>
        <v>0</v>
      </c>
    </row>
    <row r="464" spans="1:37">
      <c r="A464">
        <f>COUNTA(Journal!A464:M464)&gt;0</f>
        <v>0</v>
      </c>
      <c r="B464">
        <f>IF(Journal!$C464="",0,IFERROR(MATCH(Journal!$C464,Markets!$A$5:$A$154,0),0))</f>
        <v>0</v>
      </c>
      <c r="C464">
        <f>IF(B464&gt;0,INDEX(Markets!$C$5:$C$154,B464),"")</f>
        <v>0</v>
      </c>
      <c r="D464">
        <f>IF(B464&gt;0,INDEX(Markets!$F$5:$F$154,B464),"")</f>
        <v>0</v>
      </c>
      <c r="E464">
        <f>IF(B464&gt;0,IF(INDEX(Markets!$G$5:$G$154,B464)="",Journal!$D$4,INDEX(Markets!$G$5:$G$154,B464)),"")</f>
        <v>0</v>
      </c>
      <c r="F464">
        <f>IF(B464&gt;0,N(INDEX(Markets!$H$5:$H$154,B464)),0)</f>
        <v>0</v>
      </c>
      <c r="G464">
        <f>IF(Journal!$D464="LONG",1,IF(Journal!$D464="SHORT",-1,0))</f>
        <v>0</v>
      </c>
      <c r="H464">
        <f>IF(AND(ISNUMBER(Journal!$E464),ISNUMBER(Journal!$F464)),ABS(Journal!$E464-Journal!$F464),"")</f>
        <v>0</v>
      </c>
      <c r="I464">
        <f>IF(NOT(A464),"",IF(Journal!$C464="","INSTRUMENT MISSING",IF(B464=0,"UNKNOWN INSTRUMENT",IF(OR(NOT(ISNUMBER(C464)),NOT(ISNUMBER(D464))),"INSTRUMENT SPECS MISSING",IF(OR(C464&lt;=0,D464&lt;=0),"INSTRUMENT SPECS MISSING",IF(NOT(ISNUMBER(Journal!$E464)),"ENTRY MISSING",IF(NOT(ISNUMBER(Journal!$F464)),"SL MISSING",IF(Journal!$F464=Journal!$E464,"SL = ENTRY",IF(G464=0,"DIRECTION MISSING",IF(G464*(Journal!$E464-Journal!$F464)&lt;=0,"SL WRONG SIDE",IF(NOT(AND(ISNUMBER(Journal!$L464),Journal!$L464&gt;0)),IF(TRUE,"LOTS MISSING","RISK MISSING"),"")))))))))))</f>
        <v>0</v>
      </c>
      <c r="J464">
        <f>IF(NOT(A464),"",IF(I464&lt;&gt;"",I464,IF(AND(ISNUMBER(Journal!$G464),G464*(Journal!$G464-Journal!$E464)&lt;=0),"TP1 WRONG SIDE",IF(AND(ISNUMBER(Journal!$H464),G464*(Journal!$H464-Journal!$E464)&lt;=0),"TP2 WRONG SIDE",IF(AND(ISNUMBER(Journal!$I464),G464*(Journal!$I464-Journal!$E464)&lt;=0),"TP3 WRONG SIDE",IF(Journal!$K464="","OPEN",IF(AND(Journal!$M464&lt;&gt;"",OR(NOT(ISNUMBER(Journal!$M464)),Journal!$M464&lt;=0,Journal!$M464&gt;=1)),"TP1 % INVALID",IF(Journal!$K464="SL","OK",IF(Journal!$K464="TP",IF(ISNUMBER(Journal!$G464),"OK","TP1 MISSING"),IF(Journal!$K464="Manual exit",IF(ISNUMBER(Journal!$J464),"OK","MANUAL MISSING"),IF(Journal!$K464="TP1 + Breakeven",IF(ISNUMBER(Journal!$G464),"OK","TP1 MISSING"),IF(Journal!$K464="TP1 + Manual",IF(ISNUMBER(Journal!$G464),IF(ISNUMBER(Journal!$J464),"OK","MANUAL MISSING"),IF(ISNUMBER(Journal!$J464),"TP1 MISSING","TP1 &amp; MANUAL MISSING")),IF(Journal!$K464="Multiple TP",IF(ISNUMBER(Journal!$G464),IF(ISNUMBER(Journal!$H464),"OK","TP2 MISSING"),IF(ISNUMBER(Journal!$H464),"TP1 MISSING","TP1 &amp; TP2 MISSING")),"UNKNOWN OUTCOME")))))))))))))</f>
        <v>0</v>
      </c>
      <c r="K464">
        <f>J464="OK"</f>
        <v>0</v>
      </c>
      <c r="L464">
        <f>IF(ISNUMBER(Journal!$M464),Journal!$M464,0.5)</f>
        <v>0</v>
      </c>
      <c r="M464">
        <f>IF(NOT(K464),"",G464*IF(Journal!$K464="SL",Journal!$F464-Journal!$E464,IF(Journal!$K464="TP",Journal!$G464-Journal!$E464,IF(Journal!$K464="Manual exit",Journal!$J464-Journal!$E464,IF(Journal!$K464="TP1 + Breakeven",L464*(Journal!$G464-Journal!$E464),IF(Journal!$K464="TP1 + Manual",L464*(Journal!$G464-Journal!$E464)+(1-L464)*(Journal!$J464-Journal!$E464),(Journal!$G464+Journal!$H464+IF(ISNUMBER(Journal!$I464),Journal!$I464,0))/IF(ISNUMBER(Journal!$I464),3,2)-Journal!$E464))))))</f>
        <v>0</v>
      </c>
      <c r="N464">
        <f>IF(K464,Journal!$E464+G464*M464,"")</f>
        <v>0</v>
      </c>
      <c r="O464">
        <f>Q463</f>
        <v>0</v>
      </c>
      <c r="P464">
        <f>IF(OR(NOT(A464),I464&lt;&gt;""),"",Journal!$L464)</f>
        <v>0</v>
      </c>
      <c r="Q464">
        <f>O464+IF(K464,V464,0)</f>
        <v>0</v>
      </c>
      <c r="R464">
        <f>IF(P464="","",H464*P464*C464*D464)</f>
        <v>0</v>
      </c>
      <c r="S464">
        <f>IF(K464,M464*P464*C464*D464,"")</f>
        <v>0</v>
      </c>
      <c r="T464">
        <f>IF(K464,-IF(F464&gt;0,F464*Journal!$E464*P464*C464*D464,P464*E464),"")</f>
        <v>0</v>
      </c>
      <c r="U464">
        <f>IF(K464,IF(S464&gt;0,"W",IF(S464&lt;0,"L","B")),"")</f>
        <v>0</v>
      </c>
      <c r="V464">
        <f>IF(K464,S464+T464,"")</f>
        <v>0</v>
      </c>
      <c r="W464">
        <f>IF(K464,V464/O464,"")</f>
        <v>0</v>
      </c>
      <c r="X464">
        <f>IF(K464,M464/H464,"")</f>
        <v>0</v>
      </c>
      <c r="Y464">
        <f>IF(AND(OR(J464="OK",J464="OPEN"),ISNUMBER(Journal!$G464)),G464*(Journal!$G464-Journal!$E464)/H464,"")</f>
        <v>0</v>
      </c>
      <c r="Z464">
        <f>IF(AA464="","",IF(AND(ISNUMBER(Settings!$D$5),ISNUMBER(Settings!$E$5),IF(Settings!$D$5&lt;=Settings!$E$5,AND(AA464&gt;=Settings!$D$5,AA464&lt;Settings!$E$5),OR(AA464&gt;=Settings!$D$5,AA464&lt;Settings!$E$5))),Settings!$A$5,IF(AND(ISNUMBER(Settings!$D$6),ISNUMBER(Settings!$E$6),IF(Settings!$D$6&lt;=Settings!$E$6,AND(AA464&gt;=Settings!$D$6,AA464&lt;Settings!$E$6),OR(AA464&gt;=Settings!$D$6,AA464&lt;Settings!$E$6))),Settings!$A$6,IF(AND(ISNUMBER(Settings!$D$7),ISNUMBER(Settings!$E$7),IF(Settings!$D$7&lt;=Settings!$E$7,AND(AA464&gt;=Settings!$D$7,AA464&lt;Settings!$E$7),OR(AA464&gt;=Settings!$D$7,AA464&lt;Settings!$E$7))),Settings!$A$7,IF(AND(ISNUMBER(Settings!$D$8),ISNUMBER(Settings!$E$8),IF(Settings!$D$8&lt;=Settings!$E$8,AND(AA464&gt;=Settings!$D$8,AA464&lt;Settings!$E$8),OR(AA464&gt;=Settings!$D$8,AA464&lt;Settings!$E$8))),Settings!$A$8,IF(AND(ISNUMBER(Settings!$D$9),ISNUMBER(Settings!$E$9),IF(Settings!$D$9&lt;=Settings!$E$9,AND(AA464&gt;=Settings!$D$9,AA464&lt;Settings!$E$9),OR(AA464&gt;=Settings!$D$9,AA464&lt;Settings!$E$9))),Settings!$A$9,IF(AND(ISNUMBER(Settings!$D$10),ISNUMBER(Settings!$E$10),IF(Settings!$D$10&lt;=Settings!$E$10,AND(AA464&gt;=Settings!$D$10,AA464&lt;Settings!$E$10),OR(AA464&gt;=Settings!$D$10,AA464&lt;Settings!$E$10))),Settings!$A$10,"")))))))</f>
        <v>0</v>
      </c>
      <c r="AA464">
        <f>IF(AND(A464,ISNUMBER(Journal!$B464)),MOD(ROUND(MOD(Journal!$B464,1)*1440,0)-ROUND(Journal!$D$8*60,0),1440),"")</f>
        <v>0</v>
      </c>
      <c r="AB464">
        <f>IF(G464=1,"LONG",IF(G464=-1,"SHORT",""))</f>
        <v>0</v>
      </c>
      <c r="AC464">
        <f>AC463+IF(K464,1,0)</f>
        <v>0</v>
      </c>
      <c r="AD464">
        <f>IF(K464,AC464,"")</f>
        <v>0</v>
      </c>
      <c r="AE464">
        <f>J464="OPEN"</f>
        <v>0</v>
      </c>
      <c r="AF464">
        <f>AND(J464&lt;&gt;"",J464&lt;&gt;"OK",J464&lt;&gt;"OPEN")</f>
        <v>0</v>
      </c>
      <c r="AH464">
        <v>453</v>
      </c>
      <c r="AI464">
        <f>IF(AH464&gt;$AZ$11,"",IF(AH464=0,Journal!$D$3,INDEX($Q$11:$Q$1010,MATCH(AH464,$AD$11:$AD$1010,0))))</f>
        <v>0</v>
      </c>
      <c r="AJ464">
        <v>454</v>
      </c>
      <c r="AK464">
        <f>IF(AJ464&gt;$AZ$11,"",INDEX($P$11:$P$1010,MATCH(AJ464,$AD$11:$AD$1010,0)))</f>
        <v>0</v>
      </c>
    </row>
    <row r="465" spans="1:37">
      <c r="A465">
        <f>COUNTA(Journal!A465:M465)&gt;0</f>
        <v>0</v>
      </c>
      <c r="B465">
        <f>IF(Journal!$C465="",0,IFERROR(MATCH(Journal!$C465,Markets!$A$5:$A$154,0),0))</f>
        <v>0</v>
      </c>
      <c r="C465">
        <f>IF(B465&gt;0,INDEX(Markets!$C$5:$C$154,B465),"")</f>
        <v>0</v>
      </c>
      <c r="D465">
        <f>IF(B465&gt;0,INDEX(Markets!$F$5:$F$154,B465),"")</f>
        <v>0</v>
      </c>
      <c r="E465">
        <f>IF(B465&gt;0,IF(INDEX(Markets!$G$5:$G$154,B465)="",Journal!$D$4,INDEX(Markets!$G$5:$G$154,B465)),"")</f>
        <v>0</v>
      </c>
      <c r="F465">
        <f>IF(B465&gt;0,N(INDEX(Markets!$H$5:$H$154,B465)),0)</f>
        <v>0</v>
      </c>
      <c r="G465">
        <f>IF(Journal!$D465="LONG",1,IF(Journal!$D465="SHORT",-1,0))</f>
        <v>0</v>
      </c>
      <c r="H465">
        <f>IF(AND(ISNUMBER(Journal!$E465),ISNUMBER(Journal!$F465)),ABS(Journal!$E465-Journal!$F465),"")</f>
        <v>0</v>
      </c>
      <c r="I465">
        <f>IF(NOT(A465),"",IF(Journal!$C465="","INSTRUMENT MISSING",IF(B465=0,"UNKNOWN INSTRUMENT",IF(OR(NOT(ISNUMBER(C465)),NOT(ISNUMBER(D465))),"INSTRUMENT SPECS MISSING",IF(OR(C465&lt;=0,D465&lt;=0),"INSTRUMENT SPECS MISSING",IF(NOT(ISNUMBER(Journal!$E465)),"ENTRY MISSING",IF(NOT(ISNUMBER(Journal!$F465)),"SL MISSING",IF(Journal!$F465=Journal!$E465,"SL = ENTRY",IF(G465=0,"DIRECTION MISSING",IF(G465*(Journal!$E465-Journal!$F465)&lt;=0,"SL WRONG SIDE",IF(NOT(AND(ISNUMBER(Journal!$L465),Journal!$L465&gt;0)),IF(TRUE,"LOTS MISSING","RISK MISSING"),"")))))))))))</f>
        <v>0</v>
      </c>
      <c r="J465">
        <f>IF(NOT(A465),"",IF(I465&lt;&gt;"",I465,IF(AND(ISNUMBER(Journal!$G465),G465*(Journal!$G465-Journal!$E465)&lt;=0),"TP1 WRONG SIDE",IF(AND(ISNUMBER(Journal!$H465),G465*(Journal!$H465-Journal!$E465)&lt;=0),"TP2 WRONG SIDE",IF(AND(ISNUMBER(Journal!$I465),G465*(Journal!$I465-Journal!$E465)&lt;=0),"TP3 WRONG SIDE",IF(Journal!$K465="","OPEN",IF(AND(Journal!$M465&lt;&gt;"",OR(NOT(ISNUMBER(Journal!$M465)),Journal!$M465&lt;=0,Journal!$M465&gt;=1)),"TP1 % INVALID",IF(Journal!$K465="SL","OK",IF(Journal!$K465="TP",IF(ISNUMBER(Journal!$G465),"OK","TP1 MISSING"),IF(Journal!$K465="Manual exit",IF(ISNUMBER(Journal!$J465),"OK","MANUAL MISSING"),IF(Journal!$K465="TP1 + Breakeven",IF(ISNUMBER(Journal!$G465),"OK","TP1 MISSING"),IF(Journal!$K465="TP1 + Manual",IF(ISNUMBER(Journal!$G465),IF(ISNUMBER(Journal!$J465),"OK","MANUAL MISSING"),IF(ISNUMBER(Journal!$J465),"TP1 MISSING","TP1 &amp; MANUAL MISSING")),IF(Journal!$K465="Multiple TP",IF(ISNUMBER(Journal!$G465),IF(ISNUMBER(Journal!$H465),"OK","TP2 MISSING"),IF(ISNUMBER(Journal!$H465),"TP1 MISSING","TP1 &amp; TP2 MISSING")),"UNKNOWN OUTCOME")))))))))))))</f>
        <v>0</v>
      </c>
      <c r="K465">
        <f>J465="OK"</f>
        <v>0</v>
      </c>
      <c r="L465">
        <f>IF(ISNUMBER(Journal!$M465),Journal!$M465,0.5)</f>
        <v>0</v>
      </c>
      <c r="M465">
        <f>IF(NOT(K465),"",G465*IF(Journal!$K465="SL",Journal!$F465-Journal!$E465,IF(Journal!$K465="TP",Journal!$G465-Journal!$E465,IF(Journal!$K465="Manual exit",Journal!$J465-Journal!$E465,IF(Journal!$K465="TP1 + Breakeven",L465*(Journal!$G465-Journal!$E465),IF(Journal!$K465="TP1 + Manual",L465*(Journal!$G465-Journal!$E465)+(1-L465)*(Journal!$J465-Journal!$E465),(Journal!$G465+Journal!$H465+IF(ISNUMBER(Journal!$I465),Journal!$I465,0))/IF(ISNUMBER(Journal!$I465),3,2)-Journal!$E465))))))</f>
        <v>0</v>
      </c>
      <c r="N465">
        <f>IF(K465,Journal!$E465+G465*M465,"")</f>
        <v>0</v>
      </c>
      <c r="O465">
        <f>Q464</f>
        <v>0</v>
      </c>
      <c r="P465">
        <f>IF(OR(NOT(A465),I465&lt;&gt;""),"",Journal!$L465)</f>
        <v>0</v>
      </c>
      <c r="Q465">
        <f>O465+IF(K465,V465,0)</f>
        <v>0</v>
      </c>
      <c r="R465">
        <f>IF(P465="","",H465*P465*C465*D465)</f>
        <v>0</v>
      </c>
      <c r="S465">
        <f>IF(K465,M465*P465*C465*D465,"")</f>
        <v>0</v>
      </c>
      <c r="T465">
        <f>IF(K465,-IF(F465&gt;0,F465*Journal!$E465*P465*C465*D465,P465*E465),"")</f>
        <v>0</v>
      </c>
      <c r="U465">
        <f>IF(K465,IF(S465&gt;0,"W",IF(S465&lt;0,"L","B")),"")</f>
        <v>0</v>
      </c>
      <c r="V465">
        <f>IF(K465,S465+T465,"")</f>
        <v>0</v>
      </c>
      <c r="W465">
        <f>IF(K465,V465/O465,"")</f>
        <v>0</v>
      </c>
      <c r="X465">
        <f>IF(K465,M465/H465,"")</f>
        <v>0</v>
      </c>
      <c r="Y465">
        <f>IF(AND(OR(J465="OK",J465="OPEN"),ISNUMBER(Journal!$G465)),G465*(Journal!$G465-Journal!$E465)/H465,"")</f>
        <v>0</v>
      </c>
      <c r="Z465">
        <f>IF(AA465="","",IF(AND(ISNUMBER(Settings!$D$5),ISNUMBER(Settings!$E$5),IF(Settings!$D$5&lt;=Settings!$E$5,AND(AA465&gt;=Settings!$D$5,AA465&lt;Settings!$E$5),OR(AA465&gt;=Settings!$D$5,AA465&lt;Settings!$E$5))),Settings!$A$5,IF(AND(ISNUMBER(Settings!$D$6),ISNUMBER(Settings!$E$6),IF(Settings!$D$6&lt;=Settings!$E$6,AND(AA465&gt;=Settings!$D$6,AA465&lt;Settings!$E$6),OR(AA465&gt;=Settings!$D$6,AA465&lt;Settings!$E$6))),Settings!$A$6,IF(AND(ISNUMBER(Settings!$D$7),ISNUMBER(Settings!$E$7),IF(Settings!$D$7&lt;=Settings!$E$7,AND(AA465&gt;=Settings!$D$7,AA465&lt;Settings!$E$7),OR(AA465&gt;=Settings!$D$7,AA465&lt;Settings!$E$7))),Settings!$A$7,IF(AND(ISNUMBER(Settings!$D$8),ISNUMBER(Settings!$E$8),IF(Settings!$D$8&lt;=Settings!$E$8,AND(AA465&gt;=Settings!$D$8,AA465&lt;Settings!$E$8),OR(AA465&gt;=Settings!$D$8,AA465&lt;Settings!$E$8))),Settings!$A$8,IF(AND(ISNUMBER(Settings!$D$9),ISNUMBER(Settings!$E$9),IF(Settings!$D$9&lt;=Settings!$E$9,AND(AA465&gt;=Settings!$D$9,AA465&lt;Settings!$E$9),OR(AA465&gt;=Settings!$D$9,AA465&lt;Settings!$E$9))),Settings!$A$9,IF(AND(ISNUMBER(Settings!$D$10),ISNUMBER(Settings!$E$10),IF(Settings!$D$10&lt;=Settings!$E$10,AND(AA465&gt;=Settings!$D$10,AA465&lt;Settings!$E$10),OR(AA465&gt;=Settings!$D$10,AA465&lt;Settings!$E$10))),Settings!$A$10,"")))))))</f>
        <v>0</v>
      </c>
      <c r="AA465">
        <f>IF(AND(A465,ISNUMBER(Journal!$B465)),MOD(ROUND(MOD(Journal!$B465,1)*1440,0)-ROUND(Journal!$D$8*60,0),1440),"")</f>
        <v>0</v>
      </c>
      <c r="AB465">
        <f>IF(G465=1,"LONG",IF(G465=-1,"SHORT",""))</f>
        <v>0</v>
      </c>
      <c r="AC465">
        <f>AC464+IF(K465,1,0)</f>
        <v>0</v>
      </c>
      <c r="AD465">
        <f>IF(K465,AC465,"")</f>
        <v>0</v>
      </c>
      <c r="AE465">
        <f>J465="OPEN"</f>
        <v>0</v>
      </c>
      <c r="AF465">
        <f>AND(J465&lt;&gt;"",J465&lt;&gt;"OK",J465&lt;&gt;"OPEN")</f>
        <v>0</v>
      </c>
      <c r="AH465">
        <v>454</v>
      </c>
      <c r="AI465">
        <f>IF(AH465&gt;$AZ$11,"",IF(AH465=0,Journal!$D$3,INDEX($Q$11:$Q$1010,MATCH(AH465,$AD$11:$AD$1010,0))))</f>
        <v>0</v>
      </c>
      <c r="AJ465">
        <v>455</v>
      </c>
      <c r="AK465">
        <f>IF(AJ465&gt;$AZ$11,"",INDEX($P$11:$P$1010,MATCH(AJ465,$AD$11:$AD$1010,0)))</f>
        <v>0</v>
      </c>
    </row>
    <row r="466" spans="1:37">
      <c r="A466">
        <f>COUNTA(Journal!A466:M466)&gt;0</f>
        <v>0</v>
      </c>
      <c r="B466">
        <f>IF(Journal!$C466="",0,IFERROR(MATCH(Journal!$C466,Markets!$A$5:$A$154,0),0))</f>
        <v>0</v>
      </c>
      <c r="C466">
        <f>IF(B466&gt;0,INDEX(Markets!$C$5:$C$154,B466),"")</f>
        <v>0</v>
      </c>
      <c r="D466">
        <f>IF(B466&gt;0,INDEX(Markets!$F$5:$F$154,B466),"")</f>
        <v>0</v>
      </c>
      <c r="E466">
        <f>IF(B466&gt;0,IF(INDEX(Markets!$G$5:$G$154,B466)="",Journal!$D$4,INDEX(Markets!$G$5:$G$154,B466)),"")</f>
        <v>0</v>
      </c>
      <c r="F466">
        <f>IF(B466&gt;0,N(INDEX(Markets!$H$5:$H$154,B466)),0)</f>
        <v>0</v>
      </c>
      <c r="G466">
        <f>IF(Journal!$D466="LONG",1,IF(Journal!$D466="SHORT",-1,0))</f>
        <v>0</v>
      </c>
      <c r="H466">
        <f>IF(AND(ISNUMBER(Journal!$E466),ISNUMBER(Journal!$F466)),ABS(Journal!$E466-Journal!$F466),"")</f>
        <v>0</v>
      </c>
      <c r="I466">
        <f>IF(NOT(A466),"",IF(Journal!$C466="","INSTRUMENT MISSING",IF(B466=0,"UNKNOWN INSTRUMENT",IF(OR(NOT(ISNUMBER(C466)),NOT(ISNUMBER(D466))),"INSTRUMENT SPECS MISSING",IF(OR(C466&lt;=0,D466&lt;=0),"INSTRUMENT SPECS MISSING",IF(NOT(ISNUMBER(Journal!$E466)),"ENTRY MISSING",IF(NOT(ISNUMBER(Journal!$F466)),"SL MISSING",IF(Journal!$F466=Journal!$E466,"SL = ENTRY",IF(G466=0,"DIRECTION MISSING",IF(G466*(Journal!$E466-Journal!$F466)&lt;=0,"SL WRONG SIDE",IF(NOT(AND(ISNUMBER(Journal!$L466),Journal!$L466&gt;0)),IF(TRUE,"LOTS MISSING","RISK MISSING"),"")))))))))))</f>
        <v>0</v>
      </c>
      <c r="J466">
        <f>IF(NOT(A466),"",IF(I466&lt;&gt;"",I466,IF(AND(ISNUMBER(Journal!$G466),G466*(Journal!$G466-Journal!$E466)&lt;=0),"TP1 WRONG SIDE",IF(AND(ISNUMBER(Journal!$H466),G466*(Journal!$H466-Journal!$E466)&lt;=0),"TP2 WRONG SIDE",IF(AND(ISNUMBER(Journal!$I466),G466*(Journal!$I466-Journal!$E466)&lt;=0),"TP3 WRONG SIDE",IF(Journal!$K466="","OPEN",IF(AND(Journal!$M466&lt;&gt;"",OR(NOT(ISNUMBER(Journal!$M466)),Journal!$M466&lt;=0,Journal!$M466&gt;=1)),"TP1 % INVALID",IF(Journal!$K466="SL","OK",IF(Journal!$K466="TP",IF(ISNUMBER(Journal!$G466),"OK","TP1 MISSING"),IF(Journal!$K466="Manual exit",IF(ISNUMBER(Journal!$J466),"OK","MANUAL MISSING"),IF(Journal!$K466="TP1 + Breakeven",IF(ISNUMBER(Journal!$G466),"OK","TP1 MISSING"),IF(Journal!$K466="TP1 + Manual",IF(ISNUMBER(Journal!$G466),IF(ISNUMBER(Journal!$J466),"OK","MANUAL MISSING"),IF(ISNUMBER(Journal!$J466),"TP1 MISSING","TP1 &amp; MANUAL MISSING")),IF(Journal!$K466="Multiple TP",IF(ISNUMBER(Journal!$G466),IF(ISNUMBER(Journal!$H466),"OK","TP2 MISSING"),IF(ISNUMBER(Journal!$H466),"TP1 MISSING","TP1 &amp; TP2 MISSING")),"UNKNOWN OUTCOME")))))))))))))</f>
        <v>0</v>
      </c>
      <c r="K466">
        <f>J466="OK"</f>
        <v>0</v>
      </c>
      <c r="L466">
        <f>IF(ISNUMBER(Journal!$M466),Journal!$M466,0.5)</f>
        <v>0</v>
      </c>
      <c r="M466">
        <f>IF(NOT(K466),"",G466*IF(Journal!$K466="SL",Journal!$F466-Journal!$E466,IF(Journal!$K466="TP",Journal!$G466-Journal!$E466,IF(Journal!$K466="Manual exit",Journal!$J466-Journal!$E466,IF(Journal!$K466="TP1 + Breakeven",L466*(Journal!$G466-Journal!$E466),IF(Journal!$K466="TP1 + Manual",L466*(Journal!$G466-Journal!$E466)+(1-L466)*(Journal!$J466-Journal!$E466),(Journal!$G466+Journal!$H466+IF(ISNUMBER(Journal!$I466),Journal!$I466,0))/IF(ISNUMBER(Journal!$I466),3,2)-Journal!$E466))))))</f>
        <v>0</v>
      </c>
      <c r="N466">
        <f>IF(K466,Journal!$E466+G466*M466,"")</f>
        <v>0</v>
      </c>
      <c r="O466">
        <f>Q465</f>
        <v>0</v>
      </c>
      <c r="P466">
        <f>IF(OR(NOT(A466),I466&lt;&gt;""),"",Journal!$L466)</f>
        <v>0</v>
      </c>
      <c r="Q466">
        <f>O466+IF(K466,V466,0)</f>
        <v>0</v>
      </c>
      <c r="R466">
        <f>IF(P466="","",H466*P466*C466*D466)</f>
        <v>0</v>
      </c>
      <c r="S466">
        <f>IF(K466,M466*P466*C466*D466,"")</f>
        <v>0</v>
      </c>
      <c r="T466">
        <f>IF(K466,-IF(F466&gt;0,F466*Journal!$E466*P466*C466*D466,P466*E466),"")</f>
        <v>0</v>
      </c>
      <c r="U466">
        <f>IF(K466,IF(S466&gt;0,"W",IF(S466&lt;0,"L","B")),"")</f>
        <v>0</v>
      </c>
      <c r="V466">
        <f>IF(K466,S466+T466,"")</f>
        <v>0</v>
      </c>
      <c r="W466">
        <f>IF(K466,V466/O466,"")</f>
        <v>0</v>
      </c>
      <c r="X466">
        <f>IF(K466,M466/H466,"")</f>
        <v>0</v>
      </c>
      <c r="Y466">
        <f>IF(AND(OR(J466="OK",J466="OPEN"),ISNUMBER(Journal!$G466)),G466*(Journal!$G466-Journal!$E466)/H466,"")</f>
        <v>0</v>
      </c>
      <c r="Z466">
        <f>IF(AA466="","",IF(AND(ISNUMBER(Settings!$D$5),ISNUMBER(Settings!$E$5),IF(Settings!$D$5&lt;=Settings!$E$5,AND(AA466&gt;=Settings!$D$5,AA466&lt;Settings!$E$5),OR(AA466&gt;=Settings!$D$5,AA466&lt;Settings!$E$5))),Settings!$A$5,IF(AND(ISNUMBER(Settings!$D$6),ISNUMBER(Settings!$E$6),IF(Settings!$D$6&lt;=Settings!$E$6,AND(AA466&gt;=Settings!$D$6,AA466&lt;Settings!$E$6),OR(AA466&gt;=Settings!$D$6,AA466&lt;Settings!$E$6))),Settings!$A$6,IF(AND(ISNUMBER(Settings!$D$7),ISNUMBER(Settings!$E$7),IF(Settings!$D$7&lt;=Settings!$E$7,AND(AA466&gt;=Settings!$D$7,AA466&lt;Settings!$E$7),OR(AA466&gt;=Settings!$D$7,AA466&lt;Settings!$E$7))),Settings!$A$7,IF(AND(ISNUMBER(Settings!$D$8),ISNUMBER(Settings!$E$8),IF(Settings!$D$8&lt;=Settings!$E$8,AND(AA466&gt;=Settings!$D$8,AA466&lt;Settings!$E$8),OR(AA466&gt;=Settings!$D$8,AA466&lt;Settings!$E$8))),Settings!$A$8,IF(AND(ISNUMBER(Settings!$D$9),ISNUMBER(Settings!$E$9),IF(Settings!$D$9&lt;=Settings!$E$9,AND(AA466&gt;=Settings!$D$9,AA466&lt;Settings!$E$9),OR(AA466&gt;=Settings!$D$9,AA466&lt;Settings!$E$9))),Settings!$A$9,IF(AND(ISNUMBER(Settings!$D$10),ISNUMBER(Settings!$E$10),IF(Settings!$D$10&lt;=Settings!$E$10,AND(AA466&gt;=Settings!$D$10,AA466&lt;Settings!$E$10),OR(AA466&gt;=Settings!$D$10,AA466&lt;Settings!$E$10))),Settings!$A$10,"")))))))</f>
        <v>0</v>
      </c>
      <c r="AA466">
        <f>IF(AND(A466,ISNUMBER(Journal!$B466)),MOD(ROUND(MOD(Journal!$B466,1)*1440,0)-ROUND(Journal!$D$8*60,0),1440),"")</f>
        <v>0</v>
      </c>
      <c r="AB466">
        <f>IF(G466=1,"LONG",IF(G466=-1,"SHORT",""))</f>
        <v>0</v>
      </c>
      <c r="AC466">
        <f>AC465+IF(K466,1,0)</f>
        <v>0</v>
      </c>
      <c r="AD466">
        <f>IF(K466,AC466,"")</f>
        <v>0</v>
      </c>
      <c r="AE466">
        <f>J466="OPEN"</f>
        <v>0</v>
      </c>
      <c r="AF466">
        <f>AND(J466&lt;&gt;"",J466&lt;&gt;"OK",J466&lt;&gt;"OPEN")</f>
        <v>0</v>
      </c>
      <c r="AH466">
        <v>455</v>
      </c>
      <c r="AI466">
        <f>IF(AH466&gt;$AZ$11,"",IF(AH466=0,Journal!$D$3,INDEX($Q$11:$Q$1010,MATCH(AH466,$AD$11:$AD$1010,0))))</f>
        <v>0</v>
      </c>
      <c r="AJ466">
        <v>456</v>
      </c>
      <c r="AK466">
        <f>IF(AJ466&gt;$AZ$11,"",INDEX($P$11:$P$1010,MATCH(AJ466,$AD$11:$AD$1010,0)))</f>
        <v>0</v>
      </c>
    </row>
    <row r="467" spans="1:37">
      <c r="A467">
        <f>COUNTA(Journal!A467:M467)&gt;0</f>
        <v>0</v>
      </c>
      <c r="B467">
        <f>IF(Journal!$C467="",0,IFERROR(MATCH(Journal!$C467,Markets!$A$5:$A$154,0),0))</f>
        <v>0</v>
      </c>
      <c r="C467">
        <f>IF(B467&gt;0,INDEX(Markets!$C$5:$C$154,B467),"")</f>
        <v>0</v>
      </c>
      <c r="D467">
        <f>IF(B467&gt;0,INDEX(Markets!$F$5:$F$154,B467),"")</f>
        <v>0</v>
      </c>
      <c r="E467">
        <f>IF(B467&gt;0,IF(INDEX(Markets!$G$5:$G$154,B467)="",Journal!$D$4,INDEX(Markets!$G$5:$G$154,B467)),"")</f>
        <v>0</v>
      </c>
      <c r="F467">
        <f>IF(B467&gt;0,N(INDEX(Markets!$H$5:$H$154,B467)),0)</f>
        <v>0</v>
      </c>
      <c r="G467">
        <f>IF(Journal!$D467="LONG",1,IF(Journal!$D467="SHORT",-1,0))</f>
        <v>0</v>
      </c>
      <c r="H467">
        <f>IF(AND(ISNUMBER(Journal!$E467),ISNUMBER(Journal!$F467)),ABS(Journal!$E467-Journal!$F467),"")</f>
        <v>0</v>
      </c>
      <c r="I467">
        <f>IF(NOT(A467),"",IF(Journal!$C467="","INSTRUMENT MISSING",IF(B467=0,"UNKNOWN INSTRUMENT",IF(OR(NOT(ISNUMBER(C467)),NOT(ISNUMBER(D467))),"INSTRUMENT SPECS MISSING",IF(OR(C467&lt;=0,D467&lt;=0),"INSTRUMENT SPECS MISSING",IF(NOT(ISNUMBER(Journal!$E467)),"ENTRY MISSING",IF(NOT(ISNUMBER(Journal!$F467)),"SL MISSING",IF(Journal!$F467=Journal!$E467,"SL = ENTRY",IF(G467=0,"DIRECTION MISSING",IF(G467*(Journal!$E467-Journal!$F467)&lt;=0,"SL WRONG SIDE",IF(NOT(AND(ISNUMBER(Journal!$L467),Journal!$L467&gt;0)),IF(TRUE,"LOTS MISSING","RISK MISSING"),"")))))))))))</f>
        <v>0</v>
      </c>
      <c r="J467">
        <f>IF(NOT(A467),"",IF(I467&lt;&gt;"",I467,IF(AND(ISNUMBER(Journal!$G467),G467*(Journal!$G467-Journal!$E467)&lt;=0),"TP1 WRONG SIDE",IF(AND(ISNUMBER(Journal!$H467),G467*(Journal!$H467-Journal!$E467)&lt;=0),"TP2 WRONG SIDE",IF(AND(ISNUMBER(Journal!$I467),G467*(Journal!$I467-Journal!$E467)&lt;=0),"TP3 WRONG SIDE",IF(Journal!$K467="","OPEN",IF(AND(Journal!$M467&lt;&gt;"",OR(NOT(ISNUMBER(Journal!$M467)),Journal!$M467&lt;=0,Journal!$M467&gt;=1)),"TP1 % INVALID",IF(Journal!$K467="SL","OK",IF(Journal!$K467="TP",IF(ISNUMBER(Journal!$G467),"OK","TP1 MISSING"),IF(Journal!$K467="Manual exit",IF(ISNUMBER(Journal!$J467),"OK","MANUAL MISSING"),IF(Journal!$K467="TP1 + Breakeven",IF(ISNUMBER(Journal!$G467),"OK","TP1 MISSING"),IF(Journal!$K467="TP1 + Manual",IF(ISNUMBER(Journal!$G467),IF(ISNUMBER(Journal!$J467),"OK","MANUAL MISSING"),IF(ISNUMBER(Journal!$J467),"TP1 MISSING","TP1 &amp; MANUAL MISSING")),IF(Journal!$K467="Multiple TP",IF(ISNUMBER(Journal!$G467),IF(ISNUMBER(Journal!$H467),"OK","TP2 MISSING"),IF(ISNUMBER(Journal!$H467),"TP1 MISSING","TP1 &amp; TP2 MISSING")),"UNKNOWN OUTCOME")))))))))))))</f>
        <v>0</v>
      </c>
      <c r="K467">
        <f>J467="OK"</f>
        <v>0</v>
      </c>
      <c r="L467">
        <f>IF(ISNUMBER(Journal!$M467),Journal!$M467,0.5)</f>
        <v>0</v>
      </c>
      <c r="M467">
        <f>IF(NOT(K467),"",G467*IF(Journal!$K467="SL",Journal!$F467-Journal!$E467,IF(Journal!$K467="TP",Journal!$G467-Journal!$E467,IF(Journal!$K467="Manual exit",Journal!$J467-Journal!$E467,IF(Journal!$K467="TP1 + Breakeven",L467*(Journal!$G467-Journal!$E467),IF(Journal!$K467="TP1 + Manual",L467*(Journal!$G467-Journal!$E467)+(1-L467)*(Journal!$J467-Journal!$E467),(Journal!$G467+Journal!$H467+IF(ISNUMBER(Journal!$I467),Journal!$I467,0))/IF(ISNUMBER(Journal!$I467),3,2)-Journal!$E467))))))</f>
        <v>0</v>
      </c>
      <c r="N467">
        <f>IF(K467,Journal!$E467+G467*M467,"")</f>
        <v>0</v>
      </c>
      <c r="O467">
        <f>Q466</f>
        <v>0</v>
      </c>
      <c r="P467">
        <f>IF(OR(NOT(A467),I467&lt;&gt;""),"",Journal!$L467)</f>
        <v>0</v>
      </c>
      <c r="Q467">
        <f>O467+IF(K467,V467,0)</f>
        <v>0</v>
      </c>
      <c r="R467">
        <f>IF(P467="","",H467*P467*C467*D467)</f>
        <v>0</v>
      </c>
      <c r="S467">
        <f>IF(K467,M467*P467*C467*D467,"")</f>
        <v>0</v>
      </c>
      <c r="T467">
        <f>IF(K467,-IF(F467&gt;0,F467*Journal!$E467*P467*C467*D467,P467*E467),"")</f>
        <v>0</v>
      </c>
      <c r="U467">
        <f>IF(K467,IF(S467&gt;0,"W",IF(S467&lt;0,"L","B")),"")</f>
        <v>0</v>
      </c>
      <c r="V467">
        <f>IF(K467,S467+T467,"")</f>
        <v>0</v>
      </c>
      <c r="W467">
        <f>IF(K467,V467/O467,"")</f>
        <v>0</v>
      </c>
      <c r="X467">
        <f>IF(K467,M467/H467,"")</f>
        <v>0</v>
      </c>
      <c r="Y467">
        <f>IF(AND(OR(J467="OK",J467="OPEN"),ISNUMBER(Journal!$G467)),G467*(Journal!$G467-Journal!$E467)/H467,"")</f>
        <v>0</v>
      </c>
      <c r="Z467">
        <f>IF(AA467="","",IF(AND(ISNUMBER(Settings!$D$5),ISNUMBER(Settings!$E$5),IF(Settings!$D$5&lt;=Settings!$E$5,AND(AA467&gt;=Settings!$D$5,AA467&lt;Settings!$E$5),OR(AA467&gt;=Settings!$D$5,AA467&lt;Settings!$E$5))),Settings!$A$5,IF(AND(ISNUMBER(Settings!$D$6),ISNUMBER(Settings!$E$6),IF(Settings!$D$6&lt;=Settings!$E$6,AND(AA467&gt;=Settings!$D$6,AA467&lt;Settings!$E$6),OR(AA467&gt;=Settings!$D$6,AA467&lt;Settings!$E$6))),Settings!$A$6,IF(AND(ISNUMBER(Settings!$D$7),ISNUMBER(Settings!$E$7),IF(Settings!$D$7&lt;=Settings!$E$7,AND(AA467&gt;=Settings!$D$7,AA467&lt;Settings!$E$7),OR(AA467&gt;=Settings!$D$7,AA467&lt;Settings!$E$7))),Settings!$A$7,IF(AND(ISNUMBER(Settings!$D$8),ISNUMBER(Settings!$E$8),IF(Settings!$D$8&lt;=Settings!$E$8,AND(AA467&gt;=Settings!$D$8,AA467&lt;Settings!$E$8),OR(AA467&gt;=Settings!$D$8,AA467&lt;Settings!$E$8))),Settings!$A$8,IF(AND(ISNUMBER(Settings!$D$9),ISNUMBER(Settings!$E$9),IF(Settings!$D$9&lt;=Settings!$E$9,AND(AA467&gt;=Settings!$D$9,AA467&lt;Settings!$E$9),OR(AA467&gt;=Settings!$D$9,AA467&lt;Settings!$E$9))),Settings!$A$9,IF(AND(ISNUMBER(Settings!$D$10),ISNUMBER(Settings!$E$10),IF(Settings!$D$10&lt;=Settings!$E$10,AND(AA467&gt;=Settings!$D$10,AA467&lt;Settings!$E$10),OR(AA467&gt;=Settings!$D$10,AA467&lt;Settings!$E$10))),Settings!$A$10,"")))))))</f>
        <v>0</v>
      </c>
      <c r="AA467">
        <f>IF(AND(A467,ISNUMBER(Journal!$B467)),MOD(ROUND(MOD(Journal!$B467,1)*1440,0)-ROUND(Journal!$D$8*60,0),1440),"")</f>
        <v>0</v>
      </c>
      <c r="AB467">
        <f>IF(G467=1,"LONG",IF(G467=-1,"SHORT",""))</f>
        <v>0</v>
      </c>
      <c r="AC467">
        <f>AC466+IF(K467,1,0)</f>
        <v>0</v>
      </c>
      <c r="AD467">
        <f>IF(K467,AC467,"")</f>
        <v>0</v>
      </c>
      <c r="AE467">
        <f>J467="OPEN"</f>
        <v>0</v>
      </c>
      <c r="AF467">
        <f>AND(J467&lt;&gt;"",J467&lt;&gt;"OK",J467&lt;&gt;"OPEN")</f>
        <v>0</v>
      </c>
      <c r="AH467">
        <v>456</v>
      </c>
      <c r="AI467">
        <f>IF(AH467&gt;$AZ$11,"",IF(AH467=0,Journal!$D$3,INDEX($Q$11:$Q$1010,MATCH(AH467,$AD$11:$AD$1010,0))))</f>
        <v>0</v>
      </c>
      <c r="AJ467">
        <v>457</v>
      </c>
      <c r="AK467">
        <f>IF(AJ467&gt;$AZ$11,"",INDEX($P$11:$P$1010,MATCH(AJ467,$AD$11:$AD$1010,0)))</f>
        <v>0</v>
      </c>
    </row>
    <row r="468" spans="1:37">
      <c r="A468">
        <f>COUNTA(Journal!A468:M468)&gt;0</f>
        <v>0</v>
      </c>
      <c r="B468">
        <f>IF(Journal!$C468="",0,IFERROR(MATCH(Journal!$C468,Markets!$A$5:$A$154,0),0))</f>
        <v>0</v>
      </c>
      <c r="C468">
        <f>IF(B468&gt;0,INDEX(Markets!$C$5:$C$154,B468),"")</f>
        <v>0</v>
      </c>
      <c r="D468">
        <f>IF(B468&gt;0,INDEX(Markets!$F$5:$F$154,B468),"")</f>
        <v>0</v>
      </c>
      <c r="E468">
        <f>IF(B468&gt;0,IF(INDEX(Markets!$G$5:$G$154,B468)="",Journal!$D$4,INDEX(Markets!$G$5:$G$154,B468)),"")</f>
        <v>0</v>
      </c>
      <c r="F468">
        <f>IF(B468&gt;0,N(INDEX(Markets!$H$5:$H$154,B468)),0)</f>
        <v>0</v>
      </c>
      <c r="G468">
        <f>IF(Journal!$D468="LONG",1,IF(Journal!$D468="SHORT",-1,0))</f>
        <v>0</v>
      </c>
      <c r="H468">
        <f>IF(AND(ISNUMBER(Journal!$E468),ISNUMBER(Journal!$F468)),ABS(Journal!$E468-Journal!$F468),"")</f>
        <v>0</v>
      </c>
      <c r="I468">
        <f>IF(NOT(A468),"",IF(Journal!$C468="","INSTRUMENT MISSING",IF(B468=0,"UNKNOWN INSTRUMENT",IF(OR(NOT(ISNUMBER(C468)),NOT(ISNUMBER(D468))),"INSTRUMENT SPECS MISSING",IF(OR(C468&lt;=0,D468&lt;=0),"INSTRUMENT SPECS MISSING",IF(NOT(ISNUMBER(Journal!$E468)),"ENTRY MISSING",IF(NOT(ISNUMBER(Journal!$F468)),"SL MISSING",IF(Journal!$F468=Journal!$E468,"SL = ENTRY",IF(G468=0,"DIRECTION MISSING",IF(G468*(Journal!$E468-Journal!$F468)&lt;=0,"SL WRONG SIDE",IF(NOT(AND(ISNUMBER(Journal!$L468),Journal!$L468&gt;0)),IF(TRUE,"LOTS MISSING","RISK MISSING"),"")))))))))))</f>
        <v>0</v>
      </c>
      <c r="J468">
        <f>IF(NOT(A468),"",IF(I468&lt;&gt;"",I468,IF(AND(ISNUMBER(Journal!$G468),G468*(Journal!$G468-Journal!$E468)&lt;=0),"TP1 WRONG SIDE",IF(AND(ISNUMBER(Journal!$H468),G468*(Journal!$H468-Journal!$E468)&lt;=0),"TP2 WRONG SIDE",IF(AND(ISNUMBER(Journal!$I468),G468*(Journal!$I468-Journal!$E468)&lt;=0),"TP3 WRONG SIDE",IF(Journal!$K468="","OPEN",IF(AND(Journal!$M468&lt;&gt;"",OR(NOT(ISNUMBER(Journal!$M468)),Journal!$M468&lt;=0,Journal!$M468&gt;=1)),"TP1 % INVALID",IF(Journal!$K468="SL","OK",IF(Journal!$K468="TP",IF(ISNUMBER(Journal!$G468),"OK","TP1 MISSING"),IF(Journal!$K468="Manual exit",IF(ISNUMBER(Journal!$J468),"OK","MANUAL MISSING"),IF(Journal!$K468="TP1 + Breakeven",IF(ISNUMBER(Journal!$G468),"OK","TP1 MISSING"),IF(Journal!$K468="TP1 + Manual",IF(ISNUMBER(Journal!$G468),IF(ISNUMBER(Journal!$J468),"OK","MANUAL MISSING"),IF(ISNUMBER(Journal!$J468),"TP1 MISSING","TP1 &amp; MANUAL MISSING")),IF(Journal!$K468="Multiple TP",IF(ISNUMBER(Journal!$G468),IF(ISNUMBER(Journal!$H468),"OK","TP2 MISSING"),IF(ISNUMBER(Journal!$H468),"TP1 MISSING","TP1 &amp; TP2 MISSING")),"UNKNOWN OUTCOME")))))))))))))</f>
        <v>0</v>
      </c>
      <c r="K468">
        <f>J468="OK"</f>
        <v>0</v>
      </c>
      <c r="L468">
        <f>IF(ISNUMBER(Journal!$M468),Journal!$M468,0.5)</f>
        <v>0</v>
      </c>
      <c r="M468">
        <f>IF(NOT(K468),"",G468*IF(Journal!$K468="SL",Journal!$F468-Journal!$E468,IF(Journal!$K468="TP",Journal!$G468-Journal!$E468,IF(Journal!$K468="Manual exit",Journal!$J468-Journal!$E468,IF(Journal!$K468="TP1 + Breakeven",L468*(Journal!$G468-Journal!$E468),IF(Journal!$K468="TP1 + Manual",L468*(Journal!$G468-Journal!$E468)+(1-L468)*(Journal!$J468-Journal!$E468),(Journal!$G468+Journal!$H468+IF(ISNUMBER(Journal!$I468),Journal!$I468,0))/IF(ISNUMBER(Journal!$I468),3,2)-Journal!$E468))))))</f>
        <v>0</v>
      </c>
      <c r="N468">
        <f>IF(K468,Journal!$E468+G468*M468,"")</f>
        <v>0</v>
      </c>
      <c r="O468">
        <f>Q467</f>
        <v>0</v>
      </c>
      <c r="P468">
        <f>IF(OR(NOT(A468),I468&lt;&gt;""),"",Journal!$L468)</f>
        <v>0</v>
      </c>
      <c r="Q468">
        <f>O468+IF(K468,V468,0)</f>
        <v>0</v>
      </c>
      <c r="R468">
        <f>IF(P468="","",H468*P468*C468*D468)</f>
        <v>0</v>
      </c>
      <c r="S468">
        <f>IF(K468,M468*P468*C468*D468,"")</f>
        <v>0</v>
      </c>
      <c r="T468">
        <f>IF(K468,-IF(F468&gt;0,F468*Journal!$E468*P468*C468*D468,P468*E468),"")</f>
        <v>0</v>
      </c>
      <c r="U468">
        <f>IF(K468,IF(S468&gt;0,"W",IF(S468&lt;0,"L","B")),"")</f>
        <v>0</v>
      </c>
      <c r="V468">
        <f>IF(K468,S468+T468,"")</f>
        <v>0</v>
      </c>
      <c r="W468">
        <f>IF(K468,V468/O468,"")</f>
        <v>0</v>
      </c>
      <c r="X468">
        <f>IF(K468,M468/H468,"")</f>
        <v>0</v>
      </c>
      <c r="Y468">
        <f>IF(AND(OR(J468="OK",J468="OPEN"),ISNUMBER(Journal!$G468)),G468*(Journal!$G468-Journal!$E468)/H468,"")</f>
        <v>0</v>
      </c>
      <c r="Z468">
        <f>IF(AA468="","",IF(AND(ISNUMBER(Settings!$D$5),ISNUMBER(Settings!$E$5),IF(Settings!$D$5&lt;=Settings!$E$5,AND(AA468&gt;=Settings!$D$5,AA468&lt;Settings!$E$5),OR(AA468&gt;=Settings!$D$5,AA468&lt;Settings!$E$5))),Settings!$A$5,IF(AND(ISNUMBER(Settings!$D$6),ISNUMBER(Settings!$E$6),IF(Settings!$D$6&lt;=Settings!$E$6,AND(AA468&gt;=Settings!$D$6,AA468&lt;Settings!$E$6),OR(AA468&gt;=Settings!$D$6,AA468&lt;Settings!$E$6))),Settings!$A$6,IF(AND(ISNUMBER(Settings!$D$7),ISNUMBER(Settings!$E$7),IF(Settings!$D$7&lt;=Settings!$E$7,AND(AA468&gt;=Settings!$D$7,AA468&lt;Settings!$E$7),OR(AA468&gt;=Settings!$D$7,AA468&lt;Settings!$E$7))),Settings!$A$7,IF(AND(ISNUMBER(Settings!$D$8),ISNUMBER(Settings!$E$8),IF(Settings!$D$8&lt;=Settings!$E$8,AND(AA468&gt;=Settings!$D$8,AA468&lt;Settings!$E$8),OR(AA468&gt;=Settings!$D$8,AA468&lt;Settings!$E$8))),Settings!$A$8,IF(AND(ISNUMBER(Settings!$D$9),ISNUMBER(Settings!$E$9),IF(Settings!$D$9&lt;=Settings!$E$9,AND(AA468&gt;=Settings!$D$9,AA468&lt;Settings!$E$9),OR(AA468&gt;=Settings!$D$9,AA468&lt;Settings!$E$9))),Settings!$A$9,IF(AND(ISNUMBER(Settings!$D$10),ISNUMBER(Settings!$E$10),IF(Settings!$D$10&lt;=Settings!$E$10,AND(AA468&gt;=Settings!$D$10,AA468&lt;Settings!$E$10),OR(AA468&gt;=Settings!$D$10,AA468&lt;Settings!$E$10))),Settings!$A$10,"")))))))</f>
        <v>0</v>
      </c>
      <c r="AA468">
        <f>IF(AND(A468,ISNUMBER(Journal!$B468)),MOD(ROUND(MOD(Journal!$B468,1)*1440,0)-ROUND(Journal!$D$8*60,0),1440),"")</f>
        <v>0</v>
      </c>
      <c r="AB468">
        <f>IF(G468=1,"LONG",IF(G468=-1,"SHORT",""))</f>
        <v>0</v>
      </c>
      <c r="AC468">
        <f>AC467+IF(K468,1,0)</f>
        <v>0</v>
      </c>
      <c r="AD468">
        <f>IF(K468,AC468,"")</f>
        <v>0</v>
      </c>
      <c r="AE468">
        <f>J468="OPEN"</f>
        <v>0</v>
      </c>
      <c r="AF468">
        <f>AND(J468&lt;&gt;"",J468&lt;&gt;"OK",J468&lt;&gt;"OPEN")</f>
        <v>0</v>
      </c>
      <c r="AH468">
        <v>457</v>
      </c>
      <c r="AI468">
        <f>IF(AH468&gt;$AZ$11,"",IF(AH468=0,Journal!$D$3,INDEX($Q$11:$Q$1010,MATCH(AH468,$AD$11:$AD$1010,0))))</f>
        <v>0</v>
      </c>
      <c r="AJ468">
        <v>458</v>
      </c>
      <c r="AK468">
        <f>IF(AJ468&gt;$AZ$11,"",INDEX($P$11:$P$1010,MATCH(AJ468,$AD$11:$AD$1010,0)))</f>
        <v>0</v>
      </c>
    </row>
    <row r="469" spans="1:37">
      <c r="A469">
        <f>COUNTA(Journal!A469:M469)&gt;0</f>
        <v>0</v>
      </c>
      <c r="B469">
        <f>IF(Journal!$C469="",0,IFERROR(MATCH(Journal!$C469,Markets!$A$5:$A$154,0),0))</f>
        <v>0</v>
      </c>
      <c r="C469">
        <f>IF(B469&gt;0,INDEX(Markets!$C$5:$C$154,B469),"")</f>
        <v>0</v>
      </c>
      <c r="D469">
        <f>IF(B469&gt;0,INDEX(Markets!$F$5:$F$154,B469),"")</f>
        <v>0</v>
      </c>
      <c r="E469">
        <f>IF(B469&gt;0,IF(INDEX(Markets!$G$5:$G$154,B469)="",Journal!$D$4,INDEX(Markets!$G$5:$G$154,B469)),"")</f>
        <v>0</v>
      </c>
      <c r="F469">
        <f>IF(B469&gt;0,N(INDEX(Markets!$H$5:$H$154,B469)),0)</f>
        <v>0</v>
      </c>
      <c r="G469">
        <f>IF(Journal!$D469="LONG",1,IF(Journal!$D469="SHORT",-1,0))</f>
        <v>0</v>
      </c>
      <c r="H469">
        <f>IF(AND(ISNUMBER(Journal!$E469),ISNUMBER(Journal!$F469)),ABS(Journal!$E469-Journal!$F469),"")</f>
        <v>0</v>
      </c>
      <c r="I469">
        <f>IF(NOT(A469),"",IF(Journal!$C469="","INSTRUMENT MISSING",IF(B469=0,"UNKNOWN INSTRUMENT",IF(OR(NOT(ISNUMBER(C469)),NOT(ISNUMBER(D469))),"INSTRUMENT SPECS MISSING",IF(OR(C469&lt;=0,D469&lt;=0),"INSTRUMENT SPECS MISSING",IF(NOT(ISNUMBER(Journal!$E469)),"ENTRY MISSING",IF(NOT(ISNUMBER(Journal!$F469)),"SL MISSING",IF(Journal!$F469=Journal!$E469,"SL = ENTRY",IF(G469=0,"DIRECTION MISSING",IF(G469*(Journal!$E469-Journal!$F469)&lt;=0,"SL WRONG SIDE",IF(NOT(AND(ISNUMBER(Journal!$L469),Journal!$L469&gt;0)),IF(TRUE,"LOTS MISSING","RISK MISSING"),"")))))))))))</f>
        <v>0</v>
      </c>
      <c r="J469">
        <f>IF(NOT(A469),"",IF(I469&lt;&gt;"",I469,IF(AND(ISNUMBER(Journal!$G469),G469*(Journal!$G469-Journal!$E469)&lt;=0),"TP1 WRONG SIDE",IF(AND(ISNUMBER(Journal!$H469),G469*(Journal!$H469-Journal!$E469)&lt;=0),"TP2 WRONG SIDE",IF(AND(ISNUMBER(Journal!$I469),G469*(Journal!$I469-Journal!$E469)&lt;=0),"TP3 WRONG SIDE",IF(Journal!$K469="","OPEN",IF(AND(Journal!$M469&lt;&gt;"",OR(NOT(ISNUMBER(Journal!$M469)),Journal!$M469&lt;=0,Journal!$M469&gt;=1)),"TP1 % INVALID",IF(Journal!$K469="SL","OK",IF(Journal!$K469="TP",IF(ISNUMBER(Journal!$G469),"OK","TP1 MISSING"),IF(Journal!$K469="Manual exit",IF(ISNUMBER(Journal!$J469),"OK","MANUAL MISSING"),IF(Journal!$K469="TP1 + Breakeven",IF(ISNUMBER(Journal!$G469),"OK","TP1 MISSING"),IF(Journal!$K469="TP1 + Manual",IF(ISNUMBER(Journal!$G469),IF(ISNUMBER(Journal!$J469),"OK","MANUAL MISSING"),IF(ISNUMBER(Journal!$J469),"TP1 MISSING","TP1 &amp; MANUAL MISSING")),IF(Journal!$K469="Multiple TP",IF(ISNUMBER(Journal!$G469),IF(ISNUMBER(Journal!$H469),"OK","TP2 MISSING"),IF(ISNUMBER(Journal!$H469),"TP1 MISSING","TP1 &amp; TP2 MISSING")),"UNKNOWN OUTCOME")))))))))))))</f>
        <v>0</v>
      </c>
      <c r="K469">
        <f>J469="OK"</f>
        <v>0</v>
      </c>
      <c r="L469">
        <f>IF(ISNUMBER(Journal!$M469),Journal!$M469,0.5)</f>
        <v>0</v>
      </c>
      <c r="M469">
        <f>IF(NOT(K469),"",G469*IF(Journal!$K469="SL",Journal!$F469-Journal!$E469,IF(Journal!$K469="TP",Journal!$G469-Journal!$E469,IF(Journal!$K469="Manual exit",Journal!$J469-Journal!$E469,IF(Journal!$K469="TP1 + Breakeven",L469*(Journal!$G469-Journal!$E469),IF(Journal!$K469="TP1 + Manual",L469*(Journal!$G469-Journal!$E469)+(1-L469)*(Journal!$J469-Journal!$E469),(Journal!$G469+Journal!$H469+IF(ISNUMBER(Journal!$I469),Journal!$I469,0))/IF(ISNUMBER(Journal!$I469),3,2)-Journal!$E469))))))</f>
        <v>0</v>
      </c>
      <c r="N469">
        <f>IF(K469,Journal!$E469+G469*M469,"")</f>
        <v>0</v>
      </c>
      <c r="O469">
        <f>Q468</f>
        <v>0</v>
      </c>
      <c r="P469">
        <f>IF(OR(NOT(A469),I469&lt;&gt;""),"",Journal!$L469)</f>
        <v>0</v>
      </c>
      <c r="Q469">
        <f>O469+IF(K469,V469,0)</f>
        <v>0</v>
      </c>
      <c r="R469">
        <f>IF(P469="","",H469*P469*C469*D469)</f>
        <v>0</v>
      </c>
      <c r="S469">
        <f>IF(K469,M469*P469*C469*D469,"")</f>
        <v>0</v>
      </c>
      <c r="T469">
        <f>IF(K469,-IF(F469&gt;0,F469*Journal!$E469*P469*C469*D469,P469*E469),"")</f>
        <v>0</v>
      </c>
      <c r="U469">
        <f>IF(K469,IF(S469&gt;0,"W",IF(S469&lt;0,"L","B")),"")</f>
        <v>0</v>
      </c>
      <c r="V469">
        <f>IF(K469,S469+T469,"")</f>
        <v>0</v>
      </c>
      <c r="W469">
        <f>IF(K469,V469/O469,"")</f>
        <v>0</v>
      </c>
      <c r="X469">
        <f>IF(K469,M469/H469,"")</f>
        <v>0</v>
      </c>
      <c r="Y469">
        <f>IF(AND(OR(J469="OK",J469="OPEN"),ISNUMBER(Journal!$G469)),G469*(Journal!$G469-Journal!$E469)/H469,"")</f>
        <v>0</v>
      </c>
      <c r="Z469">
        <f>IF(AA469="","",IF(AND(ISNUMBER(Settings!$D$5),ISNUMBER(Settings!$E$5),IF(Settings!$D$5&lt;=Settings!$E$5,AND(AA469&gt;=Settings!$D$5,AA469&lt;Settings!$E$5),OR(AA469&gt;=Settings!$D$5,AA469&lt;Settings!$E$5))),Settings!$A$5,IF(AND(ISNUMBER(Settings!$D$6),ISNUMBER(Settings!$E$6),IF(Settings!$D$6&lt;=Settings!$E$6,AND(AA469&gt;=Settings!$D$6,AA469&lt;Settings!$E$6),OR(AA469&gt;=Settings!$D$6,AA469&lt;Settings!$E$6))),Settings!$A$6,IF(AND(ISNUMBER(Settings!$D$7),ISNUMBER(Settings!$E$7),IF(Settings!$D$7&lt;=Settings!$E$7,AND(AA469&gt;=Settings!$D$7,AA469&lt;Settings!$E$7),OR(AA469&gt;=Settings!$D$7,AA469&lt;Settings!$E$7))),Settings!$A$7,IF(AND(ISNUMBER(Settings!$D$8),ISNUMBER(Settings!$E$8),IF(Settings!$D$8&lt;=Settings!$E$8,AND(AA469&gt;=Settings!$D$8,AA469&lt;Settings!$E$8),OR(AA469&gt;=Settings!$D$8,AA469&lt;Settings!$E$8))),Settings!$A$8,IF(AND(ISNUMBER(Settings!$D$9),ISNUMBER(Settings!$E$9),IF(Settings!$D$9&lt;=Settings!$E$9,AND(AA469&gt;=Settings!$D$9,AA469&lt;Settings!$E$9),OR(AA469&gt;=Settings!$D$9,AA469&lt;Settings!$E$9))),Settings!$A$9,IF(AND(ISNUMBER(Settings!$D$10),ISNUMBER(Settings!$E$10),IF(Settings!$D$10&lt;=Settings!$E$10,AND(AA469&gt;=Settings!$D$10,AA469&lt;Settings!$E$10),OR(AA469&gt;=Settings!$D$10,AA469&lt;Settings!$E$10))),Settings!$A$10,"")))))))</f>
        <v>0</v>
      </c>
      <c r="AA469">
        <f>IF(AND(A469,ISNUMBER(Journal!$B469)),MOD(ROUND(MOD(Journal!$B469,1)*1440,0)-ROUND(Journal!$D$8*60,0),1440),"")</f>
        <v>0</v>
      </c>
      <c r="AB469">
        <f>IF(G469=1,"LONG",IF(G469=-1,"SHORT",""))</f>
        <v>0</v>
      </c>
      <c r="AC469">
        <f>AC468+IF(K469,1,0)</f>
        <v>0</v>
      </c>
      <c r="AD469">
        <f>IF(K469,AC469,"")</f>
        <v>0</v>
      </c>
      <c r="AE469">
        <f>J469="OPEN"</f>
        <v>0</v>
      </c>
      <c r="AF469">
        <f>AND(J469&lt;&gt;"",J469&lt;&gt;"OK",J469&lt;&gt;"OPEN")</f>
        <v>0</v>
      </c>
      <c r="AH469">
        <v>458</v>
      </c>
      <c r="AI469">
        <f>IF(AH469&gt;$AZ$11,"",IF(AH469=0,Journal!$D$3,INDEX($Q$11:$Q$1010,MATCH(AH469,$AD$11:$AD$1010,0))))</f>
        <v>0</v>
      </c>
      <c r="AJ469">
        <v>459</v>
      </c>
      <c r="AK469">
        <f>IF(AJ469&gt;$AZ$11,"",INDEX($P$11:$P$1010,MATCH(AJ469,$AD$11:$AD$1010,0)))</f>
        <v>0</v>
      </c>
    </row>
    <row r="470" spans="1:37">
      <c r="A470">
        <f>COUNTA(Journal!A470:M470)&gt;0</f>
        <v>0</v>
      </c>
      <c r="B470">
        <f>IF(Journal!$C470="",0,IFERROR(MATCH(Journal!$C470,Markets!$A$5:$A$154,0),0))</f>
        <v>0</v>
      </c>
      <c r="C470">
        <f>IF(B470&gt;0,INDEX(Markets!$C$5:$C$154,B470),"")</f>
        <v>0</v>
      </c>
      <c r="D470">
        <f>IF(B470&gt;0,INDEX(Markets!$F$5:$F$154,B470),"")</f>
        <v>0</v>
      </c>
      <c r="E470">
        <f>IF(B470&gt;0,IF(INDEX(Markets!$G$5:$G$154,B470)="",Journal!$D$4,INDEX(Markets!$G$5:$G$154,B470)),"")</f>
        <v>0</v>
      </c>
      <c r="F470">
        <f>IF(B470&gt;0,N(INDEX(Markets!$H$5:$H$154,B470)),0)</f>
        <v>0</v>
      </c>
      <c r="G470">
        <f>IF(Journal!$D470="LONG",1,IF(Journal!$D470="SHORT",-1,0))</f>
        <v>0</v>
      </c>
      <c r="H470">
        <f>IF(AND(ISNUMBER(Journal!$E470),ISNUMBER(Journal!$F470)),ABS(Journal!$E470-Journal!$F470),"")</f>
        <v>0</v>
      </c>
      <c r="I470">
        <f>IF(NOT(A470),"",IF(Journal!$C470="","INSTRUMENT MISSING",IF(B470=0,"UNKNOWN INSTRUMENT",IF(OR(NOT(ISNUMBER(C470)),NOT(ISNUMBER(D470))),"INSTRUMENT SPECS MISSING",IF(OR(C470&lt;=0,D470&lt;=0),"INSTRUMENT SPECS MISSING",IF(NOT(ISNUMBER(Journal!$E470)),"ENTRY MISSING",IF(NOT(ISNUMBER(Journal!$F470)),"SL MISSING",IF(Journal!$F470=Journal!$E470,"SL = ENTRY",IF(G470=0,"DIRECTION MISSING",IF(G470*(Journal!$E470-Journal!$F470)&lt;=0,"SL WRONG SIDE",IF(NOT(AND(ISNUMBER(Journal!$L470),Journal!$L470&gt;0)),IF(TRUE,"LOTS MISSING","RISK MISSING"),"")))))))))))</f>
        <v>0</v>
      </c>
      <c r="J470">
        <f>IF(NOT(A470),"",IF(I470&lt;&gt;"",I470,IF(AND(ISNUMBER(Journal!$G470),G470*(Journal!$G470-Journal!$E470)&lt;=0),"TP1 WRONG SIDE",IF(AND(ISNUMBER(Journal!$H470),G470*(Journal!$H470-Journal!$E470)&lt;=0),"TP2 WRONG SIDE",IF(AND(ISNUMBER(Journal!$I470),G470*(Journal!$I470-Journal!$E470)&lt;=0),"TP3 WRONG SIDE",IF(Journal!$K470="","OPEN",IF(AND(Journal!$M470&lt;&gt;"",OR(NOT(ISNUMBER(Journal!$M470)),Journal!$M470&lt;=0,Journal!$M470&gt;=1)),"TP1 % INVALID",IF(Journal!$K470="SL","OK",IF(Journal!$K470="TP",IF(ISNUMBER(Journal!$G470),"OK","TP1 MISSING"),IF(Journal!$K470="Manual exit",IF(ISNUMBER(Journal!$J470),"OK","MANUAL MISSING"),IF(Journal!$K470="TP1 + Breakeven",IF(ISNUMBER(Journal!$G470),"OK","TP1 MISSING"),IF(Journal!$K470="TP1 + Manual",IF(ISNUMBER(Journal!$G470),IF(ISNUMBER(Journal!$J470),"OK","MANUAL MISSING"),IF(ISNUMBER(Journal!$J470),"TP1 MISSING","TP1 &amp; MANUAL MISSING")),IF(Journal!$K470="Multiple TP",IF(ISNUMBER(Journal!$G470),IF(ISNUMBER(Journal!$H470),"OK","TP2 MISSING"),IF(ISNUMBER(Journal!$H470),"TP1 MISSING","TP1 &amp; TP2 MISSING")),"UNKNOWN OUTCOME")))))))))))))</f>
        <v>0</v>
      </c>
      <c r="K470">
        <f>J470="OK"</f>
        <v>0</v>
      </c>
      <c r="L470">
        <f>IF(ISNUMBER(Journal!$M470),Journal!$M470,0.5)</f>
        <v>0</v>
      </c>
      <c r="M470">
        <f>IF(NOT(K470),"",G470*IF(Journal!$K470="SL",Journal!$F470-Journal!$E470,IF(Journal!$K470="TP",Journal!$G470-Journal!$E470,IF(Journal!$K470="Manual exit",Journal!$J470-Journal!$E470,IF(Journal!$K470="TP1 + Breakeven",L470*(Journal!$G470-Journal!$E470),IF(Journal!$K470="TP1 + Manual",L470*(Journal!$G470-Journal!$E470)+(1-L470)*(Journal!$J470-Journal!$E470),(Journal!$G470+Journal!$H470+IF(ISNUMBER(Journal!$I470),Journal!$I470,0))/IF(ISNUMBER(Journal!$I470),3,2)-Journal!$E470))))))</f>
        <v>0</v>
      </c>
      <c r="N470">
        <f>IF(K470,Journal!$E470+G470*M470,"")</f>
        <v>0</v>
      </c>
      <c r="O470">
        <f>Q469</f>
        <v>0</v>
      </c>
      <c r="P470">
        <f>IF(OR(NOT(A470),I470&lt;&gt;""),"",Journal!$L470)</f>
        <v>0</v>
      </c>
      <c r="Q470">
        <f>O470+IF(K470,V470,0)</f>
        <v>0</v>
      </c>
      <c r="R470">
        <f>IF(P470="","",H470*P470*C470*D470)</f>
        <v>0</v>
      </c>
      <c r="S470">
        <f>IF(K470,M470*P470*C470*D470,"")</f>
        <v>0</v>
      </c>
      <c r="T470">
        <f>IF(K470,-IF(F470&gt;0,F470*Journal!$E470*P470*C470*D470,P470*E470),"")</f>
        <v>0</v>
      </c>
      <c r="U470">
        <f>IF(K470,IF(S470&gt;0,"W",IF(S470&lt;0,"L","B")),"")</f>
        <v>0</v>
      </c>
      <c r="V470">
        <f>IF(K470,S470+T470,"")</f>
        <v>0</v>
      </c>
      <c r="W470">
        <f>IF(K470,V470/O470,"")</f>
        <v>0</v>
      </c>
      <c r="X470">
        <f>IF(K470,M470/H470,"")</f>
        <v>0</v>
      </c>
      <c r="Y470">
        <f>IF(AND(OR(J470="OK",J470="OPEN"),ISNUMBER(Journal!$G470)),G470*(Journal!$G470-Journal!$E470)/H470,"")</f>
        <v>0</v>
      </c>
      <c r="Z470">
        <f>IF(AA470="","",IF(AND(ISNUMBER(Settings!$D$5),ISNUMBER(Settings!$E$5),IF(Settings!$D$5&lt;=Settings!$E$5,AND(AA470&gt;=Settings!$D$5,AA470&lt;Settings!$E$5),OR(AA470&gt;=Settings!$D$5,AA470&lt;Settings!$E$5))),Settings!$A$5,IF(AND(ISNUMBER(Settings!$D$6),ISNUMBER(Settings!$E$6),IF(Settings!$D$6&lt;=Settings!$E$6,AND(AA470&gt;=Settings!$D$6,AA470&lt;Settings!$E$6),OR(AA470&gt;=Settings!$D$6,AA470&lt;Settings!$E$6))),Settings!$A$6,IF(AND(ISNUMBER(Settings!$D$7),ISNUMBER(Settings!$E$7),IF(Settings!$D$7&lt;=Settings!$E$7,AND(AA470&gt;=Settings!$D$7,AA470&lt;Settings!$E$7),OR(AA470&gt;=Settings!$D$7,AA470&lt;Settings!$E$7))),Settings!$A$7,IF(AND(ISNUMBER(Settings!$D$8),ISNUMBER(Settings!$E$8),IF(Settings!$D$8&lt;=Settings!$E$8,AND(AA470&gt;=Settings!$D$8,AA470&lt;Settings!$E$8),OR(AA470&gt;=Settings!$D$8,AA470&lt;Settings!$E$8))),Settings!$A$8,IF(AND(ISNUMBER(Settings!$D$9),ISNUMBER(Settings!$E$9),IF(Settings!$D$9&lt;=Settings!$E$9,AND(AA470&gt;=Settings!$D$9,AA470&lt;Settings!$E$9),OR(AA470&gt;=Settings!$D$9,AA470&lt;Settings!$E$9))),Settings!$A$9,IF(AND(ISNUMBER(Settings!$D$10),ISNUMBER(Settings!$E$10),IF(Settings!$D$10&lt;=Settings!$E$10,AND(AA470&gt;=Settings!$D$10,AA470&lt;Settings!$E$10),OR(AA470&gt;=Settings!$D$10,AA470&lt;Settings!$E$10))),Settings!$A$10,"")))))))</f>
        <v>0</v>
      </c>
      <c r="AA470">
        <f>IF(AND(A470,ISNUMBER(Journal!$B470)),MOD(ROUND(MOD(Journal!$B470,1)*1440,0)-ROUND(Journal!$D$8*60,0),1440),"")</f>
        <v>0</v>
      </c>
      <c r="AB470">
        <f>IF(G470=1,"LONG",IF(G470=-1,"SHORT",""))</f>
        <v>0</v>
      </c>
      <c r="AC470">
        <f>AC469+IF(K470,1,0)</f>
        <v>0</v>
      </c>
      <c r="AD470">
        <f>IF(K470,AC470,"")</f>
        <v>0</v>
      </c>
      <c r="AE470">
        <f>J470="OPEN"</f>
        <v>0</v>
      </c>
      <c r="AF470">
        <f>AND(J470&lt;&gt;"",J470&lt;&gt;"OK",J470&lt;&gt;"OPEN")</f>
        <v>0</v>
      </c>
      <c r="AH470">
        <v>459</v>
      </c>
      <c r="AI470">
        <f>IF(AH470&gt;$AZ$11,"",IF(AH470=0,Journal!$D$3,INDEX($Q$11:$Q$1010,MATCH(AH470,$AD$11:$AD$1010,0))))</f>
        <v>0</v>
      </c>
      <c r="AJ470">
        <v>460</v>
      </c>
      <c r="AK470">
        <f>IF(AJ470&gt;$AZ$11,"",INDEX($P$11:$P$1010,MATCH(AJ470,$AD$11:$AD$1010,0)))</f>
        <v>0</v>
      </c>
    </row>
    <row r="471" spans="1:37">
      <c r="A471">
        <f>COUNTA(Journal!A471:M471)&gt;0</f>
        <v>0</v>
      </c>
      <c r="B471">
        <f>IF(Journal!$C471="",0,IFERROR(MATCH(Journal!$C471,Markets!$A$5:$A$154,0),0))</f>
        <v>0</v>
      </c>
      <c r="C471">
        <f>IF(B471&gt;0,INDEX(Markets!$C$5:$C$154,B471),"")</f>
        <v>0</v>
      </c>
      <c r="D471">
        <f>IF(B471&gt;0,INDEX(Markets!$F$5:$F$154,B471),"")</f>
        <v>0</v>
      </c>
      <c r="E471">
        <f>IF(B471&gt;0,IF(INDEX(Markets!$G$5:$G$154,B471)="",Journal!$D$4,INDEX(Markets!$G$5:$G$154,B471)),"")</f>
        <v>0</v>
      </c>
      <c r="F471">
        <f>IF(B471&gt;0,N(INDEX(Markets!$H$5:$H$154,B471)),0)</f>
        <v>0</v>
      </c>
      <c r="G471">
        <f>IF(Journal!$D471="LONG",1,IF(Journal!$D471="SHORT",-1,0))</f>
        <v>0</v>
      </c>
      <c r="H471">
        <f>IF(AND(ISNUMBER(Journal!$E471),ISNUMBER(Journal!$F471)),ABS(Journal!$E471-Journal!$F471),"")</f>
        <v>0</v>
      </c>
      <c r="I471">
        <f>IF(NOT(A471),"",IF(Journal!$C471="","INSTRUMENT MISSING",IF(B471=0,"UNKNOWN INSTRUMENT",IF(OR(NOT(ISNUMBER(C471)),NOT(ISNUMBER(D471))),"INSTRUMENT SPECS MISSING",IF(OR(C471&lt;=0,D471&lt;=0),"INSTRUMENT SPECS MISSING",IF(NOT(ISNUMBER(Journal!$E471)),"ENTRY MISSING",IF(NOT(ISNUMBER(Journal!$F471)),"SL MISSING",IF(Journal!$F471=Journal!$E471,"SL = ENTRY",IF(G471=0,"DIRECTION MISSING",IF(G471*(Journal!$E471-Journal!$F471)&lt;=0,"SL WRONG SIDE",IF(NOT(AND(ISNUMBER(Journal!$L471),Journal!$L471&gt;0)),IF(TRUE,"LOTS MISSING","RISK MISSING"),"")))))))))))</f>
        <v>0</v>
      </c>
      <c r="J471">
        <f>IF(NOT(A471),"",IF(I471&lt;&gt;"",I471,IF(AND(ISNUMBER(Journal!$G471),G471*(Journal!$G471-Journal!$E471)&lt;=0),"TP1 WRONG SIDE",IF(AND(ISNUMBER(Journal!$H471),G471*(Journal!$H471-Journal!$E471)&lt;=0),"TP2 WRONG SIDE",IF(AND(ISNUMBER(Journal!$I471),G471*(Journal!$I471-Journal!$E471)&lt;=0),"TP3 WRONG SIDE",IF(Journal!$K471="","OPEN",IF(AND(Journal!$M471&lt;&gt;"",OR(NOT(ISNUMBER(Journal!$M471)),Journal!$M471&lt;=0,Journal!$M471&gt;=1)),"TP1 % INVALID",IF(Journal!$K471="SL","OK",IF(Journal!$K471="TP",IF(ISNUMBER(Journal!$G471),"OK","TP1 MISSING"),IF(Journal!$K471="Manual exit",IF(ISNUMBER(Journal!$J471),"OK","MANUAL MISSING"),IF(Journal!$K471="TP1 + Breakeven",IF(ISNUMBER(Journal!$G471),"OK","TP1 MISSING"),IF(Journal!$K471="TP1 + Manual",IF(ISNUMBER(Journal!$G471),IF(ISNUMBER(Journal!$J471),"OK","MANUAL MISSING"),IF(ISNUMBER(Journal!$J471),"TP1 MISSING","TP1 &amp; MANUAL MISSING")),IF(Journal!$K471="Multiple TP",IF(ISNUMBER(Journal!$G471),IF(ISNUMBER(Journal!$H471),"OK","TP2 MISSING"),IF(ISNUMBER(Journal!$H471),"TP1 MISSING","TP1 &amp; TP2 MISSING")),"UNKNOWN OUTCOME")))))))))))))</f>
        <v>0</v>
      </c>
      <c r="K471">
        <f>J471="OK"</f>
        <v>0</v>
      </c>
      <c r="L471">
        <f>IF(ISNUMBER(Journal!$M471),Journal!$M471,0.5)</f>
        <v>0</v>
      </c>
      <c r="M471">
        <f>IF(NOT(K471),"",G471*IF(Journal!$K471="SL",Journal!$F471-Journal!$E471,IF(Journal!$K471="TP",Journal!$G471-Journal!$E471,IF(Journal!$K471="Manual exit",Journal!$J471-Journal!$E471,IF(Journal!$K471="TP1 + Breakeven",L471*(Journal!$G471-Journal!$E471),IF(Journal!$K471="TP1 + Manual",L471*(Journal!$G471-Journal!$E471)+(1-L471)*(Journal!$J471-Journal!$E471),(Journal!$G471+Journal!$H471+IF(ISNUMBER(Journal!$I471),Journal!$I471,0))/IF(ISNUMBER(Journal!$I471),3,2)-Journal!$E471))))))</f>
        <v>0</v>
      </c>
      <c r="N471">
        <f>IF(K471,Journal!$E471+G471*M471,"")</f>
        <v>0</v>
      </c>
      <c r="O471">
        <f>Q470</f>
        <v>0</v>
      </c>
      <c r="P471">
        <f>IF(OR(NOT(A471),I471&lt;&gt;""),"",Journal!$L471)</f>
        <v>0</v>
      </c>
      <c r="Q471">
        <f>O471+IF(K471,V471,0)</f>
        <v>0</v>
      </c>
      <c r="R471">
        <f>IF(P471="","",H471*P471*C471*D471)</f>
        <v>0</v>
      </c>
      <c r="S471">
        <f>IF(K471,M471*P471*C471*D471,"")</f>
        <v>0</v>
      </c>
      <c r="T471">
        <f>IF(K471,-IF(F471&gt;0,F471*Journal!$E471*P471*C471*D471,P471*E471),"")</f>
        <v>0</v>
      </c>
      <c r="U471">
        <f>IF(K471,IF(S471&gt;0,"W",IF(S471&lt;0,"L","B")),"")</f>
        <v>0</v>
      </c>
      <c r="V471">
        <f>IF(K471,S471+T471,"")</f>
        <v>0</v>
      </c>
      <c r="W471">
        <f>IF(K471,V471/O471,"")</f>
        <v>0</v>
      </c>
      <c r="X471">
        <f>IF(K471,M471/H471,"")</f>
        <v>0</v>
      </c>
      <c r="Y471">
        <f>IF(AND(OR(J471="OK",J471="OPEN"),ISNUMBER(Journal!$G471)),G471*(Journal!$G471-Journal!$E471)/H471,"")</f>
        <v>0</v>
      </c>
      <c r="Z471">
        <f>IF(AA471="","",IF(AND(ISNUMBER(Settings!$D$5),ISNUMBER(Settings!$E$5),IF(Settings!$D$5&lt;=Settings!$E$5,AND(AA471&gt;=Settings!$D$5,AA471&lt;Settings!$E$5),OR(AA471&gt;=Settings!$D$5,AA471&lt;Settings!$E$5))),Settings!$A$5,IF(AND(ISNUMBER(Settings!$D$6),ISNUMBER(Settings!$E$6),IF(Settings!$D$6&lt;=Settings!$E$6,AND(AA471&gt;=Settings!$D$6,AA471&lt;Settings!$E$6),OR(AA471&gt;=Settings!$D$6,AA471&lt;Settings!$E$6))),Settings!$A$6,IF(AND(ISNUMBER(Settings!$D$7),ISNUMBER(Settings!$E$7),IF(Settings!$D$7&lt;=Settings!$E$7,AND(AA471&gt;=Settings!$D$7,AA471&lt;Settings!$E$7),OR(AA471&gt;=Settings!$D$7,AA471&lt;Settings!$E$7))),Settings!$A$7,IF(AND(ISNUMBER(Settings!$D$8),ISNUMBER(Settings!$E$8),IF(Settings!$D$8&lt;=Settings!$E$8,AND(AA471&gt;=Settings!$D$8,AA471&lt;Settings!$E$8),OR(AA471&gt;=Settings!$D$8,AA471&lt;Settings!$E$8))),Settings!$A$8,IF(AND(ISNUMBER(Settings!$D$9),ISNUMBER(Settings!$E$9),IF(Settings!$D$9&lt;=Settings!$E$9,AND(AA471&gt;=Settings!$D$9,AA471&lt;Settings!$E$9),OR(AA471&gt;=Settings!$D$9,AA471&lt;Settings!$E$9))),Settings!$A$9,IF(AND(ISNUMBER(Settings!$D$10),ISNUMBER(Settings!$E$10),IF(Settings!$D$10&lt;=Settings!$E$10,AND(AA471&gt;=Settings!$D$10,AA471&lt;Settings!$E$10),OR(AA471&gt;=Settings!$D$10,AA471&lt;Settings!$E$10))),Settings!$A$10,"")))))))</f>
        <v>0</v>
      </c>
      <c r="AA471">
        <f>IF(AND(A471,ISNUMBER(Journal!$B471)),MOD(ROUND(MOD(Journal!$B471,1)*1440,0)-ROUND(Journal!$D$8*60,0),1440),"")</f>
        <v>0</v>
      </c>
      <c r="AB471">
        <f>IF(G471=1,"LONG",IF(G471=-1,"SHORT",""))</f>
        <v>0</v>
      </c>
      <c r="AC471">
        <f>AC470+IF(K471,1,0)</f>
        <v>0</v>
      </c>
      <c r="AD471">
        <f>IF(K471,AC471,"")</f>
        <v>0</v>
      </c>
      <c r="AE471">
        <f>J471="OPEN"</f>
        <v>0</v>
      </c>
      <c r="AF471">
        <f>AND(J471&lt;&gt;"",J471&lt;&gt;"OK",J471&lt;&gt;"OPEN")</f>
        <v>0</v>
      </c>
      <c r="AH471">
        <v>460</v>
      </c>
      <c r="AI471">
        <f>IF(AH471&gt;$AZ$11,"",IF(AH471=0,Journal!$D$3,INDEX($Q$11:$Q$1010,MATCH(AH471,$AD$11:$AD$1010,0))))</f>
        <v>0</v>
      </c>
      <c r="AJ471">
        <v>461</v>
      </c>
      <c r="AK471">
        <f>IF(AJ471&gt;$AZ$11,"",INDEX($P$11:$P$1010,MATCH(AJ471,$AD$11:$AD$1010,0)))</f>
        <v>0</v>
      </c>
    </row>
    <row r="472" spans="1:37">
      <c r="A472">
        <f>COUNTA(Journal!A472:M472)&gt;0</f>
        <v>0</v>
      </c>
      <c r="B472">
        <f>IF(Journal!$C472="",0,IFERROR(MATCH(Journal!$C472,Markets!$A$5:$A$154,0),0))</f>
        <v>0</v>
      </c>
      <c r="C472">
        <f>IF(B472&gt;0,INDEX(Markets!$C$5:$C$154,B472),"")</f>
        <v>0</v>
      </c>
      <c r="D472">
        <f>IF(B472&gt;0,INDEX(Markets!$F$5:$F$154,B472),"")</f>
        <v>0</v>
      </c>
      <c r="E472">
        <f>IF(B472&gt;0,IF(INDEX(Markets!$G$5:$G$154,B472)="",Journal!$D$4,INDEX(Markets!$G$5:$G$154,B472)),"")</f>
        <v>0</v>
      </c>
      <c r="F472">
        <f>IF(B472&gt;0,N(INDEX(Markets!$H$5:$H$154,B472)),0)</f>
        <v>0</v>
      </c>
      <c r="G472">
        <f>IF(Journal!$D472="LONG",1,IF(Journal!$D472="SHORT",-1,0))</f>
        <v>0</v>
      </c>
      <c r="H472">
        <f>IF(AND(ISNUMBER(Journal!$E472),ISNUMBER(Journal!$F472)),ABS(Journal!$E472-Journal!$F472),"")</f>
        <v>0</v>
      </c>
      <c r="I472">
        <f>IF(NOT(A472),"",IF(Journal!$C472="","INSTRUMENT MISSING",IF(B472=0,"UNKNOWN INSTRUMENT",IF(OR(NOT(ISNUMBER(C472)),NOT(ISNUMBER(D472))),"INSTRUMENT SPECS MISSING",IF(OR(C472&lt;=0,D472&lt;=0),"INSTRUMENT SPECS MISSING",IF(NOT(ISNUMBER(Journal!$E472)),"ENTRY MISSING",IF(NOT(ISNUMBER(Journal!$F472)),"SL MISSING",IF(Journal!$F472=Journal!$E472,"SL = ENTRY",IF(G472=0,"DIRECTION MISSING",IF(G472*(Journal!$E472-Journal!$F472)&lt;=0,"SL WRONG SIDE",IF(NOT(AND(ISNUMBER(Journal!$L472),Journal!$L472&gt;0)),IF(TRUE,"LOTS MISSING","RISK MISSING"),"")))))))))))</f>
        <v>0</v>
      </c>
      <c r="J472">
        <f>IF(NOT(A472),"",IF(I472&lt;&gt;"",I472,IF(AND(ISNUMBER(Journal!$G472),G472*(Journal!$G472-Journal!$E472)&lt;=0),"TP1 WRONG SIDE",IF(AND(ISNUMBER(Journal!$H472),G472*(Journal!$H472-Journal!$E472)&lt;=0),"TP2 WRONG SIDE",IF(AND(ISNUMBER(Journal!$I472),G472*(Journal!$I472-Journal!$E472)&lt;=0),"TP3 WRONG SIDE",IF(Journal!$K472="","OPEN",IF(AND(Journal!$M472&lt;&gt;"",OR(NOT(ISNUMBER(Journal!$M472)),Journal!$M472&lt;=0,Journal!$M472&gt;=1)),"TP1 % INVALID",IF(Journal!$K472="SL","OK",IF(Journal!$K472="TP",IF(ISNUMBER(Journal!$G472),"OK","TP1 MISSING"),IF(Journal!$K472="Manual exit",IF(ISNUMBER(Journal!$J472),"OK","MANUAL MISSING"),IF(Journal!$K472="TP1 + Breakeven",IF(ISNUMBER(Journal!$G472),"OK","TP1 MISSING"),IF(Journal!$K472="TP1 + Manual",IF(ISNUMBER(Journal!$G472),IF(ISNUMBER(Journal!$J472),"OK","MANUAL MISSING"),IF(ISNUMBER(Journal!$J472),"TP1 MISSING","TP1 &amp; MANUAL MISSING")),IF(Journal!$K472="Multiple TP",IF(ISNUMBER(Journal!$G472),IF(ISNUMBER(Journal!$H472),"OK","TP2 MISSING"),IF(ISNUMBER(Journal!$H472),"TP1 MISSING","TP1 &amp; TP2 MISSING")),"UNKNOWN OUTCOME")))))))))))))</f>
        <v>0</v>
      </c>
      <c r="K472">
        <f>J472="OK"</f>
        <v>0</v>
      </c>
      <c r="L472">
        <f>IF(ISNUMBER(Journal!$M472),Journal!$M472,0.5)</f>
        <v>0</v>
      </c>
      <c r="M472">
        <f>IF(NOT(K472),"",G472*IF(Journal!$K472="SL",Journal!$F472-Journal!$E472,IF(Journal!$K472="TP",Journal!$G472-Journal!$E472,IF(Journal!$K472="Manual exit",Journal!$J472-Journal!$E472,IF(Journal!$K472="TP1 + Breakeven",L472*(Journal!$G472-Journal!$E472),IF(Journal!$K472="TP1 + Manual",L472*(Journal!$G472-Journal!$E472)+(1-L472)*(Journal!$J472-Journal!$E472),(Journal!$G472+Journal!$H472+IF(ISNUMBER(Journal!$I472),Journal!$I472,0))/IF(ISNUMBER(Journal!$I472),3,2)-Journal!$E472))))))</f>
        <v>0</v>
      </c>
      <c r="N472">
        <f>IF(K472,Journal!$E472+G472*M472,"")</f>
        <v>0</v>
      </c>
      <c r="O472">
        <f>Q471</f>
        <v>0</v>
      </c>
      <c r="P472">
        <f>IF(OR(NOT(A472),I472&lt;&gt;""),"",Journal!$L472)</f>
        <v>0</v>
      </c>
      <c r="Q472">
        <f>O472+IF(K472,V472,0)</f>
        <v>0</v>
      </c>
      <c r="R472">
        <f>IF(P472="","",H472*P472*C472*D472)</f>
        <v>0</v>
      </c>
      <c r="S472">
        <f>IF(K472,M472*P472*C472*D472,"")</f>
        <v>0</v>
      </c>
      <c r="T472">
        <f>IF(K472,-IF(F472&gt;0,F472*Journal!$E472*P472*C472*D472,P472*E472),"")</f>
        <v>0</v>
      </c>
      <c r="U472">
        <f>IF(K472,IF(S472&gt;0,"W",IF(S472&lt;0,"L","B")),"")</f>
        <v>0</v>
      </c>
      <c r="V472">
        <f>IF(K472,S472+T472,"")</f>
        <v>0</v>
      </c>
      <c r="W472">
        <f>IF(K472,V472/O472,"")</f>
        <v>0</v>
      </c>
      <c r="X472">
        <f>IF(K472,M472/H472,"")</f>
        <v>0</v>
      </c>
      <c r="Y472">
        <f>IF(AND(OR(J472="OK",J472="OPEN"),ISNUMBER(Journal!$G472)),G472*(Journal!$G472-Journal!$E472)/H472,"")</f>
        <v>0</v>
      </c>
      <c r="Z472">
        <f>IF(AA472="","",IF(AND(ISNUMBER(Settings!$D$5),ISNUMBER(Settings!$E$5),IF(Settings!$D$5&lt;=Settings!$E$5,AND(AA472&gt;=Settings!$D$5,AA472&lt;Settings!$E$5),OR(AA472&gt;=Settings!$D$5,AA472&lt;Settings!$E$5))),Settings!$A$5,IF(AND(ISNUMBER(Settings!$D$6),ISNUMBER(Settings!$E$6),IF(Settings!$D$6&lt;=Settings!$E$6,AND(AA472&gt;=Settings!$D$6,AA472&lt;Settings!$E$6),OR(AA472&gt;=Settings!$D$6,AA472&lt;Settings!$E$6))),Settings!$A$6,IF(AND(ISNUMBER(Settings!$D$7),ISNUMBER(Settings!$E$7),IF(Settings!$D$7&lt;=Settings!$E$7,AND(AA472&gt;=Settings!$D$7,AA472&lt;Settings!$E$7),OR(AA472&gt;=Settings!$D$7,AA472&lt;Settings!$E$7))),Settings!$A$7,IF(AND(ISNUMBER(Settings!$D$8),ISNUMBER(Settings!$E$8),IF(Settings!$D$8&lt;=Settings!$E$8,AND(AA472&gt;=Settings!$D$8,AA472&lt;Settings!$E$8),OR(AA472&gt;=Settings!$D$8,AA472&lt;Settings!$E$8))),Settings!$A$8,IF(AND(ISNUMBER(Settings!$D$9),ISNUMBER(Settings!$E$9),IF(Settings!$D$9&lt;=Settings!$E$9,AND(AA472&gt;=Settings!$D$9,AA472&lt;Settings!$E$9),OR(AA472&gt;=Settings!$D$9,AA472&lt;Settings!$E$9))),Settings!$A$9,IF(AND(ISNUMBER(Settings!$D$10),ISNUMBER(Settings!$E$10),IF(Settings!$D$10&lt;=Settings!$E$10,AND(AA472&gt;=Settings!$D$10,AA472&lt;Settings!$E$10),OR(AA472&gt;=Settings!$D$10,AA472&lt;Settings!$E$10))),Settings!$A$10,"")))))))</f>
        <v>0</v>
      </c>
      <c r="AA472">
        <f>IF(AND(A472,ISNUMBER(Journal!$B472)),MOD(ROUND(MOD(Journal!$B472,1)*1440,0)-ROUND(Journal!$D$8*60,0),1440),"")</f>
        <v>0</v>
      </c>
      <c r="AB472">
        <f>IF(G472=1,"LONG",IF(G472=-1,"SHORT",""))</f>
        <v>0</v>
      </c>
      <c r="AC472">
        <f>AC471+IF(K472,1,0)</f>
        <v>0</v>
      </c>
      <c r="AD472">
        <f>IF(K472,AC472,"")</f>
        <v>0</v>
      </c>
      <c r="AE472">
        <f>J472="OPEN"</f>
        <v>0</v>
      </c>
      <c r="AF472">
        <f>AND(J472&lt;&gt;"",J472&lt;&gt;"OK",J472&lt;&gt;"OPEN")</f>
        <v>0</v>
      </c>
      <c r="AH472">
        <v>461</v>
      </c>
      <c r="AI472">
        <f>IF(AH472&gt;$AZ$11,"",IF(AH472=0,Journal!$D$3,INDEX($Q$11:$Q$1010,MATCH(AH472,$AD$11:$AD$1010,0))))</f>
        <v>0</v>
      </c>
      <c r="AJ472">
        <v>462</v>
      </c>
      <c r="AK472">
        <f>IF(AJ472&gt;$AZ$11,"",INDEX($P$11:$P$1010,MATCH(AJ472,$AD$11:$AD$1010,0)))</f>
        <v>0</v>
      </c>
    </row>
    <row r="473" spans="1:37">
      <c r="A473">
        <f>COUNTA(Journal!A473:M473)&gt;0</f>
        <v>0</v>
      </c>
      <c r="B473">
        <f>IF(Journal!$C473="",0,IFERROR(MATCH(Journal!$C473,Markets!$A$5:$A$154,0),0))</f>
        <v>0</v>
      </c>
      <c r="C473">
        <f>IF(B473&gt;0,INDEX(Markets!$C$5:$C$154,B473),"")</f>
        <v>0</v>
      </c>
      <c r="D473">
        <f>IF(B473&gt;0,INDEX(Markets!$F$5:$F$154,B473),"")</f>
        <v>0</v>
      </c>
      <c r="E473">
        <f>IF(B473&gt;0,IF(INDEX(Markets!$G$5:$G$154,B473)="",Journal!$D$4,INDEX(Markets!$G$5:$G$154,B473)),"")</f>
        <v>0</v>
      </c>
      <c r="F473">
        <f>IF(B473&gt;0,N(INDEX(Markets!$H$5:$H$154,B473)),0)</f>
        <v>0</v>
      </c>
      <c r="G473">
        <f>IF(Journal!$D473="LONG",1,IF(Journal!$D473="SHORT",-1,0))</f>
        <v>0</v>
      </c>
      <c r="H473">
        <f>IF(AND(ISNUMBER(Journal!$E473),ISNUMBER(Journal!$F473)),ABS(Journal!$E473-Journal!$F473),"")</f>
        <v>0</v>
      </c>
      <c r="I473">
        <f>IF(NOT(A473),"",IF(Journal!$C473="","INSTRUMENT MISSING",IF(B473=0,"UNKNOWN INSTRUMENT",IF(OR(NOT(ISNUMBER(C473)),NOT(ISNUMBER(D473))),"INSTRUMENT SPECS MISSING",IF(OR(C473&lt;=0,D473&lt;=0),"INSTRUMENT SPECS MISSING",IF(NOT(ISNUMBER(Journal!$E473)),"ENTRY MISSING",IF(NOT(ISNUMBER(Journal!$F473)),"SL MISSING",IF(Journal!$F473=Journal!$E473,"SL = ENTRY",IF(G473=0,"DIRECTION MISSING",IF(G473*(Journal!$E473-Journal!$F473)&lt;=0,"SL WRONG SIDE",IF(NOT(AND(ISNUMBER(Journal!$L473),Journal!$L473&gt;0)),IF(TRUE,"LOTS MISSING","RISK MISSING"),"")))))))))))</f>
        <v>0</v>
      </c>
      <c r="J473">
        <f>IF(NOT(A473),"",IF(I473&lt;&gt;"",I473,IF(AND(ISNUMBER(Journal!$G473),G473*(Journal!$G473-Journal!$E473)&lt;=0),"TP1 WRONG SIDE",IF(AND(ISNUMBER(Journal!$H473),G473*(Journal!$H473-Journal!$E473)&lt;=0),"TP2 WRONG SIDE",IF(AND(ISNUMBER(Journal!$I473),G473*(Journal!$I473-Journal!$E473)&lt;=0),"TP3 WRONG SIDE",IF(Journal!$K473="","OPEN",IF(AND(Journal!$M473&lt;&gt;"",OR(NOT(ISNUMBER(Journal!$M473)),Journal!$M473&lt;=0,Journal!$M473&gt;=1)),"TP1 % INVALID",IF(Journal!$K473="SL","OK",IF(Journal!$K473="TP",IF(ISNUMBER(Journal!$G473),"OK","TP1 MISSING"),IF(Journal!$K473="Manual exit",IF(ISNUMBER(Journal!$J473),"OK","MANUAL MISSING"),IF(Journal!$K473="TP1 + Breakeven",IF(ISNUMBER(Journal!$G473),"OK","TP1 MISSING"),IF(Journal!$K473="TP1 + Manual",IF(ISNUMBER(Journal!$G473),IF(ISNUMBER(Journal!$J473),"OK","MANUAL MISSING"),IF(ISNUMBER(Journal!$J473),"TP1 MISSING","TP1 &amp; MANUAL MISSING")),IF(Journal!$K473="Multiple TP",IF(ISNUMBER(Journal!$G473),IF(ISNUMBER(Journal!$H473),"OK","TP2 MISSING"),IF(ISNUMBER(Journal!$H473),"TP1 MISSING","TP1 &amp; TP2 MISSING")),"UNKNOWN OUTCOME")))))))))))))</f>
        <v>0</v>
      </c>
      <c r="K473">
        <f>J473="OK"</f>
        <v>0</v>
      </c>
      <c r="L473">
        <f>IF(ISNUMBER(Journal!$M473),Journal!$M473,0.5)</f>
        <v>0</v>
      </c>
      <c r="M473">
        <f>IF(NOT(K473),"",G473*IF(Journal!$K473="SL",Journal!$F473-Journal!$E473,IF(Journal!$K473="TP",Journal!$G473-Journal!$E473,IF(Journal!$K473="Manual exit",Journal!$J473-Journal!$E473,IF(Journal!$K473="TP1 + Breakeven",L473*(Journal!$G473-Journal!$E473),IF(Journal!$K473="TP1 + Manual",L473*(Journal!$G473-Journal!$E473)+(1-L473)*(Journal!$J473-Journal!$E473),(Journal!$G473+Journal!$H473+IF(ISNUMBER(Journal!$I473),Journal!$I473,0))/IF(ISNUMBER(Journal!$I473),3,2)-Journal!$E473))))))</f>
        <v>0</v>
      </c>
      <c r="N473">
        <f>IF(K473,Journal!$E473+G473*M473,"")</f>
        <v>0</v>
      </c>
      <c r="O473">
        <f>Q472</f>
        <v>0</v>
      </c>
      <c r="P473">
        <f>IF(OR(NOT(A473),I473&lt;&gt;""),"",Journal!$L473)</f>
        <v>0</v>
      </c>
      <c r="Q473">
        <f>O473+IF(K473,V473,0)</f>
        <v>0</v>
      </c>
      <c r="R473">
        <f>IF(P473="","",H473*P473*C473*D473)</f>
        <v>0</v>
      </c>
      <c r="S473">
        <f>IF(K473,M473*P473*C473*D473,"")</f>
        <v>0</v>
      </c>
      <c r="T473">
        <f>IF(K473,-IF(F473&gt;0,F473*Journal!$E473*P473*C473*D473,P473*E473),"")</f>
        <v>0</v>
      </c>
      <c r="U473">
        <f>IF(K473,IF(S473&gt;0,"W",IF(S473&lt;0,"L","B")),"")</f>
        <v>0</v>
      </c>
      <c r="V473">
        <f>IF(K473,S473+T473,"")</f>
        <v>0</v>
      </c>
      <c r="W473">
        <f>IF(K473,V473/O473,"")</f>
        <v>0</v>
      </c>
      <c r="X473">
        <f>IF(K473,M473/H473,"")</f>
        <v>0</v>
      </c>
      <c r="Y473">
        <f>IF(AND(OR(J473="OK",J473="OPEN"),ISNUMBER(Journal!$G473)),G473*(Journal!$G473-Journal!$E473)/H473,"")</f>
        <v>0</v>
      </c>
      <c r="Z473">
        <f>IF(AA473="","",IF(AND(ISNUMBER(Settings!$D$5),ISNUMBER(Settings!$E$5),IF(Settings!$D$5&lt;=Settings!$E$5,AND(AA473&gt;=Settings!$D$5,AA473&lt;Settings!$E$5),OR(AA473&gt;=Settings!$D$5,AA473&lt;Settings!$E$5))),Settings!$A$5,IF(AND(ISNUMBER(Settings!$D$6),ISNUMBER(Settings!$E$6),IF(Settings!$D$6&lt;=Settings!$E$6,AND(AA473&gt;=Settings!$D$6,AA473&lt;Settings!$E$6),OR(AA473&gt;=Settings!$D$6,AA473&lt;Settings!$E$6))),Settings!$A$6,IF(AND(ISNUMBER(Settings!$D$7),ISNUMBER(Settings!$E$7),IF(Settings!$D$7&lt;=Settings!$E$7,AND(AA473&gt;=Settings!$D$7,AA473&lt;Settings!$E$7),OR(AA473&gt;=Settings!$D$7,AA473&lt;Settings!$E$7))),Settings!$A$7,IF(AND(ISNUMBER(Settings!$D$8),ISNUMBER(Settings!$E$8),IF(Settings!$D$8&lt;=Settings!$E$8,AND(AA473&gt;=Settings!$D$8,AA473&lt;Settings!$E$8),OR(AA473&gt;=Settings!$D$8,AA473&lt;Settings!$E$8))),Settings!$A$8,IF(AND(ISNUMBER(Settings!$D$9),ISNUMBER(Settings!$E$9),IF(Settings!$D$9&lt;=Settings!$E$9,AND(AA473&gt;=Settings!$D$9,AA473&lt;Settings!$E$9),OR(AA473&gt;=Settings!$D$9,AA473&lt;Settings!$E$9))),Settings!$A$9,IF(AND(ISNUMBER(Settings!$D$10),ISNUMBER(Settings!$E$10),IF(Settings!$D$10&lt;=Settings!$E$10,AND(AA473&gt;=Settings!$D$10,AA473&lt;Settings!$E$10),OR(AA473&gt;=Settings!$D$10,AA473&lt;Settings!$E$10))),Settings!$A$10,"")))))))</f>
        <v>0</v>
      </c>
      <c r="AA473">
        <f>IF(AND(A473,ISNUMBER(Journal!$B473)),MOD(ROUND(MOD(Journal!$B473,1)*1440,0)-ROUND(Journal!$D$8*60,0),1440),"")</f>
        <v>0</v>
      </c>
      <c r="AB473">
        <f>IF(G473=1,"LONG",IF(G473=-1,"SHORT",""))</f>
        <v>0</v>
      </c>
      <c r="AC473">
        <f>AC472+IF(K473,1,0)</f>
        <v>0</v>
      </c>
      <c r="AD473">
        <f>IF(K473,AC473,"")</f>
        <v>0</v>
      </c>
      <c r="AE473">
        <f>J473="OPEN"</f>
        <v>0</v>
      </c>
      <c r="AF473">
        <f>AND(J473&lt;&gt;"",J473&lt;&gt;"OK",J473&lt;&gt;"OPEN")</f>
        <v>0</v>
      </c>
      <c r="AH473">
        <v>462</v>
      </c>
      <c r="AI473">
        <f>IF(AH473&gt;$AZ$11,"",IF(AH473=0,Journal!$D$3,INDEX($Q$11:$Q$1010,MATCH(AH473,$AD$11:$AD$1010,0))))</f>
        <v>0</v>
      </c>
      <c r="AJ473">
        <v>463</v>
      </c>
      <c r="AK473">
        <f>IF(AJ473&gt;$AZ$11,"",INDEX($P$11:$P$1010,MATCH(AJ473,$AD$11:$AD$1010,0)))</f>
        <v>0</v>
      </c>
    </row>
    <row r="474" spans="1:37">
      <c r="A474">
        <f>COUNTA(Journal!A474:M474)&gt;0</f>
        <v>0</v>
      </c>
      <c r="B474">
        <f>IF(Journal!$C474="",0,IFERROR(MATCH(Journal!$C474,Markets!$A$5:$A$154,0),0))</f>
        <v>0</v>
      </c>
      <c r="C474">
        <f>IF(B474&gt;0,INDEX(Markets!$C$5:$C$154,B474),"")</f>
        <v>0</v>
      </c>
      <c r="D474">
        <f>IF(B474&gt;0,INDEX(Markets!$F$5:$F$154,B474),"")</f>
        <v>0</v>
      </c>
      <c r="E474">
        <f>IF(B474&gt;0,IF(INDEX(Markets!$G$5:$G$154,B474)="",Journal!$D$4,INDEX(Markets!$G$5:$G$154,B474)),"")</f>
        <v>0</v>
      </c>
      <c r="F474">
        <f>IF(B474&gt;0,N(INDEX(Markets!$H$5:$H$154,B474)),0)</f>
        <v>0</v>
      </c>
      <c r="G474">
        <f>IF(Journal!$D474="LONG",1,IF(Journal!$D474="SHORT",-1,0))</f>
        <v>0</v>
      </c>
      <c r="H474">
        <f>IF(AND(ISNUMBER(Journal!$E474),ISNUMBER(Journal!$F474)),ABS(Journal!$E474-Journal!$F474),"")</f>
        <v>0</v>
      </c>
      <c r="I474">
        <f>IF(NOT(A474),"",IF(Journal!$C474="","INSTRUMENT MISSING",IF(B474=0,"UNKNOWN INSTRUMENT",IF(OR(NOT(ISNUMBER(C474)),NOT(ISNUMBER(D474))),"INSTRUMENT SPECS MISSING",IF(OR(C474&lt;=0,D474&lt;=0),"INSTRUMENT SPECS MISSING",IF(NOT(ISNUMBER(Journal!$E474)),"ENTRY MISSING",IF(NOT(ISNUMBER(Journal!$F474)),"SL MISSING",IF(Journal!$F474=Journal!$E474,"SL = ENTRY",IF(G474=0,"DIRECTION MISSING",IF(G474*(Journal!$E474-Journal!$F474)&lt;=0,"SL WRONG SIDE",IF(NOT(AND(ISNUMBER(Journal!$L474),Journal!$L474&gt;0)),IF(TRUE,"LOTS MISSING","RISK MISSING"),"")))))))))))</f>
        <v>0</v>
      </c>
      <c r="J474">
        <f>IF(NOT(A474),"",IF(I474&lt;&gt;"",I474,IF(AND(ISNUMBER(Journal!$G474),G474*(Journal!$G474-Journal!$E474)&lt;=0),"TP1 WRONG SIDE",IF(AND(ISNUMBER(Journal!$H474),G474*(Journal!$H474-Journal!$E474)&lt;=0),"TP2 WRONG SIDE",IF(AND(ISNUMBER(Journal!$I474),G474*(Journal!$I474-Journal!$E474)&lt;=0),"TP3 WRONG SIDE",IF(Journal!$K474="","OPEN",IF(AND(Journal!$M474&lt;&gt;"",OR(NOT(ISNUMBER(Journal!$M474)),Journal!$M474&lt;=0,Journal!$M474&gt;=1)),"TP1 % INVALID",IF(Journal!$K474="SL","OK",IF(Journal!$K474="TP",IF(ISNUMBER(Journal!$G474),"OK","TP1 MISSING"),IF(Journal!$K474="Manual exit",IF(ISNUMBER(Journal!$J474),"OK","MANUAL MISSING"),IF(Journal!$K474="TP1 + Breakeven",IF(ISNUMBER(Journal!$G474),"OK","TP1 MISSING"),IF(Journal!$K474="TP1 + Manual",IF(ISNUMBER(Journal!$G474),IF(ISNUMBER(Journal!$J474),"OK","MANUAL MISSING"),IF(ISNUMBER(Journal!$J474),"TP1 MISSING","TP1 &amp; MANUAL MISSING")),IF(Journal!$K474="Multiple TP",IF(ISNUMBER(Journal!$G474),IF(ISNUMBER(Journal!$H474),"OK","TP2 MISSING"),IF(ISNUMBER(Journal!$H474),"TP1 MISSING","TP1 &amp; TP2 MISSING")),"UNKNOWN OUTCOME")))))))))))))</f>
        <v>0</v>
      </c>
      <c r="K474">
        <f>J474="OK"</f>
        <v>0</v>
      </c>
      <c r="L474">
        <f>IF(ISNUMBER(Journal!$M474),Journal!$M474,0.5)</f>
        <v>0</v>
      </c>
      <c r="M474">
        <f>IF(NOT(K474),"",G474*IF(Journal!$K474="SL",Journal!$F474-Journal!$E474,IF(Journal!$K474="TP",Journal!$G474-Journal!$E474,IF(Journal!$K474="Manual exit",Journal!$J474-Journal!$E474,IF(Journal!$K474="TP1 + Breakeven",L474*(Journal!$G474-Journal!$E474),IF(Journal!$K474="TP1 + Manual",L474*(Journal!$G474-Journal!$E474)+(1-L474)*(Journal!$J474-Journal!$E474),(Journal!$G474+Journal!$H474+IF(ISNUMBER(Journal!$I474),Journal!$I474,0))/IF(ISNUMBER(Journal!$I474),3,2)-Journal!$E474))))))</f>
        <v>0</v>
      </c>
      <c r="N474">
        <f>IF(K474,Journal!$E474+G474*M474,"")</f>
        <v>0</v>
      </c>
      <c r="O474">
        <f>Q473</f>
        <v>0</v>
      </c>
      <c r="P474">
        <f>IF(OR(NOT(A474),I474&lt;&gt;""),"",Journal!$L474)</f>
        <v>0</v>
      </c>
      <c r="Q474">
        <f>O474+IF(K474,V474,0)</f>
        <v>0</v>
      </c>
      <c r="R474">
        <f>IF(P474="","",H474*P474*C474*D474)</f>
        <v>0</v>
      </c>
      <c r="S474">
        <f>IF(K474,M474*P474*C474*D474,"")</f>
        <v>0</v>
      </c>
      <c r="T474">
        <f>IF(K474,-IF(F474&gt;0,F474*Journal!$E474*P474*C474*D474,P474*E474),"")</f>
        <v>0</v>
      </c>
      <c r="U474">
        <f>IF(K474,IF(S474&gt;0,"W",IF(S474&lt;0,"L","B")),"")</f>
        <v>0</v>
      </c>
      <c r="V474">
        <f>IF(K474,S474+T474,"")</f>
        <v>0</v>
      </c>
      <c r="W474">
        <f>IF(K474,V474/O474,"")</f>
        <v>0</v>
      </c>
      <c r="X474">
        <f>IF(K474,M474/H474,"")</f>
        <v>0</v>
      </c>
      <c r="Y474">
        <f>IF(AND(OR(J474="OK",J474="OPEN"),ISNUMBER(Journal!$G474)),G474*(Journal!$G474-Journal!$E474)/H474,"")</f>
        <v>0</v>
      </c>
      <c r="Z474">
        <f>IF(AA474="","",IF(AND(ISNUMBER(Settings!$D$5),ISNUMBER(Settings!$E$5),IF(Settings!$D$5&lt;=Settings!$E$5,AND(AA474&gt;=Settings!$D$5,AA474&lt;Settings!$E$5),OR(AA474&gt;=Settings!$D$5,AA474&lt;Settings!$E$5))),Settings!$A$5,IF(AND(ISNUMBER(Settings!$D$6),ISNUMBER(Settings!$E$6),IF(Settings!$D$6&lt;=Settings!$E$6,AND(AA474&gt;=Settings!$D$6,AA474&lt;Settings!$E$6),OR(AA474&gt;=Settings!$D$6,AA474&lt;Settings!$E$6))),Settings!$A$6,IF(AND(ISNUMBER(Settings!$D$7),ISNUMBER(Settings!$E$7),IF(Settings!$D$7&lt;=Settings!$E$7,AND(AA474&gt;=Settings!$D$7,AA474&lt;Settings!$E$7),OR(AA474&gt;=Settings!$D$7,AA474&lt;Settings!$E$7))),Settings!$A$7,IF(AND(ISNUMBER(Settings!$D$8),ISNUMBER(Settings!$E$8),IF(Settings!$D$8&lt;=Settings!$E$8,AND(AA474&gt;=Settings!$D$8,AA474&lt;Settings!$E$8),OR(AA474&gt;=Settings!$D$8,AA474&lt;Settings!$E$8))),Settings!$A$8,IF(AND(ISNUMBER(Settings!$D$9),ISNUMBER(Settings!$E$9),IF(Settings!$D$9&lt;=Settings!$E$9,AND(AA474&gt;=Settings!$D$9,AA474&lt;Settings!$E$9),OR(AA474&gt;=Settings!$D$9,AA474&lt;Settings!$E$9))),Settings!$A$9,IF(AND(ISNUMBER(Settings!$D$10),ISNUMBER(Settings!$E$10),IF(Settings!$D$10&lt;=Settings!$E$10,AND(AA474&gt;=Settings!$D$10,AA474&lt;Settings!$E$10),OR(AA474&gt;=Settings!$D$10,AA474&lt;Settings!$E$10))),Settings!$A$10,"")))))))</f>
        <v>0</v>
      </c>
      <c r="AA474">
        <f>IF(AND(A474,ISNUMBER(Journal!$B474)),MOD(ROUND(MOD(Journal!$B474,1)*1440,0)-ROUND(Journal!$D$8*60,0),1440),"")</f>
        <v>0</v>
      </c>
      <c r="AB474">
        <f>IF(G474=1,"LONG",IF(G474=-1,"SHORT",""))</f>
        <v>0</v>
      </c>
      <c r="AC474">
        <f>AC473+IF(K474,1,0)</f>
        <v>0</v>
      </c>
      <c r="AD474">
        <f>IF(K474,AC474,"")</f>
        <v>0</v>
      </c>
      <c r="AE474">
        <f>J474="OPEN"</f>
        <v>0</v>
      </c>
      <c r="AF474">
        <f>AND(J474&lt;&gt;"",J474&lt;&gt;"OK",J474&lt;&gt;"OPEN")</f>
        <v>0</v>
      </c>
      <c r="AH474">
        <v>463</v>
      </c>
      <c r="AI474">
        <f>IF(AH474&gt;$AZ$11,"",IF(AH474=0,Journal!$D$3,INDEX($Q$11:$Q$1010,MATCH(AH474,$AD$11:$AD$1010,0))))</f>
        <v>0</v>
      </c>
      <c r="AJ474">
        <v>464</v>
      </c>
      <c r="AK474">
        <f>IF(AJ474&gt;$AZ$11,"",INDEX($P$11:$P$1010,MATCH(AJ474,$AD$11:$AD$1010,0)))</f>
        <v>0</v>
      </c>
    </row>
    <row r="475" spans="1:37">
      <c r="A475">
        <f>COUNTA(Journal!A475:M475)&gt;0</f>
        <v>0</v>
      </c>
      <c r="B475">
        <f>IF(Journal!$C475="",0,IFERROR(MATCH(Journal!$C475,Markets!$A$5:$A$154,0),0))</f>
        <v>0</v>
      </c>
      <c r="C475">
        <f>IF(B475&gt;0,INDEX(Markets!$C$5:$C$154,B475),"")</f>
        <v>0</v>
      </c>
      <c r="D475">
        <f>IF(B475&gt;0,INDEX(Markets!$F$5:$F$154,B475),"")</f>
        <v>0</v>
      </c>
      <c r="E475">
        <f>IF(B475&gt;0,IF(INDEX(Markets!$G$5:$G$154,B475)="",Journal!$D$4,INDEX(Markets!$G$5:$G$154,B475)),"")</f>
        <v>0</v>
      </c>
      <c r="F475">
        <f>IF(B475&gt;0,N(INDEX(Markets!$H$5:$H$154,B475)),0)</f>
        <v>0</v>
      </c>
      <c r="G475">
        <f>IF(Journal!$D475="LONG",1,IF(Journal!$D475="SHORT",-1,0))</f>
        <v>0</v>
      </c>
      <c r="H475">
        <f>IF(AND(ISNUMBER(Journal!$E475),ISNUMBER(Journal!$F475)),ABS(Journal!$E475-Journal!$F475),"")</f>
        <v>0</v>
      </c>
      <c r="I475">
        <f>IF(NOT(A475),"",IF(Journal!$C475="","INSTRUMENT MISSING",IF(B475=0,"UNKNOWN INSTRUMENT",IF(OR(NOT(ISNUMBER(C475)),NOT(ISNUMBER(D475))),"INSTRUMENT SPECS MISSING",IF(OR(C475&lt;=0,D475&lt;=0),"INSTRUMENT SPECS MISSING",IF(NOT(ISNUMBER(Journal!$E475)),"ENTRY MISSING",IF(NOT(ISNUMBER(Journal!$F475)),"SL MISSING",IF(Journal!$F475=Journal!$E475,"SL = ENTRY",IF(G475=0,"DIRECTION MISSING",IF(G475*(Journal!$E475-Journal!$F475)&lt;=0,"SL WRONG SIDE",IF(NOT(AND(ISNUMBER(Journal!$L475),Journal!$L475&gt;0)),IF(TRUE,"LOTS MISSING","RISK MISSING"),"")))))))))))</f>
        <v>0</v>
      </c>
      <c r="J475">
        <f>IF(NOT(A475),"",IF(I475&lt;&gt;"",I475,IF(AND(ISNUMBER(Journal!$G475),G475*(Journal!$G475-Journal!$E475)&lt;=0),"TP1 WRONG SIDE",IF(AND(ISNUMBER(Journal!$H475),G475*(Journal!$H475-Journal!$E475)&lt;=0),"TP2 WRONG SIDE",IF(AND(ISNUMBER(Journal!$I475),G475*(Journal!$I475-Journal!$E475)&lt;=0),"TP3 WRONG SIDE",IF(Journal!$K475="","OPEN",IF(AND(Journal!$M475&lt;&gt;"",OR(NOT(ISNUMBER(Journal!$M475)),Journal!$M475&lt;=0,Journal!$M475&gt;=1)),"TP1 % INVALID",IF(Journal!$K475="SL","OK",IF(Journal!$K475="TP",IF(ISNUMBER(Journal!$G475),"OK","TP1 MISSING"),IF(Journal!$K475="Manual exit",IF(ISNUMBER(Journal!$J475),"OK","MANUAL MISSING"),IF(Journal!$K475="TP1 + Breakeven",IF(ISNUMBER(Journal!$G475),"OK","TP1 MISSING"),IF(Journal!$K475="TP1 + Manual",IF(ISNUMBER(Journal!$G475),IF(ISNUMBER(Journal!$J475),"OK","MANUAL MISSING"),IF(ISNUMBER(Journal!$J475),"TP1 MISSING","TP1 &amp; MANUAL MISSING")),IF(Journal!$K475="Multiple TP",IF(ISNUMBER(Journal!$G475),IF(ISNUMBER(Journal!$H475),"OK","TP2 MISSING"),IF(ISNUMBER(Journal!$H475),"TP1 MISSING","TP1 &amp; TP2 MISSING")),"UNKNOWN OUTCOME")))))))))))))</f>
        <v>0</v>
      </c>
      <c r="K475">
        <f>J475="OK"</f>
        <v>0</v>
      </c>
      <c r="L475">
        <f>IF(ISNUMBER(Journal!$M475),Journal!$M475,0.5)</f>
        <v>0</v>
      </c>
      <c r="M475">
        <f>IF(NOT(K475),"",G475*IF(Journal!$K475="SL",Journal!$F475-Journal!$E475,IF(Journal!$K475="TP",Journal!$G475-Journal!$E475,IF(Journal!$K475="Manual exit",Journal!$J475-Journal!$E475,IF(Journal!$K475="TP1 + Breakeven",L475*(Journal!$G475-Journal!$E475),IF(Journal!$K475="TP1 + Manual",L475*(Journal!$G475-Journal!$E475)+(1-L475)*(Journal!$J475-Journal!$E475),(Journal!$G475+Journal!$H475+IF(ISNUMBER(Journal!$I475),Journal!$I475,0))/IF(ISNUMBER(Journal!$I475),3,2)-Journal!$E475))))))</f>
        <v>0</v>
      </c>
      <c r="N475">
        <f>IF(K475,Journal!$E475+G475*M475,"")</f>
        <v>0</v>
      </c>
      <c r="O475">
        <f>Q474</f>
        <v>0</v>
      </c>
      <c r="P475">
        <f>IF(OR(NOT(A475),I475&lt;&gt;""),"",Journal!$L475)</f>
        <v>0</v>
      </c>
      <c r="Q475">
        <f>O475+IF(K475,V475,0)</f>
        <v>0</v>
      </c>
      <c r="R475">
        <f>IF(P475="","",H475*P475*C475*D475)</f>
        <v>0</v>
      </c>
      <c r="S475">
        <f>IF(K475,M475*P475*C475*D475,"")</f>
        <v>0</v>
      </c>
      <c r="T475">
        <f>IF(K475,-IF(F475&gt;0,F475*Journal!$E475*P475*C475*D475,P475*E475),"")</f>
        <v>0</v>
      </c>
      <c r="U475">
        <f>IF(K475,IF(S475&gt;0,"W",IF(S475&lt;0,"L","B")),"")</f>
        <v>0</v>
      </c>
      <c r="V475">
        <f>IF(K475,S475+T475,"")</f>
        <v>0</v>
      </c>
      <c r="W475">
        <f>IF(K475,V475/O475,"")</f>
        <v>0</v>
      </c>
      <c r="X475">
        <f>IF(K475,M475/H475,"")</f>
        <v>0</v>
      </c>
      <c r="Y475">
        <f>IF(AND(OR(J475="OK",J475="OPEN"),ISNUMBER(Journal!$G475)),G475*(Journal!$G475-Journal!$E475)/H475,"")</f>
        <v>0</v>
      </c>
      <c r="Z475">
        <f>IF(AA475="","",IF(AND(ISNUMBER(Settings!$D$5),ISNUMBER(Settings!$E$5),IF(Settings!$D$5&lt;=Settings!$E$5,AND(AA475&gt;=Settings!$D$5,AA475&lt;Settings!$E$5),OR(AA475&gt;=Settings!$D$5,AA475&lt;Settings!$E$5))),Settings!$A$5,IF(AND(ISNUMBER(Settings!$D$6),ISNUMBER(Settings!$E$6),IF(Settings!$D$6&lt;=Settings!$E$6,AND(AA475&gt;=Settings!$D$6,AA475&lt;Settings!$E$6),OR(AA475&gt;=Settings!$D$6,AA475&lt;Settings!$E$6))),Settings!$A$6,IF(AND(ISNUMBER(Settings!$D$7),ISNUMBER(Settings!$E$7),IF(Settings!$D$7&lt;=Settings!$E$7,AND(AA475&gt;=Settings!$D$7,AA475&lt;Settings!$E$7),OR(AA475&gt;=Settings!$D$7,AA475&lt;Settings!$E$7))),Settings!$A$7,IF(AND(ISNUMBER(Settings!$D$8),ISNUMBER(Settings!$E$8),IF(Settings!$D$8&lt;=Settings!$E$8,AND(AA475&gt;=Settings!$D$8,AA475&lt;Settings!$E$8),OR(AA475&gt;=Settings!$D$8,AA475&lt;Settings!$E$8))),Settings!$A$8,IF(AND(ISNUMBER(Settings!$D$9),ISNUMBER(Settings!$E$9),IF(Settings!$D$9&lt;=Settings!$E$9,AND(AA475&gt;=Settings!$D$9,AA475&lt;Settings!$E$9),OR(AA475&gt;=Settings!$D$9,AA475&lt;Settings!$E$9))),Settings!$A$9,IF(AND(ISNUMBER(Settings!$D$10),ISNUMBER(Settings!$E$10),IF(Settings!$D$10&lt;=Settings!$E$10,AND(AA475&gt;=Settings!$D$10,AA475&lt;Settings!$E$10),OR(AA475&gt;=Settings!$D$10,AA475&lt;Settings!$E$10))),Settings!$A$10,"")))))))</f>
        <v>0</v>
      </c>
      <c r="AA475">
        <f>IF(AND(A475,ISNUMBER(Journal!$B475)),MOD(ROUND(MOD(Journal!$B475,1)*1440,0)-ROUND(Journal!$D$8*60,0),1440),"")</f>
        <v>0</v>
      </c>
      <c r="AB475">
        <f>IF(G475=1,"LONG",IF(G475=-1,"SHORT",""))</f>
        <v>0</v>
      </c>
      <c r="AC475">
        <f>AC474+IF(K475,1,0)</f>
        <v>0</v>
      </c>
      <c r="AD475">
        <f>IF(K475,AC475,"")</f>
        <v>0</v>
      </c>
      <c r="AE475">
        <f>J475="OPEN"</f>
        <v>0</v>
      </c>
      <c r="AF475">
        <f>AND(J475&lt;&gt;"",J475&lt;&gt;"OK",J475&lt;&gt;"OPEN")</f>
        <v>0</v>
      </c>
      <c r="AH475">
        <v>464</v>
      </c>
      <c r="AI475">
        <f>IF(AH475&gt;$AZ$11,"",IF(AH475=0,Journal!$D$3,INDEX($Q$11:$Q$1010,MATCH(AH475,$AD$11:$AD$1010,0))))</f>
        <v>0</v>
      </c>
      <c r="AJ475">
        <v>465</v>
      </c>
      <c r="AK475">
        <f>IF(AJ475&gt;$AZ$11,"",INDEX($P$11:$P$1010,MATCH(AJ475,$AD$11:$AD$1010,0)))</f>
        <v>0</v>
      </c>
    </row>
    <row r="476" spans="1:37">
      <c r="A476">
        <f>COUNTA(Journal!A476:M476)&gt;0</f>
        <v>0</v>
      </c>
      <c r="B476">
        <f>IF(Journal!$C476="",0,IFERROR(MATCH(Journal!$C476,Markets!$A$5:$A$154,0),0))</f>
        <v>0</v>
      </c>
      <c r="C476">
        <f>IF(B476&gt;0,INDEX(Markets!$C$5:$C$154,B476),"")</f>
        <v>0</v>
      </c>
      <c r="D476">
        <f>IF(B476&gt;0,INDEX(Markets!$F$5:$F$154,B476),"")</f>
        <v>0</v>
      </c>
      <c r="E476">
        <f>IF(B476&gt;0,IF(INDEX(Markets!$G$5:$G$154,B476)="",Journal!$D$4,INDEX(Markets!$G$5:$G$154,B476)),"")</f>
        <v>0</v>
      </c>
      <c r="F476">
        <f>IF(B476&gt;0,N(INDEX(Markets!$H$5:$H$154,B476)),0)</f>
        <v>0</v>
      </c>
      <c r="G476">
        <f>IF(Journal!$D476="LONG",1,IF(Journal!$D476="SHORT",-1,0))</f>
        <v>0</v>
      </c>
      <c r="H476">
        <f>IF(AND(ISNUMBER(Journal!$E476),ISNUMBER(Journal!$F476)),ABS(Journal!$E476-Journal!$F476),"")</f>
        <v>0</v>
      </c>
      <c r="I476">
        <f>IF(NOT(A476),"",IF(Journal!$C476="","INSTRUMENT MISSING",IF(B476=0,"UNKNOWN INSTRUMENT",IF(OR(NOT(ISNUMBER(C476)),NOT(ISNUMBER(D476))),"INSTRUMENT SPECS MISSING",IF(OR(C476&lt;=0,D476&lt;=0),"INSTRUMENT SPECS MISSING",IF(NOT(ISNUMBER(Journal!$E476)),"ENTRY MISSING",IF(NOT(ISNUMBER(Journal!$F476)),"SL MISSING",IF(Journal!$F476=Journal!$E476,"SL = ENTRY",IF(G476=0,"DIRECTION MISSING",IF(G476*(Journal!$E476-Journal!$F476)&lt;=0,"SL WRONG SIDE",IF(NOT(AND(ISNUMBER(Journal!$L476),Journal!$L476&gt;0)),IF(TRUE,"LOTS MISSING","RISK MISSING"),"")))))))))))</f>
        <v>0</v>
      </c>
      <c r="J476">
        <f>IF(NOT(A476),"",IF(I476&lt;&gt;"",I476,IF(AND(ISNUMBER(Journal!$G476),G476*(Journal!$G476-Journal!$E476)&lt;=0),"TP1 WRONG SIDE",IF(AND(ISNUMBER(Journal!$H476),G476*(Journal!$H476-Journal!$E476)&lt;=0),"TP2 WRONG SIDE",IF(AND(ISNUMBER(Journal!$I476),G476*(Journal!$I476-Journal!$E476)&lt;=0),"TP3 WRONG SIDE",IF(Journal!$K476="","OPEN",IF(AND(Journal!$M476&lt;&gt;"",OR(NOT(ISNUMBER(Journal!$M476)),Journal!$M476&lt;=0,Journal!$M476&gt;=1)),"TP1 % INVALID",IF(Journal!$K476="SL","OK",IF(Journal!$K476="TP",IF(ISNUMBER(Journal!$G476),"OK","TP1 MISSING"),IF(Journal!$K476="Manual exit",IF(ISNUMBER(Journal!$J476),"OK","MANUAL MISSING"),IF(Journal!$K476="TP1 + Breakeven",IF(ISNUMBER(Journal!$G476),"OK","TP1 MISSING"),IF(Journal!$K476="TP1 + Manual",IF(ISNUMBER(Journal!$G476),IF(ISNUMBER(Journal!$J476),"OK","MANUAL MISSING"),IF(ISNUMBER(Journal!$J476),"TP1 MISSING","TP1 &amp; MANUAL MISSING")),IF(Journal!$K476="Multiple TP",IF(ISNUMBER(Journal!$G476),IF(ISNUMBER(Journal!$H476),"OK","TP2 MISSING"),IF(ISNUMBER(Journal!$H476),"TP1 MISSING","TP1 &amp; TP2 MISSING")),"UNKNOWN OUTCOME")))))))))))))</f>
        <v>0</v>
      </c>
      <c r="K476">
        <f>J476="OK"</f>
        <v>0</v>
      </c>
      <c r="L476">
        <f>IF(ISNUMBER(Journal!$M476),Journal!$M476,0.5)</f>
        <v>0</v>
      </c>
      <c r="M476">
        <f>IF(NOT(K476),"",G476*IF(Journal!$K476="SL",Journal!$F476-Journal!$E476,IF(Journal!$K476="TP",Journal!$G476-Journal!$E476,IF(Journal!$K476="Manual exit",Journal!$J476-Journal!$E476,IF(Journal!$K476="TP1 + Breakeven",L476*(Journal!$G476-Journal!$E476),IF(Journal!$K476="TP1 + Manual",L476*(Journal!$G476-Journal!$E476)+(1-L476)*(Journal!$J476-Journal!$E476),(Journal!$G476+Journal!$H476+IF(ISNUMBER(Journal!$I476),Journal!$I476,0))/IF(ISNUMBER(Journal!$I476),3,2)-Journal!$E476))))))</f>
        <v>0</v>
      </c>
      <c r="N476">
        <f>IF(K476,Journal!$E476+G476*M476,"")</f>
        <v>0</v>
      </c>
      <c r="O476">
        <f>Q475</f>
        <v>0</v>
      </c>
      <c r="P476">
        <f>IF(OR(NOT(A476),I476&lt;&gt;""),"",Journal!$L476)</f>
        <v>0</v>
      </c>
      <c r="Q476">
        <f>O476+IF(K476,V476,0)</f>
        <v>0</v>
      </c>
      <c r="R476">
        <f>IF(P476="","",H476*P476*C476*D476)</f>
        <v>0</v>
      </c>
      <c r="S476">
        <f>IF(K476,M476*P476*C476*D476,"")</f>
        <v>0</v>
      </c>
      <c r="T476">
        <f>IF(K476,-IF(F476&gt;0,F476*Journal!$E476*P476*C476*D476,P476*E476),"")</f>
        <v>0</v>
      </c>
      <c r="U476">
        <f>IF(K476,IF(S476&gt;0,"W",IF(S476&lt;0,"L","B")),"")</f>
        <v>0</v>
      </c>
      <c r="V476">
        <f>IF(K476,S476+T476,"")</f>
        <v>0</v>
      </c>
      <c r="W476">
        <f>IF(K476,V476/O476,"")</f>
        <v>0</v>
      </c>
      <c r="X476">
        <f>IF(K476,M476/H476,"")</f>
        <v>0</v>
      </c>
      <c r="Y476">
        <f>IF(AND(OR(J476="OK",J476="OPEN"),ISNUMBER(Journal!$G476)),G476*(Journal!$G476-Journal!$E476)/H476,"")</f>
        <v>0</v>
      </c>
      <c r="Z476">
        <f>IF(AA476="","",IF(AND(ISNUMBER(Settings!$D$5),ISNUMBER(Settings!$E$5),IF(Settings!$D$5&lt;=Settings!$E$5,AND(AA476&gt;=Settings!$D$5,AA476&lt;Settings!$E$5),OR(AA476&gt;=Settings!$D$5,AA476&lt;Settings!$E$5))),Settings!$A$5,IF(AND(ISNUMBER(Settings!$D$6),ISNUMBER(Settings!$E$6),IF(Settings!$D$6&lt;=Settings!$E$6,AND(AA476&gt;=Settings!$D$6,AA476&lt;Settings!$E$6),OR(AA476&gt;=Settings!$D$6,AA476&lt;Settings!$E$6))),Settings!$A$6,IF(AND(ISNUMBER(Settings!$D$7),ISNUMBER(Settings!$E$7),IF(Settings!$D$7&lt;=Settings!$E$7,AND(AA476&gt;=Settings!$D$7,AA476&lt;Settings!$E$7),OR(AA476&gt;=Settings!$D$7,AA476&lt;Settings!$E$7))),Settings!$A$7,IF(AND(ISNUMBER(Settings!$D$8),ISNUMBER(Settings!$E$8),IF(Settings!$D$8&lt;=Settings!$E$8,AND(AA476&gt;=Settings!$D$8,AA476&lt;Settings!$E$8),OR(AA476&gt;=Settings!$D$8,AA476&lt;Settings!$E$8))),Settings!$A$8,IF(AND(ISNUMBER(Settings!$D$9),ISNUMBER(Settings!$E$9),IF(Settings!$D$9&lt;=Settings!$E$9,AND(AA476&gt;=Settings!$D$9,AA476&lt;Settings!$E$9),OR(AA476&gt;=Settings!$D$9,AA476&lt;Settings!$E$9))),Settings!$A$9,IF(AND(ISNUMBER(Settings!$D$10),ISNUMBER(Settings!$E$10),IF(Settings!$D$10&lt;=Settings!$E$10,AND(AA476&gt;=Settings!$D$10,AA476&lt;Settings!$E$10),OR(AA476&gt;=Settings!$D$10,AA476&lt;Settings!$E$10))),Settings!$A$10,"")))))))</f>
        <v>0</v>
      </c>
      <c r="AA476">
        <f>IF(AND(A476,ISNUMBER(Journal!$B476)),MOD(ROUND(MOD(Journal!$B476,1)*1440,0)-ROUND(Journal!$D$8*60,0),1440),"")</f>
        <v>0</v>
      </c>
      <c r="AB476">
        <f>IF(G476=1,"LONG",IF(G476=-1,"SHORT",""))</f>
        <v>0</v>
      </c>
      <c r="AC476">
        <f>AC475+IF(K476,1,0)</f>
        <v>0</v>
      </c>
      <c r="AD476">
        <f>IF(K476,AC476,"")</f>
        <v>0</v>
      </c>
      <c r="AE476">
        <f>J476="OPEN"</f>
        <v>0</v>
      </c>
      <c r="AF476">
        <f>AND(J476&lt;&gt;"",J476&lt;&gt;"OK",J476&lt;&gt;"OPEN")</f>
        <v>0</v>
      </c>
      <c r="AH476">
        <v>465</v>
      </c>
      <c r="AI476">
        <f>IF(AH476&gt;$AZ$11,"",IF(AH476=0,Journal!$D$3,INDEX($Q$11:$Q$1010,MATCH(AH476,$AD$11:$AD$1010,0))))</f>
        <v>0</v>
      </c>
      <c r="AJ476">
        <v>466</v>
      </c>
      <c r="AK476">
        <f>IF(AJ476&gt;$AZ$11,"",INDEX($P$11:$P$1010,MATCH(AJ476,$AD$11:$AD$1010,0)))</f>
        <v>0</v>
      </c>
    </row>
    <row r="477" spans="1:37">
      <c r="A477">
        <f>COUNTA(Journal!A477:M477)&gt;0</f>
        <v>0</v>
      </c>
      <c r="B477">
        <f>IF(Journal!$C477="",0,IFERROR(MATCH(Journal!$C477,Markets!$A$5:$A$154,0),0))</f>
        <v>0</v>
      </c>
      <c r="C477">
        <f>IF(B477&gt;0,INDEX(Markets!$C$5:$C$154,B477),"")</f>
        <v>0</v>
      </c>
      <c r="D477">
        <f>IF(B477&gt;0,INDEX(Markets!$F$5:$F$154,B477),"")</f>
        <v>0</v>
      </c>
      <c r="E477">
        <f>IF(B477&gt;0,IF(INDEX(Markets!$G$5:$G$154,B477)="",Journal!$D$4,INDEX(Markets!$G$5:$G$154,B477)),"")</f>
        <v>0</v>
      </c>
      <c r="F477">
        <f>IF(B477&gt;0,N(INDEX(Markets!$H$5:$H$154,B477)),0)</f>
        <v>0</v>
      </c>
      <c r="G477">
        <f>IF(Journal!$D477="LONG",1,IF(Journal!$D477="SHORT",-1,0))</f>
        <v>0</v>
      </c>
      <c r="H477">
        <f>IF(AND(ISNUMBER(Journal!$E477),ISNUMBER(Journal!$F477)),ABS(Journal!$E477-Journal!$F477),"")</f>
        <v>0</v>
      </c>
      <c r="I477">
        <f>IF(NOT(A477),"",IF(Journal!$C477="","INSTRUMENT MISSING",IF(B477=0,"UNKNOWN INSTRUMENT",IF(OR(NOT(ISNUMBER(C477)),NOT(ISNUMBER(D477))),"INSTRUMENT SPECS MISSING",IF(OR(C477&lt;=0,D477&lt;=0),"INSTRUMENT SPECS MISSING",IF(NOT(ISNUMBER(Journal!$E477)),"ENTRY MISSING",IF(NOT(ISNUMBER(Journal!$F477)),"SL MISSING",IF(Journal!$F477=Journal!$E477,"SL = ENTRY",IF(G477=0,"DIRECTION MISSING",IF(G477*(Journal!$E477-Journal!$F477)&lt;=0,"SL WRONG SIDE",IF(NOT(AND(ISNUMBER(Journal!$L477),Journal!$L477&gt;0)),IF(TRUE,"LOTS MISSING","RISK MISSING"),"")))))))))))</f>
        <v>0</v>
      </c>
      <c r="J477">
        <f>IF(NOT(A477),"",IF(I477&lt;&gt;"",I477,IF(AND(ISNUMBER(Journal!$G477),G477*(Journal!$G477-Journal!$E477)&lt;=0),"TP1 WRONG SIDE",IF(AND(ISNUMBER(Journal!$H477),G477*(Journal!$H477-Journal!$E477)&lt;=0),"TP2 WRONG SIDE",IF(AND(ISNUMBER(Journal!$I477),G477*(Journal!$I477-Journal!$E477)&lt;=0),"TP3 WRONG SIDE",IF(Journal!$K477="","OPEN",IF(AND(Journal!$M477&lt;&gt;"",OR(NOT(ISNUMBER(Journal!$M477)),Journal!$M477&lt;=0,Journal!$M477&gt;=1)),"TP1 % INVALID",IF(Journal!$K477="SL","OK",IF(Journal!$K477="TP",IF(ISNUMBER(Journal!$G477),"OK","TP1 MISSING"),IF(Journal!$K477="Manual exit",IF(ISNUMBER(Journal!$J477),"OK","MANUAL MISSING"),IF(Journal!$K477="TP1 + Breakeven",IF(ISNUMBER(Journal!$G477),"OK","TP1 MISSING"),IF(Journal!$K477="TP1 + Manual",IF(ISNUMBER(Journal!$G477),IF(ISNUMBER(Journal!$J477),"OK","MANUAL MISSING"),IF(ISNUMBER(Journal!$J477),"TP1 MISSING","TP1 &amp; MANUAL MISSING")),IF(Journal!$K477="Multiple TP",IF(ISNUMBER(Journal!$G477),IF(ISNUMBER(Journal!$H477),"OK","TP2 MISSING"),IF(ISNUMBER(Journal!$H477),"TP1 MISSING","TP1 &amp; TP2 MISSING")),"UNKNOWN OUTCOME")))))))))))))</f>
        <v>0</v>
      </c>
      <c r="K477">
        <f>J477="OK"</f>
        <v>0</v>
      </c>
      <c r="L477">
        <f>IF(ISNUMBER(Journal!$M477),Journal!$M477,0.5)</f>
        <v>0</v>
      </c>
      <c r="M477">
        <f>IF(NOT(K477),"",G477*IF(Journal!$K477="SL",Journal!$F477-Journal!$E477,IF(Journal!$K477="TP",Journal!$G477-Journal!$E477,IF(Journal!$K477="Manual exit",Journal!$J477-Journal!$E477,IF(Journal!$K477="TP1 + Breakeven",L477*(Journal!$G477-Journal!$E477),IF(Journal!$K477="TP1 + Manual",L477*(Journal!$G477-Journal!$E477)+(1-L477)*(Journal!$J477-Journal!$E477),(Journal!$G477+Journal!$H477+IF(ISNUMBER(Journal!$I477),Journal!$I477,0))/IF(ISNUMBER(Journal!$I477),3,2)-Journal!$E477))))))</f>
        <v>0</v>
      </c>
      <c r="N477">
        <f>IF(K477,Journal!$E477+G477*M477,"")</f>
        <v>0</v>
      </c>
      <c r="O477">
        <f>Q476</f>
        <v>0</v>
      </c>
      <c r="P477">
        <f>IF(OR(NOT(A477),I477&lt;&gt;""),"",Journal!$L477)</f>
        <v>0</v>
      </c>
      <c r="Q477">
        <f>O477+IF(K477,V477,0)</f>
        <v>0</v>
      </c>
      <c r="R477">
        <f>IF(P477="","",H477*P477*C477*D477)</f>
        <v>0</v>
      </c>
      <c r="S477">
        <f>IF(K477,M477*P477*C477*D477,"")</f>
        <v>0</v>
      </c>
      <c r="T477">
        <f>IF(K477,-IF(F477&gt;0,F477*Journal!$E477*P477*C477*D477,P477*E477),"")</f>
        <v>0</v>
      </c>
      <c r="U477">
        <f>IF(K477,IF(S477&gt;0,"W",IF(S477&lt;0,"L","B")),"")</f>
        <v>0</v>
      </c>
      <c r="V477">
        <f>IF(K477,S477+T477,"")</f>
        <v>0</v>
      </c>
      <c r="W477">
        <f>IF(K477,V477/O477,"")</f>
        <v>0</v>
      </c>
      <c r="X477">
        <f>IF(K477,M477/H477,"")</f>
        <v>0</v>
      </c>
      <c r="Y477">
        <f>IF(AND(OR(J477="OK",J477="OPEN"),ISNUMBER(Journal!$G477)),G477*(Journal!$G477-Journal!$E477)/H477,"")</f>
        <v>0</v>
      </c>
      <c r="Z477">
        <f>IF(AA477="","",IF(AND(ISNUMBER(Settings!$D$5),ISNUMBER(Settings!$E$5),IF(Settings!$D$5&lt;=Settings!$E$5,AND(AA477&gt;=Settings!$D$5,AA477&lt;Settings!$E$5),OR(AA477&gt;=Settings!$D$5,AA477&lt;Settings!$E$5))),Settings!$A$5,IF(AND(ISNUMBER(Settings!$D$6),ISNUMBER(Settings!$E$6),IF(Settings!$D$6&lt;=Settings!$E$6,AND(AA477&gt;=Settings!$D$6,AA477&lt;Settings!$E$6),OR(AA477&gt;=Settings!$D$6,AA477&lt;Settings!$E$6))),Settings!$A$6,IF(AND(ISNUMBER(Settings!$D$7),ISNUMBER(Settings!$E$7),IF(Settings!$D$7&lt;=Settings!$E$7,AND(AA477&gt;=Settings!$D$7,AA477&lt;Settings!$E$7),OR(AA477&gt;=Settings!$D$7,AA477&lt;Settings!$E$7))),Settings!$A$7,IF(AND(ISNUMBER(Settings!$D$8),ISNUMBER(Settings!$E$8),IF(Settings!$D$8&lt;=Settings!$E$8,AND(AA477&gt;=Settings!$D$8,AA477&lt;Settings!$E$8),OR(AA477&gt;=Settings!$D$8,AA477&lt;Settings!$E$8))),Settings!$A$8,IF(AND(ISNUMBER(Settings!$D$9),ISNUMBER(Settings!$E$9),IF(Settings!$D$9&lt;=Settings!$E$9,AND(AA477&gt;=Settings!$D$9,AA477&lt;Settings!$E$9),OR(AA477&gt;=Settings!$D$9,AA477&lt;Settings!$E$9))),Settings!$A$9,IF(AND(ISNUMBER(Settings!$D$10),ISNUMBER(Settings!$E$10),IF(Settings!$D$10&lt;=Settings!$E$10,AND(AA477&gt;=Settings!$D$10,AA477&lt;Settings!$E$10),OR(AA477&gt;=Settings!$D$10,AA477&lt;Settings!$E$10))),Settings!$A$10,"")))))))</f>
        <v>0</v>
      </c>
      <c r="AA477">
        <f>IF(AND(A477,ISNUMBER(Journal!$B477)),MOD(ROUND(MOD(Journal!$B477,1)*1440,0)-ROUND(Journal!$D$8*60,0),1440),"")</f>
        <v>0</v>
      </c>
      <c r="AB477">
        <f>IF(G477=1,"LONG",IF(G477=-1,"SHORT",""))</f>
        <v>0</v>
      </c>
      <c r="AC477">
        <f>AC476+IF(K477,1,0)</f>
        <v>0</v>
      </c>
      <c r="AD477">
        <f>IF(K477,AC477,"")</f>
        <v>0</v>
      </c>
      <c r="AE477">
        <f>J477="OPEN"</f>
        <v>0</v>
      </c>
      <c r="AF477">
        <f>AND(J477&lt;&gt;"",J477&lt;&gt;"OK",J477&lt;&gt;"OPEN")</f>
        <v>0</v>
      </c>
      <c r="AH477">
        <v>466</v>
      </c>
      <c r="AI477">
        <f>IF(AH477&gt;$AZ$11,"",IF(AH477=0,Journal!$D$3,INDEX($Q$11:$Q$1010,MATCH(AH477,$AD$11:$AD$1010,0))))</f>
        <v>0</v>
      </c>
      <c r="AJ477">
        <v>467</v>
      </c>
      <c r="AK477">
        <f>IF(AJ477&gt;$AZ$11,"",INDEX($P$11:$P$1010,MATCH(AJ477,$AD$11:$AD$1010,0)))</f>
        <v>0</v>
      </c>
    </row>
    <row r="478" spans="1:37">
      <c r="A478">
        <f>COUNTA(Journal!A478:M478)&gt;0</f>
        <v>0</v>
      </c>
      <c r="B478">
        <f>IF(Journal!$C478="",0,IFERROR(MATCH(Journal!$C478,Markets!$A$5:$A$154,0),0))</f>
        <v>0</v>
      </c>
      <c r="C478">
        <f>IF(B478&gt;0,INDEX(Markets!$C$5:$C$154,B478),"")</f>
        <v>0</v>
      </c>
      <c r="D478">
        <f>IF(B478&gt;0,INDEX(Markets!$F$5:$F$154,B478),"")</f>
        <v>0</v>
      </c>
      <c r="E478">
        <f>IF(B478&gt;0,IF(INDEX(Markets!$G$5:$G$154,B478)="",Journal!$D$4,INDEX(Markets!$G$5:$G$154,B478)),"")</f>
        <v>0</v>
      </c>
      <c r="F478">
        <f>IF(B478&gt;0,N(INDEX(Markets!$H$5:$H$154,B478)),0)</f>
        <v>0</v>
      </c>
      <c r="G478">
        <f>IF(Journal!$D478="LONG",1,IF(Journal!$D478="SHORT",-1,0))</f>
        <v>0</v>
      </c>
      <c r="H478">
        <f>IF(AND(ISNUMBER(Journal!$E478),ISNUMBER(Journal!$F478)),ABS(Journal!$E478-Journal!$F478),"")</f>
        <v>0</v>
      </c>
      <c r="I478">
        <f>IF(NOT(A478),"",IF(Journal!$C478="","INSTRUMENT MISSING",IF(B478=0,"UNKNOWN INSTRUMENT",IF(OR(NOT(ISNUMBER(C478)),NOT(ISNUMBER(D478))),"INSTRUMENT SPECS MISSING",IF(OR(C478&lt;=0,D478&lt;=0),"INSTRUMENT SPECS MISSING",IF(NOT(ISNUMBER(Journal!$E478)),"ENTRY MISSING",IF(NOT(ISNUMBER(Journal!$F478)),"SL MISSING",IF(Journal!$F478=Journal!$E478,"SL = ENTRY",IF(G478=0,"DIRECTION MISSING",IF(G478*(Journal!$E478-Journal!$F478)&lt;=0,"SL WRONG SIDE",IF(NOT(AND(ISNUMBER(Journal!$L478),Journal!$L478&gt;0)),IF(TRUE,"LOTS MISSING","RISK MISSING"),"")))))))))))</f>
        <v>0</v>
      </c>
      <c r="J478">
        <f>IF(NOT(A478),"",IF(I478&lt;&gt;"",I478,IF(AND(ISNUMBER(Journal!$G478),G478*(Journal!$G478-Journal!$E478)&lt;=0),"TP1 WRONG SIDE",IF(AND(ISNUMBER(Journal!$H478),G478*(Journal!$H478-Journal!$E478)&lt;=0),"TP2 WRONG SIDE",IF(AND(ISNUMBER(Journal!$I478),G478*(Journal!$I478-Journal!$E478)&lt;=0),"TP3 WRONG SIDE",IF(Journal!$K478="","OPEN",IF(AND(Journal!$M478&lt;&gt;"",OR(NOT(ISNUMBER(Journal!$M478)),Journal!$M478&lt;=0,Journal!$M478&gt;=1)),"TP1 % INVALID",IF(Journal!$K478="SL","OK",IF(Journal!$K478="TP",IF(ISNUMBER(Journal!$G478),"OK","TP1 MISSING"),IF(Journal!$K478="Manual exit",IF(ISNUMBER(Journal!$J478),"OK","MANUAL MISSING"),IF(Journal!$K478="TP1 + Breakeven",IF(ISNUMBER(Journal!$G478),"OK","TP1 MISSING"),IF(Journal!$K478="TP1 + Manual",IF(ISNUMBER(Journal!$G478),IF(ISNUMBER(Journal!$J478),"OK","MANUAL MISSING"),IF(ISNUMBER(Journal!$J478),"TP1 MISSING","TP1 &amp; MANUAL MISSING")),IF(Journal!$K478="Multiple TP",IF(ISNUMBER(Journal!$G478),IF(ISNUMBER(Journal!$H478),"OK","TP2 MISSING"),IF(ISNUMBER(Journal!$H478),"TP1 MISSING","TP1 &amp; TP2 MISSING")),"UNKNOWN OUTCOME")))))))))))))</f>
        <v>0</v>
      </c>
      <c r="K478">
        <f>J478="OK"</f>
        <v>0</v>
      </c>
      <c r="L478">
        <f>IF(ISNUMBER(Journal!$M478),Journal!$M478,0.5)</f>
        <v>0</v>
      </c>
      <c r="M478">
        <f>IF(NOT(K478),"",G478*IF(Journal!$K478="SL",Journal!$F478-Journal!$E478,IF(Journal!$K478="TP",Journal!$G478-Journal!$E478,IF(Journal!$K478="Manual exit",Journal!$J478-Journal!$E478,IF(Journal!$K478="TP1 + Breakeven",L478*(Journal!$G478-Journal!$E478),IF(Journal!$K478="TP1 + Manual",L478*(Journal!$G478-Journal!$E478)+(1-L478)*(Journal!$J478-Journal!$E478),(Journal!$G478+Journal!$H478+IF(ISNUMBER(Journal!$I478),Journal!$I478,0))/IF(ISNUMBER(Journal!$I478),3,2)-Journal!$E478))))))</f>
        <v>0</v>
      </c>
      <c r="N478">
        <f>IF(K478,Journal!$E478+G478*M478,"")</f>
        <v>0</v>
      </c>
      <c r="O478">
        <f>Q477</f>
        <v>0</v>
      </c>
      <c r="P478">
        <f>IF(OR(NOT(A478),I478&lt;&gt;""),"",Journal!$L478)</f>
        <v>0</v>
      </c>
      <c r="Q478">
        <f>O478+IF(K478,V478,0)</f>
        <v>0</v>
      </c>
      <c r="R478">
        <f>IF(P478="","",H478*P478*C478*D478)</f>
        <v>0</v>
      </c>
      <c r="S478">
        <f>IF(K478,M478*P478*C478*D478,"")</f>
        <v>0</v>
      </c>
      <c r="T478">
        <f>IF(K478,-IF(F478&gt;0,F478*Journal!$E478*P478*C478*D478,P478*E478),"")</f>
        <v>0</v>
      </c>
      <c r="U478">
        <f>IF(K478,IF(S478&gt;0,"W",IF(S478&lt;0,"L","B")),"")</f>
        <v>0</v>
      </c>
      <c r="V478">
        <f>IF(K478,S478+T478,"")</f>
        <v>0</v>
      </c>
      <c r="W478">
        <f>IF(K478,V478/O478,"")</f>
        <v>0</v>
      </c>
      <c r="X478">
        <f>IF(K478,M478/H478,"")</f>
        <v>0</v>
      </c>
      <c r="Y478">
        <f>IF(AND(OR(J478="OK",J478="OPEN"),ISNUMBER(Journal!$G478)),G478*(Journal!$G478-Journal!$E478)/H478,"")</f>
        <v>0</v>
      </c>
      <c r="Z478">
        <f>IF(AA478="","",IF(AND(ISNUMBER(Settings!$D$5),ISNUMBER(Settings!$E$5),IF(Settings!$D$5&lt;=Settings!$E$5,AND(AA478&gt;=Settings!$D$5,AA478&lt;Settings!$E$5),OR(AA478&gt;=Settings!$D$5,AA478&lt;Settings!$E$5))),Settings!$A$5,IF(AND(ISNUMBER(Settings!$D$6),ISNUMBER(Settings!$E$6),IF(Settings!$D$6&lt;=Settings!$E$6,AND(AA478&gt;=Settings!$D$6,AA478&lt;Settings!$E$6),OR(AA478&gt;=Settings!$D$6,AA478&lt;Settings!$E$6))),Settings!$A$6,IF(AND(ISNUMBER(Settings!$D$7),ISNUMBER(Settings!$E$7),IF(Settings!$D$7&lt;=Settings!$E$7,AND(AA478&gt;=Settings!$D$7,AA478&lt;Settings!$E$7),OR(AA478&gt;=Settings!$D$7,AA478&lt;Settings!$E$7))),Settings!$A$7,IF(AND(ISNUMBER(Settings!$D$8),ISNUMBER(Settings!$E$8),IF(Settings!$D$8&lt;=Settings!$E$8,AND(AA478&gt;=Settings!$D$8,AA478&lt;Settings!$E$8),OR(AA478&gt;=Settings!$D$8,AA478&lt;Settings!$E$8))),Settings!$A$8,IF(AND(ISNUMBER(Settings!$D$9),ISNUMBER(Settings!$E$9),IF(Settings!$D$9&lt;=Settings!$E$9,AND(AA478&gt;=Settings!$D$9,AA478&lt;Settings!$E$9),OR(AA478&gt;=Settings!$D$9,AA478&lt;Settings!$E$9))),Settings!$A$9,IF(AND(ISNUMBER(Settings!$D$10),ISNUMBER(Settings!$E$10),IF(Settings!$D$10&lt;=Settings!$E$10,AND(AA478&gt;=Settings!$D$10,AA478&lt;Settings!$E$10),OR(AA478&gt;=Settings!$D$10,AA478&lt;Settings!$E$10))),Settings!$A$10,"")))))))</f>
        <v>0</v>
      </c>
      <c r="AA478">
        <f>IF(AND(A478,ISNUMBER(Journal!$B478)),MOD(ROUND(MOD(Journal!$B478,1)*1440,0)-ROUND(Journal!$D$8*60,0),1440),"")</f>
        <v>0</v>
      </c>
      <c r="AB478">
        <f>IF(G478=1,"LONG",IF(G478=-1,"SHORT",""))</f>
        <v>0</v>
      </c>
      <c r="AC478">
        <f>AC477+IF(K478,1,0)</f>
        <v>0</v>
      </c>
      <c r="AD478">
        <f>IF(K478,AC478,"")</f>
        <v>0</v>
      </c>
      <c r="AE478">
        <f>J478="OPEN"</f>
        <v>0</v>
      </c>
      <c r="AF478">
        <f>AND(J478&lt;&gt;"",J478&lt;&gt;"OK",J478&lt;&gt;"OPEN")</f>
        <v>0</v>
      </c>
      <c r="AH478">
        <v>467</v>
      </c>
      <c r="AI478">
        <f>IF(AH478&gt;$AZ$11,"",IF(AH478=0,Journal!$D$3,INDEX($Q$11:$Q$1010,MATCH(AH478,$AD$11:$AD$1010,0))))</f>
        <v>0</v>
      </c>
      <c r="AJ478">
        <v>468</v>
      </c>
      <c r="AK478">
        <f>IF(AJ478&gt;$AZ$11,"",INDEX($P$11:$P$1010,MATCH(AJ478,$AD$11:$AD$1010,0)))</f>
        <v>0</v>
      </c>
    </row>
    <row r="479" spans="1:37">
      <c r="A479">
        <f>COUNTA(Journal!A479:M479)&gt;0</f>
        <v>0</v>
      </c>
      <c r="B479">
        <f>IF(Journal!$C479="",0,IFERROR(MATCH(Journal!$C479,Markets!$A$5:$A$154,0),0))</f>
        <v>0</v>
      </c>
      <c r="C479">
        <f>IF(B479&gt;0,INDEX(Markets!$C$5:$C$154,B479),"")</f>
        <v>0</v>
      </c>
      <c r="D479">
        <f>IF(B479&gt;0,INDEX(Markets!$F$5:$F$154,B479),"")</f>
        <v>0</v>
      </c>
      <c r="E479">
        <f>IF(B479&gt;0,IF(INDEX(Markets!$G$5:$G$154,B479)="",Journal!$D$4,INDEX(Markets!$G$5:$G$154,B479)),"")</f>
        <v>0</v>
      </c>
      <c r="F479">
        <f>IF(B479&gt;0,N(INDEX(Markets!$H$5:$H$154,B479)),0)</f>
        <v>0</v>
      </c>
      <c r="G479">
        <f>IF(Journal!$D479="LONG",1,IF(Journal!$D479="SHORT",-1,0))</f>
        <v>0</v>
      </c>
      <c r="H479">
        <f>IF(AND(ISNUMBER(Journal!$E479),ISNUMBER(Journal!$F479)),ABS(Journal!$E479-Journal!$F479),"")</f>
        <v>0</v>
      </c>
      <c r="I479">
        <f>IF(NOT(A479),"",IF(Journal!$C479="","INSTRUMENT MISSING",IF(B479=0,"UNKNOWN INSTRUMENT",IF(OR(NOT(ISNUMBER(C479)),NOT(ISNUMBER(D479))),"INSTRUMENT SPECS MISSING",IF(OR(C479&lt;=0,D479&lt;=0),"INSTRUMENT SPECS MISSING",IF(NOT(ISNUMBER(Journal!$E479)),"ENTRY MISSING",IF(NOT(ISNUMBER(Journal!$F479)),"SL MISSING",IF(Journal!$F479=Journal!$E479,"SL = ENTRY",IF(G479=0,"DIRECTION MISSING",IF(G479*(Journal!$E479-Journal!$F479)&lt;=0,"SL WRONG SIDE",IF(NOT(AND(ISNUMBER(Journal!$L479),Journal!$L479&gt;0)),IF(TRUE,"LOTS MISSING","RISK MISSING"),"")))))))))))</f>
        <v>0</v>
      </c>
      <c r="J479">
        <f>IF(NOT(A479),"",IF(I479&lt;&gt;"",I479,IF(AND(ISNUMBER(Journal!$G479),G479*(Journal!$G479-Journal!$E479)&lt;=0),"TP1 WRONG SIDE",IF(AND(ISNUMBER(Journal!$H479),G479*(Journal!$H479-Journal!$E479)&lt;=0),"TP2 WRONG SIDE",IF(AND(ISNUMBER(Journal!$I479),G479*(Journal!$I479-Journal!$E479)&lt;=0),"TP3 WRONG SIDE",IF(Journal!$K479="","OPEN",IF(AND(Journal!$M479&lt;&gt;"",OR(NOT(ISNUMBER(Journal!$M479)),Journal!$M479&lt;=0,Journal!$M479&gt;=1)),"TP1 % INVALID",IF(Journal!$K479="SL","OK",IF(Journal!$K479="TP",IF(ISNUMBER(Journal!$G479),"OK","TP1 MISSING"),IF(Journal!$K479="Manual exit",IF(ISNUMBER(Journal!$J479),"OK","MANUAL MISSING"),IF(Journal!$K479="TP1 + Breakeven",IF(ISNUMBER(Journal!$G479),"OK","TP1 MISSING"),IF(Journal!$K479="TP1 + Manual",IF(ISNUMBER(Journal!$G479),IF(ISNUMBER(Journal!$J479),"OK","MANUAL MISSING"),IF(ISNUMBER(Journal!$J479),"TP1 MISSING","TP1 &amp; MANUAL MISSING")),IF(Journal!$K479="Multiple TP",IF(ISNUMBER(Journal!$G479),IF(ISNUMBER(Journal!$H479),"OK","TP2 MISSING"),IF(ISNUMBER(Journal!$H479),"TP1 MISSING","TP1 &amp; TP2 MISSING")),"UNKNOWN OUTCOME")))))))))))))</f>
        <v>0</v>
      </c>
      <c r="K479">
        <f>J479="OK"</f>
        <v>0</v>
      </c>
      <c r="L479">
        <f>IF(ISNUMBER(Journal!$M479),Journal!$M479,0.5)</f>
        <v>0</v>
      </c>
      <c r="M479">
        <f>IF(NOT(K479),"",G479*IF(Journal!$K479="SL",Journal!$F479-Journal!$E479,IF(Journal!$K479="TP",Journal!$G479-Journal!$E479,IF(Journal!$K479="Manual exit",Journal!$J479-Journal!$E479,IF(Journal!$K479="TP1 + Breakeven",L479*(Journal!$G479-Journal!$E479),IF(Journal!$K479="TP1 + Manual",L479*(Journal!$G479-Journal!$E479)+(1-L479)*(Journal!$J479-Journal!$E479),(Journal!$G479+Journal!$H479+IF(ISNUMBER(Journal!$I479),Journal!$I479,0))/IF(ISNUMBER(Journal!$I479),3,2)-Journal!$E479))))))</f>
        <v>0</v>
      </c>
      <c r="N479">
        <f>IF(K479,Journal!$E479+G479*M479,"")</f>
        <v>0</v>
      </c>
      <c r="O479">
        <f>Q478</f>
        <v>0</v>
      </c>
      <c r="P479">
        <f>IF(OR(NOT(A479),I479&lt;&gt;""),"",Journal!$L479)</f>
        <v>0</v>
      </c>
      <c r="Q479">
        <f>O479+IF(K479,V479,0)</f>
        <v>0</v>
      </c>
      <c r="R479">
        <f>IF(P479="","",H479*P479*C479*D479)</f>
        <v>0</v>
      </c>
      <c r="S479">
        <f>IF(K479,M479*P479*C479*D479,"")</f>
        <v>0</v>
      </c>
      <c r="T479">
        <f>IF(K479,-IF(F479&gt;0,F479*Journal!$E479*P479*C479*D479,P479*E479),"")</f>
        <v>0</v>
      </c>
      <c r="U479">
        <f>IF(K479,IF(S479&gt;0,"W",IF(S479&lt;0,"L","B")),"")</f>
        <v>0</v>
      </c>
      <c r="V479">
        <f>IF(K479,S479+T479,"")</f>
        <v>0</v>
      </c>
      <c r="W479">
        <f>IF(K479,V479/O479,"")</f>
        <v>0</v>
      </c>
      <c r="X479">
        <f>IF(K479,M479/H479,"")</f>
        <v>0</v>
      </c>
      <c r="Y479">
        <f>IF(AND(OR(J479="OK",J479="OPEN"),ISNUMBER(Journal!$G479)),G479*(Journal!$G479-Journal!$E479)/H479,"")</f>
        <v>0</v>
      </c>
      <c r="Z479">
        <f>IF(AA479="","",IF(AND(ISNUMBER(Settings!$D$5),ISNUMBER(Settings!$E$5),IF(Settings!$D$5&lt;=Settings!$E$5,AND(AA479&gt;=Settings!$D$5,AA479&lt;Settings!$E$5),OR(AA479&gt;=Settings!$D$5,AA479&lt;Settings!$E$5))),Settings!$A$5,IF(AND(ISNUMBER(Settings!$D$6),ISNUMBER(Settings!$E$6),IF(Settings!$D$6&lt;=Settings!$E$6,AND(AA479&gt;=Settings!$D$6,AA479&lt;Settings!$E$6),OR(AA479&gt;=Settings!$D$6,AA479&lt;Settings!$E$6))),Settings!$A$6,IF(AND(ISNUMBER(Settings!$D$7),ISNUMBER(Settings!$E$7),IF(Settings!$D$7&lt;=Settings!$E$7,AND(AA479&gt;=Settings!$D$7,AA479&lt;Settings!$E$7),OR(AA479&gt;=Settings!$D$7,AA479&lt;Settings!$E$7))),Settings!$A$7,IF(AND(ISNUMBER(Settings!$D$8),ISNUMBER(Settings!$E$8),IF(Settings!$D$8&lt;=Settings!$E$8,AND(AA479&gt;=Settings!$D$8,AA479&lt;Settings!$E$8),OR(AA479&gt;=Settings!$D$8,AA479&lt;Settings!$E$8))),Settings!$A$8,IF(AND(ISNUMBER(Settings!$D$9),ISNUMBER(Settings!$E$9),IF(Settings!$D$9&lt;=Settings!$E$9,AND(AA479&gt;=Settings!$D$9,AA479&lt;Settings!$E$9),OR(AA479&gt;=Settings!$D$9,AA479&lt;Settings!$E$9))),Settings!$A$9,IF(AND(ISNUMBER(Settings!$D$10),ISNUMBER(Settings!$E$10),IF(Settings!$D$10&lt;=Settings!$E$10,AND(AA479&gt;=Settings!$D$10,AA479&lt;Settings!$E$10),OR(AA479&gt;=Settings!$D$10,AA479&lt;Settings!$E$10))),Settings!$A$10,"")))))))</f>
        <v>0</v>
      </c>
      <c r="AA479">
        <f>IF(AND(A479,ISNUMBER(Journal!$B479)),MOD(ROUND(MOD(Journal!$B479,1)*1440,0)-ROUND(Journal!$D$8*60,0),1440),"")</f>
        <v>0</v>
      </c>
      <c r="AB479">
        <f>IF(G479=1,"LONG",IF(G479=-1,"SHORT",""))</f>
        <v>0</v>
      </c>
      <c r="AC479">
        <f>AC478+IF(K479,1,0)</f>
        <v>0</v>
      </c>
      <c r="AD479">
        <f>IF(K479,AC479,"")</f>
        <v>0</v>
      </c>
      <c r="AE479">
        <f>J479="OPEN"</f>
        <v>0</v>
      </c>
      <c r="AF479">
        <f>AND(J479&lt;&gt;"",J479&lt;&gt;"OK",J479&lt;&gt;"OPEN")</f>
        <v>0</v>
      </c>
      <c r="AH479">
        <v>468</v>
      </c>
      <c r="AI479">
        <f>IF(AH479&gt;$AZ$11,"",IF(AH479=0,Journal!$D$3,INDEX($Q$11:$Q$1010,MATCH(AH479,$AD$11:$AD$1010,0))))</f>
        <v>0</v>
      </c>
      <c r="AJ479">
        <v>469</v>
      </c>
      <c r="AK479">
        <f>IF(AJ479&gt;$AZ$11,"",INDEX($P$11:$P$1010,MATCH(AJ479,$AD$11:$AD$1010,0)))</f>
        <v>0</v>
      </c>
    </row>
    <row r="480" spans="1:37">
      <c r="A480">
        <f>COUNTA(Journal!A480:M480)&gt;0</f>
        <v>0</v>
      </c>
      <c r="B480">
        <f>IF(Journal!$C480="",0,IFERROR(MATCH(Journal!$C480,Markets!$A$5:$A$154,0),0))</f>
        <v>0</v>
      </c>
      <c r="C480">
        <f>IF(B480&gt;0,INDEX(Markets!$C$5:$C$154,B480),"")</f>
        <v>0</v>
      </c>
      <c r="D480">
        <f>IF(B480&gt;0,INDEX(Markets!$F$5:$F$154,B480),"")</f>
        <v>0</v>
      </c>
      <c r="E480">
        <f>IF(B480&gt;0,IF(INDEX(Markets!$G$5:$G$154,B480)="",Journal!$D$4,INDEX(Markets!$G$5:$G$154,B480)),"")</f>
        <v>0</v>
      </c>
      <c r="F480">
        <f>IF(B480&gt;0,N(INDEX(Markets!$H$5:$H$154,B480)),0)</f>
        <v>0</v>
      </c>
      <c r="G480">
        <f>IF(Journal!$D480="LONG",1,IF(Journal!$D480="SHORT",-1,0))</f>
        <v>0</v>
      </c>
      <c r="H480">
        <f>IF(AND(ISNUMBER(Journal!$E480),ISNUMBER(Journal!$F480)),ABS(Journal!$E480-Journal!$F480),"")</f>
        <v>0</v>
      </c>
      <c r="I480">
        <f>IF(NOT(A480),"",IF(Journal!$C480="","INSTRUMENT MISSING",IF(B480=0,"UNKNOWN INSTRUMENT",IF(OR(NOT(ISNUMBER(C480)),NOT(ISNUMBER(D480))),"INSTRUMENT SPECS MISSING",IF(OR(C480&lt;=0,D480&lt;=0),"INSTRUMENT SPECS MISSING",IF(NOT(ISNUMBER(Journal!$E480)),"ENTRY MISSING",IF(NOT(ISNUMBER(Journal!$F480)),"SL MISSING",IF(Journal!$F480=Journal!$E480,"SL = ENTRY",IF(G480=0,"DIRECTION MISSING",IF(G480*(Journal!$E480-Journal!$F480)&lt;=0,"SL WRONG SIDE",IF(NOT(AND(ISNUMBER(Journal!$L480),Journal!$L480&gt;0)),IF(TRUE,"LOTS MISSING","RISK MISSING"),"")))))))))))</f>
        <v>0</v>
      </c>
      <c r="J480">
        <f>IF(NOT(A480),"",IF(I480&lt;&gt;"",I480,IF(AND(ISNUMBER(Journal!$G480),G480*(Journal!$G480-Journal!$E480)&lt;=0),"TP1 WRONG SIDE",IF(AND(ISNUMBER(Journal!$H480),G480*(Journal!$H480-Journal!$E480)&lt;=0),"TP2 WRONG SIDE",IF(AND(ISNUMBER(Journal!$I480),G480*(Journal!$I480-Journal!$E480)&lt;=0),"TP3 WRONG SIDE",IF(Journal!$K480="","OPEN",IF(AND(Journal!$M480&lt;&gt;"",OR(NOT(ISNUMBER(Journal!$M480)),Journal!$M480&lt;=0,Journal!$M480&gt;=1)),"TP1 % INVALID",IF(Journal!$K480="SL","OK",IF(Journal!$K480="TP",IF(ISNUMBER(Journal!$G480),"OK","TP1 MISSING"),IF(Journal!$K480="Manual exit",IF(ISNUMBER(Journal!$J480),"OK","MANUAL MISSING"),IF(Journal!$K480="TP1 + Breakeven",IF(ISNUMBER(Journal!$G480),"OK","TP1 MISSING"),IF(Journal!$K480="TP1 + Manual",IF(ISNUMBER(Journal!$G480),IF(ISNUMBER(Journal!$J480),"OK","MANUAL MISSING"),IF(ISNUMBER(Journal!$J480),"TP1 MISSING","TP1 &amp; MANUAL MISSING")),IF(Journal!$K480="Multiple TP",IF(ISNUMBER(Journal!$G480),IF(ISNUMBER(Journal!$H480),"OK","TP2 MISSING"),IF(ISNUMBER(Journal!$H480),"TP1 MISSING","TP1 &amp; TP2 MISSING")),"UNKNOWN OUTCOME")))))))))))))</f>
        <v>0</v>
      </c>
      <c r="K480">
        <f>J480="OK"</f>
        <v>0</v>
      </c>
      <c r="L480">
        <f>IF(ISNUMBER(Journal!$M480),Journal!$M480,0.5)</f>
        <v>0</v>
      </c>
      <c r="M480">
        <f>IF(NOT(K480),"",G480*IF(Journal!$K480="SL",Journal!$F480-Journal!$E480,IF(Journal!$K480="TP",Journal!$G480-Journal!$E480,IF(Journal!$K480="Manual exit",Journal!$J480-Journal!$E480,IF(Journal!$K480="TP1 + Breakeven",L480*(Journal!$G480-Journal!$E480),IF(Journal!$K480="TP1 + Manual",L480*(Journal!$G480-Journal!$E480)+(1-L480)*(Journal!$J480-Journal!$E480),(Journal!$G480+Journal!$H480+IF(ISNUMBER(Journal!$I480),Journal!$I480,0))/IF(ISNUMBER(Journal!$I480),3,2)-Journal!$E480))))))</f>
        <v>0</v>
      </c>
      <c r="N480">
        <f>IF(K480,Journal!$E480+G480*M480,"")</f>
        <v>0</v>
      </c>
      <c r="O480">
        <f>Q479</f>
        <v>0</v>
      </c>
      <c r="P480">
        <f>IF(OR(NOT(A480),I480&lt;&gt;""),"",Journal!$L480)</f>
        <v>0</v>
      </c>
      <c r="Q480">
        <f>O480+IF(K480,V480,0)</f>
        <v>0</v>
      </c>
      <c r="R480">
        <f>IF(P480="","",H480*P480*C480*D480)</f>
        <v>0</v>
      </c>
      <c r="S480">
        <f>IF(K480,M480*P480*C480*D480,"")</f>
        <v>0</v>
      </c>
      <c r="T480">
        <f>IF(K480,-IF(F480&gt;0,F480*Journal!$E480*P480*C480*D480,P480*E480),"")</f>
        <v>0</v>
      </c>
      <c r="U480">
        <f>IF(K480,IF(S480&gt;0,"W",IF(S480&lt;0,"L","B")),"")</f>
        <v>0</v>
      </c>
      <c r="V480">
        <f>IF(K480,S480+T480,"")</f>
        <v>0</v>
      </c>
      <c r="W480">
        <f>IF(K480,V480/O480,"")</f>
        <v>0</v>
      </c>
      <c r="X480">
        <f>IF(K480,M480/H480,"")</f>
        <v>0</v>
      </c>
      <c r="Y480">
        <f>IF(AND(OR(J480="OK",J480="OPEN"),ISNUMBER(Journal!$G480)),G480*(Journal!$G480-Journal!$E480)/H480,"")</f>
        <v>0</v>
      </c>
      <c r="Z480">
        <f>IF(AA480="","",IF(AND(ISNUMBER(Settings!$D$5),ISNUMBER(Settings!$E$5),IF(Settings!$D$5&lt;=Settings!$E$5,AND(AA480&gt;=Settings!$D$5,AA480&lt;Settings!$E$5),OR(AA480&gt;=Settings!$D$5,AA480&lt;Settings!$E$5))),Settings!$A$5,IF(AND(ISNUMBER(Settings!$D$6),ISNUMBER(Settings!$E$6),IF(Settings!$D$6&lt;=Settings!$E$6,AND(AA480&gt;=Settings!$D$6,AA480&lt;Settings!$E$6),OR(AA480&gt;=Settings!$D$6,AA480&lt;Settings!$E$6))),Settings!$A$6,IF(AND(ISNUMBER(Settings!$D$7),ISNUMBER(Settings!$E$7),IF(Settings!$D$7&lt;=Settings!$E$7,AND(AA480&gt;=Settings!$D$7,AA480&lt;Settings!$E$7),OR(AA480&gt;=Settings!$D$7,AA480&lt;Settings!$E$7))),Settings!$A$7,IF(AND(ISNUMBER(Settings!$D$8),ISNUMBER(Settings!$E$8),IF(Settings!$D$8&lt;=Settings!$E$8,AND(AA480&gt;=Settings!$D$8,AA480&lt;Settings!$E$8),OR(AA480&gt;=Settings!$D$8,AA480&lt;Settings!$E$8))),Settings!$A$8,IF(AND(ISNUMBER(Settings!$D$9),ISNUMBER(Settings!$E$9),IF(Settings!$D$9&lt;=Settings!$E$9,AND(AA480&gt;=Settings!$D$9,AA480&lt;Settings!$E$9),OR(AA480&gt;=Settings!$D$9,AA480&lt;Settings!$E$9))),Settings!$A$9,IF(AND(ISNUMBER(Settings!$D$10),ISNUMBER(Settings!$E$10),IF(Settings!$D$10&lt;=Settings!$E$10,AND(AA480&gt;=Settings!$D$10,AA480&lt;Settings!$E$10),OR(AA480&gt;=Settings!$D$10,AA480&lt;Settings!$E$10))),Settings!$A$10,"")))))))</f>
        <v>0</v>
      </c>
      <c r="AA480">
        <f>IF(AND(A480,ISNUMBER(Journal!$B480)),MOD(ROUND(MOD(Journal!$B480,1)*1440,0)-ROUND(Journal!$D$8*60,0),1440),"")</f>
        <v>0</v>
      </c>
      <c r="AB480">
        <f>IF(G480=1,"LONG",IF(G480=-1,"SHORT",""))</f>
        <v>0</v>
      </c>
      <c r="AC480">
        <f>AC479+IF(K480,1,0)</f>
        <v>0</v>
      </c>
      <c r="AD480">
        <f>IF(K480,AC480,"")</f>
        <v>0</v>
      </c>
      <c r="AE480">
        <f>J480="OPEN"</f>
        <v>0</v>
      </c>
      <c r="AF480">
        <f>AND(J480&lt;&gt;"",J480&lt;&gt;"OK",J480&lt;&gt;"OPEN")</f>
        <v>0</v>
      </c>
      <c r="AH480">
        <v>469</v>
      </c>
      <c r="AI480">
        <f>IF(AH480&gt;$AZ$11,"",IF(AH480=0,Journal!$D$3,INDEX($Q$11:$Q$1010,MATCH(AH480,$AD$11:$AD$1010,0))))</f>
        <v>0</v>
      </c>
      <c r="AJ480">
        <v>470</v>
      </c>
      <c r="AK480">
        <f>IF(AJ480&gt;$AZ$11,"",INDEX($P$11:$P$1010,MATCH(AJ480,$AD$11:$AD$1010,0)))</f>
        <v>0</v>
      </c>
    </row>
    <row r="481" spans="1:37">
      <c r="A481">
        <f>COUNTA(Journal!A481:M481)&gt;0</f>
        <v>0</v>
      </c>
      <c r="B481">
        <f>IF(Journal!$C481="",0,IFERROR(MATCH(Journal!$C481,Markets!$A$5:$A$154,0),0))</f>
        <v>0</v>
      </c>
      <c r="C481">
        <f>IF(B481&gt;0,INDEX(Markets!$C$5:$C$154,B481),"")</f>
        <v>0</v>
      </c>
      <c r="D481">
        <f>IF(B481&gt;0,INDEX(Markets!$F$5:$F$154,B481),"")</f>
        <v>0</v>
      </c>
      <c r="E481">
        <f>IF(B481&gt;0,IF(INDEX(Markets!$G$5:$G$154,B481)="",Journal!$D$4,INDEX(Markets!$G$5:$G$154,B481)),"")</f>
        <v>0</v>
      </c>
      <c r="F481">
        <f>IF(B481&gt;0,N(INDEX(Markets!$H$5:$H$154,B481)),0)</f>
        <v>0</v>
      </c>
      <c r="G481">
        <f>IF(Journal!$D481="LONG",1,IF(Journal!$D481="SHORT",-1,0))</f>
        <v>0</v>
      </c>
      <c r="H481">
        <f>IF(AND(ISNUMBER(Journal!$E481),ISNUMBER(Journal!$F481)),ABS(Journal!$E481-Journal!$F481),"")</f>
        <v>0</v>
      </c>
      <c r="I481">
        <f>IF(NOT(A481),"",IF(Journal!$C481="","INSTRUMENT MISSING",IF(B481=0,"UNKNOWN INSTRUMENT",IF(OR(NOT(ISNUMBER(C481)),NOT(ISNUMBER(D481))),"INSTRUMENT SPECS MISSING",IF(OR(C481&lt;=0,D481&lt;=0),"INSTRUMENT SPECS MISSING",IF(NOT(ISNUMBER(Journal!$E481)),"ENTRY MISSING",IF(NOT(ISNUMBER(Journal!$F481)),"SL MISSING",IF(Journal!$F481=Journal!$E481,"SL = ENTRY",IF(G481=0,"DIRECTION MISSING",IF(G481*(Journal!$E481-Journal!$F481)&lt;=0,"SL WRONG SIDE",IF(NOT(AND(ISNUMBER(Journal!$L481),Journal!$L481&gt;0)),IF(TRUE,"LOTS MISSING","RISK MISSING"),"")))))))))))</f>
        <v>0</v>
      </c>
      <c r="J481">
        <f>IF(NOT(A481),"",IF(I481&lt;&gt;"",I481,IF(AND(ISNUMBER(Journal!$G481),G481*(Journal!$G481-Journal!$E481)&lt;=0),"TP1 WRONG SIDE",IF(AND(ISNUMBER(Journal!$H481),G481*(Journal!$H481-Journal!$E481)&lt;=0),"TP2 WRONG SIDE",IF(AND(ISNUMBER(Journal!$I481),G481*(Journal!$I481-Journal!$E481)&lt;=0),"TP3 WRONG SIDE",IF(Journal!$K481="","OPEN",IF(AND(Journal!$M481&lt;&gt;"",OR(NOT(ISNUMBER(Journal!$M481)),Journal!$M481&lt;=0,Journal!$M481&gt;=1)),"TP1 % INVALID",IF(Journal!$K481="SL","OK",IF(Journal!$K481="TP",IF(ISNUMBER(Journal!$G481),"OK","TP1 MISSING"),IF(Journal!$K481="Manual exit",IF(ISNUMBER(Journal!$J481),"OK","MANUAL MISSING"),IF(Journal!$K481="TP1 + Breakeven",IF(ISNUMBER(Journal!$G481),"OK","TP1 MISSING"),IF(Journal!$K481="TP1 + Manual",IF(ISNUMBER(Journal!$G481),IF(ISNUMBER(Journal!$J481),"OK","MANUAL MISSING"),IF(ISNUMBER(Journal!$J481),"TP1 MISSING","TP1 &amp; MANUAL MISSING")),IF(Journal!$K481="Multiple TP",IF(ISNUMBER(Journal!$G481),IF(ISNUMBER(Journal!$H481),"OK","TP2 MISSING"),IF(ISNUMBER(Journal!$H481),"TP1 MISSING","TP1 &amp; TP2 MISSING")),"UNKNOWN OUTCOME")))))))))))))</f>
        <v>0</v>
      </c>
      <c r="K481">
        <f>J481="OK"</f>
        <v>0</v>
      </c>
      <c r="L481">
        <f>IF(ISNUMBER(Journal!$M481),Journal!$M481,0.5)</f>
        <v>0</v>
      </c>
      <c r="M481">
        <f>IF(NOT(K481),"",G481*IF(Journal!$K481="SL",Journal!$F481-Journal!$E481,IF(Journal!$K481="TP",Journal!$G481-Journal!$E481,IF(Journal!$K481="Manual exit",Journal!$J481-Journal!$E481,IF(Journal!$K481="TP1 + Breakeven",L481*(Journal!$G481-Journal!$E481),IF(Journal!$K481="TP1 + Manual",L481*(Journal!$G481-Journal!$E481)+(1-L481)*(Journal!$J481-Journal!$E481),(Journal!$G481+Journal!$H481+IF(ISNUMBER(Journal!$I481),Journal!$I481,0))/IF(ISNUMBER(Journal!$I481),3,2)-Journal!$E481))))))</f>
        <v>0</v>
      </c>
      <c r="N481">
        <f>IF(K481,Journal!$E481+G481*M481,"")</f>
        <v>0</v>
      </c>
      <c r="O481">
        <f>Q480</f>
        <v>0</v>
      </c>
      <c r="P481">
        <f>IF(OR(NOT(A481),I481&lt;&gt;""),"",Journal!$L481)</f>
        <v>0</v>
      </c>
      <c r="Q481">
        <f>O481+IF(K481,V481,0)</f>
        <v>0</v>
      </c>
      <c r="R481">
        <f>IF(P481="","",H481*P481*C481*D481)</f>
        <v>0</v>
      </c>
      <c r="S481">
        <f>IF(K481,M481*P481*C481*D481,"")</f>
        <v>0</v>
      </c>
      <c r="T481">
        <f>IF(K481,-IF(F481&gt;0,F481*Journal!$E481*P481*C481*D481,P481*E481),"")</f>
        <v>0</v>
      </c>
      <c r="U481">
        <f>IF(K481,IF(S481&gt;0,"W",IF(S481&lt;0,"L","B")),"")</f>
        <v>0</v>
      </c>
      <c r="V481">
        <f>IF(K481,S481+T481,"")</f>
        <v>0</v>
      </c>
      <c r="W481">
        <f>IF(K481,V481/O481,"")</f>
        <v>0</v>
      </c>
      <c r="X481">
        <f>IF(K481,M481/H481,"")</f>
        <v>0</v>
      </c>
      <c r="Y481">
        <f>IF(AND(OR(J481="OK",J481="OPEN"),ISNUMBER(Journal!$G481)),G481*(Journal!$G481-Journal!$E481)/H481,"")</f>
        <v>0</v>
      </c>
      <c r="Z481">
        <f>IF(AA481="","",IF(AND(ISNUMBER(Settings!$D$5),ISNUMBER(Settings!$E$5),IF(Settings!$D$5&lt;=Settings!$E$5,AND(AA481&gt;=Settings!$D$5,AA481&lt;Settings!$E$5),OR(AA481&gt;=Settings!$D$5,AA481&lt;Settings!$E$5))),Settings!$A$5,IF(AND(ISNUMBER(Settings!$D$6),ISNUMBER(Settings!$E$6),IF(Settings!$D$6&lt;=Settings!$E$6,AND(AA481&gt;=Settings!$D$6,AA481&lt;Settings!$E$6),OR(AA481&gt;=Settings!$D$6,AA481&lt;Settings!$E$6))),Settings!$A$6,IF(AND(ISNUMBER(Settings!$D$7),ISNUMBER(Settings!$E$7),IF(Settings!$D$7&lt;=Settings!$E$7,AND(AA481&gt;=Settings!$D$7,AA481&lt;Settings!$E$7),OR(AA481&gt;=Settings!$D$7,AA481&lt;Settings!$E$7))),Settings!$A$7,IF(AND(ISNUMBER(Settings!$D$8),ISNUMBER(Settings!$E$8),IF(Settings!$D$8&lt;=Settings!$E$8,AND(AA481&gt;=Settings!$D$8,AA481&lt;Settings!$E$8),OR(AA481&gt;=Settings!$D$8,AA481&lt;Settings!$E$8))),Settings!$A$8,IF(AND(ISNUMBER(Settings!$D$9),ISNUMBER(Settings!$E$9),IF(Settings!$D$9&lt;=Settings!$E$9,AND(AA481&gt;=Settings!$D$9,AA481&lt;Settings!$E$9),OR(AA481&gt;=Settings!$D$9,AA481&lt;Settings!$E$9))),Settings!$A$9,IF(AND(ISNUMBER(Settings!$D$10),ISNUMBER(Settings!$E$10),IF(Settings!$D$10&lt;=Settings!$E$10,AND(AA481&gt;=Settings!$D$10,AA481&lt;Settings!$E$10),OR(AA481&gt;=Settings!$D$10,AA481&lt;Settings!$E$10))),Settings!$A$10,"")))))))</f>
        <v>0</v>
      </c>
      <c r="AA481">
        <f>IF(AND(A481,ISNUMBER(Journal!$B481)),MOD(ROUND(MOD(Journal!$B481,1)*1440,0)-ROUND(Journal!$D$8*60,0),1440),"")</f>
        <v>0</v>
      </c>
      <c r="AB481">
        <f>IF(G481=1,"LONG",IF(G481=-1,"SHORT",""))</f>
        <v>0</v>
      </c>
      <c r="AC481">
        <f>AC480+IF(K481,1,0)</f>
        <v>0</v>
      </c>
      <c r="AD481">
        <f>IF(K481,AC481,"")</f>
        <v>0</v>
      </c>
      <c r="AE481">
        <f>J481="OPEN"</f>
        <v>0</v>
      </c>
      <c r="AF481">
        <f>AND(J481&lt;&gt;"",J481&lt;&gt;"OK",J481&lt;&gt;"OPEN")</f>
        <v>0</v>
      </c>
      <c r="AH481">
        <v>470</v>
      </c>
      <c r="AI481">
        <f>IF(AH481&gt;$AZ$11,"",IF(AH481=0,Journal!$D$3,INDEX($Q$11:$Q$1010,MATCH(AH481,$AD$11:$AD$1010,0))))</f>
        <v>0</v>
      </c>
      <c r="AJ481">
        <v>471</v>
      </c>
      <c r="AK481">
        <f>IF(AJ481&gt;$AZ$11,"",INDEX($P$11:$P$1010,MATCH(AJ481,$AD$11:$AD$1010,0)))</f>
        <v>0</v>
      </c>
    </row>
    <row r="482" spans="1:37">
      <c r="A482">
        <f>COUNTA(Journal!A482:M482)&gt;0</f>
        <v>0</v>
      </c>
      <c r="B482">
        <f>IF(Journal!$C482="",0,IFERROR(MATCH(Journal!$C482,Markets!$A$5:$A$154,0),0))</f>
        <v>0</v>
      </c>
      <c r="C482">
        <f>IF(B482&gt;0,INDEX(Markets!$C$5:$C$154,B482),"")</f>
        <v>0</v>
      </c>
      <c r="D482">
        <f>IF(B482&gt;0,INDEX(Markets!$F$5:$F$154,B482),"")</f>
        <v>0</v>
      </c>
      <c r="E482">
        <f>IF(B482&gt;0,IF(INDEX(Markets!$G$5:$G$154,B482)="",Journal!$D$4,INDEX(Markets!$G$5:$G$154,B482)),"")</f>
        <v>0</v>
      </c>
      <c r="F482">
        <f>IF(B482&gt;0,N(INDEX(Markets!$H$5:$H$154,B482)),0)</f>
        <v>0</v>
      </c>
      <c r="G482">
        <f>IF(Journal!$D482="LONG",1,IF(Journal!$D482="SHORT",-1,0))</f>
        <v>0</v>
      </c>
      <c r="H482">
        <f>IF(AND(ISNUMBER(Journal!$E482),ISNUMBER(Journal!$F482)),ABS(Journal!$E482-Journal!$F482),"")</f>
        <v>0</v>
      </c>
      <c r="I482">
        <f>IF(NOT(A482),"",IF(Journal!$C482="","INSTRUMENT MISSING",IF(B482=0,"UNKNOWN INSTRUMENT",IF(OR(NOT(ISNUMBER(C482)),NOT(ISNUMBER(D482))),"INSTRUMENT SPECS MISSING",IF(OR(C482&lt;=0,D482&lt;=0),"INSTRUMENT SPECS MISSING",IF(NOT(ISNUMBER(Journal!$E482)),"ENTRY MISSING",IF(NOT(ISNUMBER(Journal!$F482)),"SL MISSING",IF(Journal!$F482=Journal!$E482,"SL = ENTRY",IF(G482=0,"DIRECTION MISSING",IF(G482*(Journal!$E482-Journal!$F482)&lt;=0,"SL WRONG SIDE",IF(NOT(AND(ISNUMBER(Journal!$L482),Journal!$L482&gt;0)),IF(TRUE,"LOTS MISSING","RISK MISSING"),"")))))))))))</f>
        <v>0</v>
      </c>
      <c r="J482">
        <f>IF(NOT(A482),"",IF(I482&lt;&gt;"",I482,IF(AND(ISNUMBER(Journal!$G482),G482*(Journal!$G482-Journal!$E482)&lt;=0),"TP1 WRONG SIDE",IF(AND(ISNUMBER(Journal!$H482),G482*(Journal!$H482-Journal!$E482)&lt;=0),"TP2 WRONG SIDE",IF(AND(ISNUMBER(Journal!$I482),G482*(Journal!$I482-Journal!$E482)&lt;=0),"TP3 WRONG SIDE",IF(Journal!$K482="","OPEN",IF(AND(Journal!$M482&lt;&gt;"",OR(NOT(ISNUMBER(Journal!$M482)),Journal!$M482&lt;=0,Journal!$M482&gt;=1)),"TP1 % INVALID",IF(Journal!$K482="SL","OK",IF(Journal!$K482="TP",IF(ISNUMBER(Journal!$G482),"OK","TP1 MISSING"),IF(Journal!$K482="Manual exit",IF(ISNUMBER(Journal!$J482),"OK","MANUAL MISSING"),IF(Journal!$K482="TP1 + Breakeven",IF(ISNUMBER(Journal!$G482),"OK","TP1 MISSING"),IF(Journal!$K482="TP1 + Manual",IF(ISNUMBER(Journal!$G482),IF(ISNUMBER(Journal!$J482),"OK","MANUAL MISSING"),IF(ISNUMBER(Journal!$J482),"TP1 MISSING","TP1 &amp; MANUAL MISSING")),IF(Journal!$K482="Multiple TP",IF(ISNUMBER(Journal!$G482),IF(ISNUMBER(Journal!$H482),"OK","TP2 MISSING"),IF(ISNUMBER(Journal!$H482),"TP1 MISSING","TP1 &amp; TP2 MISSING")),"UNKNOWN OUTCOME")))))))))))))</f>
        <v>0</v>
      </c>
      <c r="K482">
        <f>J482="OK"</f>
        <v>0</v>
      </c>
      <c r="L482">
        <f>IF(ISNUMBER(Journal!$M482),Journal!$M482,0.5)</f>
        <v>0</v>
      </c>
      <c r="M482">
        <f>IF(NOT(K482),"",G482*IF(Journal!$K482="SL",Journal!$F482-Journal!$E482,IF(Journal!$K482="TP",Journal!$G482-Journal!$E482,IF(Journal!$K482="Manual exit",Journal!$J482-Journal!$E482,IF(Journal!$K482="TP1 + Breakeven",L482*(Journal!$G482-Journal!$E482),IF(Journal!$K482="TP1 + Manual",L482*(Journal!$G482-Journal!$E482)+(1-L482)*(Journal!$J482-Journal!$E482),(Journal!$G482+Journal!$H482+IF(ISNUMBER(Journal!$I482),Journal!$I482,0))/IF(ISNUMBER(Journal!$I482),3,2)-Journal!$E482))))))</f>
        <v>0</v>
      </c>
      <c r="N482">
        <f>IF(K482,Journal!$E482+G482*M482,"")</f>
        <v>0</v>
      </c>
      <c r="O482">
        <f>Q481</f>
        <v>0</v>
      </c>
      <c r="P482">
        <f>IF(OR(NOT(A482),I482&lt;&gt;""),"",Journal!$L482)</f>
        <v>0</v>
      </c>
      <c r="Q482">
        <f>O482+IF(K482,V482,0)</f>
        <v>0</v>
      </c>
      <c r="R482">
        <f>IF(P482="","",H482*P482*C482*D482)</f>
        <v>0</v>
      </c>
      <c r="S482">
        <f>IF(K482,M482*P482*C482*D482,"")</f>
        <v>0</v>
      </c>
      <c r="T482">
        <f>IF(K482,-IF(F482&gt;0,F482*Journal!$E482*P482*C482*D482,P482*E482),"")</f>
        <v>0</v>
      </c>
      <c r="U482">
        <f>IF(K482,IF(S482&gt;0,"W",IF(S482&lt;0,"L","B")),"")</f>
        <v>0</v>
      </c>
      <c r="V482">
        <f>IF(K482,S482+T482,"")</f>
        <v>0</v>
      </c>
      <c r="W482">
        <f>IF(K482,V482/O482,"")</f>
        <v>0</v>
      </c>
      <c r="X482">
        <f>IF(K482,M482/H482,"")</f>
        <v>0</v>
      </c>
      <c r="Y482">
        <f>IF(AND(OR(J482="OK",J482="OPEN"),ISNUMBER(Journal!$G482)),G482*(Journal!$G482-Journal!$E482)/H482,"")</f>
        <v>0</v>
      </c>
      <c r="Z482">
        <f>IF(AA482="","",IF(AND(ISNUMBER(Settings!$D$5),ISNUMBER(Settings!$E$5),IF(Settings!$D$5&lt;=Settings!$E$5,AND(AA482&gt;=Settings!$D$5,AA482&lt;Settings!$E$5),OR(AA482&gt;=Settings!$D$5,AA482&lt;Settings!$E$5))),Settings!$A$5,IF(AND(ISNUMBER(Settings!$D$6),ISNUMBER(Settings!$E$6),IF(Settings!$D$6&lt;=Settings!$E$6,AND(AA482&gt;=Settings!$D$6,AA482&lt;Settings!$E$6),OR(AA482&gt;=Settings!$D$6,AA482&lt;Settings!$E$6))),Settings!$A$6,IF(AND(ISNUMBER(Settings!$D$7),ISNUMBER(Settings!$E$7),IF(Settings!$D$7&lt;=Settings!$E$7,AND(AA482&gt;=Settings!$D$7,AA482&lt;Settings!$E$7),OR(AA482&gt;=Settings!$D$7,AA482&lt;Settings!$E$7))),Settings!$A$7,IF(AND(ISNUMBER(Settings!$D$8),ISNUMBER(Settings!$E$8),IF(Settings!$D$8&lt;=Settings!$E$8,AND(AA482&gt;=Settings!$D$8,AA482&lt;Settings!$E$8),OR(AA482&gt;=Settings!$D$8,AA482&lt;Settings!$E$8))),Settings!$A$8,IF(AND(ISNUMBER(Settings!$D$9),ISNUMBER(Settings!$E$9),IF(Settings!$D$9&lt;=Settings!$E$9,AND(AA482&gt;=Settings!$D$9,AA482&lt;Settings!$E$9),OR(AA482&gt;=Settings!$D$9,AA482&lt;Settings!$E$9))),Settings!$A$9,IF(AND(ISNUMBER(Settings!$D$10),ISNUMBER(Settings!$E$10),IF(Settings!$D$10&lt;=Settings!$E$10,AND(AA482&gt;=Settings!$D$10,AA482&lt;Settings!$E$10),OR(AA482&gt;=Settings!$D$10,AA482&lt;Settings!$E$10))),Settings!$A$10,"")))))))</f>
        <v>0</v>
      </c>
      <c r="AA482">
        <f>IF(AND(A482,ISNUMBER(Journal!$B482)),MOD(ROUND(MOD(Journal!$B482,1)*1440,0)-ROUND(Journal!$D$8*60,0),1440),"")</f>
        <v>0</v>
      </c>
      <c r="AB482">
        <f>IF(G482=1,"LONG",IF(G482=-1,"SHORT",""))</f>
        <v>0</v>
      </c>
      <c r="AC482">
        <f>AC481+IF(K482,1,0)</f>
        <v>0</v>
      </c>
      <c r="AD482">
        <f>IF(K482,AC482,"")</f>
        <v>0</v>
      </c>
      <c r="AE482">
        <f>J482="OPEN"</f>
        <v>0</v>
      </c>
      <c r="AF482">
        <f>AND(J482&lt;&gt;"",J482&lt;&gt;"OK",J482&lt;&gt;"OPEN")</f>
        <v>0</v>
      </c>
      <c r="AH482">
        <v>471</v>
      </c>
      <c r="AI482">
        <f>IF(AH482&gt;$AZ$11,"",IF(AH482=0,Journal!$D$3,INDEX($Q$11:$Q$1010,MATCH(AH482,$AD$11:$AD$1010,0))))</f>
        <v>0</v>
      </c>
      <c r="AJ482">
        <v>472</v>
      </c>
      <c r="AK482">
        <f>IF(AJ482&gt;$AZ$11,"",INDEX($P$11:$P$1010,MATCH(AJ482,$AD$11:$AD$1010,0)))</f>
        <v>0</v>
      </c>
    </row>
    <row r="483" spans="1:37">
      <c r="A483">
        <f>COUNTA(Journal!A483:M483)&gt;0</f>
        <v>0</v>
      </c>
      <c r="B483">
        <f>IF(Journal!$C483="",0,IFERROR(MATCH(Journal!$C483,Markets!$A$5:$A$154,0),0))</f>
        <v>0</v>
      </c>
      <c r="C483">
        <f>IF(B483&gt;0,INDEX(Markets!$C$5:$C$154,B483),"")</f>
        <v>0</v>
      </c>
      <c r="D483">
        <f>IF(B483&gt;0,INDEX(Markets!$F$5:$F$154,B483),"")</f>
        <v>0</v>
      </c>
      <c r="E483">
        <f>IF(B483&gt;0,IF(INDEX(Markets!$G$5:$G$154,B483)="",Journal!$D$4,INDEX(Markets!$G$5:$G$154,B483)),"")</f>
        <v>0</v>
      </c>
      <c r="F483">
        <f>IF(B483&gt;0,N(INDEX(Markets!$H$5:$H$154,B483)),0)</f>
        <v>0</v>
      </c>
      <c r="G483">
        <f>IF(Journal!$D483="LONG",1,IF(Journal!$D483="SHORT",-1,0))</f>
        <v>0</v>
      </c>
      <c r="H483">
        <f>IF(AND(ISNUMBER(Journal!$E483),ISNUMBER(Journal!$F483)),ABS(Journal!$E483-Journal!$F483),"")</f>
        <v>0</v>
      </c>
      <c r="I483">
        <f>IF(NOT(A483),"",IF(Journal!$C483="","INSTRUMENT MISSING",IF(B483=0,"UNKNOWN INSTRUMENT",IF(OR(NOT(ISNUMBER(C483)),NOT(ISNUMBER(D483))),"INSTRUMENT SPECS MISSING",IF(OR(C483&lt;=0,D483&lt;=0),"INSTRUMENT SPECS MISSING",IF(NOT(ISNUMBER(Journal!$E483)),"ENTRY MISSING",IF(NOT(ISNUMBER(Journal!$F483)),"SL MISSING",IF(Journal!$F483=Journal!$E483,"SL = ENTRY",IF(G483=0,"DIRECTION MISSING",IF(G483*(Journal!$E483-Journal!$F483)&lt;=0,"SL WRONG SIDE",IF(NOT(AND(ISNUMBER(Journal!$L483),Journal!$L483&gt;0)),IF(TRUE,"LOTS MISSING","RISK MISSING"),"")))))))))))</f>
        <v>0</v>
      </c>
      <c r="J483">
        <f>IF(NOT(A483),"",IF(I483&lt;&gt;"",I483,IF(AND(ISNUMBER(Journal!$G483),G483*(Journal!$G483-Journal!$E483)&lt;=0),"TP1 WRONG SIDE",IF(AND(ISNUMBER(Journal!$H483),G483*(Journal!$H483-Journal!$E483)&lt;=0),"TP2 WRONG SIDE",IF(AND(ISNUMBER(Journal!$I483),G483*(Journal!$I483-Journal!$E483)&lt;=0),"TP3 WRONG SIDE",IF(Journal!$K483="","OPEN",IF(AND(Journal!$M483&lt;&gt;"",OR(NOT(ISNUMBER(Journal!$M483)),Journal!$M483&lt;=0,Journal!$M483&gt;=1)),"TP1 % INVALID",IF(Journal!$K483="SL","OK",IF(Journal!$K483="TP",IF(ISNUMBER(Journal!$G483),"OK","TP1 MISSING"),IF(Journal!$K483="Manual exit",IF(ISNUMBER(Journal!$J483),"OK","MANUAL MISSING"),IF(Journal!$K483="TP1 + Breakeven",IF(ISNUMBER(Journal!$G483),"OK","TP1 MISSING"),IF(Journal!$K483="TP1 + Manual",IF(ISNUMBER(Journal!$G483),IF(ISNUMBER(Journal!$J483),"OK","MANUAL MISSING"),IF(ISNUMBER(Journal!$J483),"TP1 MISSING","TP1 &amp; MANUAL MISSING")),IF(Journal!$K483="Multiple TP",IF(ISNUMBER(Journal!$G483),IF(ISNUMBER(Journal!$H483),"OK","TP2 MISSING"),IF(ISNUMBER(Journal!$H483),"TP1 MISSING","TP1 &amp; TP2 MISSING")),"UNKNOWN OUTCOME")))))))))))))</f>
        <v>0</v>
      </c>
      <c r="K483">
        <f>J483="OK"</f>
        <v>0</v>
      </c>
      <c r="L483">
        <f>IF(ISNUMBER(Journal!$M483),Journal!$M483,0.5)</f>
        <v>0</v>
      </c>
      <c r="M483">
        <f>IF(NOT(K483),"",G483*IF(Journal!$K483="SL",Journal!$F483-Journal!$E483,IF(Journal!$K483="TP",Journal!$G483-Journal!$E483,IF(Journal!$K483="Manual exit",Journal!$J483-Journal!$E483,IF(Journal!$K483="TP1 + Breakeven",L483*(Journal!$G483-Journal!$E483),IF(Journal!$K483="TP1 + Manual",L483*(Journal!$G483-Journal!$E483)+(1-L483)*(Journal!$J483-Journal!$E483),(Journal!$G483+Journal!$H483+IF(ISNUMBER(Journal!$I483),Journal!$I483,0))/IF(ISNUMBER(Journal!$I483),3,2)-Journal!$E483))))))</f>
        <v>0</v>
      </c>
      <c r="N483">
        <f>IF(K483,Journal!$E483+G483*M483,"")</f>
        <v>0</v>
      </c>
      <c r="O483">
        <f>Q482</f>
        <v>0</v>
      </c>
      <c r="P483">
        <f>IF(OR(NOT(A483),I483&lt;&gt;""),"",Journal!$L483)</f>
        <v>0</v>
      </c>
      <c r="Q483">
        <f>O483+IF(K483,V483,0)</f>
        <v>0</v>
      </c>
      <c r="R483">
        <f>IF(P483="","",H483*P483*C483*D483)</f>
        <v>0</v>
      </c>
      <c r="S483">
        <f>IF(K483,M483*P483*C483*D483,"")</f>
        <v>0</v>
      </c>
      <c r="T483">
        <f>IF(K483,-IF(F483&gt;0,F483*Journal!$E483*P483*C483*D483,P483*E483),"")</f>
        <v>0</v>
      </c>
      <c r="U483">
        <f>IF(K483,IF(S483&gt;0,"W",IF(S483&lt;0,"L","B")),"")</f>
        <v>0</v>
      </c>
      <c r="V483">
        <f>IF(K483,S483+T483,"")</f>
        <v>0</v>
      </c>
      <c r="W483">
        <f>IF(K483,V483/O483,"")</f>
        <v>0</v>
      </c>
      <c r="X483">
        <f>IF(K483,M483/H483,"")</f>
        <v>0</v>
      </c>
      <c r="Y483">
        <f>IF(AND(OR(J483="OK",J483="OPEN"),ISNUMBER(Journal!$G483)),G483*(Journal!$G483-Journal!$E483)/H483,"")</f>
        <v>0</v>
      </c>
      <c r="Z483">
        <f>IF(AA483="","",IF(AND(ISNUMBER(Settings!$D$5),ISNUMBER(Settings!$E$5),IF(Settings!$D$5&lt;=Settings!$E$5,AND(AA483&gt;=Settings!$D$5,AA483&lt;Settings!$E$5),OR(AA483&gt;=Settings!$D$5,AA483&lt;Settings!$E$5))),Settings!$A$5,IF(AND(ISNUMBER(Settings!$D$6),ISNUMBER(Settings!$E$6),IF(Settings!$D$6&lt;=Settings!$E$6,AND(AA483&gt;=Settings!$D$6,AA483&lt;Settings!$E$6),OR(AA483&gt;=Settings!$D$6,AA483&lt;Settings!$E$6))),Settings!$A$6,IF(AND(ISNUMBER(Settings!$D$7),ISNUMBER(Settings!$E$7),IF(Settings!$D$7&lt;=Settings!$E$7,AND(AA483&gt;=Settings!$D$7,AA483&lt;Settings!$E$7),OR(AA483&gt;=Settings!$D$7,AA483&lt;Settings!$E$7))),Settings!$A$7,IF(AND(ISNUMBER(Settings!$D$8),ISNUMBER(Settings!$E$8),IF(Settings!$D$8&lt;=Settings!$E$8,AND(AA483&gt;=Settings!$D$8,AA483&lt;Settings!$E$8),OR(AA483&gt;=Settings!$D$8,AA483&lt;Settings!$E$8))),Settings!$A$8,IF(AND(ISNUMBER(Settings!$D$9),ISNUMBER(Settings!$E$9),IF(Settings!$D$9&lt;=Settings!$E$9,AND(AA483&gt;=Settings!$D$9,AA483&lt;Settings!$E$9),OR(AA483&gt;=Settings!$D$9,AA483&lt;Settings!$E$9))),Settings!$A$9,IF(AND(ISNUMBER(Settings!$D$10),ISNUMBER(Settings!$E$10),IF(Settings!$D$10&lt;=Settings!$E$10,AND(AA483&gt;=Settings!$D$10,AA483&lt;Settings!$E$10),OR(AA483&gt;=Settings!$D$10,AA483&lt;Settings!$E$10))),Settings!$A$10,"")))))))</f>
        <v>0</v>
      </c>
      <c r="AA483">
        <f>IF(AND(A483,ISNUMBER(Journal!$B483)),MOD(ROUND(MOD(Journal!$B483,1)*1440,0)-ROUND(Journal!$D$8*60,0),1440),"")</f>
        <v>0</v>
      </c>
      <c r="AB483">
        <f>IF(G483=1,"LONG",IF(G483=-1,"SHORT",""))</f>
        <v>0</v>
      </c>
      <c r="AC483">
        <f>AC482+IF(K483,1,0)</f>
        <v>0</v>
      </c>
      <c r="AD483">
        <f>IF(K483,AC483,"")</f>
        <v>0</v>
      </c>
      <c r="AE483">
        <f>J483="OPEN"</f>
        <v>0</v>
      </c>
      <c r="AF483">
        <f>AND(J483&lt;&gt;"",J483&lt;&gt;"OK",J483&lt;&gt;"OPEN")</f>
        <v>0</v>
      </c>
      <c r="AH483">
        <v>472</v>
      </c>
      <c r="AI483">
        <f>IF(AH483&gt;$AZ$11,"",IF(AH483=0,Journal!$D$3,INDEX($Q$11:$Q$1010,MATCH(AH483,$AD$11:$AD$1010,0))))</f>
        <v>0</v>
      </c>
      <c r="AJ483">
        <v>473</v>
      </c>
      <c r="AK483">
        <f>IF(AJ483&gt;$AZ$11,"",INDEX($P$11:$P$1010,MATCH(AJ483,$AD$11:$AD$1010,0)))</f>
        <v>0</v>
      </c>
    </row>
    <row r="484" spans="1:37">
      <c r="A484">
        <f>COUNTA(Journal!A484:M484)&gt;0</f>
        <v>0</v>
      </c>
      <c r="B484">
        <f>IF(Journal!$C484="",0,IFERROR(MATCH(Journal!$C484,Markets!$A$5:$A$154,0),0))</f>
        <v>0</v>
      </c>
      <c r="C484">
        <f>IF(B484&gt;0,INDEX(Markets!$C$5:$C$154,B484),"")</f>
        <v>0</v>
      </c>
      <c r="D484">
        <f>IF(B484&gt;0,INDEX(Markets!$F$5:$F$154,B484),"")</f>
        <v>0</v>
      </c>
      <c r="E484">
        <f>IF(B484&gt;0,IF(INDEX(Markets!$G$5:$G$154,B484)="",Journal!$D$4,INDEX(Markets!$G$5:$G$154,B484)),"")</f>
        <v>0</v>
      </c>
      <c r="F484">
        <f>IF(B484&gt;0,N(INDEX(Markets!$H$5:$H$154,B484)),0)</f>
        <v>0</v>
      </c>
      <c r="G484">
        <f>IF(Journal!$D484="LONG",1,IF(Journal!$D484="SHORT",-1,0))</f>
        <v>0</v>
      </c>
      <c r="H484">
        <f>IF(AND(ISNUMBER(Journal!$E484),ISNUMBER(Journal!$F484)),ABS(Journal!$E484-Journal!$F484),"")</f>
        <v>0</v>
      </c>
      <c r="I484">
        <f>IF(NOT(A484),"",IF(Journal!$C484="","INSTRUMENT MISSING",IF(B484=0,"UNKNOWN INSTRUMENT",IF(OR(NOT(ISNUMBER(C484)),NOT(ISNUMBER(D484))),"INSTRUMENT SPECS MISSING",IF(OR(C484&lt;=0,D484&lt;=0),"INSTRUMENT SPECS MISSING",IF(NOT(ISNUMBER(Journal!$E484)),"ENTRY MISSING",IF(NOT(ISNUMBER(Journal!$F484)),"SL MISSING",IF(Journal!$F484=Journal!$E484,"SL = ENTRY",IF(G484=0,"DIRECTION MISSING",IF(G484*(Journal!$E484-Journal!$F484)&lt;=0,"SL WRONG SIDE",IF(NOT(AND(ISNUMBER(Journal!$L484),Journal!$L484&gt;0)),IF(TRUE,"LOTS MISSING","RISK MISSING"),"")))))))))))</f>
        <v>0</v>
      </c>
      <c r="J484">
        <f>IF(NOT(A484),"",IF(I484&lt;&gt;"",I484,IF(AND(ISNUMBER(Journal!$G484),G484*(Journal!$G484-Journal!$E484)&lt;=0),"TP1 WRONG SIDE",IF(AND(ISNUMBER(Journal!$H484),G484*(Journal!$H484-Journal!$E484)&lt;=0),"TP2 WRONG SIDE",IF(AND(ISNUMBER(Journal!$I484),G484*(Journal!$I484-Journal!$E484)&lt;=0),"TP3 WRONG SIDE",IF(Journal!$K484="","OPEN",IF(AND(Journal!$M484&lt;&gt;"",OR(NOT(ISNUMBER(Journal!$M484)),Journal!$M484&lt;=0,Journal!$M484&gt;=1)),"TP1 % INVALID",IF(Journal!$K484="SL","OK",IF(Journal!$K484="TP",IF(ISNUMBER(Journal!$G484),"OK","TP1 MISSING"),IF(Journal!$K484="Manual exit",IF(ISNUMBER(Journal!$J484),"OK","MANUAL MISSING"),IF(Journal!$K484="TP1 + Breakeven",IF(ISNUMBER(Journal!$G484),"OK","TP1 MISSING"),IF(Journal!$K484="TP1 + Manual",IF(ISNUMBER(Journal!$G484),IF(ISNUMBER(Journal!$J484),"OK","MANUAL MISSING"),IF(ISNUMBER(Journal!$J484),"TP1 MISSING","TP1 &amp; MANUAL MISSING")),IF(Journal!$K484="Multiple TP",IF(ISNUMBER(Journal!$G484),IF(ISNUMBER(Journal!$H484),"OK","TP2 MISSING"),IF(ISNUMBER(Journal!$H484),"TP1 MISSING","TP1 &amp; TP2 MISSING")),"UNKNOWN OUTCOME")))))))))))))</f>
        <v>0</v>
      </c>
      <c r="K484">
        <f>J484="OK"</f>
        <v>0</v>
      </c>
      <c r="L484">
        <f>IF(ISNUMBER(Journal!$M484),Journal!$M484,0.5)</f>
        <v>0</v>
      </c>
      <c r="M484">
        <f>IF(NOT(K484),"",G484*IF(Journal!$K484="SL",Journal!$F484-Journal!$E484,IF(Journal!$K484="TP",Journal!$G484-Journal!$E484,IF(Journal!$K484="Manual exit",Journal!$J484-Journal!$E484,IF(Journal!$K484="TP1 + Breakeven",L484*(Journal!$G484-Journal!$E484),IF(Journal!$K484="TP1 + Manual",L484*(Journal!$G484-Journal!$E484)+(1-L484)*(Journal!$J484-Journal!$E484),(Journal!$G484+Journal!$H484+IF(ISNUMBER(Journal!$I484),Journal!$I484,0))/IF(ISNUMBER(Journal!$I484),3,2)-Journal!$E484))))))</f>
        <v>0</v>
      </c>
      <c r="N484">
        <f>IF(K484,Journal!$E484+G484*M484,"")</f>
        <v>0</v>
      </c>
      <c r="O484">
        <f>Q483</f>
        <v>0</v>
      </c>
      <c r="P484">
        <f>IF(OR(NOT(A484),I484&lt;&gt;""),"",Journal!$L484)</f>
        <v>0</v>
      </c>
      <c r="Q484">
        <f>O484+IF(K484,V484,0)</f>
        <v>0</v>
      </c>
      <c r="R484">
        <f>IF(P484="","",H484*P484*C484*D484)</f>
        <v>0</v>
      </c>
      <c r="S484">
        <f>IF(K484,M484*P484*C484*D484,"")</f>
        <v>0</v>
      </c>
      <c r="T484">
        <f>IF(K484,-IF(F484&gt;0,F484*Journal!$E484*P484*C484*D484,P484*E484),"")</f>
        <v>0</v>
      </c>
      <c r="U484">
        <f>IF(K484,IF(S484&gt;0,"W",IF(S484&lt;0,"L","B")),"")</f>
        <v>0</v>
      </c>
      <c r="V484">
        <f>IF(K484,S484+T484,"")</f>
        <v>0</v>
      </c>
      <c r="W484">
        <f>IF(K484,V484/O484,"")</f>
        <v>0</v>
      </c>
      <c r="X484">
        <f>IF(K484,M484/H484,"")</f>
        <v>0</v>
      </c>
      <c r="Y484">
        <f>IF(AND(OR(J484="OK",J484="OPEN"),ISNUMBER(Journal!$G484)),G484*(Journal!$G484-Journal!$E484)/H484,"")</f>
        <v>0</v>
      </c>
      <c r="Z484">
        <f>IF(AA484="","",IF(AND(ISNUMBER(Settings!$D$5),ISNUMBER(Settings!$E$5),IF(Settings!$D$5&lt;=Settings!$E$5,AND(AA484&gt;=Settings!$D$5,AA484&lt;Settings!$E$5),OR(AA484&gt;=Settings!$D$5,AA484&lt;Settings!$E$5))),Settings!$A$5,IF(AND(ISNUMBER(Settings!$D$6),ISNUMBER(Settings!$E$6),IF(Settings!$D$6&lt;=Settings!$E$6,AND(AA484&gt;=Settings!$D$6,AA484&lt;Settings!$E$6),OR(AA484&gt;=Settings!$D$6,AA484&lt;Settings!$E$6))),Settings!$A$6,IF(AND(ISNUMBER(Settings!$D$7),ISNUMBER(Settings!$E$7),IF(Settings!$D$7&lt;=Settings!$E$7,AND(AA484&gt;=Settings!$D$7,AA484&lt;Settings!$E$7),OR(AA484&gt;=Settings!$D$7,AA484&lt;Settings!$E$7))),Settings!$A$7,IF(AND(ISNUMBER(Settings!$D$8),ISNUMBER(Settings!$E$8),IF(Settings!$D$8&lt;=Settings!$E$8,AND(AA484&gt;=Settings!$D$8,AA484&lt;Settings!$E$8),OR(AA484&gt;=Settings!$D$8,AA484&lt;Settings!$E$8))),Settings!$A$8,IF(AND(ISNUMBER(Settings!$D$9),ISNUMBER(Settings!$E$9),IF(Settings!$D$9&lt;=Settings!$E$9,AND(AA484&gt;=Settings!$D$9,AA484&lt;Settings!$E$9),OR(AA484&gt;=Settings!$D$9,AA484&lt;Settings!$E$9))),Settings!$A$9,IF(AND(ISNUMBER(Settings!$D$10),ISNUMBER(Settings!$E$10),IF(Settings!$D$10&lt;=Settings!$E$10,AND(AA484&gt;=Settings!$D$10,AA484&lt;Settings!$E$10),OR(AA484&gt;=Settings!$D$10,AA484&lt;Settings!$E$10))),Settings!$A$10,"")))))))</f>
        <v>0</v>
      </c>
      <c r="AA484">
        <f>IF(AND(A484,ISNUMBER(Journal!$B484)),MOD(ROUND(MOD(Journal!$B484,1)*1440,0)-ROUND(Journal!$D$8*60,0),1440),"")</f>
        <v>0</v>
      </c>
      <c r="AB484">
        <f>IF(G484=1,"LONG",IF(G484=-1,"SHORT",""))</f>
        <v>0</v>
      </c>
      <c r="AC484">
        <f>AC483+IF(K484,1,0)</f>
        <v>0</v>
      </c>
      <c r="AD484">
        <f>IF(K484,AC484,"")</f>
        <v>0</v>
      </c>
      <c r="AE484">
        <f>J484="OPEN"</f>
        <v>0</v>
      </c>
      <c r="AF484">
        <f>AND(J484&lt;&gt;"",J484&lt;&gt;"OK",J484&lt;&gt;"OPEN")</f>
        <v>0</v>
      </c>
      <c r="AH484">
        <v>473</v>
      </c>
      <c r="AI484">
        <f>IF(AH484&gt;$AZ$11,"",IF(AH484=0,Journal!$D$3,INDEX($Q$11:$Q$1010,MATCH(AH484,$AD$11:$AD$1010,0))))</f>
        <v>0</v>
      </c>
      <c r="AJ484">
        <v>474</v>
      </c>
      <c r="AK484">
        <f>IF(AJ484&gt;$AZ$11,"",INDEX($P$11:$P$1010,MATCH(AJ484,$AD$11:$AD$1010,0)))</f>
        <v>0</v>
      </c>
    </row>
    <row r="485" spans="1:37">
      <c r="A485">
        <f>COUNTA(Journal!A485:M485)&gt;0</f>
        <v>0</v>
      </c>
      <c r="B485">
        <f>IF(Journal!$C485="",0,IFERROR(MATCH(Journal!$C485,Markets!$A$5:$A$154,0),0))</f>
        <v>0</v>
      </c>
      <c r="C485">
        <f>IF(B485&gt;0,INDEX(Markets!$C$5:$C$154,B485),"")</f>
        <v>0</v>
      </c>
      <c r="D485">
        <f>IF(B485&gt;0,INDEX(Markets!$F$5:$F$154,B485),"")</f>
        <v>0</v>
      </c>
      <c r="E485">
        <f>IF(B485&gt;0,IF(INDEX(Markets!$G$5:$G$154,B485)="",Journal!$D$4,INDEX(Markets!$G$5:$G$154,B485)),"")</f>
        <v>0</v>
      </c>
      <c r="F485">
        <f>IF(B485&gt;0,N(INDEX(Markets!$H$5:$H$154,B485)),0)</f>
        <v>0</v>
      </c>
      <c r="G485">
        <f>IF(Journal!$D485="LONG",1,IF(Journal!$D485="SHORT",-1,0))</f>
        <v>0</v>
      </c>
      <c r="H485">
        <f>IF(AND(ISNUMBER(Journal!$E485),ISNUMBER(Journal!$F485)),ABS(Journal!$E485-Journal!$F485),"")</f>
        <v>0</v>
      </c>
      <c r="I485">
        <f>IF(NOT(A485),"",IF(Journal!$C485="","INSTRUMENT MISSING",IF(B485=0,"UNKNOWN INSTRUMENT",IF(OR(NOT(ISNUMBER(C485)),NOT(ISNUMBER(D485))),"INSTRUMENT SPECS MISSING",IF(OR(C485&lt;=0,D485&lt;=0),"INSTRUMENT SPECS MISSING",IF(NOT(ISNUMBER(Journal!$E485)),"ENTRY MISSING",IF(NOT(ISNUMBER(Journal!$F485)),"SL MISSING",IF(Journal!$F485=Journal!$E485,"SL = ENTRY",IF(G485=0,"DIRECTION MISSING",IF(G485*(Journal!$E485-Journal!$F485)&lt;=0,"SL WRONG SIDE",IF(NOT(AND(ISNUMBER(Journal!$L485),Journal!$L485&gt;0)),IF(TRUE,"LOTS MISSING","RISK MISSING"),"")))))))))))</f>
        <v>0</v>
      </c>
      <c r="J485">
        <f>IF(NOT(A485),"",IF(I485&lt;&gt;"",I485,IF(AND(ISNUMBER(Journal!$G485),G485*(Journal!$G485-Journal!$E485)&lt;=0),"TP1 WRONG SIDE",IF(AND(ISNUMBER(Journal!$H485),G485*(Journal!$H485-Journal!$E485)&lt;=0),"TP2 WRONG SIDE",IF(AND(ISNUMBER(Journal!$I485),G485*(Journal!$I485-Journal!$E485)&lt;=0),"TP3 WRONG SIDE",IF(Journal!$K485="","OPEN",IF(AND(Journal!$M485&lt;&gt;"",OR(NOT(ISNUMBER(Journal!$M485)),Journal!$M485&lt;=0,Journal!$M485&gt;=1)),"TP1 % INVALID",IF(Journal!$K485="SL","OK",IF(Journal!$K485="TP",IF(ISNUMBER(Journal!$G485),"OK","TP1 MISSING"),IF(Journal!$K485="Manual exit",IF(ISNUMBER(Journal!$J485),"OK","MANUAL MISSING"),IF(Journal!$K485="TP1 + Breakeven",IF(ISNUMBER(Journal!$G485),"OK","TP1 MISSING"),IF(Journal!$K485="TP1 + Manual",IF(ISNUMBER(Journal!$G485),IF(ISNUMBER(Journal!$J485),"OK","MANUAL MISSING"),IF(ISNUMBER(Journal!$J485),"TP1 MISSING","TP1 &amp; MANUAL MISSING")),IF(Journal!$K485="Multiple TP",IF(ISNUMBER(Journal!$G485),IF(ISNUMBER(Journal!$H485),"OK","TP2 MISSING"),IF(ISNUMBER(Journal!$H485),"TP1 MISSING","TP1 &amp; TP2 MISSING")),"UNKNOWN OUTCOME")))))))))))))</f>
        <v>0</v>
      </c>
      <c r="K485">
        <f>J485="OK"</f>
        <v>0</v>
      </c>
      <c r="L485">
        <f>IF(ISNUMBER(Journal!$M485),Journal!$M485,0.5)</f>
        <v>0</v>
      </c>
      <c r="M485">
        <f>IF(NOT(K485),"",G485*IF(Journal!$K485="SL",Journal!$F485-Journal!$E485,IF(Journal!$K485="TP",Journal!$G485-Journal!$E485,IF(Journal!$K485="Manual exit",Journal!$J485-Journal!$E485,IF(Journal!$K485="TP1 + Breakeven",L485*(Journal!$G485-Journal!$E485),IF(Journal!$K485="TP1 + Manual",L485*(Journal!$G485-Journal!$E485)+(1-L485)*(Journal!$J485-Journal!$E485),(Journal!$G485+Journal!$H485+IF(ISNUMBER(Journal!$I485),Journal!$I485,0))/IF(ISNUMBER(Journal!$I485),3,2)-Journal!$E485))))))</f>
        <v>0</v>
      </c>
      <c r="N485">
        <f>IF(K485,Journal!$E485+G485*M485,"")</f>
        <v>0</v>
      </c>
      <c r="O485">
        <f>Q484</f>
        <v>0</v>
      </c>
      <c r="P485">
        <f>IF(OR(NOT(A485),I485&lt;&gt;""),"",Journal!$L485)</f>
        <v>0</v>
      </c>
      <c r="Q485">
        <f>O485+IF(K485,V485,0)</f>
        <v>0</v>
      </c>
      <c r="R485">
        <f>IF(P485="","",H485*P485*C485*D485)</f>
        <v>0</v>
      </c>
      <c r="S485">
        <f>IF(K485,M485*P485*C485*D485,"")</f>
        <v>0</v>
      </c>
      <c r="T485">
        <f>IF(K485,-IF(F485&gt;0,F485*Journal!$E485*P485*C485*D485,P485*E485),"")</f>
        <v>0</v>
      </c>
      <c r="U485">
        <f>IF(K485,IF(S485&gt;0,"W",IF(S485&lt;0,"L","B")),"")</f>
        <v>0</v>
      </c>
      <c r="V485">
        <f>IF(K485,S485+T485,"")</f>
        <v>0</v>
      </c>
      <c r="W485">
        <f>IF(K485,V485/O485,"")</f>
        <v>0</v>
      </c>
      <c r="X485">
        <f>IF(K485,M485/H485,"")</f>
        <v>0</v>
      </c>
      <c r="Y485">
        <f>IF(AND(OR(J485="OK",J485="OPEN"),ISNUMBER(Journal!$G485)),G485*(Journal!$G485-Journal!$E485)/H485,"")</f>
        <v>0</v>
      </c>
      <c r="Z485">
        <f>IF(AA485="","",IF(AND(ISNUMBER(Settings!$D$5),ISNUMBER(Settings!$E$5),IF(Settings!$D$5&lt;=Settings!$E$5,AND(AA485&gt;=Settings!$D$5,AA485&lt;Settings!$E$5),OR(AA485&gt;=Settings!$D$5,AA485&lt;Settings!$E$5))),Settings!$A$5,IF(AND(ISNUMBER(Settings!$D$6),ISNUMBER(Settings!$E$6),IF(Settings!$D$6&lt;=Settings!$E$6,AND(AA485&gt;=Settings!$D$6,AA485&lt;Settings!$E$6),OR(AA485&gt;=Settings!$D$6,AA485&lt;Settings!$E$6))),Settings!$A$6,IF(AND(ISNUMBER(Settings!$D$7),ISNUMBER(Settings!$E$7),IF(Settings!$D$7&lt;=Settings!$E$7,AND(AA485&gt;=Settings!$D$7,AA485&lt;Settings!$E$7),OR(AA485&gt;=Settings!$D$7,AA485&lt;Settings!$E$7))),Settings!$A$7,IF(AND(ISNUMBER(Settings!$D$8),ISNUMBER(Settings!$E$8),IF(Settings!$D$8&lt;=Settings!$E$8,AND(AA485&gt;=Settings!$D$8,AA485&lt;Settings!$E$8),OR(AA485&gt;=Settings!$D$8,AA485&lt;Settings!$E$8))),Settings!$A$8,IF(AND(ISNUMBER(Settings!$D$9),ISNUMBER(Settings!$E$9),IF(Settings!$D$9&lt;=Settings!$E$9,AND(AA485&gt;=Settings!$D$9,AA485&lt;Settings!$E$9),OR(AA485&gt;=Settings!$D$9,AA485&lt;Settings!$E$9))),Settings!$A$9,IF(AND(ISNUMBER(Settings!$D$10),ISNUMBER(Settings!$E$10),IF(Settings!$D$10&lt;=Settings!$E$10,AND(AA485&gt;=Settings!$D$10,AA485&lt;Settings!$E$10),OR(AA485&gt;=Settings!$D$10,AA485&lt;Settings!$E$10))),Settings!$A$10,"")))))))</f>
        <v>0</v>
      </c>
      <c r="AA485">
        <f>IF(AND(A485,ISNUMBER(Journal!$B485)),MOD(ROUND(MOD(Journal!$B485,1)*1440,0)-ROUND(Journal!$D$8*60,0),1440),"")</f>
        <v>0</v>
      </c>
      <c r="AB485">
        <f>IF(G485=1,"LONG",IF(G485=-1,"SHORT",""))</f>
        <v>0</v>
      </c>
      <c r="AC485">
        <f>AC484+IF(K485,1,0)</f>
        <v>0</v>
      </c>
      <c r="AD485">
        <f>IF(K485,AC485,"")</f>
        <v>0</v>
      </c>
      <c r="AE485">
        <f>J485="OPEN"</f>
        <v>0</v>
      </c>
      <c r="AF485">
        <f>AND(J485&lt;&gt;"",J485&lt;&gt;"OK",J485&lt;&gt;"OPEN")</f>
        <v>0</v>
      </c>
      <c r="AH485">
        <v>474</v>
      </c>
      <c r="AI485">
        <f>IF(AH485&gt;$AZ$11,"",IF(AH485=0,Journal!$D$3,INDEX($Q$11:$Q$1010,MATCH(AH485,$AD$11:$AD$1010,0))))</f>
        <v>0</v>
      </c>
      <c r="AJ485">
        <v>475</v>
      </c>
      <c r="AK485">
        <f>IF(AJ485&gt;$AZ$11,"",INDEX($P$11:$P$1010,MATCH(AJ485,$AD$11:$AD$1010,0)))</f>
        <v>0</v>
      </c>
    </row>
    <row r="486" spans="1:37">
      <c r="A486">
        <f>COUNTA(Journal!A486:M486)&gt;0</f>
        <v>0</v>
      </c>
      <c r="B486">
        <f>IF(Journal!$C486="",0,IFERROR(MATCH(Journal!$C486,Markets!$A$5:$A$154,0),0))</f>
        <v>0</v>
      </c>
      <c r="C486">
        <f>IF(B486&gt;0,INDEX(Markets!$C$5:$C$154,B486),"")</f>
        <v>0</v>
      </c>
      <c r="D486">
        <f>IF(B486&gt;0,INDEX(Markets!$F$5:$F$154,B486),"")</f>
        <v>0</v>
      </c>
      <c r="E486">
        <f>IF(B486&gt;0,IF(INDEX(Markets!$G$5:$G$154,B486)="",Journal!$D$4,INDEX(Markets!$G$5:$G$154,B486)),"")</f>
        <v>0</v>
      </c>
      <c r="F486">
        <f>IF(B486&gt;0,N(INDEX(Markets!$H$5:$H$154,B486)),0)</f>
        <v>0</v>
      </c>
      <c r="G486">
        <f>IF(Journal!$D486="LONG",1,IF(Journal!$D486="SHORT",-1,0))</f>
        <v>0</v>
      </c>
      <c r="H486">
        <f>IF(AND(ISNUMBER(Journal!$E486),ISNUMBER(Journal!$F486)),ABS(Journal!$E486-Journal!$F486),"")</f>
        <v>0</v>
      </c>
      <c r="I486">
        <f>IF(NOT(A486),"",IF(Journal!$C486="","INSTRUMENT MISSING",IF(B486=0,"UNKNOWN INSTRUMENT",IF(OR(NOT(ISNUMBER(C486)),NOT(ISNUMBER(D486))),"INSTRUMENT SPECS MISSING",IF(OR(C486&lt;=0,D486&lt;=0),"INSTRUMENT SPECS MISSING",IF(NOT(ISNUMBER(Journal!$E486)),"ENTRY MISSING",IF(NOT(ISNUMBER(Journal!$F486)),"SL MISSING",IF(Journal!$F486=Journal!$E486,"SL = ENTRY",IF(G486=0,"DIRECTION MISSING",IF(G486*(Journal!$E486-Journal!$F486)&lt;=0,"SL WRONG SIDE",IF(NOT(AND(ISNUMBER(Journal!$L486),Journal!$L486&gt;0)),IF(TRUE,"LOTS MISSING","RISK MISSING"),"")))))))))))</f>
        <v>0</v>
      </c>
      <c r="J486">
        <f>IF(NOT(A486),"",IF(I486&lt;&gt;"",I486,IF(AND(ISNUMBER(Journal!$G486),G486*(Journal!$G486-Journal!$E486)&lt;=0),"TP1 WRONG SIDE",IF(AND(ISNUMBER(Journal!$H486),G486*(Journal!$H486-Journal!$E486)&lt;=0),"TP2 WRONG SIDE",IF(AND(ISNUMBER(Journal!$I486),G486*(Journal!$I486-Journal!$E486)&lt;=0),"TP3 WRONG SIDE",IF(Journal!$K486="","OPEN",IF(AND(Journal!$M486&lt;&gt;"",OR(NOT(ISNUMBER(Journal!$M486)),Journal!$M486&lt;=0,Journal!$M486&gt;=1)),"TP1 % INVALID",IF(Journal!$K486="SL","OK",IF(Journal!$K486="TP",IF(ISNUMBER(Journal!$G486),"OK","TP1 MISSING"),IF(Journal!$K486="Manual exit",IF(ISNUMBER(Journal!$J486),"OK","MANUAL MISSING"),IF(Journal!$K486="TP1 + Breakeven",IF(ISNUMBER(Journal!$G486),"OK","TP1 MISSING"),IF(Journal!$K486="TP1 + Manual",IF(ISNUMBER(Journal!$G486),IF(ISNUMBER(Journal!$J486),"OK","MANUAL MISSING"),IF(ISNUMBER(Journal!$J486),"TP1 MISSING","TP1 &amp; MANUAL MISSING")),IF(Journal!$K486="Multiple TP",IF(ISNUMBER(Journal!$G486),IF(ISNUMBER(Journal!$H486),"OK","TP2 MISSING"),IF(ISNUMBER(Journal!$H486),"TP1 MISSING","TP1 &amp; TP2 MISSING")),"UNKNOWN OUTCOME")))))))))))))</f>
        <v>0</v>
      </c>
      <c r="K486">
        <f>J486="OK"</f>
        <v>0</v>
      </c>
      <c r="L486">
        <f>IF(ISNUMBER(Journal!$M486),Journal!$M486,0.5)</f>
        <v>0</v>
      </c>
      <c r="M486">
        <f>IF(NOT(K486),"",G486*IF(Journal!$K486="SL",Journal!$F486-Journal!$E486,IF(Journal!$K486="TP",Journal!$G486-Journal!$E486,IF(Journal!$K486="Manual exit",Journal!$J486-Journal!$E486,IF(Journal!$K486="TP1 + Breakeven",L486*(Journal!$G486-Journal!$E486),IF(Journal!$K486="TP1 + Manual",L486*(Journal!$G486-Journal!$E486)+(1-L486)*(Journal!$J486-Journal!$E486),(Journal!$G486+Journal!$H486+IF(ISNUMBER(Journal!$I486),Journal!$I486,0))/IF(ISNUMBER(Journal!$I486),3,2)-Journal!$E486))))))</f>
        <v>0</v>
      </c>
      <c r="N486">
        <f>IF(K486,Journal!$E486+G486*M486,"")</f>
        <v>0</v>
      </c>
      <c r="O486">
        <f>Q485</f>
        <v>0</v>
      </c>
      <c r="P486">
        <f>IF(OR(NOT(A486),I486&lt;&gt;""),"",Journal!$L486)</f>
        <v>0</v>
      </c>
      <c r="Q486">
        <f>O486+IF(K486,V486,0)</f>
        <v>0</v>
      </c>
      <c r="R486">
        <f>IF(P486="","",H486*P486*C486*D486)</f>
        <v>0</v>
      </c>
      <c r="S486">
        <f>IF(K486,M486*P486*C486*D486,"")</f>
        <v>0</v>
      </c>
      <c r="T486">
        <f>IF(K486,-IF(F486&gt;0,F486*Journal!$E486*P486*C486*D486,P486*E486),"")</f>
        <v>0</v>
      </c>
      <c r="U486">
        <f>IF(K486,IF(S486&gt;0,"W",IF(S486&lt;0,"L","B")),"")</f>
        <v>0</v>
      </c>
      <c r="V486">
        <f>IF(K486,S486+T486,"")</f>
        <v>0</v>
      </c>
      <c r="W486">
        <f>IF(K486,V486/O486,"")</f>
        <v>0</v>
      </c>
      <c r="X486">
        <f>IF(K486,M486/H486,"")</f>
        <v>0</v>
      </c>
      <c r="Y486">
        <f>IF(AND(OR(J486="OK",J486="OPEN"),ISNUMBER(Journal!$G486)),G486*(Journal!$G486-Journal!$E486)/H486,"")</f>
        <v>0</v>
      </c>
      <c r="Z486">
        <f>IF(AA486="","",IF(AND(ISNUMBER(Settings!$D$5),ISNUMBER(Settings!$E$5),IF(Settings!$D$5&lt;=Settings!$E$5,AND(AA486&gt;=Settings!$D$5,AA486&lt;Settings!$E$5),OR(AA486&gt;=Settings!$D$5,AA486&lt;Settings!$E$5))),Settings!$A$5,IF(AND(ISNUMBER(Settings!$D$6),ISNUMBER(Settings!$E$6),IF(Settings!$D$6&lt;=Settings!$E$6,AND(AA486&gt;=Settings!$D$6,AA486&lt;Settings!$E$6),OR(AA486&gt;=Settings!$D$6,AA486&lt;Settings!$E$6))),Settings!$A$6,IF(AND(ISNUMBER(Settings!$D$7),ISNUMBER(Settings!$E$7),IF(Settings!$D$7&lt;=Settings!$E$7,AND(AA486&gt;=Settings!$D$7,AA486&lt;Settings!$E$7),OR(AA486&gt;=Settings!$D$7,AA486&lt;Settings!$E$7))),Settings!$A$7,IF(AND(ISNUMBER(Settings!$D$8),ISNUMBER(Settings!$E$8),IF(Settings!$D$8&lt;=Settings!$E$8,AND(AA486&gt;=Settings!$D$8,AA486&lt;Settings!$E$8),OR(AA486&gt;=Settings!$D$8,AA486&lt;Settings!$E$8))),Settings!$A$8,IF(AND(ISNUMBER(Settings!$D$9),ISNUMBER(Settings!$E$9),IF(Settings!$D$9&lt;=Settings!$E$9,AND(AA486&gt;=Settings!$D$9,AA486&lt;Settings!$E$9),OR(AA486&gt;=Settings!$D$9,AA486&lt;Settings!$E$9))),Settings!$A$9,IF(AND(ISNUMBER(Settings!$D$10),ISNUMBER(Settings!$E$10),IF(Settings!$D$10&lt;=Settings!$E$10,AND(AA486&gt;=Settings!$D$10,AA486&lt;Settings!$E$10),OR(AA486&gt;=Settings!$D$10,AA486&lt;Settings!$E$10))),Settings!$A$10,"")))))))</f>
        <v>0</v>
      </c>
      <c r="AA486">
        <f>IF(AND(A486,ISNUMBER(Journal!$B486)),MOD(ROUND(MOD(Journal!$B486,1)*1440,0)-ROUND(Journal!$D$8*60,0),1440),"")</f>
        <v>0</v>
      </c>
      <c r="AB486">
        <f>IF(G486=1,"LONG",IF(G486=-1,"SHORT",""))</f>
        <v>0</v>
      </c>
      <c r="AC486">
        <f>AC485+IF(K486,1,0)</f>
        <v>0</v>
      </c>
      <c r="AD486">
        <f>IF(K486,AC486,"")</f>
        <v>0</v>
      </c>
      <c r="AE486">
        <f>J486="OPEN"</f>
        <v>0</v>
      </c>
      <c r="AF486">
        <f>AND(J486&lt;&gt;"",J486&lt;&gt;"OK",J486&lt;&gt;"OPEN")</f>
        <v>0</v>
      </c>
      <c r="AH486">
        <v>475</v>
      </c>
      <c r="AI486">
        <f>IF(AH486&gt;$AZ$11,"",IF(AH486=0,Journal!$D$3,INDEX($Q$11:$Q$1010,MATCH(AH486,$AD$11:$AD$1010,0))))</f>
        <v>0</v>
      </c>
      <c r="AJ486">
        <v>476</v>
      </c>
      <c r="AK486">
        <f>IF(AJ486&gt;$AZ$11,"",INDEX($P$11:$P$1010,MATCH(AJ486,$AD$11:$AD$1010,0)))</f>
        <v>0</v>
      </c>
    </row>
    <row r="487" spans="1:37">
      <c r="A487">
        <f>COUNTA(Journal!A487:M487)&gt;0</f>
        <v>0</v>
      </c>
      <c r="B487">
        <f>IF(Journal!$C487="",0,IFERROR(MATCH(Journal!$C487,Markets!$A$5:$A$154,0),0))</f>
        <v>0</v>
      </c>
      <c r="C487">
        <f>IF(B487&gt;0,INDEX(Markets!$C$5:$C$154,B487),"")</f>
        <v>0</v>
      </c>
      <c r="D487">
        <f>IF(B487&gt;0,INDEX(Markets!$F$5:$F$154,B487),"")</f>
        <v>0</v>
      </c>
      <c r="E487">
        <f>IF(B487&gt;0,IF(INDEX(Markets!$G$5:$G$154,B487)="",Journal!$D$4,INDEX(Markets!$G$5:$G$154,B487)),"")</f>
        <v>0</v>
      </c>
      <c r="F487">
        <f>IF(B487&gt;0,N(INDEX(Markets!$H$5:$H$154,B487)),0)</f>
        <v>0</v>
      </c>
      <c r="G487">
        <f>IF(Journal!$D487="LONG",1,IF(Journal!$D487="SHORT",-1,0))</f>
        <v>0</v>
      </c>
      <c r="H487">
        <f>IF(AND(ISNUMBER(Journal!$E487),ISNUMBER(Journal!$F487)),ABS(Journal!$E487-Journal!$F487),"")</f>
        <v>0</v>
      </c>
      <c r="I487">
        <f>IF(NOT(A487),"",IF(Journal!$C487="","INSTRUMENT MISSING",IF(B487=0,"UNKNOWN INSTRUMENT",IF(OR(NOT(ISNUMBER(C487)),NOT(ISNUMBER(D487))),"INSTRUMENT SPECS MISSING",IF(OR(C487&lt;=0,D487&lt;=0),"INSTRUMENT SPECS MISSING",IF(NOT(ISNUMBER(Journal!$E487)),"ENTRY MISSING",IF(NOT(ISNUMBER(Journal!$F487)),"SL MISSING",IF(Journal!$F487=Journal!$E487,"SL = ENTRY",IF(G487=0,"DIRECTION MISSING",IF(G487*(Journal!$E487-Journal!$F487)&lt;=0,"SL WRONG SIDE",IF(NOT(AND(ISNUMBER(Journal!$L487),Journal!$L487&gt;0)),IF(TRUE,"LOTS MISSING","RISK MISSING"),"")))))))))))</f>
        <v>0</v>
      </c>
      <c r="J487">
        <f>IF(NOT(A487),"",IF(I487&lt;&gt;"",I487,IF(AND(ISNUMBER(Journal!$G487),G487*(Journal!$G487-Journal!$E487)&lt;=0),"TP1 WRONG SIDE",IF(AND(ISNUMBER(Journal!$H487),G487*(Journal!$H487-Journal!$E487)&lt;=0),"TP2 WRONG SIDE",IF(AND(ISNUMBER(Journal!$I487),G487*(Journal!$I487-Journal!$E487)&lt;=0),"TP3 WRONG SIDE",IF(Journal!$K487="","OPEN",IF(AND(Journal!$M487&lt;&gt;"",OR(NOT(ISNUMBER(Journal!$M487)),Journal!$M487&lt;=0,Journal!$M487&gt;=1)),"TP1 % INVALID",IF(Journal!$K487="SL","OK",IF(Journal!$K487="TP",IF(ISNUMBER(Journal!$G487),"OK","TP1 MISSING"),IF(Journal!$K487="Manual exit",IF(ISNUMBER(Journal!$J487),"OK","MANUAL MISSING"),IF(Journal!$K487="TP1 + Breakeven",IF(ISNUMBER(Journal!$G487),"OK","TP1 MISSING"),IF(Journal!$K487="TP1 + Manual",IF(ISNUMBER(Journal!$G487),IF(ISNUMBER(Journal!$J487),"OK","MANUAL MISSING"),IF(ISNUMBER(Journal!$J487),"TP1 MISSING","TP1 &amp; MANUAL MISSING")),IF(Journal!$K487="Multiple TP",IF(ISNUMBER(Journal!$G487),IF(ISNUMBER(Journal!$H487),"OK","TP2 MISSING"),IF(ISNUMBER(Journal!$H487),"TP1 MISSING","TP1 &amp; TP2 MISSING")),"UNKNOWN OUTCOME")))))))))))))</f>
        <v>0</v>
      </c>
      <c r="K487">
        <f>J487="OK"</f>
        <v>0</v>
      </c>
      <c r="L487">
        <f>IF(ISNUMBER(Journal!$M487),Journal!$M487,0.5)</f>
        <v>0</v>
      </c>
      <c r="M487">
        <f>IF(NOT(K487),"",G487*IF(Journal!$K487="SL",Journal!$F487-Journal!$E487,IF(Journal!$K487="TP",Journal!$G487-Journal!$E487,IF(Journal!$K487="Manual exit",Journal!$J487-Journal!$E487,IF(Journal!$K487="TP1 + Breakeven",L487*(Journal!$G487-Journal!$E487),IF(Journal!$K487="TP1 + Manual",L487*(Journal!$G487-Journal!$E487)+(1-L487)*(Journal!$J487-Journal!$E487),(Journal!$G487+Journal!$H487+IF(ISNUMBER(Journal!$I487),Journal!$I487,0))/IF(ISNUMBER(Journal!$I487),3,2)-Journal!$E487))))))</f>
        <v>0</v>
      </c>
      <c r="N487">
        <f>IF(K487,Journal!$E487+G487*M487,"")</f>
        <v>0</v>
      </c>
      <c r="O487">
        <f>Q486</f>
        <v>0</v>
      </c>
      <c r="P487">
        <f>IF(OR(NOT(A487),I487&lt;&gt;""),"",Journal!$L487)</f>
        <v>0</v>
      </c>
      <c r="Q487">
        <f>O487+IF(K487,V487,0)</f>
        <v>0</v>
      </c>
      <c r="R487">
        <f>IF(P487="","",H487*P487*C487*D487)</f>
        <v>0</v>
      </c>
      <c r="S487">
        <f>IF(K487,M487*P487*C487*D487,"")</f>
        <v>0</v>
      </c>
      <c r="T487">
        <f>IF(K487,-IF(F487&gt;0,F487*Journal!$E487*P487*C487*D487,P487*E487),"")</f>
        <v>0</v>
      </c>
      <c r="U487">
        <f>IF(K487,IF(S487&gt;0,"W",IF(S487&lt;0,"L","B")),"")</f>
        <v>0</v>
      </c>
      <c r="V487">
        <f>IF(K487,S487+T487,"")</f>
        <v>0</v>
      </c>
      <c r="W487">
        <f>IF(K487,V487/O487,"")</f>
        <v>0</v>
      </c>
      <c r="X487">
        <f>IF(K487,M487/H487,"")</f>
        <v>0</v>
      </c>
      <c r="Y487">
        <f>IF(AND(OR(J487="OK",J487="OPEN"),ISNUMBER(Journal!$G487)),G487*(Journal!$G487-Journal!$E487)/H487,"")</f>
        <v>0</v>
      </c>
      <c r="Z487">
        <f>IF(AA487="","",IF(AND(ISNUMBER(Settings!$D$5),ISNUMBER(Settings!$E$5),IF(Settings!$D$5&lt;=Settings!$E$5,AND(AA487&gt;=Settings!$D$5,AA487&lt;Settings!$E$5),OR(AA487&gt;=Settings!$D$5,AA487&lt;Settings!$E$5))),Settings!$A$5,IF(AND(ISNUMBER(Settings!$D$6),ISNUMBER(Settings!$E$6),IF(Settings!$D$6&lt;=Settings!$E$6,AND(AA487&gt;=Settings!$D$6,AA487&lt;Settings!$E$6),OR(AA487&gt;=Settings!$D$6,AA487&lt;Settings!$E$6))),Settings!$A$6,IF(AND(ISNUMBER(Settings!$D$7),ISNUMBER(Settings!$E$7),IF(Settings!$D$7&lt;=Settings!$E$7,AND(AA487&gt;=Settings!$D$7,AA487&lt;Settings!$E$7),OR(AA487&gt;=Settings!$D$7,AA487&lt;Settings!$E$7))),Settings!$A$7,IF(AND(ISNUMBER(Settings!$D$8),ISNUMBER(Settings!$E$8),IF(Settings!$D$8&lt;=Settings!$E$8,AND(AA487&gt;=Settings!$D$8,AA487&lt;Settings!$E$8),OR(AA487&gt;=Settings!$D$8,AA487&lt;Settings!$E$8))),Settings!$A$8,IF(AND(ISNUMBER(Settings!$D$9),ISNUMBER(Settings!$E$9),IF(Settings!$D$9&lt;=Settings!$E$9,AND(AA487&gt;=Settings!$D$9,AA487&lt;Settings!$E$9),OR(AA487&gt;=Settings!$D$9,AA487&lt;Settings!$E$9))),Settings!$A$9,IF(AND(ISNUMBER(Settings!$D$10),ISNUMBER(Settings!$E$10),IF(Settings!$D$10&lt;=Settings!$E$10,AND(AA487&gt;=Settings!$D$10,AA487&lt;Settings!$E$10),OR(AA487&gt;=Settings!$D$10,AA487&lt;Settings!$E$10))),Settings!$A$10,"")))))))</f>
        <v>0</v>
      </c>
      <c r="AA487">
        <f>IF(AND(A487,ISNUMBER(Journal!$B487)),MOD(ROUND(MOD(Journal!$B487,1)*1440,0)-ROUND(Journal!$D$8*60,0),1440),"")</f>
        <v>0</v>
      </c>
      <c r="AB487">
        <f>IF(G487=1,"LONG",IF(G487=-1,"SHORT",""))</f>
        <v>0</v>
      </c>
      <c r="AC487">
        <f>AC486+IF(K487,1,0)</f>
        <v>0</v>
      </c>
      <c r="AD487">
        <f>IF(K487,AC487,"")</f>
        <v>0</v>
      </c>
      <c r="AE487">
        <f>J487="OPEN"</f>
        <v>0</v>
      </c>
      <c r="AF487">
        <f>AND(J487&lt;&gt;"",J487&lt;&gt;"OK",J487&lt;&gt;"OPEN")</f>
        <v>0</v>
      </c>
      <c r="AH487">
        <v>476</v>
      </c>
      <c r="AI487">
        <f>IF(AH487&gt;$AZ$11,"",IF(AH487=0,Journal!$D$3,INDEX($Q$11:$Q$1010,MATCH(AH487,$AD$11:$AD$1010,0))))</f>
        <v>0</v>
      </c>
      <c r="AJ487">
        <v>477</v>
      </c>
      <c r="AK487">
        <f>IF(AJ487&gt;$AZ$11,"",INDEX($P$11:$P$1010,MATCH(AJ487,$AD$11:$AD$1010,0)))</f>
        <v>0</v>
      </c>
    </row>
    <row r="488" spans="1:37">
      <c r="A488">
        <f>COUNTA(Journal!A488:M488)&gt;0</f>
        <v>0</v>
      </c>
      <c r="B488">
        <f>IF(Journal!$C488="",0,IFERROR(MATCH(Journal!$C488,Markets!$A$5:$A$154,0),0))</f>
        <v>0</v>
      </c>
      <c r="C488">
        <f>IF(B488&gt;0,INDEX(Markets!$C$5:$C$154,B488),"")</f>
        <v>0</v>
      </c>
      <c r="D488">
        <f>IF(B488&gt;0,INDEX(Markets!$F$5:$F$154,B488),"")</f>
        <v>0</v>
      </c>
      <c r="E488">
        <f>IF(B488&gt;0,IF(INDEX(Markets!$G$5:$G$154,B488)="",Journal!$D$4,INDEX(Markets!$G$5:$G$154,B488)),"")</f>
        <v>0</v>
      </c>
      <c r="F488">
        <f>IF(B488&gt;0,N(INDEX(Markets!$H$5:$H$154,B488)),0)</f>
        <v>0</v>
      </c>
      <c r="G488">
        <f>IF(Journal!$D488="LONG",1,IF(Journal!$D488="SHORT",-1,0))</f>
        <v>0</v>
      </c>
      <c r="H488">
        <f>IF(AND(ISNUMBER(Journal!$E488),ISNUMBER(Journal!$F488)),ABS(Journal!$E488-Journal!$F488),"")</f>
        <v>0</v>
      </c>
      <c r="I488">
        <f>IF(NOT(A488),"",IF(Journal!$C488="","INSTRUMENT MISSING",IF(B488=0,"UNKNOWN INSTRUMENT",IF(OR(NOT(ISNUMBER(C488)),NOT(ISNUMBER(D488))),"INSTRUMENT SPECS MISSING",IF(OR(C488&lt;=0,D488&lt;=0),"INSTRUMENT SPECS MISSING",IF(NOT(ISNUMBER(Journal!$E488)),"ENTRY MISSING",IF(NOT(ISNUMBER(Journal!$F488)),"SL MISSING",IF(Journal!$F488=Journal!$E488,"SL = ENTRY",IF(G488=0,"DIRECTION MISSING",IF(G488*(Journal!$E488-Journal!$F488)&lt;=0,"SL WRONG SIDE",IF(NOT(AND(ISNUMBER(Journal!$L488),Journal!$L488&gt;0)),IF(TRUE,"LOTS MISSING","RISK MISSING"),"")))))))))))</f>
        <v>0</v>
      </c>
      <c r="J488">
        <f>IF(NOT(A488),"",IF(I488&lt;&gt;"",I488,IF(AND(ISNUMBER(Journal!$G488),G488*(Journal!$G488-Journal!$E488)&lt;=0),"TP1 WRONG SIDE",IF(AND(ISNUMBER(Journal!$H488),G488*(Journal!$H488-Journal!$E488)&lt;=0),"TP2 WRONG SIDE",IF(AND(ISNUMBER(Journal!$I488),G488*(Journal!$I488-Journal!$E488)&lt;=0),"TP3 WRONG SIDE",IF(Journal!$K488="","OPEN",IF(AND(Journal!$M488&lt;&gt;"",OR(NOT(ISNUMBER(Journal!$M488)),Journal!$M488&lt;=0,Journal!$M488&gt;=1)),"TP1 % INVALID",IF(Journal!$K488="SL","OK",IF(Journal!$K488="TP",IF(ISNUMBER(Journal!$G488),"OK","TP1 MISSING"),IF(Journal!$K488="Manual exit",IF(ISNUMBER(Journal!$J488),"OK","MANUAL MISSING"),IF(Journal!$K488="TP1 + Breakeven",IF(ISNUMBER(Journal!$G488),"OK","TP1 MISSING"),IF(Journal!$K488="TP1 + Manual",IF(ISNUMBER(Journal!$G488),IF(ISNUMBER(Journal!$J488),"OK","MANUAL MISSING"),IF(ISNUMBER(Journal!$J488),"TP1 MISSING","TP1 &amp; MANUAL MISSING")),IF(Journal!$K488="Multiple TP",IF(ISNUMBER(Journal!$G488),IF(ISNUMBER(Journal!$H488),"OK","TP2 MISSING"),IF(ISNUMBER(Journal!$H488),"TP1 MISSING","TP1 &amp; TP2 MISSING")),"UNKNOWN OUTCOME")))))))))))))</f>
        <v>0</v>
      </c>
      <c r="K488">
        <f>J488="OK"</f>
        <v>0</v>
      </c>
      <c r="L488">
        <f>IF(ISNUMBER(Journal!$M488),Journal!$M488,0.5)</f>
        <v>0</v>
      </c>
      <c r="M488">
        <f>IF(NOT(K488),"",G488*IF(Journal!$K488="SL",Journal!$F488-Journal!$E488,IF(Journal!$K488="TP",Journal!$G488-Journal!$E488,IF(Journal!$K488="Manual exit",Journal!$J488-Journal!$E488,IF(Journal!$K488="TP1 + Breakeven",L488*(Journal!$G488-Journal!$E488),IF(Journal!$K488="TP1 + Manual",L488*(Journal!$G488-Journal!$E488)+(1-L488)*(Journal!$J488-Journal!$E488),(Journal!$G488+Journal!$H488+IF(ISNUMBER(Journal!$I488),Journal!$I488,0))/IF(ISNUMBER(Journal!$I488),3,2)-Journal!$E488))))))</f>
        <v>0</v>
      </c>
      <c r="N488">
        <f>IF(K488,Journal!$E488+G488*M488,"")</f>
        <v>0</v>
      </c>
      <c r="O488">
        <f>Q487</f>
        <v>0</v>
      </c>
      <c r="P488">
        <f>IF(OR(NOT(A488),I488&lt;&gt;""),"",Journal!$L488)</f>
        <v>0</v>
      </c>
      <c r="Q488">
        <f>O488+IF(K488,V488,0)</f>
        <v>0</v>
      </c>
      <c r="R488">
        <f>IF(P488="","",H488*P488*C488*D488)</f>
        <v>0</v>
      </c>
      <c r="S488">
        <f>IF(K488,M488*P488*C488*D488,"")</f>
        <v>0</v>
      </c>
      <c r="T488">
        <f>IF(K488,-IF(F488&gt;0,F488*Journal!$E488*P488*C488*D488,P488*E488),"")</f>
        <v>0</v>
      </c>
      <c r="U488">
        <f>IF(K488,IF(S488&gt;0,"W",IF(S488&lt;0,"L","B")),"")</f>
        <v>0</v>
      </c>
      <c r="V488">
        <f>IF(K488,S488+T488,"")</f>
        <v>0</v>
      </c>
      <c r="W488">
        <f>IF(K488,V488/O488,"")</f>
        <v>0</v>
      </c>
      <c r="X488">
        <f>IF(K488,M488/H488,"")</f>
        <v>0</v>
      </c>
      <c r="Y488">
        <f>IF(AND(OR(J488="OK",J488="OPEN"),ISNUMBER(Journal!$G488)),G488*(Journal!$G488-Journal!$E488)/H488,"")</f>
        <v>0</v>
      </c>
      <c r="Z488">
        <f>IF(AA488="","",IF(AND(ISNUMBER(Settings!$D$5),ISNUMBER(Settings!$E$5),IF(Settings!$D$5&lt;=Settings!$E$5,AND(AA488&gt;=Settings!$D$5,AA488&lt;Settings!$E$5),OR(AA488&gt;=Settings!$D$5,AA488&lt;Settings!$E$5))),Settings!$A$5,IF(AND(ISNUMBER(Settings!$D$6),ISNUMBER(Settings!$E$6),IF(Settings!$D$6&lt;=Settings!$E$6,AND(AA488&gt;=Settings!$D$6,AA488&lt;Settings!$E$6),OR(AA488&gt;=Settings!$D$6,AA488&lt;Settings!$E$6))),Settings!$A$6,IF(AND(ISNUMBER(Settings!$D$7),ISNUMBER(Settings!$E$7),IF(Settings!$D$7&lt;=Settings!$E$7,AND(AA488&gt;=Settings!$D$7,AA488&lt;Settings!$E$7),OR(AA488&gt;=Settings!$D$7,AA488&lt;Settings!$E$7))),Settings!$A$7,IF(AND(ISNUMBER(Settings!$D$8),ISNUMBER(Settings!$E$8),IF(Settings!$D$8&lt;=Settings!$E$8,AND(AA488&gt;=Settings!$D$8,AA488&lt;Settings!$E$8),OR(AA488&gt;=Settings!$D$8,AA488&lt;Settings!$E$8))),Settings!$A$8,IF(AND(ISNUMBER(Settings!$D$9),ISNUMBER(Settings!$E$9),IF(Settings!$D$9&lt;=Settings!$E$9,AND(AA488&gt;=Settings!$D$9,AA488&lt;Settings!$E$9),OR(AA488&gt;=Settings!$D$9,AA488&lt;Settings!$E$9))),Settings!$A$9,IF(AND(ISNUMBER(Settings!$D$10),ISNUMBER(Settings!$E$10),IF(Settings!$D$10&lt;=Settings!$E$10,AND(AA488&gt;=Settings!$D$10,AA488&lt;Settings!$E$10),OR(AA488&gt;=Settings!$D$10,AA488&lt;Settings!$E$10))),Settings!$A$10,"")))))))</f>
        <v>0</v>
      </c>
      <c r="AA488">
        <f>IF(AND(A488,ISNUMBER(Journal!$B488)),MOD(ROUND(MOD(Journal!$B488,1)*1440,0)-ROUND(Journal!$D$8*60,0),1440),"")</f>
        <v>0</v>
      </c>
      <c r="AB488">
        <f>IF(G488=1,"LONG",IF(G488=-1,"SHORT",""))</f>
        <v>0</v>
      </c>
      <c r="AC488">
        <f>AC487+IF(K488,1,0)</f>
        <v>0</v>
      </c>
      <c r="AD488">
        <f>IF(K488,AC488,"")</f>
        <v>0</v>
      </c>
      <c r="AE488">
        <f>J488="OPEN"</f>
        <v>0</v>
      </c>
      <c r="AF488">
        <f>AND(J488&lt;&gt;"",J488&lt;&gt;"OK",J488&lt;&gt;"OPEN")</f>
        <v>0</v>
      </c>
      <c r="AH488">
        <v>477</v>
      </c>
      <c r="AI488">
        <f>IF(AH488&gt;$AZ$11,"",IF(AH488=0,Journal!$D$3,INDEX($Q$11:$Q$1010,MATCH(AH488,$AD$11:$AD$1010,0))))</f>
        <v>0</v>
      </c>
      <c r="AJ488">
        <v>478</v>
      </c>
      <c r="AK488">
        <f>IF(AJ488&gt;$AZ$11,"",INDEX($P$11:$P$1010,MATCH(AJ488,$AD$11:$AD$1010,0)))</f>
        <v>0</v>
      </c>
    </row>
    <row r="489" spans="1:37">
      <c r="A489">
        <f>COUNTA(Journal!A489:M489)&gt;0</f>
        <v>0</v>
      </c>
      <c r="B489">
        <f>IF(Journal!$C489="",0,IFERROR(MATCH(Journal!$C489,Markets!$A$5:$A$154,0),0))</f>
        <v>0</v>
      </c>
      <c r="C489">
        <f>IF(B489&gt;0,INDEX(Markets!$C$5:$C$154,B489),"")</f>
        <v>0</v>
      </c>
      <c r="D489">
        <f>IF(B489&gt;0,INDEX(Markets!$F$5:$F$154,B489),"")</f>
        <v>0</v>
      </c>
      <c r="E489">
        <f>IF(B489&gt;0,IF(INDEX(Markets!$G$5:$G$154,B489)="",Journal!$D$4,INDEX(Markets!$G$5:$G$154,B489)),"")</f>
        <v>0</v>
      </c>
      <c r="F489">
        <f>IF(B489&gt;0,N(INDEX(Markets!$H$5:$H$154,B489)),0)</f>
        <v>0</v>
      </c>
      <c r="G489">
        <f>IF(Journal!$D489="LONG",1,IF(Journal!$D489="SHORT",-1,0))</f>
        <v>0</v>
      </c>
      <c r="H489">
        <f>IF(AND(ISNUMBER(Journal!$E489),ISNUMBER(Journal!$F489)),ABS(Journal!$E489-Journal!$F489),"")</f>
        <v>0</v>
      </c>
      <c r="I489">
        <f>IF(NOT(A489),"",IF(Journal!$C489="","INSTRUMENT MISSING",IF(B489=0,"UNKNOWN INSTRUMENT",IF(OR(NOT(ISNUMBER(C489)),NOT(ISNUMBER(D489))),"INSTRUMENT SPECS MISSING",IF(OR(C489&lt;=0,D489&lt;=0),"INSTRUMENT SPECS MISSING",IF(NOT(ISNUMBER(Journal!$E489)),"ENTRY MISSING",IF(NOT(ISNUMBER(Journal!$F489)),"SL MISSING",IF(Journal!$F489=Journal!$E489,"SL = ENTRY",IF(G489=0,"DIRECTION MISSING",IF(G489*(Journal!$E489-Journal!$F489)&lt;=0,"SL WRONG SIDE",IF(NOT(AND(ISNUMBER(Journal!$L489),Journal!$L489&gt;0)),IF(TRUE,"LOTS MISSING","RISK MISSING"),"")))))))))))</f>
        <v>0</v>
      </c>
      <c r="J489">
        <f>IF(NOT(A489),"",IF(I489&lt;&gt;"",I489,IF(AND(ISNUMBER(Journal!$G489),G489*(Journal!$G489-Journal!$E489)&lt;=0),"TP1 WRONG SIDE",IF(AND(ISNUMBER(Journal!$H489),G489*(Journal!$H489-Journal!$E489)&lt;=0),"TP2 WRONG SIDE",IF(AND(ISNUMBER(Journal!$I489),G489*(Journal!$I489-Journal!$E489)&lt;=0),"TP3 WRONG SIDE",IF(Journal!$K489="","OPEN",IF(AND(Journal!$M489&lt;&gt;"",OR(NOT(ISNUMBER(Journal!$M489)),Journal!$M489&lt;=0,Journal!$M489&gt;=1)),"TP1 % INVALID",IF(Journal!$K489="SL","OK",IF(Journal!$K489="TP",IF(ISNUMBER(Journal!$G489),"OK","TP1 MISSING"),IF(Journal!$K489="Manual exit",IF(ISNUMBER(Journal!$J489),"OK","MANUAL MISSING"),IF(Journal!$K489="TP1 + Breakeven",IF(ISNUMBER(Journal!$G489),"OK","TP1 MISSING"),IF(Journal!$K489="TP1 + Manual",IF(ISNUMBER(Journal!$G489),IF(ISNUMBER(Journal!$J489),"OK","MANUAL MISSING"),IF(ISNUMBER(Journal!$J489),"TP1 MISSING","TP1 &amp; MANUAL MISSING")),IF(Journal!$K489="Multiple TP",IF(ISNUMBER(Journal!$G489),IF(ISNUMBER(Journal!$H489),"OK","TP2 MISSING"),IF(ISNUMBER(Journal!$H489),"TP1 MISSING","TP1 &amp; TP2 MISSING")),"UNKNOWN OUTCOME")))))))))))))</f>
        <v>0</v>
      </c>
      <c r="K489">
        <f>J489="OK"</f>
        <v>0</v>
      </c>
      <c r="L489">
        <f>IF(ISNUMBER(Journal!$M489),Journal!$M489,0.5)</f>
        <v>0</v>
      </c>
      <c r="M489">
        <f>IF(NOT(K489),"",G489*IF(Journal!$K489="SL",Journal!$F489-Journal!$E489,IF(Journal!$K489="TP",Journal!$G489-Journal!$E489,IF(Journal!$K489="Manual exit",Journal!$J489-Journal!$E489,IF(Journal!$K489="TP1 + Breakeven",L489*(Journal!$G489-Journal!$E489),IF(Journal!$K489="TP1 + Manual",L489*(Journal!$G489-Journal!$E489)+(1-L489)*(Journal!$J489-Journal!$E489),(Journal!$G489+Journal!$H489+IF(ISNUMBER(Journal!$I489),Journal!$I489,0))/IF(ISNUMBER(Journal!$I489),3,2)-Journal!$E489))))))</f>
        <v>0</v>
      </c>
      <c r="N489">
        <f>IF(K489,Journal!$E489+G489*M489,"")</f>
        <v>0</v>
      </c>
      <c r="O489">
        <f>Q488</f>
        <v>0</v>
      </c>
      <c r="P489">
        <f>IF(OR(NOT(A489),I489&lt;&gt;""),"",Journal!$L489)</f>
        <v>0</v>
      </c>
      <c r="Q489">
        <f>O489+IF(K489,V489,0)</f>
        <v>0</v>
      </c>
      <c r="R489">
        <f>IF(P489="","",H489*P489*C489*D489)</f>
        <v>0</v>
      </c>
      <c r="S489">
        <f>IF(K489,M489*P489*C489*D489,"")</f>
        <v>0</v>
      </c>
      <c r="T489">
        <f>IF(K489,-IF(F489&gt;0,F489*Journal!$E489*P489*C489*D489,P489*E489),"")</f>
        <v>0</v>
      </c>
      <c r="U489">
        <f>IF(K489,IF(S489&gt;0,"W",IF(S489&lt;0,"L","B")),"")</f>
        <v>0</v>
      </c>
      <c r="V489">
        <f>IF(K489,S489+T489,"")</f>
        <v>0</v>
      </c>
      <c r="W489">
        <f>IF(K489,V489/O489,"")</f>
        <v>0</v>
      </c>
      <c r="X489">
        <f>IF(K489,M489/H489,"")</f>
        <v>0</v>
      </c>
      <c r="Y489">
        <f>IF(AND(OR(J489="OK",J489="OPEN"),ISNUMBER(Journal!$G489)),G489*(Journal!$G489-Journal!$E489)/H489,"")</f>
        <v>0</v>
      </c>
      <c r="Z489">
        <f>IF(AA489="","",IF(AND(ISNUMBER(Settings!$D$5),ISNUMBER(Settings!$E$5),IF(Settings!$D$5&lt;=Settings!$E$5,AND(AA489&gt;=Settings!$D$5,AA489&lt;Settings!$E$5),OR(AA489&gt;=Settings!$D$5,AA489&lt;Settings!$E$5))),Settings!$A$5,IF(AND(ISNUMBER(Settings!$D$6),ISNUMBER(Settings!$E$6),IF(Settings!$D$6&lt;=Settings!$E$6,AND(AA489&gt;=Settings!$D$6,AA489&lt;Settings!$E$6),OR(AA489&gt;=Settings!$D$6,AA489&lt;Settings!$E$6))),Settings!$A$6,IF(AND(ISNUMBER(Settings!$D$7),ISNUMBER(Settings!$E$7),IF(Settings!$D$7&lt;=Settings!$E$7,AND(AA489&gt;=Settings!$D$7,AA489&lt;Settings!$E$7),OR(AA489&gt;=Settings!$D$7,AA489&lt;Settings!$E$7))),Settings!$A$7,IF(AND(ISNUMBER(Settings!$D$8),ISNUMBER(Settings!$E$8),IF(Settings!$D$8&lt;=Settings!$E$8,AND(AA489&gt;=Settings!$D$8,AA489&lt;Settings!$E$8),OR(AA489&gt;=Settings!$D$8,AA489&lt;Settings!$E$8))),Settings!$A$8,IF(AND(ISNUMBER(Settings!$D$9),ISNUMBER(Settings!$E$9),IF(Settings!$D$9&lt;=Settings!$E$9,AND(AA489&gt;=Settings!$D$9,AA489&lt;Settings!$E$9),OR(AA489&gt;=Settings!$D$9,AA489&lt;Settings!$E$9))),Settings!$A$9,IF(AND(ISNUMBER(Settings!$D$10),ISNUMBER(Settings!$E$10),IF(Settings!$D$10&lt;=Settings!$E$10,AND(AA489&gt;=Settings!$D$10,AA489&lt;Settings!$E$10),OR(AA489&gt;=Settings!$D$10,AA489&lt;Settings!$E$10))),Settings!$A$10,"")))))))</f>
        <v>0</v>
      </c>
      <c r="AA489">
        <f>IF(AND(A489,ISNUMBER(Journal!$B489)),MOD(ROUND(MOD(Journal!$B489,1)*1440,0)-ROUND(Journal!$D$8*60,0),1440),"")</f>
        <v>0</v>
      </c>
      <c r="AB489">
        <f>IF(G489=1,"LONG",IF(G489=-1,"SHORT",""))</f>
        <v>0</v>
      </c>
      <c r="AC489">
        <f>AC488+IF(K489,1,0)</f>
        <v>0</v>
      </c>
      <c r="AD489">
        <f>IF(K489,AC489,"")</f>
        <v>0</v>
      </c>
      <c r="AE489">
        <f>J489="OPEN"</f>
        <v>0</v>
      </c>
      <c r="AF489">
        <f>AND(J489&lt;&gt;"",J489&lt;&gt;"OK",J489&lt;&gt;"OPEN")</f>
        <v>0</v>
      </c>
      <c r="AH489">
        <v>478</v>
      </c>
      <c r="AI489">
        <f>IF(AH489&gt;$AZ$11,"",IF(AH489=0,Journal!$D$3,INDEX($Q$11:$Q$1010,MATCH(AH489,$AD$11:$AD$1010,0))))</f>
        <v>0</v>
      </c>
      <c r="AJ489">
        <v>479</v>
      </c>
      <c r="AK489">
        <f>IF(AJ489&gt;$AZ$11,"",INDEX($P$11:$P$1010,MATCH(AJ489,$AD$11:$AD$1010,0)))</f>
        <v>0</v>
      </c>
    </row>
    <row r="490" spans="1:37">
      <c r="A490">
        <f>COUNTA(Journal!A490:M490)&gt;0</f>
        <v>0</v>
      </c>
      <c r="B490">
        <f>IF(Journal!$C490="",0,IFERROR(MATCH(Journal!$C490,Markets!$A$5:$A$154,0),0))</f>
        <v>0</v>
      </c>
      <c r="C490">
        <f>IF(B490&gt;0,INDEX(Markets!$C$5:$C$154,B490),"")</f>
        <v>0</v>
      </c>
      <c r="D490">
        <f>IF(B490&gt;0,INDEX(Markets!$F$5:$F$154,B490),"")</f>
        <v>0</v>
      </c>
      <c r="E490">
        <f>IF(B490&gt;0,IF(INDEX(Markets!$G$5:$G$154,B490)="",Journal!$D$4,INDEX(Markets!$G$5:$G$154,B490)),"")</f>
        <v>0</v>
      </c>
      <c r="F490">
        <f>IF(B490&gt;0,N(INDEX(Markets!$H$5:$H$154,B490)),0)</f>
        <v>0</v>
      </c>
      <c r="G490">
        <f>IF(Journal!$D490="LONG",1,IF(Journal!$D490="SHORT",-1,0))</f>
        <v>0</v>
      </c>
      <c r="H490">
        <f>IF(AND(ISNUMBER(Journal!$E490),ISNUMBER(Journal!$F490)),ABS(Journal!$E490-Journal!$F490),"")</f>
        <v>0</v>
      </c>
      <c r="I490">
        <f>IF(NOT(A490),"",IF(Journal!$C490="","INSTRUMENT MISSING",IF(B490=0,"UNKNOWN INSTRUMENT",IF(OR(NOT(ISNUMBER(C490)),NOT(ISNUMBER(D490))),"INSTRUMENT SPECS MISSING",IF(OR(C490&lt;=0,D490&lt;=0),"INSTRUMENT SPECS MISSING",IF(NOT(ISNUMBER(Journal!$E490)),"ENTRY MISSING",IF(NOT(ISNUMBER(Journal!$F490)),"SL MISSING",IF(Journal!$F490=Journal!$E490,"SL = ENTRY",IF(G490=0,"DIRECTION MISSING",IF(G490*(Journal!$E490-Journal!$F490)&lt;=0,"SL WRONG SIDE",IF(NOT(AND(ISNUMBER(Journal!$L490),Journal!$L490&gt;0)),IF(TRUE,"LOTS MISSING","RISK MISSING"),"")))))))))))</f>
        <v>0</v>
      </c>
      <c r="J490">
        <f>IF(NOT(A490),"",IF(I490&lt;&gt;"",I490,IF(AND(ISNUMBER(Journal!$G490),G490*(Journal!$G490-Journal!$E490)&lt;=0),"TP1 WRONG SIDE",IF(AND(ISNUMBER(Journal!$H490),G490*(Journal!$H490-Journal!$E490)&lt;=0),"TP2 WRONG SIDE",IF(AND(ISNUMBER(Journal!$I490),G490*(Journal!$I490-Journal!$E490)&lt;=0),"TP3 WRONG SIDE",IF(Journal!$K490="","OPEN",IF(AND(Journal!$M490&lt;&gt;"",OR(NOT(ISNUMBER(Journal!$M490)),Journal!$M490&lt;=0,Journal!$M490&gt;=1)),"TP1 % INVALID",IF(Journal!$K490="SL","OK",IF(Journal!$K490="TP",IF(ISNUMBER(Journal!$G490),"OK","TP1 MISSING"),IF(Journal!$K490="Manual exit",IF(ISNUMBER(Journal!$J490),"OK","MANUAL MISSING"),IF(Journal!$K490="TP1 + Breakeven",IF(ISNUMBER(Journal!$G490),"OK","TP1 MISSING"),IF(Journal!$K490="TP1 + Manual",IF(ISNUMBER(Journal!$G490),IF(ISNUMBER(Journal!$J490),"OK","MANUAL MISSING"),IF(ISNUMBER(Journal!$J490),"TP1 MISSING","TP1 &amp; MANUAL MISSING")),IF(Journal!$K490="Multiple TP",IF(ISNUMBER(Journal!$G490),IF(ISNUMBER(Journal!$H490),"OK","TP2 MISSING"),IF(ISNUMBER(Journal!$H490),"TP1 MISSING","TP1 &amp; TP2 MISSING")),"UNKNOWN OUTCOME")))))))))))))</f>
        <v>0</v>
      </c>
      <c r="K490">
        <f>J490="OK"</f>
        <v>0</v>
      </c>
      <c r="L490">
        <f>IF(ISNUMBER(Journal!$M490),Journal!$M490,0.5)</f>
        <v>0</v>
      </c>
      <c r="M490">
        <f>IF(NOT(K490),"",G490*IF(Journal!$K490="SL",Journal!$F490-Journal!$E490,IF(Journal!$K490="TP",Journal!$G490-Journal!$E490,IF(Journal!$K490="Manual exit",Journal!$J490-Journal!$E490,IF(Journal!$K490="TP1 + Breakeven",L490*(Journal!$G490-Journal!$E490),IF(Journal!$K490="TP1 + Manual",L490*(Journal!$G490-Journal!$E490)+(1-L490)*(Journal!$J490-Journal!$E490),(Journal!$G490+Journal!$H490+IF(ISNUMBER(Journal!$I490),Journal!$I490,0))/IF(ISNUMBER(Journal!$I490),3,2)-Journal!$E490))))))</f>
        <v>0</v>
      </c>
      <c r="N490">
        <f>IF(K490,Journal!$E490+G490*M490,"")</f>
        <v>0</v>
      </c>
      <c r="O490">
        <f>Q489</f>
        <v>0</v>
      </c>
      <c r="P490">
        <f>IF(OR(NOT(A490),I490&lt;&gt;""),"",Journal!$L490)</f>
        <v>0</v>
      </c>
      <c r="Q490">
        <f>O490+IF(K490,V490,0)</f>
        <v>0</v>
      </c>
      <c r="R490">
        <f>IF(P490="","",H490*P490*C490*D490)</f>
        <v>0</v>
      </c>
      <c r="S490">
        <f>IF(K490,M490*P490*C490*D490,"")</f>
        <v>0</v>
      </c>
      <c r="T490">
        <f>IF(K490,-IF(F490&gt;0,F490*Journal!$E490*P490*C490*D490,P490*E490),"")</f>
        <v>0</v>
      </c>
      <c r="U490">
        <f>IF(K490,IF(S490&gt;0,"W",IF(S490&lt;0,"L","B")),"")</f>
        <v>0</v>
      </c>
      <c r="V490">
        <f>IF(K490,S490+T490,"")</f>
        <v>0</v>
      </c>
      <c r="W490">
        <f>IF(K490,V490/O490,"")</f>
        <v>0</v>
      </c>
      <c r="X490">
        <f>IF(K490,M490/H490,"")</f>
        <v>0</v>
      </c>
      <c r="Y490">
        <f>IF(AND(OR(J490="OK",J490="OPEN"),ISNUMBER(Journal!$G490)),G490*(Journal!$G490-Journal!$E490)/H490,"")</f>
        <v>0</v>
      </c>
      <c r="Z490">
        <f>IF(AA490="","",IF(AND(ISNUMBER(Settings!$D$5),ISNUMBER(Settings!$E$5),IF(Settings!$D$5&lt;=Settings!$E$5,AND(AA490&gt;=Settings!$D$5,AA490&lt;Settings!$E$5),OR(AA490&gt;=Settings!$D$5,AA490&lt;Settings!$E$5))),Settings!$A$5,IF(AND(ISNUMBER(Settings!$D$6),ISNUMBER(Settings!$E$6),IF(Settings!$D$6&lt;=Settings!$E$6,AND(AA490&gt;=Settings!$D$6,AA490&lt;Settings!$E$6),OR(AA490&gt;=Settings!$D$6,AA490&lt;Settings!$E$6))),Settings!$A$6,IF(AND(ISNUMBER(Settings!$D$7),ISNUMBER(Settings!$E$7),IF(Settings!$D$7&lt;=Settings!$E$7,AND(AA490&gt;=Settings!$D$7,AA490&lt;Settings!$E$7),OR(AA490&gt;=Settings!$D$7,AA490&lt;Settings!$E$7))),Settings!$A$7,IF(AND(ISNUMBER(Settings!$D$8),ISNUMBER(Settings!$E$8),IF(Settings!$D$8&lt;=Settings!$E$8,AND(AA490&gt;=Settings!$D$8,AA490&lt;Settings!$E$8),OR(AA490&gt;=Settings!$D$8,AA490&lt;Settings!$E$8))),Settings!$A$8,IF(AND(ISNUMBER(Settings!$D$9),ISNUMBER(Settings!$E$9),IF(Settings!$D$9&lt;=Settings!$E$9,AND(AA490&gt;=Settings!$D$9,AA490&lt;Settings!$E$9),OR(AA490&gt;=Settings!$D$9,AA490&lt;Settings!$E$9))),Settings!$A$9,IF(AND(ISNUMBER(Settings!$D$10),ISNUMBER(Settings!$E$10),IF(Settings!$D$10&lt;=Settings!$E$10,AND(AA490&gt;=Settings!$D$10,AA490&lt;Settings!$E$10),OR(AA490&gt;=Settings!$D$10,AA490&lt;Settings!$E$10))),Settings!$A$10,"")))))))</f>
        <v>0</v>
      </c>
      <c r="AA490">
        <f>IF(AND(A490,ISNUMBER(Journal!$B490)),MOD(ROUND(MOD(Journal!$B490,1)*1440,0)-ROUND(Journal!$D$8*60,0),1440),"")</f>
        <v>0</v>
      </c>
      <c r="AB490">
        <f>IF(G490=1,"LONG",IF(G490=-1,"SHORT",""))</f>
        <v>0</v>
      </c>
      <c r="AC490">
        <f>AC489+IF(K490,1,0)</f>
        <v>0</v>
      </c>
      <c r="AD490">
        <f>IF(K490,AC490,"")</f>
        <v>0</v>
      </c>
      <c r="AE490">
        <f>J490="OPEN"</f>
        <v>0</v>
      </c>
      <c r="AF490">
        <f>AND(J490&lt;&gt;"",J490&lt;&gt;"OK",J490&lt;&gt;"OPEN")</f>
        <v>0</v>
      </c>
      <c r="AH490">
        <v>479</v>
      </c>
      <c r="AI490">
        <f>IF(AH490&gt;$AZ$11,"",IF(AH490=0,Journal!$D$3,INDEX($Q$11:$Q$1010,MATCH(AH490,$AD$11:$AD$1010,0))))</f>
        <v>0</v>
      </c>
      <c r="AJ490">
        <v>480</v>
      </c>
      <c r="AK490">
        <f>IF(AJ490&gt;$AZ$11,"",INDEX($P$11:$P$1010,MATCH(AJ490,$AD$11:$AD$1010,0)))</f>
        <v>0</v>
      </c>
    </row>
    <row r="491" spans="1:37">
      <c r="A491">
        <f>COUNTA(Journal!A491:M491)&gt;0</f>
        <v>0</v>
      </c>
      <c r="B491">
        <f>IF(Journal!$C491="",0,IFERROR(MATCH(Journal!$C491,Markets!$A$5:$A$154,0),0))</f>
        <v>0</v>
      </c>
      <c r="C491">
        <f>IF(B491&gt;0,INDEX(Markets!$C$5:$C$154,B491),"")</f>
        <v>0</v>
      </c>
      <c r="D491">
        <f>IF(B491&gt;0,INDEX(Markets!$F$5:$F$154,B491),"")</f>
        <v>0</v>
      </c>
      <c r="E491">
        <f>IF(B491&gt;0,IF(INDEX(Markets!$G$5:$G$154,B491)="",Journal!$D$4,INDEX(Markets!$G$5:$G$154,B491)),"")</f>
        <v>0</v>
      </c>
      <c r="F491">
        <f>IF(B491&gt;0,N(INDEX(Markets!$H$5:$H$154,B491)),0)</f>
        <v>0</v>
      </c>
      <c r="G491">
        <f>IF(Journal!$D491="LONG",1,IF(Journal!$D491="SHORT",-1,0))</f>
        <v>0</v>
      </c>
      <c r="H491">
        <f>IF(AND(ISNUMBER(Journal!$E491),ISNUMBER(Journal!$F491)),ABS(Journal!$E491-Journal!$F491),"")</f>
        <v>0</v>
      </c>
      <c r="I491">
        <f>IF(NOT(A491),"",IF(Journal!$C491="","INSTRUMENT MISSING",IF(B491=0,"UNKNOWN INSTRUMENT",IF(OR(NOT(ISNUMBER(C491)),NOT(ISNUMBER(D491))),"INSTRUMENT SPECS MISSING",IF(OR(C491&lt;=0,D491&lt;=0),"INSTRUMENT SPECS MISSING",IF(NOT(ISNUMBER(Journal!$E491)),"ENTRY MISSING",IF(NOT(ISNUMBER(Journal!$F491)),"SL MISSING",IF(Journal!$F491=Journal!$E491,"SL = ENTRY",IF(G491=0,"DIRECTION MISSING",IF(G491*(Journal!$E491-Journal!$F491)&lt;=0,"SL WRONG SIDE",IF(NOT(AND(ISNUMBER(Journal!$L491),Journal!$L491&gt;0)),IF(TRUE,"LOTS MISSING","RISK MISSING"),"")))))))))))</f>
        <v>0</v>
      </c>
      <c r="J491">
        <f>IF(NOT(A491),"",IF(I491&lt;&gt;"",I491,IF(AND(ISNUMBER(Journal!$G491),G491*(Journal!$G491-Journal!$E491)&lt;=0),"TP1 WRONG SIDE",IF(AND(ISNUMBER(Journal!$H491),G491*(Journal!$H491-Journal!$E491)&lt;=0),"TP2 WRONG SIDE",IF(AND(ISNUMBER(Journal!$I491),G491*(Journal!$I491-Journal!$E491)&lt;=0),"TP3 WRONG SIDE",IF(Journal!$K491="","OPEN",IF(AND(Journal!$M491&lt;&gt;"",OR(NOT(ISNUMBER(Journal!$M491)),Journal!$M491&lt;=0,Journal!$M491&gt;=1)),"TP1 % INVALID",IF(Journal!$K491="SL","OK",IF(Journal!$K491="TP",IF(ISNUMBER(Journal!$G491),"OK","TP1 MISSING"),IF(Journal!$K491="Manual exit",IF(ISNUMBER(Journal!$J491),"OK","MANUAL MISSING"),IF(Journal!$K491="TP1 + Breakeven",IF(ISNUMBER(Journal!$G491),"OK","TP1 MISSING"),IF(Journal!$K491="TP1 + Manual",IF(ISNUMBER(Journal!$G491),IF(ISNUMBER(Journal!$J491),"OK","MANUAL MISSING"),IF(ISNUMBER(Journal!$J491),"TP1 MISSING","TP1 &amp; MANUAL MISSING")),IF(Journal!$K491="Multiple TP",IF(ISNUMBER(Journal!$G491),IF(ISNUMBER(Journal!$H491),"OK","TP2 MISSING"),IF(ISNUMBER(Journal!$H491),"TP1 MISSING","TP1 &amp; TP2 MISSING")),"UNKNOWN OUTCOME")))))))))))))</f>
        <v>0</v>
      </c>
      <c r="K491">
        <f>J491="OK"</f>
        <v>0</v>
      </c>
      <c r="L491">
        <f>IF(ISNUMBER(Journal!$M491),Journal!$M491,0.5)</f>
        <v>0</v>
      </c>
      <c r="M491">
        <f>IF(NOT(K491),"",G491*IF(Journal!$K491="SL",Journal!$F491-Journal!$E491,IF(Journal!$K491="TP",Journal!$G491-Journal!$E491,IF(Journal!$K491="Manual exit",Journal!$J491-Journal!$E491,IF(Journal!$K491="TP1 + Breakeven",L491*(Journal!$G491-Journal!$E491),IF(Journal!$K491="TP1 + Manual",L491*(Journal!$G491-Journal!$E491)+(1-L491)*(Journal!$J491-Journal!$E491),(Journal!$G491+Journal!$H491+IF(ISNUMBER(Journal!$I491),Journal!$I491,0))/IF(ISNUMBER(Journal!$I491),3,2)-Journal!$E491))))))</f>
        <v>0</v>
      </c>
      <c r="N491">
        <f>IF(K491,Journal!$E491+G491*M491,"")</f>
        <v>0</v>
      </c>
      <c r="O491">
        <f>Q490</f>
        <v>0</v>
      </c>
      <c r="P491">
        <f>IF(OR(NOT(A491),I491&lt;&gt;""),"",Journal!$L491)</f>
        <v>0</v>
      </c>
      <c r="Q491">
        <f>O491+IF(K491,V491,0)</f>
        <v>0</v>
      </c>
      <c r="R491">
        <f>IF(P491="","",H491*P491*C491*D491)</f>
        <v>0</v>
      </c>
      <c r="S491">
        <f>IF(K491,M491*P491*C491*D491,"")</f>
        <v>0</v>
      </c>
      <c r="T491">
        <f>IF(K491,-IF(F491&gt;0,F491*Journal!$E491*P491*C491*D491,P491*E491),"")</f>
        <v>0</v>
      </c>
      <c r="U491">
        <f>IF(K491,IF(S491&gt;0,"W",IF(S491&lt;0,"L","B")),"")</f>
        <v>0</v>
      </c>
      <c r="V491">
        <f>IF(K491,S491+T491,"")</f>
        <v>0</v>
      </c>
      <c r="W491">
        <f>IF(K491,V491/O491,"")</f>
        <v>0</v>
      </c>
      <c r="X491">
        <f>IF(K491,M491/H491,"")</f>
        <v>0</v>
      </c>
      <c r="Y491">
        <f>IF(AND(OR(J491="OK",J491="OPEN"),ISNUMBER(Journal!$G491)),G491*(Journal!$G491-Journal!$E491)/H491,"")</f>
        <v>0</v>
      </c>
      <c r="Z491">
        <f>IF(AA491="","",IF(AND(ISNUMBER(Settings!$D$5),ISNUMBER(Settings!$E$5),IF(Settings!$D$5&lt;=Settings!$E$5,AND(AA491&gt;=Settings!$D$5,AA491&lt;Settings!$E$5),OR(AA491&gt;=Settings!$D$5,AA491&lt;Settings!$E$5))),Settings!$A$5,IF(AND(ISNUMBER(Settings!$D$6),ISNUMBER(Settings!$E$6),IF(Settings!$D$6&lt;=Settings!$E$6,AND(AA491&gt;=Settings!$D$6,AA491&lt;Settings!$E$6),OR(AA491&gt;=Settings!$D$6,AA491&lt;Settings!$E$6))),Settings!$A$6,IF(AND(ISNUMBER(Settings!$D$7),ISNUMBER(Settings!$E$7),IF(Settings!$D$7&lt;=Settings!$E$7,AND(AA491&gt;=Settings!$D$7,AA491&lt;Settings!$E$7),OR(AA491&gt;=Settings!$D$7,AA491&lt;Settings!$E$7))),Settings!$A$7,IF(AND(ISNUMBER(Settings!$D$8),ISNUMBER(Settings!$E$8),IF(Settings!$D$8&lt;=Settings!$E$8,AND(AA491&gt;=Settings!$D$8,AA491&lt;Settings!$E$8),OR(AA491&gt;=Settings!$D$8,AA491&lt;Settings!$E$8))),Settings!$A$8,IF(AND(ISNUMBER(Settings!$D$9),ISNUMBER(Settings!$E$9),IF(Settings!$D$9&lt;=Settings!$E$9,AND(AA491&gt;=Settings!$D$9,AA491&lt;Settings!$E$9),OR(AA491&gt;=Settings!$D$9,AA491&lt;Settings!$E$9))),Settings!$A$9,IF(AND(ISNUMBER(Settings!$D$10),ISNUMBER(Settings!$E$10),IF(Settings!$D$10&lt;=Settings!$E$10,AND(AA491&gt;=Settings!$D$10,AA491&lt;Settings!$E$10),OR(AA491&gt;=Settings!$D$10,AA491&lt;Settings!$E$10))),Settings!$A$10,"")))))))</f>
        <v>0</v>
      </c>
      <c r="AA491">
        <f>IF(AND(A491,ISNUMBER(Journal!$B491)),MOD(ROUND(MOD(Journal!$B491,1)*1440,0)-ROUND(Journal!$D$8*60,0),1440),"")</f>
        <v>0</v>
      </c>
      <c r="AB491">
        <f>IF(G491=1,"LONG",IF(G491=-1,"SHORT",""))</f>
        <v>0</v>
      </c>
      <c r="AC491">
        <f>AC490+IF(K491,1,0)</f>
        <v>0</v>
      </c>
      <c r="AD491">
        <f>IF(K491,AC491,"")</f>
        <v>0</v>
      </c>
      <c r="AE491">
        <f>J491="OPEN"</f>
        <v>0</v>
      </c>
      <c r="AF491">
        <f>AND(J491&lt;&gt;"",J491&lt;&gt;"OK",J491&lt;&gt;"OPEN")</f>
        <v>0</v>
      </c>
      <c r="AH491">
        <v>480</v>
      </c>
      <c r="AI491">
        <f>IF(AH491&gt;$AZ$11,"",IF(AH491=0,Journal!$D$3,INDEX($Q$11:$Q$1010,MATCH(AH491,$AD$11:$AD$1010,0))))</f>
        <v>0</v>
      </c>
      <c r="AJ491">
        <v>481</v>
      </c>
      <c r="AK491">
        <f>IF(AJ491&gt;$AZ$11,"",INDEX($P$11:$P$1010,MATCH(AJ491,$AD$11:$AD$1010,0)))</f>
        <v>0</v>
      </c>
    </row>
    <row r="492" spans="1:37">
      <c r="A492">
        <f>COUNTA(Journal!A492:M492)&gt;0</f>
        <v>0</v>
      </c>
      <c r="B492">
        <f>IF(Journal!$C492="",0,IFERROR(MATCH(Journal!$C492,Markets!$A$5:$A$154,0),0))</f>
        <v>0</v>
      </c>
      <c r="C492">
        <f>IF(B492&gt;0,INDEX(Markets!$C$5:$C$154,B492),"")</f>
        <v>0</v>
      </c>
      <c r="D492">
        <f>IF(B492&gt;0,INDEX(Markets!$F$5:$F$154,B492),"")</f>
        <v>0</v>
      </c>
      <c r="E492">
        <f>IF(B492&gt;0,IF(INDEX(Markets!$G$5:$G$154,B492)="",Journal!$D$4,INDEX(Markets!$G$5:$G$154,B492)),"")</f>
        <v>0</v>
      </c>
      <c r="F492">
        <f>IF(B492&gt;0,N(INDEX(Markets!$H$5:$H$154,B492)),0)</f>
        <v>0</v>
      </c>
      <c r="G492">
        <f>IF(Journal!$D492="LONG",1,IF(Journal!$D492="SHORT",-1,0))</f>
        <v>0</v>
      </c>
      <c r="H492">
        <f>IF(AND(ISNUMBER(Journal!$E492),ISNUMBER(Journal!$F492)),ABS(Journal!$E492-Journal!$F492),"")</f>
        <v>0</v>
      </c>
      <c r="I492">
        <f>IF(NOT(A492),"",IF(Journal!$C492="","INSTRUMENT MISSING",IF(B492=0,"UNKNOWN INSTRUMENT",IF(OR(NOT(ISNUMBER(C492)),NOT(ISNUMBER(D492))),"INSTRUMENT SPECS MISSING",IF(OR(C492&lt;=0,D492&lt;=0),"INSTRUMENT SPECS MISSING",IF(NOT(ISNUMBER(Journal!$E492)),"ENTRY MISSING",IF(NOT(ISNUMBER(Journal!$F492)),"SL MISSING",IF(Journal!$F492=Journal!$E492,"SL = ENTRY",IF(G492=0,"DIRECTION MISSING",IF(G492*(Journal!$E492-Journal!$F492)&lt;=0,"SL WRONG SIDE",IF(NOT(AND(ISNUMBER(Journal!$L492),Journal!$L492&gt;0)),IF(TRUE,"LOTS MISSING","RISK MISSING"),"")))))))))))</f>
        <v>0</v>
      </c>
      <c r="J492">
        <f>IF(NOT(A492),"",IF(I492&lt;&gt;"",I492,IF(AND(ISNUMBER(Journal!$G492),G492*(Journal!$G492-Journal!$E492)&lt;=0),"TP1 WRONG SIDE",IF(AND(ISNUMBER(Journal!$H492),G492*(Journal!$H492-Journal!$E492)&lt;=0),"TP2 WRONG SIDE",IF(AND(ISNUMBER(Journal!$I492),G492*(Journal!$I492-Journal!$E492)&lt;=0),"TP3 WRONG SIDE",IF(Journal!$K492="","OPEN",IF(AND(Journal!$M492&lt;&gt;"",OR(NOT(ISNUMBER(Journal!$M492)),Journal!$M492&lt;=0,Journal!$M492&gt;=1)),"TP1 % INVALID",IF(Journal!$K492="SL","OK",IF(Journal!$K492="TP",IF(ISNUMBER(Journal!$G492),"OK","TP1 MISSING"),IF(Journal!$K492="Manual exit",IF(ISNUMBER(Journal!$J492),"OK","MANUAL MISSING"),IF(Journal!$K492="TP1 + Breakeven",IF(ISNUMBER(Journal!$G492),"OK","TP1 MISSING"),IF(Journal!$K492="TP1 + Manual",IF(ISNUMBER(Journal!$G492),IF(ISNUMBER(Journal!$J492),"OK","MANUAL MISSING"),IF(ISNUMBER(Journal!$J492),"TP1 MISSING","TP1 &amp; MANUAL MISSING")),IF(Journal!$K492="Multiple TP",IF(ISNUMBER(Journal!$G492),IF(ISNUMBER(Journal!$H492),"OK","TP2 MISSING"),IF(ISNUMBER(Journal!$H492),"TP1 MISSING","TP1 &amp; TP2 MISSING")),"UNKNOWN OUTCOME")))))))))))))</f>
        <v>0</v>
      </c>
      <c r="K492">
        <f>J492="OK"</f>
        <v>0</v>
      </c>
      <c r="L492">
        <f>IF(ISNUMBER(Journal!$M492),Journal!$M492,0.5)</f>
        <v>0</v>
      </c>
      <c r="M492">
        <f>IF(NOT(K492),"",G492*IF(Journal!$K492="SL",Journal!$F492-Journal!$E492,IF(Journal!$K492="TP",Journal!$G492-Journal!$E492,IF(Journal!$K492="Manual exit",Journal!$J492-Journal!$E492,IF(Journal!$K492="TP1 + Breakeven",L492*(Journal!$G492-Journal!$E492),IF(Journal!$K492="TP1 + Manual",L492*(Journal!$G492-Journal!$E492)+(1-L492)*(Journal!$J492-Journal!$E492),(Journal!$G492+Journal!$H492+IF(ISNUMBER(Journal!$I492),Journal!$I492,0))/IF(ISNUMBER(Journal!$I492),3,2)-Journal!$E492))))))</f>
        <v>0</v>
      </c>
      <c r="N492">
        <f>IF(K492,Journal!$E492+G492*M492,"")</f>
        <v>0</v>
      </c>
      <c r="O492">
        <f>Q491</f>
        <v>0</v>
      </c>
      <c r="P492">
        <f>IF(OR(NOT(A492),I492&lt;&gt;""),"",Journal!$L492)</f>
        <v>0</v>
      </c>
      <c r="Q492">
        <f>O492+IF(K492,V492,0)</f>
        <v>0</v>
      </c>
      <c r="R492">
        <f>IF(P492="","",H492*P492*C492*D492)</f>
        <v>0</v>
      </c>
      <c r="S492">
        <f>IF(K492,M492*P492*C492*D492,"")</f>
        <v>0</v>
      </c>
      <c r="T492">
        <f>IF(K492,-IF(F492&gt;0,F492*Journal!$E492*P492*C492*D492,P492*E492),"")</f>
        <v>0</v>
      </c>
      <c r="U492">
        <f>IF(K492,IF(S492&gt;0,"W",IF(S492&lt;0,"L","B")),"")</f>
        <v>0</v>
      </c>
      <c r="V492">
        <f>IF(K492,S492+T492,"")</f>
        <v>0</v>
      </c>
      <c r="W492">
        <f>IF(K492,V492/O492,"")</f>
        <v>0</v>
      </c>
      <c r="X492">
        <f>IF(K492,M492/H492,"")</f>
        <v>0</v>
      </c>
      <c r="Y492">
        <f>IF(AND(OR(J492="OK",J492="OPEN"),ISNUMBER(Journal!$G492)),G492*(Journal!$G492-Journal!$E492)/H492,"")</f>
        <v>0</v>
      </c>
      <c r="Z492">
        <f>IF(AA492="","",IF(AND(ISNUMBER(Settings!$D$5),ISNUMBER(Settings!$E$5),IF(Settings!$D$5&lt;=Settings!$E$5,AND(AA492&gt;=Settings!$D$5,AA492&lt;Settings!$E$5),OR(AA492&gt;=Settings!$D$5,AA492&lt;Settings!$E$5))),Settings!$A$5,IF(AND(ISNUMBER(Settings!$D$6),ISNUMBER(Settings!$E$6),IF(Settings!$D$6&lt;=Settings!$E$6,AND(AA492&gt;=Settings!$D$6,AA492&lt;Settings!$E$6),OR(AA492&gt;=Settings!$D$6,AA492&lt;Settings!$E$6))),Settings!$A$6,IF(AND(ISNUMBER(Settings!$D$7),ISNUMBER(Settings!$E$7),IF(Settings!$D$7&lt;=Settings!$E$7,AND(AA492&gt;=Settings!$D$7,AA492&lt;Settings!$E$7),OR(AA492&gt;=Settings!$D$7,AA492&lt;Settings!$E$7))),Settings!$A$7,IF(AND(ISNUMBER(Settings!$D$8),ISNUMBER(Settings!$E$8),IF(Settings!$D$8&lt;=Settings!$E$8,AND(AA492&gt;=Settings!$D$8,AA492&lt;Settings!$E$8),OR(AA492&gt;=Settings!$D$8,AA492&lt;Settings!$E$8))),Settings!$A$8,IF(AND(ISNUMBER(Settings!$D$9),ISNUMBER(Settings!$E$9),IF(Settings!$D$9&lt;=Settings!$E$9,AND(AA492&gt;=Settings!$D$9,AA492&lt;Settings!$E$9),OR(AA492&gt;=Settings!$D$9,AA492&lt;Settings!$E$9))),Settings!$A$9,IF(AND(ISNUMBER(Settings!$D$10),ISNUMBER(Settings!$E$10),IF(Settings!$D$10&lt;=Settings!$E$10,AND(AA492&gt;=Settings!$D$10,AA492&lt;Settings!$E$10),OR(AA492&gt;=Settings!$D$10,AA492&lt;Settings!$E$10))),Settings!$A$10,"")))))))</f>
        <v>0</v>
      </c>
      <c r="AA492">
        <f>IF(AND(A492,ISNUMBER(Journal!$B492)),MOD(ROUND(MOD(Journal!$B492,1)*1440,0)-ROUND(Journal!$D$8*60,0),1440),"")</f>
        <v>0</v>
      </c>
      <c r="AB492">
        <f>IF(G492=1,"LONG",IF(G492=-1,"SHORT",""))</f>
        <v>0</v>
      </c>
      <c r="AC492">
        <f>AC491+IF(K492,1,0)</f>
        <v>0</v>
      </c>
      <c r="AD492">
        <f>IF(K492,AC492,"")</f>
        <v>0</v>
      </c>
      <c r="AE492">
        <f>J492="OPEN"</f>
        <v>0</v>
      </c>
      <c r="AF492">
        <f>AND(J492&lt;&gt;"",J492&lt;&gt;"OK",J492&lt;&gt;"OPEN")</f>
        <v>0</v>
      </c>
      <c r="AH492">
        <v>481</v>
      </c>
      <c r="AI492">
        <f>IF(AH492&gt;$AZ$11,"",IF(AH492=0,Journal!$D$3,INDEX($Q$11:$Q$1010,MATCH(AH492,$AD$11:$AD$1010,0))))</f>
        <v>0</v>
      </c>
      <c r="AJ492">
        <v>482</v>
      </c>
      <c r="AK492">
        <f>IF(AJ492&gt;$AZ$11,"",INDEX($P$11:$P$1010,MATCH(AJ492,$AD$11:$AD$1010,0)))</f>
        <v>0</v>
      </c>
    </row>
    <row r="493" spans="1:37">
      <c r="A493">
        <f>COUNTA(Journal!A493:M493)&gt;0</f>
        <v>0</v>
      </c>
      <c r="B493">
        <f>IF(Journal!$C493="",0,IFERROR(MATCH(Journal!$C493,Markets!$A$5:$A$154,0),0))</f>
        <v>0</v>
      </c>
      <c r="C493">
        <f>IF(B493&gt;0,INDEX(Markets!$C$5:$C$154,B493),"")</f>
        <v>0</v>
      </c>
      <c r="D493">
        <f>IF(B493&gt;0,INDEX(Markets!$F$5:$F$154,B493),"")</f>
        <v>0</v>
      </c>
      <c r="E493">
        <f>IF(B493&gt;0,IF(INDEX(Markets!$G$5:$G$154,B493)="",Journal!$D$4,INDEX(Markets!$G$5:$G$154,B493)),"")</f>
        <v>0</v>
      </c>
      <c r="F493">
        <f>IF(B493&gt;0,N(INDEX(Markets!$H$5:$H$154,B493)),0)</f>
        <v>0</v>
      </c>
      <c r="G493">
        <f>IF(Journal!$D493="LONG",1,IF(Journal!$D493="SHORT",-1,0))</f>
        <v>0</v>
      </c>
      <c r="H493">
        <f>IF(AND(ISNUMBER(Journal!$E493),ISNUMBER(Journal!$F493)),ABS(Journal!$E493-Journal!$F493),"")</f>
        <v>0</v>
      </c>
      <c r="I493">
        <f>IF(NOT(A493),"",IF(Journal!$C493="","INSTRUMENT MISSING",IF(B493=0,"UNKNOWN INSTRUMENT",IF(OR(NOT(ISNUMBER(C493)),NOT(ISNUMBER(D493))),"INSTRUMENT SPECS MISSING",IF(OR(C493&lt;=0,D493&lt;=0),"INSTRUMENT SPECS MISSING",IF(NOT(ISNUMBER(Journal!$E493)),"ENTRY MISSING",IF(NOT(ISNUMBER(Journal!$F493)),"SL MISSING",IF(Journal!$F493=Journal!$E493,"SL = ENTRY",IF(G493=0,"DIRECTION MISSING",IF(G493*(Journal!$E493-Journal!$F493)&lt;=0,"SL WRONG SIDE",IF(NOT(AND(ISNUMBER(Journal!$L493),Journal!$L493&gt;0)),IF(TRUE,"LOTS MISSING","RISK MISSING"),"")))))))))))</f>
        <v>0</v>
      </c>
      <c r="J493">
        <f>IF(NOT(A493),"",IF(I493&lt;&gt;"",I493,IF(AND(ISNUMBER(Journal!$G493),G493*(Journal!$G493-Journal!$E493)&lt;=0),"TP1 WRONG SIDE",IF(AND(ISNUMBER(Journal!$H493),G493*(Journal!$H493-Journal!$E493)&lt;=0),"TP2 WRONG SIDE",IF(AND(ISNUMBER(Journal!$I493),G493*(Journal!$I493-Journal!$E493)&lt;=0),"TP3 WRONG SIDE",IF(Journal!$K493="","OPEN",IF(AND(Journal!$M493&lt;&gt;"",OR(NOT(ISNUMBER(Journal!$M493)),Journal!$M493&lt;=0,Journal!$M493&gt;=1)),"TP1 % INVALID",IF(Journal!$K493="SL","OK",IF(Journal!$K493="TP",IF(ISNUMBER(Journal!$G493),"OK","TP1 MISSING"),IF(Journal!$K493="Manual exit",IF(ISNUMBER(Journal!$J493),"OK","MANUAL MISSING"),IF(Journal!$K493="TP1 + Breakeven",IF(ISNUMBER(Journal!$G493),"OK","TP1 MISSING"),IF(Journal!$K493="TP1 + Manual",IF(ISNUMBER(Journal!$G493),IF(ISNUMBER(Journal!$J493),"OK","MANUAL MISSING"),IF(ISNUMBER(Journal!$J493),"TP1 MISSING","TP1 &amp; MANUAL MISSING")),IF(Journal!$K493="Multiple TP",IF(ISNUMBER(Journal!$G493),IF(ISNUMBER(Journal!$H493),"OK","TP2 MISSING"),IF(ISNUMBER(Journal!$H493),"TP1 MISSING","TP1 &amp; TP2 MISSING")),"UNKNOWN OUTCOME")))))))))))))</f>
        <v>0</v>
      </c>
      <c r="K493">
        <f>J493="OK"</f>
        <v>0</v>
      </c>
      <c r="L493">
        <f>IF(ISNUMBER(Journal!$M493),Journal!$M493,0.5)</f>
        <v>0</v>
      </c>
      <c r="M493">
        <f>IF(NOT(K493),"",G493*IF(Journal!$K493="SL",Journal!$F493-Journal!$E493,IF(Journal!$K493="TP",Journal!$G493-Journal!$E493,IF(Journal!$K493="Manual exit",Journal!$J493-Journal!$E493,IF(Journal!$K493="TP1 + Breakeven",L493*(Journal!$G493-Journal!$E493),IF(Journal!$K493="TP1 + Manual",L493*(Journal!$G493-Journal!$E493)+(1-L493)*(Journal!$J493-Journal!$E493),(Journal!$G493+Journal!$H493+IF(ISNUMBER(Journal!$I493),Journal!$I493,0))/IF(ISNUMBER(Journal!$I493),3,2)-Journal!$E493))))))</f>
        <v>0</v>
      </c>
      <c r="N493">
        <f>IF(K493,Journal!$E493+G493*M493,"")</f>
        <v>0</v>
      </c>
      <c r="O493">
        <f>Q492</f>
        <v>0</v>
      </c>
      <c r="P493">
        <f>IF(OR(NOT(A493),I493&lt;&gt;""),"",Journal!$L493)</f>
        <v>0</v>
      </c>
      <c r="Q493">
        <f>O493+IF(K493,V493,0)</f>
        <v>0</v>
      </c>
      <c r="R493">
        <f>IF(P493="","",H493*P493*C493*D493)</f>
        <v>0</v>
      </c>
      <c r="S493">
        <f>IF(K493,M493*P493*C493*D493,"")</f>
        <v>0</v>
      </c>
      <c r="T493">
        <f>IF(K493,-IF(F493&gt;0,F493*Journal!$E493*P493*C493*D493,P493*E493),"")</f>
        <v>0</v>
      </c>
      <c r="U493">
        <f>IF(K493,IF(S493&gt;0,"W",IF(S493&lt;0,"L","B")),"")</f>
        <v>0</v>
      </c>
      <c r="V493">
        <f>IF(K493,S493+T493,"")</f>
        <v>0</v>
      </c>
      <c r="W493">
        <f>IF(K493,V493/O493,"")</f>
        <v>0</v>
      </c>
      <c r="X493">
        <f>IF(K493,M493/H493,"")</f>
        <v>0</v>
      </c>
      <c r="Y493">
        <f>IF(AND(OR(J493="OK",J493="OPEN"),ISNUMBER(Journal!$G493)),G493*(Journal!$G493-Journal!$E493)/H493,"")</f>
        <v>0</v>
      </c>
      <c r="Z493">
        <f>IF(AA493="","",IF(AND(ISNUMBER(Settings!$D$5),ISNUMBER(Settings!$E$5),IF(Settings!$D$5&lt;=Settings!$E$5,AND(AA493&gt;=Settings!$D$5,AA493&lt;Settings!$E$5),OR(AA493&gt;=Settings!$D$5,AA493&lt;Settings!$E$5))),Settings!$A$5,IF(AND(ISNUMBER(Settings!$D$6),ISNUMBER(Settings!$E$6),IF(Settings!$D$6&lt;=Settings!$E$6,AND(AA493&gt;=Settings!$D$6,AA493&lt;Settings!$E$6),OR(AA493&gt;=Settings!$D$6,AA493&lt;Settings!$E$6))),Settings!$A$6,IF(AND(ISNUMBER(Settings!$D$7),ISNUMBER(Settings!$E$7),IF(Settings!$D$7&lt;=Settings!$E$7,AND(AA493&gt;=Settings!$D$7,AA493&lt;Settings!$E$7),OR(AA493&gt;=Settings!$D$7,AA493&lt;Settings!$E$7))),Settings!$A$7,IF(AND(ISNUMBER(Settings!$D$8),ISNUMBER(Settings!$E$8),IF(Settings!$D$8&lt;=Settings!$E$8,AND(AA493&gt;=Settings!$D$8,AA493&lt;Settings!$E$8),OR(AA493&gt;=Settings!$D$8,AA493&lt;Settings!$E$8))),Settings!$A$8,IF(AND(ISNUMBER(Settings!$D$9),ISNUMBER(Settings!$E$9),IF(Settings!$D$9&lt;=Settings!$E$9,AND(AA493&gt;=Settings!$D$9,AA493&lt;Settings!$E$9),OR(AA493&gt;=Settings!$D$9,AA493&lt;Settings!$E$9))),Settings!$A$9,IF(AND(ISNUMBER(Settings!$D$10),ISNUMBER(Settings!$E$10),IF(Settings!$D$10&lt;=Settings!$E$10,AND(AA493&gt;=Settings!$D$10,AA493&lt;Settings!$E$10),OR(AA493&gt;=Settings!$D$10,AA493&lt;Settings!$E$10))),Settings!$A$10,"")))))))</f>
        <v>0</v>
      </c>
      <c r="AA493">
        <f>IF(AND(A493,ISNUMBER(Journal!$B493)),MOD(ROUND(MOD(Journal!$B493,1)*1440,0)-ROUND(Journal!$D$8*60,0),1440),"")</f>
        <v>0</v>
      </c>
      <c r="AB493">
        <f>IF(G493=1,"LONG",IF(G493=-1,"SHORT",""))</f>
        <v>0</v>
      </c>
      <c r="AC493">
        <f>AC492+IF(K493,1,0)</f>
        <v>0</v>
      </c>
      <c r="AD493">
        <f>IF(K493,AC493,"")</f>
        <v>0</v>
      </c>
      <c r="AE493">
        <f>J493="OPEN"</f>
        <v>0</v>
      </c>
      <c r="AF493">
        <f>AND(J493&lt;&gt;"",J493&lt;&gt;"OK",J493&lt;&gt;"OPEN")</f>
        <v>0</v>
      </c>
      <c r="AH493">
        <v>482</v>
      </c>
      <c r="AI493">
        <f>IF(AH493&gt;$AZ$11,"",IF(AH493=0,Journal!$D$3,INDEX($Q$11:$Q$1010,MATCH(AH493,$AD$11:$AD$1010,0))))</f>
        <v>0</v>
      </c>
      <c r="AJ493">
        <v>483</v>
      </c>
      <c r="AK493">
        <f>IF(AJ493&gt;$AZ$11,"",INDEX($P$11:$P$1010,MATCH(AJ493,$AD$11:$AD$1010,0)))</f>
        <v>0</v>
      </c>
    </row>
    <row r="494" spans="1:37">
      <c r="A494">
        <f>COUNTA(Journal!A494:M494)&gt;0</f>
        <v>0</v>
      </c>
      <c r="B494">
        <f>IF(Journal!$C494="",0,IFERROR(MATCH(Journal!$C494,Markets!$A$5:$A$154,0),0))</f>
        <v>0</v>
      </c>
      <c r="C494">
        <f>IF(B494&gt;0,INDEX(Markets!$C$5:$C$154,B494),"")</f>
        <v>0</v>
      </c>
      <c r="D494">
        <f>IF(B494&gt;0,INDEX(Markets!$F$5:$F$154,B494),"")</f>
        <v>0</v>
      </c>
      <c r="E494">
        <f>IF(B494&gt;0,IF(INDEX(Markets!$G$5:$G$154,B494)="",Journal!$D$4,INDEX(Markets!$G$5:$G$154,B494)),"")</f>
        <v>0</v>
      </c>
      <c r="F494">
        <f>IF(B494&gt;0,N(INDEX(Markets!$H$5:$H$154,B494)),0)</f>
        <v>0</v>
      </c>
      <c r="G494">
        <f>IF(Journal!$D494="LONG",1,IF(Journal!$D494="SHORT",-1,0))</f>
        <v>0</v>
      </c>
      <c r="H494">
        <f>IF(AND(ISNUMBER(Journal!$E494),ISNUMBER(Journal!$F494)),ABS(Journal!$E494-Journal!$F494),"")</f>
        <v>0</v>
      </c>
      <c r="I494">
        <f>IF(NOT(A494),"",IF(Journal!$C494="","INSTRUMENT MISSING",IF(B494=0,"UNKNOWN INSTRUMENT",IF(OR(NOT(ISNUMBER(C494)),NOT(ISNUMBER(D494))),"INSTRUMENT SPECS MISSING",IF(OR(C494&lt;=0,D494&lt;=0),"INSTRUMENT SPECS MISSING",IF(NOT(ISNUMBER(Journal!$E494)),"ENTRY MISSING",IF(NOT(ISNUMBER(Journal!$F494)),"SL MISSING",IF(Journal!$F494=Journal!$E494,"SL = ENTRY",IF(G494=0,"DIRECTION MISSING",IF(G494*(Journal!$E494-Journal!$F494)&lt;=0,"SL WRONG SIDE",IF(NOT(AND(ISNUMBER(Journal!$L494),Journal!$L494&gt;0)),IF(TRUE,"LOTS MISSING","RISK MISSING"),"")))))))))))</f>
        <v>0</v>
      </c>
      <c r="J494">
        <f>IF(NOT(A494),"",IF(I494&lt;&gt;"",I494,IF(AND(ISNUMBER(Journal!$G494),G494*(Journal!$G494-Journal!$E494)&lt;=0),"TP1 WRONG SIDE",IF(AND(ISNUMBER(Journal!$H494),G494*(Journal!$H494-Journal!$E494)&lt;=0),"TP2 WRONG SIDE",IF(AND(ISNUMBER(Journal!$I494),G494*(Journal!$I494-Journal!$E494)&lt;=0),"TP3 WRONG SIDE",IF(Journal!$K494="","OPEN",IF(AND(Journal!$M494&lt;&gt;"",OR(NOT(ISNUMBER(Journal!$M494)),Journal!$M494&lt;=0,Journal!$M494&gt;=1)),"TP1 % INVALID",IF(Journal!$K494="SL","OK",IF(Journal!$K494="TP",IF(ISNUMBER(Journal!$G494),"OK","TP1 MISSING"),IF(Journal!$K494="Manual exit",IF(ISNUMBER(Journal!$J494),"OK","MANUAL MISSING"),IF(Journal!$K494="TP1 + Breakeven",IF(ISNUMBER(Journal!$G494),"OK","TP1 MISSING"),IF(Journal!$K494="TP1 + Manual",IF(ISNUMBER(Journal!$G494),IF(ISNUMBER(Journal!$J494),"OK","MANUAL MISSING"),IF(ISNUMBER(Journal!$J494),"TP1 MISSING","TP1 &amp; MANUAL MISSING")),IF(Journal!$K494="Multiple TP",IF(ISNUMBER(Journal!$G494),IF(ISNUMBER(Journal!$H494),"OK","TP2 MISSING"),IF(ISNUMBER(Journal!$H494),"TP1 MISSING","TP1 &amp; TP2 MISSING")),"UNKNOWN OUTCOME")))))))))))))</f>
        <v>0</v>
      </c>
      <c r="K494">
        <f>J494="OK"</f>
        <v>0</v>
      </c>
      <c r="L494">
        <f>IF(ISNUMBER(Journal!$M494),Journal!$M494,0.5)</f>
        <v>0</v>
      </c>
      <c r="M494">
        <f>IF(NOT(K494),"",G494*IF(Journal!$K494="SL",Journal!$F494-Journal!$E494,IF(Journal!$K494="TP",Journal!$G494-Journal!$E494,IF(Journal!$K494="Manual exit",Journal!$J494-Journal!$E494,IF(Journal!$K494="TP1 + Breakeven",L494*(Journal!$G494-Journal!$E494),IF(Journal!$K494="TP1 + Manual",L494*(Journal!$G494-Journal!$E494)+(1-L494)*(Journal!$J494-Journal!$E494),(Journal!$G494+Journal!$H494+IF(ISNUMBER(Journal!$I494),Journal!$I494,0))/IF(ISNUMBER(Journal!$I494),3,2)-Journal!$E494))))))</f>
        <v>0</v>
      </c>
      <c r="N494">
        <f>IF(K494,Journal!$E494+G494*M494,"")</f>
        <v>0</v>
      </c>
      <c r="O494">
        <f>Q493</f>
        <v>0</v>
      </c>
      <c r="P494">
        <f>IF(OR(NOT(A494),I494&lt;&gt;""),"",Journal!$L494)</f>
        <v>0</v>
      </c>
      <c r="Q494">
        <f>O494+IF(K494,V494,0)</f>
        <v>0</v>
      </c>
      <c r="R494">
        <f>IF(P494="","",H494*P494*C494*D494)</f>
        <v>0</v>
      </c>
      <c r="S494">
        <f>IF(K494,M494*P494*C494*D494,"")</f>
        <v>0</v>
      </c>
      <c r="T494">
        <f>IF(K494,-IF(F494&gt;0,F494*Journal!$E494*P494*C494*D494,P494*E494),"")</f>
        <v>0</v>
      </c>
      <c r="U494">
        <f>IF(K494,IF(S494&gt;0,"W",IF(S494&lt;0,"L","B")),"")</f>
        <v>0</v>
      </c>
      <c r="V494">
        <f>IF(K494,S494+T494,"")</f>
        <v>0</v>
      </c>
      <c r="W494">
        <f>IF(K494,V494/O494,"")</f>
        <v>0</v>
      </c>
      <c r="X494">
        <f>IF(K494,M494/H494,"")</f>
        <v>0</v>
      </c>
      <c r="Y494">
        <f>IF(AND(OR(J494="OK",J494="OPEN"),ISNUMBER(Journal!$G494)),G494*(Journal!$G494-Journal!$E494)/H494,"")</f>
        <v>0</v>
      </c>
      <c r="Z494">
        <f>IF(AA494="","",IF(AND(ISNUMBER(Settings!$D$5),ISNUMBER(Settings!$E$5),IF(Settings!$D$5&lt;=Settings!$E$5,AND(AA494&gt;=Settings!$D$5,AA494&lt;Settings!$E$5),OR(AA494&gt;=Settings!$D$5,AA494&lt;Settings!$E$5))),Settings!$A$5,IF(AND(ISNUMBER(Settings!$D$6),ISNUMBER(Settings!$E$6),IF(Settings!$D$6&lt;=Settings!$E$6,AND(AA494&gt;=Settings!$D$6,AA494&lt;Settings!$E$6),OR(AA494&gt;=Settings!$D$6,AA494&lt;Settings!$E$6))),Settings!$A$6,IF(AND(ISNUMBER(Settings!$D$7),ISNUMBER(Settings!$E$7),IF(Settings!$D$7&lt;=Settings!$E$7,AND(AA494&gt;=Settings!$D$7,AA494&lt;Settings!$E$7),OR(AA494&gt;=Settings!$D$7,AA494&lt;Settings!$E$7))),Settings!$A$7,IF(AND(ISNUMBER(Settings!$D$8),ISNUMBER(Settings!$E$8),IF(Settings!$D$8&lt;=Settings!$E$8,AND(AA494&gt;=Settings!$D$8,AA494&lt;Settings!$E$8),OR(AA494&gt;=Settings!$D$8,AA494&lt;Settings!$E$8))),Settings!$A$8,IF(AND(ISNUMBER(Settings!$D$9),ISNUMBER(Settings!$E$9),IF(Settings!$D$9&lt;=Settings!$E$9,AND(AA494&gt;=Settings!$D$9,AA494&lt;Settings!$E$9),OR(AA494&gt;=Settings!$D$9,AA494&lt;Settings!$E$9))),Settings!$A$9,IF(AND(ISNUMBER(Settings!$D$10),ISNUMBER(Settings!$E$10),IF(Settings!$D$10&lt;=Settings!$E$10,AND(AA494&gt;=Settings!$D$10,AA494&lt;Settings!$E$10),OR(AA494&gt;=Settings!$D$10,AA494&lt;Settings!$E$10))),Settings!$A$10,"")))))))</f>
        <v>0</v>
      </c>
      <c r="AA494">
        <f>IF(AND(A494,ISNUMBER(Journal!$B494)),MOD(ROUND(MOD(Journal!$B494,1)*1440,0)-ROUND(Journal!$D$8*60,0),1440),"")</f>
        <v>0</v>
      </c>
      <c r="AB494">
        <f>IF(G494=1,"LONG",IF(G494=-1,"SHORT",""))</f>
        <v>0</v>
      </c>
      <c r="AC494">
        <f>AC493+IF(K494,1,0)</f>
        <v>0</v>
      </c>
      <c r="AD494">
        <f>IF(K494,AC494,"")</f>
        <v>0</v>
      </c>
      <c r="AE494">
        <f>J494="OPEN"</f>
        <v>0</v>
      </c>
      <c r="AF494">
        <f>AND(J494&lt;&gt;"",J494&lt;&gt;"OK",J494&lt;&gt;"OPEN")</f>
        <v>0</v>
      </c>
      <c r="AH494">
        <v>483</v>
      </c>
      <c r="AI494">
        <f>IF(AH494&gt;$AZ$11,"",IF(AH494=0,Journal!$D$3,INDEX($Q$11:$Q$1010,MATCH(AH494,$AD$11:$AD$1010,0))))</f>
        <v>0</v>
      </c>
      <c r="AJ494">
        <v>484</v>
      </c>
      <c r="AK494">
        <f>IF(AJ494&gt;$AZ$11,"",INDEX($P$11:$P$1010,MATCH(AJ494,$AD$11:$AD$1010,0)))</f>
        <v>0</v>
      </c>
    </row>
    <row r="495" spans="1:37">
      <c r="A495">
        <f>COUNTA(Journal!A495:M495)&gt;0</f>
        <v>0</v>
      </c>
      <c r="B495">
        <f>IF(Journal!$C495="",0,IFERROR(MATCH(Journal!$C495,Markets!$A$5:$A$154,0),0))</f>
        <v>0</v>
      </c>
      <c r="C495">
        <f>IF(B495&gt;0,INDEX(Markets!$C$5:$C$154,B495),"")</f>
        <v>0</v>
      </c>
      <c r="D495">
        <f>IF(B495&gt;0,INDEX(Markets!$F$5:$F$154,B495),"")</f>
        <v>0</v>
      </c>
      <c r="E495">
        <f>IF(B495&gt;0,IF(INDEX(Markets!$G$5:$G$154,B495)="",Journal!$D$4,INDEX(Markets!$G$5:$G$154,B495)),"")</f>
        <v>0</v>
      </c>
      <c r="F495">
        <f>IF(B495&gt;0,N(INDEX(Markets!$H$5:$H$154,B495)),0)</f>
        <v>0</v>
      </c>
      <c r="G495">
        <f>IF(Journal!$D495="LONG",1,IF(Journal!$D495="SHORT",-1,0))</f>
        <v>0</v>
      </c>
      <c r="H495">
        <f>IF(AND(ISNUMBER(Journal!$E495),ISNUMBER(Journal!$F495)),ABS(Journal!$E495-Journal!$F495),"")</f>
        <v>0</v>
      </c>
      <c r="I495">
        <f>IF(NOT(A495),"",IF(Journal!$C495="","INSTRUMENT MISSING",IF(B495=0,"UNKNOWN INSTRUMENT",IF(OR(NOT(ISNUMBER(C495)),NOT(ISNUMBER(D495))),"INSTRUMENT SPECS MISSING",IF(OR(C495&lt;=0,D495&lt;=0),"INSTRUMENT SPECS MISSING",IF(NOT(ISNUMBER(Journal!$E495)),"ENTRY MISSING",IF(NOT(ISNUMBER(Journal!$F495)),"SL MISSING",IF(Journal!$F495=Journal!$E495,"SL = ENTRY",IF(G495=0,"DIRECTION MISSING",IF(G495*(Journal!$E495-Journal!$F495)&lt;=0,"SL WRONG SIDE",IF(NOT(AND(ISNUMBER(Journal!$L495),Journal!$L495&gt;0)),IF(TRUE,"LOTS MISSING","RISK MISSING"),"")))))))))))</f>
        <v>0</v>
      </c>
      <c r="J495">
        <f>IF(NOT(A495),"",IF(I495&lt;&gt;"",I495,IF(AND(ISNUMBER(Journal!$G495),G495*(Journal!$G495-Journal!$E495)&lt;=0),"TP1 WRONG SIDE",IF(AND(ISNUMBER(Journal!$H495),G495*(Journal!$H495-Journal!$E495)&lt;=0),"TP2 WRONG SIDE",IF(AND(ISNUMBER(Journal!$I495),G495*(Journal!$I495-Journal!$E495)&lt;=0),"TP3 WRONG SIDE",IF(Journal!$K495="","OPEN",IF(AND(Journal!$M495&lt;&gt;"",OR(NOT(ISNUMBER(Journal!$M495)),Journal!$M495&lt;=0,Journal!$M495&gt;=1)),"TP1 % INVALID",IF(Journal!$K495="SL","OK",IF(Journal!$K495="TP",IF(ISNUMBER(Journal!$G495),"OK","TP1 MISSING"),IF(Journal!$K495="Manual exit",IF(ISNUMBER(Journal!$J495),"OK","MANUAL MISSING"),IF(Journal!$K495="TP1 + Breakeven",IF(ISNUMBER(Journal!$G495),"OK","TP1 MISSING"),IF(Journal!$K495="TP1 + Manual",IF(ISNUMBER(Journal!$G495),IF(ISNUMBER(Journal!$J495),"OK","MANUAL MISSING"),IF(ISNUMBER(Journal!$J495),"TP1 MISSING","TP1 &amp; MANUAL MISSING")),IF(Journal!$K495="Multiple TP",IF(ISNUMBER(Journal!$G495),IF(ISNUMBER(Journal!$H495),"OK","TP2 MISSING"),IF(ISNUMBER(Journal!$H495),"TP1 MISSING","TP1 &amp; TP2 MISSING")),"UNKNOWN OUTCOME")))))))))))))</f>
        <v>0</v>
      </c>
      <c r="K495">
        <f>J495="OK"</f>
        <v>0</v>
      </c>
      <c r="L495">
        <f>IF(ISNUMBER(Journal!$M495),Journal!$M495,0.5)</f>
        <v>0</v>
      </c>
      <c r="M495">
        <f>IF(NOT(K495),"",G495*IF(Journal!$K495="SL",Journal!$F495-Journal!$E495,IF(Journal!$K495="TP",Journal!$G495-Journal!$E495,IF(Journal!$K495="Manual exit",Journal!$J495-Journal!$E495,IF(Journal!$K495="TP1 + Breakeven",L495*(Journal!$G495-Journal!$E495),IF(Journal!$K495="TP1 + Manual",L495*(Journal!$G495-Journal!$E495)+(1-L495)*(Journal!$J495-Journal!$E495),(Journal!$G495+Journal!$H495+IF(ISNUMBER(Journal!$I495),Journal!$I495,0))/IF(ISNUMBER(Journal!$I495),3,2)-Journal!$E495))))))</f>
        <v>0</v>
      </c>
      <c r="N495">
        <f>IF(K495,Journal!$E495+G495*M495,"")</f>
        <v>0</v>
      </c>
      <c r="O495">
        <f>Q494</f>
        <v>0</v>
      </c>
      <c r="P495">
        <f>IF(OR(NOT(A495),I495&lt;&gt;""),"",Journal!$L495)</f>
        <v>0</v>
      </c>
      <c r="Q495">
        <f>O495+IF(K495,V495,0)</f>
        <v>0</v>
      </c>
      <c r="R495">
        <f>IF(P495="","",H495*P495*C495*D495)</f>
        <v>0</v>
      </c>
      <c r="S495">
        <f>IF(K495,M495*P495*C495*D495,"")</f>
        <v>0</v>
      </c>
      <c r="T495">
        <f>IF(K495,-IF(F495&gt;0,F495*Journal!$E495*P495*C495*D495,P495*E495),"")</f>
        <v>0</v>
      </c>
      <c r="U495">
        <f>IF(K495,IF(S495&gt;0,"W",IF(S495&lt;0,"L","B")),"")</f>
        <v>0</v>
      </c>
      <c r="V495">
        <f>IF(K495,S495+T495,"")</f>
        <v>0</v>
      </c>
      <c r="W495">
        <f>IF(K495,V495/O495,"")</f>
        <v>0</v>
      </c>
      <c r="X495">
        <f>IF(K495,M495/H495,"")</f>
        <v>0</v>
      </c>
      <c r="Y495">
        <f>IF(AND(OR(J495="OK",J495="OPEN"),ISNUMBER(Journal!$G495)),G495*(Journal!$G495-Journal!$E495)/H495,"")</f>
        <v>0</v>
      </c>
      <c r="Z495">
        <f>IF(AA495="","",IF(AND(ISNUMBER(Settings!$D$5),ISNUMBER(Settings!$E$5),IF(Settings!$D$5&lt;=Settings!$E$5,AND(AA495&gt;=Settings!$D$5,AA495&lt;Settings!$E$5),OR(AA495&gt;=Settings!$D$5,AA495&lt;Settings!$E$5))),Settings!$A$5,IF(AND(ISNUMBER(Settings!$D$6),ISNUMBER(Settings!$E$6),IF(Settings!$D$6&lt;=Settings!$E$6,AND(AA495&gt;=Settings!$D$6,AA495&lt;Settings!$E$6),OR(AA495&gt;=Settings!$D$6,AA495&lt;Settings!$E$6))),Settings!$A$6,IF(AND(ISNUMBER(Settings!$D$7),ISNUMBER(Settings!$E$7),IF(Settings!$D$7&lt;=Settings!$E$7,AND(AA495&gt;=Settings!$D$7,AA495&lt;Settings!$E$7),OR(AA495&gt;=Settings!$D$7,AA495&lt;Settings!$E$7))),Settings!$A$7,IF(AND(ISNUMBER(Settings!$D$8),ISNUMBER(Settings!$E$8),IF(Settings!$D$8&lt;=Settings!$E$8,AND(AA495&gt;=Settings!$D$8,AA495&lt;Settings!$E$8),OR(AA495&gt;=Settings!$D$8,AA495&lt;Settings!$E$8))),Settings!$A$8,IF(AND(ISNUMBER(Settings!$D$9),ISNUMBER(Settings!$E$9),IF(Settings!$D$9&lt;=Settings!$E$9,AND(AA495&gt;=Settings!$D$9,AA495&lt;Settings!$E$9),OR(AA495&gt;=Settings!$D$9,AA495&lt;Settings!$E$9))),Settings!$A$9,IF(AND(ISNUMBER(Settings!$D$10),ISNUMBER(Settings!$E$10),IF(Settings!$D$10&lt;=Settings!$E$10,AND(AA495&gt;=Settings!$D$10,AA495&lt;Settings!$E$10),OR(AA495&gt;=Settings!$D$10,AA495&lt;Settings!$E$10))),Settings!$A$10,"")))))))</f>
        <v>0</v>
      </c>
      <c r="AA495">
        <f>IF(AND(A495,ISNUMBER(Journal!$B495)),MOD(ROUND(MOD(Journal!$B495,1)*1440,0)-ROUND(Journal!$D$8*60,0),1440),"")</f>
        <v>0</v>
      </c>
      <c r="AB495">
        <f>IF(G495=1,"LONG",IF(G495=-1,"SHORT",""))</f>
        <v>0</v>
      </c>
      <c r="AC495">
        <f>AC494+IF(K495,1,0)</f>
        <v>0</v>
      </c>
      <c r="AD495">
        <f>IF(K495,AC495,"")</f>
        <v>0</v>
      </c>
      <c r="AE495">
        <f>J495="OPEN"</f>
        <v>0</v>
      </c>
      <c r="AF495">
        <f>AND(J495&lt;&gt;"",J495&lt;&gt;"OK",J495&lt;&gt;"OPEN")</f>
        <v>0</v>
      </c>
      <c r="AH495">
        <v>484</v>
      </c>
      <c r="AI495">
        <f>IF(AH495&gt;$AZ$11,"",IF(AH495=0,Journal!$D$3,INDEX($Q$11:$Q$1010,MATCH(AH495,$AD$11:$AD$1010,0))))</f>
        <v>0</v>
      </c>
      <c r="AJ495">
        <v>485</v>
      </c>
      <c r="AK495">
        <f>IF(AJ495&gt;$AZ$11,"",INDEX($P$11:$P$1010,MATCH(AJ495,$AD$11:$AD$1010,0)))</f>
        <v>0</v>
      </c>
    </row>
    <row r="496" spans="1:37">
      <c r="A496">
        <f>COUNTA(Journal!A496:M496)&gt;0</f>
        <v>0</v>
      </c>
      <c r="B496">
        <f>IF(Journal!$C496="",0,IFERROR(MATCH(Journal!$C496,Markets!$A$5:$A$154,0),0))</f>
        <v>0</v>
      </c>
      <c r="C496">
        <f>IF(B496&gt;0,INDEX(Markets!$C$5:$C$154,B496),"")</f>
        <v>0</v>
      </c>
      <c r="D496">
        <f>IF(B496&gt;0,INDEX(Markets!$F$5:$F$154,B496),"")</f>
        <v>0</v>
      </c>
      <c r="E496">
        <f>IF(B496&gt;0,IF(INDEX(Markets!$G$5:$G$154,B496)="",Journal!$D$4,INDEX(Markets!$G$5:$G$154,B496)),"")</f>
        <v>0</v>
      </c>
      <c r="F496">
        <f>IF(B496&gt;0,N(INDEX(Markets!$H$5:$H$154,B496)),0)</f>
        <v>0</v>
      </c>
      <c r="G496">
        <f>IF(Journal!$D496="LONG",1,IF(Journal!$D496="SHORT",-1,0))</f>
        <v>0</v>
      </c>
      <c r="H496">
        <f>IF(AND(ISNUMBER(Journal!$E496),ISNUMBER(Journal!$F496)),ABS(Journal!$E496-Journal!$F496),"")</f>
        <v>0</v>
      </c>
      <c r="I496">
        <f>IF(NOT(A496),"",IF(Journal!$C496="","INSTRUMENT MISSING",IF(B496=0,"UNKNOWN INSTRUMENT",IF(OR(NOT(ISNUMBER(C496)),NOT(ISNUMBER(D496))),"INSTRUMENT SPECS MISSING",IF(OR(C496&lt;=0,D496&lt;=0),"INSTRUMENT SPECS MISSING",IF(NOT(ISNUMBER(Journal!$E496)),"ENTRY MISSING",IF(NOT(ISNUMBER(Journal!$F496)),"SL MISSING",IF(Journal!$F496=Journal!$E496,"SL = ENTRY",IF(G496=0,"DIRECTION MISSING",IF(G496*(Journal!$E496-Journal!$F496)&lt;=0,"SL WRONG SIDE",IF(NOT(AND(ISNUMBER(Journal!$L496),Journal!$L496&gt;0)),IF(TRUE,"LOTS MISSING","RISK MISSING"),"")))))))))))</f>
        <v>0</v>
      </c>
      <c r="J496">
        <f>IF(NOT(A496),"",IF(I496&lt;&gt;"",I496,IF(AND(ISNUMBER(Journal!$G496),G496*(Journal!$G496-Journal!$E496)&lt;=0),"TP1 WRONG SIDE",IF(AND(ISNUMBER(Journal!$H496),G496*(Journal!$H496-Journal!$E496)&lt;=0),"TP2 WRONG SIDE",IF(AND(ISNUMBER(Journal!$I496),G496*(Journal!$I496-Journal!$E496)&lt;=0),"TP3 WRONG SIDE",IF(Journal!$K496="","OPEN",IF(AND(Journal!$M496&lt;&gt;"",OR(NOT(ISNUMBER(Journal!$M496)),Journal!$M496&lt;=0,Journal!$M496&gt;=1)),"TP1 % INVALID",IF(Journal!$K496="SL","OK",IF(Journal!$K496="TP",IF(ISNUMBER(Journal!$G496),"OK","TP1 MISSING"),IF(Journal!$K496="Manual exit",IF(ISNUMBER(Journal!$J496),"OK","MANUAL MISSING"),IF(Journal!$K496="TP1 + Breakeven",IF(ISNUMBER(Journal!$G496),"OK","TP1 MISSING"),IF(Journal!$K496="TP1 + Manual",IF(ISNUMBER(Journal!$G496),IF(ISNUMBER(Journal!$J496),"OK","MANUAL MISSING"),IF(ISNUMBER(Journal!$J496),"TP1 MISSING","TP1 &amp; MANUAL MISSING")),IF(Journal!$K496="Multiple TP",IF(ISNUMBER(Journal!$G496),IF(ISNUMBER(Journal!$H496),"OK","TP2 MISSING"),IF(ISNUMBER(Journal!$H496),"TP1 MISSING","TP1 &amp; TP2 MISSING")),"UNKNOWN OUTCOME")))))))))))))</f>
        <v>0</v>
      </c>
      <c r="K496">
        <f>J496="OK"</f>
        <v>0</v>
      </c>
      <c r="L496">
        <f>IF(ISNUMBER(Journal!$M496),Journal!$M496,0.5)</f>
        <v>0</v>
      </c>
      <c r="M496">
        <f>IF(NOT(K496),"",G496*IF(Journal!$K496="SL",Journal!$F496-Journal!$E496,IF(Journal!$K496="TP",Journal!$G496-Journal!$E496,IF(Journal!$K496="Manual exit",Journal!$J496-Journal!$E496,IF(Journal!$K496="TP1 + Breakeven",L496*(Journal!$G496-Journal!$E496),IF(Journal!$K496="TP1 + Manual",L496*(Journal!$G496-Journal!$E496)+(1-L496)*(Journal!$J496-Journal!$E496),(Journal!$G496+Journal!$H496+IF(ISNUMBER(Journal!$I496),Journal!$I496,0))/IF(ISNUMBER(Journal!$I496),3,2)-Journal!$E496))))))</f>
        <v>0</v>
      </c>
      <c r="N496">
        <f>IF(K496,Journal!$E496+G496*M496,"")</f>
        <v>0</v>
      </c>
      <c r="O496">
        <f>Q495</f>
        <v>0</v>
      </c>
      <c r="P496">
        <f>IF(OR(NOT(A496),I496&lt;&gt;""),"",Journal!$L496)</f>
        <v>0</v>
      </c>
      <c r="Q496">
        <f>O496+IF(K496,V496,0)</f>
        <v>0</v>
      </c>
      <c r="R496">
        <f>IF(P496="","",H496*P496*C496*D496)</f>
        <v>0</v>
      </c>
      <c r="S496">
        <f>IF(K496,M496*P496*C496*D496,"")</f>
        <v>0</v>
      </c>
      <c r="T496">
        <f>IF(K496,-IF(F496&gt;0,F496*Journal!$E496*P496*C496*D496,P496*E496),"")</f>
        <v>0</v>
      </c>
      <c r="U496">
        <f>IF(K496,IF(S496&gt;0,"W",IF(S496&lt;0,"L","B")),"")</f>
        <v>0</v>
      </c>
      <c r="V496">
        <f>IF(K496,S496+T496,"")</f>
        <v>0</v>
      </c>
      <c r="W496">
        <f>IF(K496,V496/O496,"")</f>
        <v>0</v>
      </c>
      <c r="X496">
        <f>IF(K496,M496/H496,"")</f>
        <v>0</v>
      </c>
      <c r="Y496">
        <f>IF(AND(OR(J496="OK",J496="OPEN"),ISNUMBER(Journal!$G496)),G496*(Journal!$G496-Journal!$E496)/H496,"")</f>
        <v>0</v>
      </c>
      <c r="Z496">
        <f>IF(AA496="","",IF(AND(ISNUMBER(Settings!$D$5),ISNUMBER(Settings!$E$5),IF(Settings!$D$5&lt;=Settings!$E$5,AND(AA496&gt;=Settings!$D$5,AA496&lt;Settings!$E$5),OR(AA496&gt;=Settings!$D$5,AA496&lt;Settings!$E$5))),Settings!$A$5,IF(AND(ISNUMBER(Settings!$D$6),ISNUMBER(Settings!$E$6),IF(Settings!$D$6&lt;=Settings!$E$6,AND(AA496&gt;=Settings!$D$6,AA496&lt;Settings!$E$6),OR(AA496&gt;=Settings!$D$6,AA496&lt;Settings!$E$6))),Settings!$A$6,IF(AND(ISNUMBER(Settings!$D$7),ISNUMBER(Settings!$E$7),IF(Settings!$D$7&lt;=Settings!$E$7,AND(AA496&gt;=Settings!$D$7,AA496&lt;Settings!$E$7),OR(AA496&gt;=Settings!$D$7,AA496&lt;Settings!$E$7))),Settings!$A$7,IF(AND(ISNUMBER(Settings!$D$8),ISNUMBER(Settings!$E$8),IF(Settings!$D$8&lt;=Settings!$E$8,AND(AA496&gt;=Settings!$D$8,AA496&lt;Settings!$E$8),OR(AA496&gt;=Settings!$D$8,AA496&lt;Settings!$E$8))),Settings!$A$8,IF(AND(ISNUMBER(Settings!$D$9),ISNUMBER(Settings!$E$9),IF(Settings!$D$9&lt;=Settings!$E$9,AND(AA496&gt;=Settings!$D$9,AA496&lt;Settings!$E$9),OR(AA496&gt;=Settings!$D$9,AA496&lt;Settings!$E$9))),Settings!$A$9,IF(AND(ISNUMBER(Settings!$D$10),ISNUMBER(Settings!$E$10),IF(Settings!$D$10&lt;=Settings!$E$10,AND(AA496&gt;=Settings!$D$10,AA496&lt;Settings!$E$10),OR(AA496&gt;=Settings!$D$10,AA496&lt;Settings!$E$10))),Settings!$A$10,"")))))))</f>
        <v>0</v>
      </c>
      <c r="AA496">
        <f>IF(AND(A496,ISNUMBER(Journal!$B496)),MOD(ROUND(MOD(Journal!$B496,1)*1440,0)-ROUND(Journal!$D$8*60,0),1440),"")</f>
        <v>0</v>
      </c>
      <c r="AB496">
        <f>IF(G496=1,"LONG",IF(G496=-1,"SHORT",""))</f>
        <v>0</v>
      </c>
      <c r="AC496">
        <f>AC495+IF(K496,1,0)</f>
        <v>0</v>
      </c>
      <c r="AD496">
        <f>IF(K496,AC496,"")</f>
        <v>0</v>
      </c>
      <c r="AE496">
        <f>J496="OPEN"</f>
        <v>0</v>
      </c>
      <c r="AF496">
        <f>AND(J496&lt;&gt;"",J496&lt;&gt;"OK",J496&lt;&gt;"OPEN")</f>
        <v>0</v>
      </c>
      <c r="AH496">
        <v>485</v>
      </c>
      <c r="AI496">
        <f>IF(AH496&gt;$AZ$11,"",IF(AH496=0,Journal!$D$3,INDEX($Q$11:$Q$1010,MATCH(AH496,$AD$11:$AD$1010,0))))</f>
        <v>0</v>
      </c>
      <c r="AJ496">
        <v>486</v>
      </c>
      <c r="AK496">
        <f>IF(AJ496&gt;$AZ$11,"",INDEX($P$11:$P$1010,MATCH(AJ496,$AD$11:$AD$1010,0)))</f>
        <v>0</v>
      </c>
    </row>
    <row r="497" spans="1:37">
      <c r="A497">
        <f>COUNTA(Journal!A497:M497)&gt;0</f>
        <v>0</v>
      </c>
      <c r="B497">
        <f>IF(Journal!$C497="",0,IFERROR(MATCH(Journal!$C497,Markets!$A$5:$A$154,0),0))</f>
        <v>0</v>
      </c>
      <c r="C497">
        <f>IF(B497&gt;0,INDEX(Markets!$C$5:$C$154,B497),"")</f>
        <v>0</v>
      </c>
      <c r="D497">
        <f>IF(B497&gt;0,INDEX(Markets!$F$5:$F$154,B497),"")</f>
        <v>0</v>
      </c>
      <c r="E497">
        <f>IF(B497&gt;0,IF(INDEX(Markets!$G$5:$G$154,B497)="",Journal!$D$4,INDEX(Markets!$G$5:$G$154,B497)),"")</f>
        <v>0</v>
      </c>
      <c r="F497">
        <f>IF(B497&gt;0,N(INDEX(Markets!$H$5:$H$154,B497)),0)</f>
        <v>0</v>
      </c>
      <c r="G497">
        <f>IF(Journal!$D497="LONG",1,IF(Journal!$D497="SHORT",-1,0))</f>
        <v>0</v>
      </c>
      <c r="H497">
        <f>IF(AND(ISNUMBER(Journal!$E497),ISNUMBER(Journal!$F497)),ABS(Journal!$E497-Journal!$F497),"")</f>
        <v>0</v>
      </c>
      <c r="I497">
        <f>IF(NOT(A497),"",IF(Journal!$C497="","INSTRUMENT MISSING",IF(B497=0,"UNKNOWN INSTRUMENT",IF(OR(NOT(ISNUMBER(C497)),NOT(ISNUMBER(D497))),"INSTRUMENT SPECS MISSING",IF(OR(C497&lt;=0,D497&lt;=0),"INSTRUMENT SPECS MISSING",IF(NOT(ISNUMBER(Journal!$E497)),"ENTRY MISSING",IF(NOT(ISNUMBER(Journal!$F497)),"SL MISSING",IF(Journal!$F497=Journal!$E497,"SL = ENTRY",IF(G497=0,"DIRECTION MISSING",IF(G497*(Journal!$E497-Journal!$F497)&lt;=0,"SL WRONG SIDE",IF(NOT(AND(ISNUMBER(Journal!$L497),Journal!$L497&gt;0)),IF(TRUE,"LOTS MISSING","RISK MISSING"),"")))))))))))</f>
        <v>0</v>
      </c>
      <c r="J497">
        <f>IF(NOT(A497),"",IF(I497&lt;&gt;"",I497,IF(AND(ISNUMBER(Journal!$G497),G497*(Journal!$G497-Journal!$E497)&lt;=0),"TP1 WRONG SIDE",IF(AND(ISNUMBER(Journal!$H497),G497*(Journal!$H497-Journal!$E497)&lt;=0),"TP2 WRONG SIDE",IF(AND(ISNUMBER(Journal!$I497),G497*(Journal!$I497-Journal!$E497)&lt;=0),"TP3 WRONG SIDE",IF(Journal!$K497="","OPEN",IF(AND(Journal!$M497&lt;&gt;"",OR(NOT(ISNUMBER(Journal!$M497)),Journal!$M497&lt;=0,Journal!$M497&gt;=1)),"TP1 % INVALID",IF(Journal!$K497="SL","OK",IF(Journal!$K497="TP",IF(ISNUMBER(Journal!$G497),"OK","TP1 MISSING"),IF(Journal!$K497="Manual exit",IF(ISNUMBER(Journal!$J497),"OK","MANUAL MISSING"),IF(Journal!$K497="TP1 + Breakeven",IF(ISNUMBER(Journal!$G497),"OK","TP1 MISSING"),IF(Journal!$K497="TP1 + Manual",IF(ISNUMBER(Journal!$G497),IF(ISNUMBER(Journal!$J497),"OK","MANUAL MISSING"),IF(ISNUMBER(Journal!$J497),"TP1 MISSING","TP1 &amp; MANUAL MISSING")),IF(Journal!$K497="Multiple TP",IF(ISNUMBER(Journal!$G497),IF(ISNUMBER(Journal!$H497),"OK","TP2 MISSING"),IF(ISNUMBER(Journal!$H497),"TP1 MISSING","TP1 &amp; TP2 MISSING")),"UNKNOWN OUTCOME")))))))))))))</f>
        <v>0</v>
      </c>
      <c r="K497">
        <f>J497="OK"</f>
        <v>0</v>
      </c>
      <c r="L497">
        <f>IF(ISNUMBER(Journal!$M497),Journal!$M497,0.5)</f>
        <v>0</v>
      </c>
      <c r="M497">
        <f>IF(NOT(K497),"",G497*IF(Journal!$K497="SL",Journal!$F497-Journal!$E497,IF(Journal!$K497="TP",Journal!$G497-Journal!$E497,IF(Journal!$K497="Manual exit",Journal!$J497-Journal!$E497,IF(Journal!$K497="TP1 + Breakeven",L497*(Journal!$G497-Journal!$E497),IF(Journal!$K497="TP1 + Manual",L497*(Journal!$G497-Journal!$E497)+(1-L497)*(Journal!$J497-Journal!$E497),(Journal!$G497+Journal!$H497+IF(ISNUMBER(Journal!$I497),Journal!$I497,0))/IF(ISNUMBER(Journal!$I497),3,2)-Journal!$E497))))))</f>
        <v>0</v>
      </c>
      <c r="N497">
        <f>IF(K497,Journal!$E497+G497*M497,"")</f>
        <v>0</v>
      </c>
      <c r="O497">
        <f>Q496</f>
        <v>0</v>
      </c>
      <c r="P497">
        <f>IF(OR(NOT(A497),I497&lt;&gt;""),"",Journal!$L497)</f>
        <v>0</v>
      </c>
      <c r="Q497">
        <f>O497+IF(K497,V497,0)</f>
        <v>0</v>
      </c>
      <c r="R497">
        <f>IF(P497="","",H497*P497*C497*D497)</f>
        <v>0</v>
      </c>
      <c r="S497">
        <f>IF(K497,M497*P497*C497*D497,"")</f>
        <v>0</v>
      </c>
      <c r="T497">
        <f>IF(K497,-IF(F497&gt;0,F497*Journal!$E497*P497*C497*D497,P497*E497),"")</f>
        <v>0</v>
      </c>
      <c r="U497">
        <f>IF(K497,IF(S497&gt;0,"W",IF(S497&lt;0,"L","B")),"")</f>
        <v>0</v>
      </c>
      <c r="V497">
        <f>IF(K497,S497+T497,"")</f>
        <v>0</v>
      </c>
      <c r="W497">
        <f>IF(K497,V497/O497,"")</f>
        <v>0</v>
      </c>
      <c r="X497">
        <f>IF(K497,M497/H497,"")</f>
        <v>0</v>
      </c>
      <c r="Y497">
        <f>IF(AND(OR(J497="OK",J497="OPEN"),ISNUMBER(Journal!$G497)),G497*(Journal!$G497-Journal!$E497)/H497,"")</f>
        <v>0</v>
      </c>
      <c r="Z497">
        <f>IF(AA497="","",IF(AND(ISNUMBER(Settings!$D$5),ISNUMBER(Settings!$E$5),IF(Settings!$D$5&lt;=Settings!$E$5,AND(AA497&gt;=Settings!$D$5,AA497&lt;Settings!$E$5),OR(AA497&gt;=Settings!$D$5,AA497&lt;Settings!$E$5))),Settings!$A$5,IF(AND(ISNUMBER(Settings!$D$6),ISNUMBER(Settings!$E$6),IF(Settings!$D$6&lt;=Settings!$E$6,AND(AA497&gt;=Settings!$D$6,AA497&lt;Settings!$E$6),OR(AA497&gt;=Settings!$D$6,AA497&lt;Settings!$E$6))),Settings!$A$6,IF(AND(ISNUMBER(Settings!$D$7),ISNUMBER(Settings!$E$7),IF(Settings!$D$7&lt;=Settings!$E$7,AND(AA497&gt;=Settings!$D$7,AA497&lt;Settings!$E$7),OR(AA497&gt;=Settings!$D$7,AA497&lt;Settings!$E$7))),Settings!$A$7,IF(AND(ISNUMBER(Settings!$D$8),ISNUMBER(Settings!$E$8),IF(Settings!$D$8&lt;=Settings!$E$8,AND(AA497&gt;=Settings!$D$8,AA497&lt;Settings!$E$8),OR(AA497&gt;=Settings!$D$8,AA497&lt;Settings!$E$8))),Settings!$A$8,IF(AND(ISNUMBER(Settings!$D$9),ISNUMBER(Settings!$E$9),IF(Settings!$D$9&lt;=Settings!$E$9,AND(AA497&gt;=Settings!$D$9,AA497&lt;Settings!$E$9),OR(AA497&gt;=Settings!$D$9,AA497&lt;Settings!$E$9))),Settings!$A$9,IF(AND(ISNUMBER(Settings!$D$10),ISNUMBER(Settings!$E$10),IF(Settings!$D$10&lt;=Settings!$E$10,AND(AA497&gt;=Settings!$D$10,AA497&lt;Settings!$E$10),OR(AA497&gt;=Settings!$D$10,AA497&lt;Settings!$E$10))),Settings!$A$10,"")))))))</f>
        <v>0</v>
      </c>
      <c r="AA497">
        <f>IF(AND(A497,ISNUMBER(Journal!$B497)),MOD(ROUND(MOD(Journal!$B497,1)*1440,0)-ROUND(Journal!$D$8*60,0),1440),"")</f>
        <v>0</v>
      </c>
      <c r="AB497">
        <f>IF(G497=1,"LONG",IF(G497=-1,"SHORT",""))</f>
        <v>0</v>
      </c>
      <c r="AC497">
        <f>AC496+IF(K497,1,0)</f>
        <v>0</v>
      </c>
      <c r="AD497">
        <f>IF(K497,AC497,"")</f>
        <v>0</v>
      </c>
      <c r="AE497">
        <f>J497="OPEN"</f>
        <v>0</v>
      </c>
      <c r="AF497">
        <f>AND(J497&lt;&gt;"",J497&lt;&gt;"OK",J497&lt;&gt;"OPEN")</f>
        <v>0</v>
      </c>
      <c r="AH497">
        <v>486</v>
      </c>
      <c r="AI497">
        <f>IF(AH497&gt;$AZ$11,"",IF(AH497=0,Journal!$D$3,INDEX($Q$11:$Q$1010,MATCH(AH497,$AD$11:$AD$1010,0))))</f>
        <v>0</v>
      </c>
      <c r="AJ497">
        <v>487</v>
      </c>
      <c r="AK497">
        <f>IF(AJ497&gt;$AZ$11,"",INDEX($P$11:$P$1010,MATCH(AJ497,$AD$11:$AD$1010,0)))</f>
        <v>0</v>
      </c>
    </row>
    <row r="498" spans="1:37">
      <c r="A498">
        <f>COUNTA(Journal!A498:M498)&gt;0</f>
        <v>0</v>
      </c>
      <c r="B498">
        <f>IF(Journal!$C498="",0,IFERROR(MATCH(Journal!$C498,Markets!$A$5:$A$154,0),0))</f>
        <v>0</v>
      </c>
      <c r="C498">
        <f>IF(B498&gt;0,INDEX(Markets!$C$5:$C$154,B498),"")</f>
        <v>0</v>
      </c>
      <c r="D498">
        <f>IF(B498&gt;0,INDEX(Markets!$F$5:$F$154,B498),"")</f>
        <v>0</v>
      </c>
      <c r="E498">
        <f>IF(B498&gt;0,IF(INDEX(Markets!$G$5:$G$154,B498)="",Journal!$D$4,INDEX(Markets!$G$5:$G$154,B498)),"")</f>
        <v>0</v>
      </c>
      <c r="F498">
        <f>IF(B498&gt;0,N(INDEX(Markets!$H$5:$H$154,B498)),0)</f>
        <v>0</v>
      </c>
      <c r="G498">
        <f>IF(Journal!$D498="LONG",1,IF(Journal!$D498="SHORT",-1,0))</f>
        <v>0</v>
      </c>
      <c r="H498">
        <f>IF(AND(ISNUMBER(Journal!$E498),ISNUMBER(Journal!$F498)),ABS(Journal!$E498-Journal!$F498),"")</f>
        <v>0</v>
      </c>
      <c r="I498">
        <f>IF(NOT(A498),"",IF(Journal!$C498="","INSTRUMENT MISSING",IF(B498=0,"UNKNOWN INSTRUMENT",IF(OR(NOT(ISNUMBER(C498)),NOT(ISNUMBER(D498))),"INSTRUMENT SPECS MISSING",IF(OR(C498&lt;=0,D498&lt;=0),"INSTRUMENT SPECS MISSING",IF(NOT(ISNUMBER(Journal!$E498)),"ENTRY MISSING",IF(NOT(ISNUMBER(Journal!$F498)),"SL MISSING",IF(Journal!$F498=Journal!$E498,"SL = ENTRY",IF(G498=0,"DIRECTION MISSING",IF(G498*(Journal!$E498-Journal!$F498)&lt;=0,"SL WRONG SIDE",IF(NOT(AND(ISNUMBER(Journal!$L498),Journal!$L498&gt;0)),IF(TRUE,"LOTS MISSING","RISK MISSING"),"")))))))))))</f>
        <v>0</v>
      </c>
      <c r="J498">
        <f>IF(NOT(A498),"",IF(I498&lt;&gt;"",I498,IF(AND(ISNUMBER(Journal!$G498),G498*(Journal!$G498-Journal!$E498)&lt;=0),"TP1 WRONG SIDE",IF(AND(ISNUMBER(Journal!$H498),G498*(Journal!$H498-Journal!$E498)&lt;=0),"TP2 WRONG SIDE",IF(AND(ISNUMBER(Journal!$I498),G498*(Journal!$I498-Journal!$E498)&lt;=0),"TP3 WRONG SIDE",IF(Journal!$K498="","OPEN",IF(AND(Journal!$M498&lt;&gt;"",OR(NOT(ISNUMBER(Journal!$M498)),Journal!$M498&lt;=0,Journal!$M498&gt;=1)),"TP1 % INVALID",IF(Journal!$K498="SL","OK",IF(Journal!$K498="TP",IF(ISNUMBER(Journal!$G498),"OK","TP1 MISSING"),IF(Journal!$K498="Manual exit",IF(ISNUMBER(Journal!$J498),"OK","MANUAL MISSING"),IF(Journal!$K498="TP1 + Breakeven",IF(ISNUMBER(Journal!$G498),"OK","TP1 MISSING"),IF(Journal!$K498="TP1 + Manual",IF(ISNUMBER(Journal!$G498),IF(ISNUMBER(Journal!$J498),"OK","MANUAL MISSING"),IF(ISNUMBER(Journal!$J498),"TP1 MISSING","TP1 &amp; MANUAL MISSING")),IF(Journal!$K498="Multiple TP",IF(ISNUMBER(Journal!$G498),IF(ISNUMBER(Journal!$H498),"OK","TP2 MISSING"),IF(ISNUMBER(Journal!$H498),"TP1 MISSING","TP1 &amp; TP2 MISSING")),"UNKNOWN OUTCOME")))))))))))))</f>
        <v>0</v>
      </c>
      <c r="K498">
        <f>J498="OK"</f>
        <v>0</v>
      </c>
      <c r="L498">
        <f>IF(ISNUMBER(Journal!$M498),Journal!$M498,0.5)</f>
        <v>0</v>
      </c>
      <c r="M498">
        <f>IF(NOT(K498),"",G498*IF(Journal!$K498="SL",Journal!$F498-Journal!$E498,IF(Journal!$K498="TP",Journal!$G498-Journal!$E498,IF(Journal!$K498="Manual exit",Journal!$J498-Journal!$E498,IF(Journal!$K498="TP1 + Breakeven",L498*(Journal!$G498-Journal!$E498),IF(Journal!$K498="TP1 + Manual",L498*(Journal!$G498-Journal!$E498)+(1-L498)*(Journal!$J498-Journal!$E498),(Journal!$G498+Journal!$H498+IF(ISNUMBER(Journal!$I498),Journal!$I498,0))/IF(ISNUMBER(Journal!$I498),3,2)-Journal!$E498))))))</f>
        <v>0</v>
      </c>
      <c r="N498">
        <f>IF(K498,Journal!$E498+G498*M498,"")</f>
        <v>0</v>
      </c>
      <c r="O498">
        <f>Q497</f>
        <v>0</v>
      </c>
      <c r="P498">
        <f>IF(OR(NOT(A498),I498&lt;&gt;""),"",Journal!$L498)</f>
        <v>0</v>
      </c>
      <c r="Q498">
        <f>O498+IF(K498,V498,0)</f>
        <v>0</v>
      </c>
      <c r="R498">
        <f>IF(P498="","",H498*P498*C498*D498)</f>
        <v>0</v>
      </c>
      <c r="S498">
        <f>IF(K498,M498*P498*C498*D498,"")</f>
        <v>0</v>
      </c>
      <c r="T498">
        <f>IF(K498,-IF(F498&gt;0,F498*Journal!$E498*P498*C498*D498,P498*E498),"")</f>
        <v>0</v>
      </c>
      <c r="U498">
        <f>IF(K498,IF(S498&gt;0,"W",IF(S498&lt;0,"L","B")),"")</f>
        <v>0</v>
      </c>
      <c r="V498">
        <f>IF(K498,S498+T498,"")</f>
        <v>0</v>
      </c>
      <c r="W498">
        <f>IF(K498,V498/O498,"")</f>
        <v>0</v>
      </c>
      <c r="X498">
        <f>IF(K498,M498/H498,"")</f>
        <v>0</v>
      </c>
      <c r="Y498">
        <f>IF(AND(OR(J498="OK",J498="OPEN"),ISNUMBER(Journal!$G498)),G498*(Journal!$G498-Journal!$E498)/H498,"")</f>
        <v>0</v>
      </c>
      <c r="Z498">
        <f>IF(AA498="","",IF(AND(ISNUMBER(Settings!$D$5),ISNUMBER(Settings!$E$5),IF(Settings!$D$5&lt;=Settings!$E$5,AND(AA498&gt;=Settings!$D$5,AA498&lt;Settings!$E$5),OR(AA498&gt;=Settings!$D$5,AA498&lt;Settings!$E$5))),Settings!$A$5,IF(AND(ISNUMBER(Settings!$D$6),ISNUMBER(Settings!$E$6),IF(Settings!$D$6&lt;=Settings!$E$6,AND(AA498&gt;=Settings!$D$6,AA498&lt;Settings!$E$6),OR(AA498&gt;=Settings!$D$6,AA498&lt;Settings!$E$6))),Settings!$A$6,IF(AND(ISNUMBER(Settings!$D$7),ISNUMBER(Settings!$E$7),IF(Settings!$D$7&lt;=Settings!$E$7,AND(AA498&gt;=Settings!$D$7,AA498&lt;Settings!$E$7),OR(AA498&gt;=Settings!$D$7,AA498&lt;Settings!$E$7))),Settings!$A$7,IF(AND(ISNUMBER(Settings!$D$8),ISNUMBER(Settings!$E$8),IF(Settings!$D$8&lt;=Settings!$E$8,AND(AA498&gt;=Settings!$D$8,AA498&lt;Settings!$E$8),OR(AA498&gt;=Settings!$D$8,AA498&lt;Settings!$E$8))),Settings!$A$8,IF(AND(ISNUMBER(Settings!$D$9),ISNUMBER(Settings!$E$9),IF(Settings!$D$9&lt;=Settings!$E$9,AND(AA498&gt;=Settings!$D$9,AA498&lt;Settings!$E$9),OR(AA498&gt;=Settings!$D$9,AA498&lt;Settings!$E$9))),Settings!$A$9,IF(AND(ISNUMBER(Settings!$D$10),ISNUMBER(Settings!$E$10),IF(Settings!$D$10&lt;=Settings!$E$10,AND(AA498&gt;=Settings!$D$10,AA498&lt;Settings!$E$10),OR(AA498&gt;=Settings!$D$10,AA498&lt;Settings!$E$10))),Settings!$A$10,"")))))))</f>
        <v>0</v>
      </c>
      <c r="AA498">
        <f>IF(AND(A498,ISNUMBER(Journal!$B498)),MOD(ROUND(MOD(Journal!$B498,1)*1440,0)-ROUND(Journal!$D$8*60,0),1440),"")</f>
        <v>0</v>
      </c>
      <c r="AB498">
        <f>IF(G498=1,"LONG",IF(G498=-1,"SHORT",""))</f>
        <v>0</v>
      </c>
      <c r="AC498">
        <f>AC497+IF(K498,1,0)</f>
        <v>0</v>
      </c>
      <c r="AD498">
        <f>IF(K498,AC498,"")</f>
        <v>0</v>
      </c>
      <c r="AE498">
        <f>J498="OPEN"</f>
        <v>0</v>
      </c>
      <c r="AF498">
        <f>AND(J498&lt;&gt;"",J498&lt;&gt;"OK",J498&lt;&gt;"OPEN")</f>
        <v>0</v>
      </c>
      <c r="AH498">
        <v>487</v>
      </c>
      <c r="AI498">
        <f>IF(AH498&gt;$AZ$11,"",IF(AH498=0,Journal!$D$3,INDEX($Q$11:$Q$1010,MATCH(AH498,$AD$11:$AD$1010,0))))</f>
        <v>0</v>
      </c>
      <c r="AJ498">
        <v>488</v>
      </c>
      <c r="AK498">
        <f>IF(AJ498&gt;$AZ$11,"",INDEX($P$11:$P$1010,MATCH(AJ498,$AD$11:$AD$1010,0)))</f>
        <v>0</v>
      </c>
    </row>
    <row r="499" spans="1:37">
      <c r="A499">
        <f>COUNTA(Journal!A499:M499)&gt;0</f>
        <v>0</v>
      </c>
      <c r="B499">
        <f>IF(Journal!$C499="",0,IFERROR(MATCH(Journal!$C499,Markets!$A$5:$A$154,0),0))</f>
        <v>0</v>
      </c>
      <c r="C499">
        <f>IF(B499&gt;0,INDEX(Markets!$C$5:$C$154,B499),"")</f>
        <v>0</v>
      </c>
      <c r="D499">
        <f>IF(B499&gt;0,INDEX(Markets!$F$5:$F$154,B499),"")</f>
        <v>0</v>
      </c>
      <c r="E499">
        <f>IF(B499&gt;0,IF(INDEX(Markets!$G$5:$G$154,B499)="",Journal!$D$4,INDEX(Markets!$G$5:$G$154,B499)),"")</f>
        <v>0</v>
      </c>
      <c r="F499">
        <f>IF(B499&gt;0,N(INDEX(Markets!$H$5:$H$154,B499)),0)</f>
        <v>0</v>
      </c>
      <c r="G499">
        <f>IF(Journal!$D499="LONG",1,IF(Journal!$D499="SHORT",-1,0))</f>
        <v>0</v>
      </c>
      <c r="H499">
        <f>IF(AND(ISNUMBER(Journal!$E499),ISNUMBER(Journal!$F499)),ABS(Journal!$E499-Journal!$F499),"")</f>
        <v>0</v>
      </c>
      <c r="I499">
        <f>IF(NOT(A499),"",IF(Journal!$C499="","INSTRUMENT MISSING",IF(B499=0,"UNKNOWN INSTRUMENT",IF(OR(NOT(ISNUMBER(C499)),NOT(ISNUMBER(D499))),"INSTRUMENT SPECS MISSING",IF(OR(C499&lt;=0,D499&lt;=0),"INSTRUMENT SPECS MISSING",IF(NOT(ISNUMBER(Journal!$E499)),"ENTRY MISSING",IF(NOT(ISNUMBER(Journal!$F499)),"SL MISSING",IF(Journal!$F499=Journal!$E499,"SL = ENTRY",IF(G499=0,"DIRECTION MISSING",IF(G499*(Journal!$E499-Journal!$F499)&lt;=0,"SL WRONG SIDE",IF(NOT(AND(ISNUMBER(Journal!$L499),Journal!$L499&gt;0)),IF(TRUE,"LOTS MISSING","RISK MISSING"),"")))))))))))</f>
        <v>0</v>
      </c>
      <c r="J499">
        <f>IF(NOT(A499),"",IF(I499&lt;&gt;"",I499,IF(AND(ISNUMBER(Journal!$G499),G499*(Journal!$G499-Journal!$E499)&lt;=0),"TP1 WRONG SIDE",IF(AND(ISNUMBER(Journal!$H499),G499*(Journal!$H499-Journal!$E499)&lt;=0),"TP2 WRONG SIDE",IF(AND(ISNUMBER(Journal!$I499),G499*(Journal!$I499-Journal!$E499)&lt;=0),"TP3 WRONG SIDE",IF(Journal!$K499="","OPEN",IF(AND(Journal!$M499&lt;&gt;"",OR(NOT(ISNUMBER(Journal!$M499)),Journal!$M499&lt;=0,Journal!$M499&gt;=1)),"TP1 % INVALID",IF(Journal!$K499="SL","OK",IF(Journal!$K499="TP",IF(ISNUMBER(Journal!$G499),"OK","TP1 MISSING"),IF(Journal!$K499="Manual exit",IF(ISNUMBER(Journal!$J499),"OK","MANUAL MISSING"),IF(Journal!$K499="TP1 + Breakeven",IF(ISNUMBER(Journal!$G499),"OK","TP1 MISSING"),IF(Journal!$K499="TP1 + Manual",IF(ISNUMBER(Journal!$G499),IF(ISNUMBER(Journal!$J499),"OK","MANUAL MISSING"),IF(ISNUMBER(Journal!$J499),"TP1 MISSING","TP1 &amp; MANUAL MISSING")),IF(Journal!$K499="Multiple TP",IF(ISNUMBER(Journal!$G499),IF(ISNUMBER(Journal!$H499),"OK","TP2 MISSING"),IF(ISNUMBER(Journal!$H499),"TP1 MISSING","TP1 &amp; TP2 MISSING")),"UNKNOWN OUTCOME")))))))))))))</f>
        <v>0</v>
      </c>
      <c r="K499">
        <f>J499="OK"</f>
        <v>0</v>
      </c>
      <c r="L499">
        <f>IF(ISNUMBER(Journal!$M499),Journal!$M499,0.5)</f>
        <v>0</v>
      </c>
      <c r="M499">
        <f>IF(NOT(K499),"",G499*IF(Journal!$K499="SL",Journal!$F499-Journal!$E499,IF(Journal!$K499="TP",Journal!$G499-Journal!$E499,IF(Journal!$K499="Manual exit",Journal!$J499-Journal!$E499,IF(Journal!$K499="TP1 + Breakeven",L499*(Journal!$G499-Journal!$E499),IF(Journal!$K499="TP1 + Manual",L499*(Journal!$G499-Journal!$E499)+(1-L499)*(Journal!$J499-Journal!$E499),(Journal!$G499+Journal!$H499+IF(ISNUMBER(Journal!$I499),Journal!$I499,0))/IF(ISNUMBER(Journal!$I499),3,2)-Journal!$E499))))))</f>
        <v>0</v>
      </c>
      <c r="N499">
        <f>IF(K499,Journal!$E499+G499*M499,"")</f>
        <v>0</v>
      </c>
      <c r="O499">
        <f>Q498</f>
        <v>0</v>
      </c>
      <c r="P499">
        <f>IF(OR(NOT(A499),I499&lt;&gt;""),"",Journal!$L499)</f>
        <v>0</v>
      </c>
      <c r="Q499">
        <f>O499+IF(K499,V499,0)</f>
        <v>0</v>
      </c>
      <c r="R499">
        <f>IF(P499="","",H499*P499*C499*D499)</f>
        <v>0</v>
      </c>
      <c r="S499">
        <f>IF(K499,M499*P499*C499*D499,"")</f>
        <v>0</v>
      </c>
      <c r="T499">
        <f>IF(K499,-IF(F499&gt;0,F499*Journal!$E499*P499*C499*D499,P499*E499),"")</f>
        <v>0</v>
      </c>
      <c r="U499">
        <f>IF(K499,IF(S499&gt;0,"W",IF(S499&lt;0,"L","B")),"")</f>
        <v>0</v>
      </c>
      <c r="V499">
        <f>IF(K499,S499+T499,"")</f>
        <v>0</v>
      </c>
      <c r="W499">
        <f>IF(K499,V499/O499,"")</f>
        <v>0</v>
      </c>
      <c r="X499">
        <f>IF(K499,M499/H499,"")</f>
        <v>0</v>
      </c>
      <c r="Y499">
        <f>IF(AND(OR(J499="OK",J499="OPEN"),ISNUMBER(Journal!$G499)),G499*(Journal!$G499-Journal!$E499)/H499,"")</f>
        <v>0</v>
      </c>
      <c r="Z499">
        <f>IF(AA499="","",IF(AND(ISNUMBER(Settings!$D$5),ISNUMBER(Settings!$E$5),IF(Settings!$D$5&lt;=Settings!$E$5,AND(AA499&gt;=Settings!$D$5,AA499&lt;Settings!$E$5),OR(AA499&gt;=Settings!$D$5,AA499&lt;Settings!$E$5))),Settings!$A$5,IF(AND(ISNUMBER(Settings!$D$6),ISNUMBER(Settings!$E$6),IF(Settings!$D$6&lt;=Settings!$E$6,AND(AA499&gt;=Settings!$D$6,AA499&lt;Settings!$E$6),OR(AA499&gt;=Settings!$D$6,AA499&lt;Settings!$E$6))),Settings!$A$6,IF(AND(ISNUMBER(Settings!$D$7),ISNUMBER(Settings!$E$7),IF(Settings!$D$7&lt;=Settings!$E$7,AND(AA499&gt;=Settings!$D$7,AA499&lt;Settings!$E$7),OR(AA499&gt;=Settings!$D$7,AA499&lt;Settings!$E$7))),Settings!$A$7,IF(AND(ISNUMBER(Settings!$D$8),ISNUMBER(Settings!$E$8),IF(Settings!$D$8&lt;=Settings!$E$8,AND(AA499&gt;=Settings!$D$8,AA499&lt;Settings!$E$8),OR(AA499&gt;=Settings!$D$8,AA499&lt;Settings!$E$8))),Settings!$A$8,IF(AND(ISNUMBER(Settings!$D$9),ISNUMBER(Settings!$E$9),IF(Settings!$D$9&lt;=Settings!$E$9,AND(AA499&gt;=Settings!$D$9,AA499&lt;Settings!$E$9),OR(AA499&gt;=Settings!$D$9,AA499&lt;Settings!$E$9))),Settings!$A$9,IF(AND(ISNUMBER(Settings!$D$10),ISNUMBER(Settings!$E$10),IF(Settings!$D$10&lt;=Settings!$E$10,AND(AA499&gt;=Settings!$D$10,AA499&lt;Settings!$E$10),OR(AA499&gt;=Settings!$D$10,AA499&lt;Settings!$E$10))),Settings!$A$10,"")))))))</f>
        <v>0</v>
      </c>
      <c r="AA499">
        <f>IF(AND(A499,ISNUMBER(Journal!$B499)),MOD(ROUND(MOD(Journal!$B499,1)*1440,0)-ROUND(Journal!$D$8*60,0),1440),"")</f>
        <v>0</v>
      </c>
      <c r="AB499">
        <f>IF(G499=1,"LONG",IF(G499=-1,"SHORT",""))</f>
        <v>0</v>
      </c>
      <c r="AC499">
        <f>AC498+IF(K499,1,0)</f>
        <v>0</v>
      </c>
      <c r="AD499">
        <f>IF(K499,AC499,"")</f>
        <v>0</v>
      </c>
      <c r="AE499">
        <f>J499="OPEN"</f>
        <v>0</v>
      </c>
      <c r="AF499">
        <f>AND(J499&lt;&gt;"",J499&lt;&gt;"OK",J499&lt;&gt;"OPEN")</f>
        <v>0</v>
      </c>
      <c r="AH499">
        <v>488</v>
      </c>
      <c r="AI499">
        <f>IF(AH499&gt;$AZ$11,"",IF(AH499=0,Journal!$D$3,INDEX($Q$11:$Q$1010,MATCH(AH499,$AD$11:$AD$1010,0))))</f>
        <v>0</v>
      </c>
      <c r="AJ499">
        <v>489</v>
      </c>
      <c r="AK499">
        <f>IF(AJ499&gt;$AZ$11,"",INDEX($P$11:$P$1010,MATCH(AJ499,$AD$11:$AD$1010,0)))</f>
        <v>0</v>
      </c>
    </row>
    <row r="500" spans="1:37">
      <c r="A500">
        <f>COUNTA(Journal!A500:M500)&gt;0</f>
        <v>0</v>
      </c>
      <c r="B500">
        <f>IF(Journal!$C500="",0,IFERROR(MATCH(Journal!$C500,Markets!$A$5:$A$154,0),0))</f>
        <v>0</v>
      </c>
      <c r="C500">
        <f>IF(B500&gt;0,INDEX(Markets!$C$5:$C$154,B500),"")</f>
        <v>0</v>
      </c>
      <c r="D500">
        <f>IF(B500&gt;0,INDEX(Markets!$F$5:$F$154,B500),"")</f>
        <v>0</v>
      </c>
      <c r="E500">
        <f>IF(B500&gt;0,IF(INDEX(Markets!$G$5:$G$154,B500)="",Journal!$D$4,INDEX(Markets!$G$5:$G$154,B500)),"")</f>
        <v>0</v>
      </c>
      <c r="F500">
        <f>IF(B500&gt;0,N(INDEX(Markets!$H$5:$H$154,B500)),0)</f>
        <v>0</v>
      </c>
      <c r="G500">
        <f>IF(Journal!$D500="LONG",1,IF(Journal!$D500="SHORT",-1,0))</f>
        <v>0</v>
      </c>
      <c r="H500">
        <f>IF(AND(ISNUMBER(Journal!$E500),ISNUMBER(Journal!$F500)),ABS(Journal!$E500-Journal!$F500),"")</f>
        <v>0</v>
      </c>
      <c r="I500">
        <f>IF(NOT(A500),"",IF(Journal!$C500="","INSTRUMENT MISSING",IF(B500=0,"UNKNOWN INSTRUMENT",IF(OR(NOT(ISNUMBER(C500)),NOT(ISNUMBER(D500))),"INSTRUMENT SPECS MISSING",IF(OR(C500&lt;=0,D500&lt;=0),"INSTRUMENT SPECS MISSING",IF(NOT(ISNUMBER(Journal!$E500)),"ENTRY MISSING",IF(NOT(ISNUMBER(Journal!$F500)),"SL MISSING",IF(Journal!$F500=Journal!$E500,"SL = ENTRY",IF(G500=0,"DIRECTION MISSING",IF(G500*(Journal!$E500-Journal!$F500)&lt;=0,"SL WRONG SIDE",IF(NOT(AND(ISNUMBER(Journal!$L500),Journal!$L500&gt;0)),IF(TRUE,"LOTS MISSING","RISK MISSING"),"")))))))))))</f>
        <v>0</v>
      </c>
      <c r="J500">
        <f>IF(NOT(A500),"",IF(I500&lt;&gt;"",I500,IF(AND(ISNUMBER(Journal!$G500),G500*(Journal!$G500-Journal!$E500)&lt;=0),"TP1 WRONG SIDE",IF(AND(ISNUMBER(Journal!$H500),G500*(Journal!$H500-Journal!$E500)&lt;=0),"TP2 WRONG SIDE",IF(AND(ISNUMBER(Journal!$I500),G500*(Journal!$I500-Journal!$E500)&lt;=0),"TP3 WRONG SIDE",IF(Journal!$K500="","OPEN",IF(AND(Journal!$M500&lt;&gt;"",OR(NOT(ISNUMBER(Journal!$M500)),Journal!$M500&lt;=0,Journal!$M500&gt;=1)),"TP1 % INVALID",IF(Journal!$K500="SL","OK",IF(Journal!$K500="TP",IF(ISNUMBER(Journal!$G500),"OK","TP1 MISSING"),IF(Journal!$K500="Manual exit",IF(ISNUMBER(Journal!$J500),"OK","MANUAL MISSING"),IF(Journal!$K500="TP1 + Breakeven",IF(ISNUMBER(Journal!$G500),"OK","TP1 MISSING"),IF(Journal!$K500="TP1 + Manual",IF(ISNUMBER(Journal!$G500),IF(ISNUMBER(Journal!$J500),"OK","MANUAL MISSING"),IF(ISNUMBER(Journal!$J500),"TP1 MISSING","TP1 &amp; MANUAL MISSING")),IF(Journal!$K500="Multiple TP",IF(ISNUMBER(Journal!$G500),IF(ISNUMBER(Journal!$H500),"OK","TP2 MISSING"),IF(ISNUMBER(Journal!$H500),"TP1 MISSING","TP1 &amp; TP2 MISSING")),"UNKNOWN OUTCOME")))))))))))))</f>
        <v>0</v>
      </c>
      <c r="K500">
        <f>J500="OK"</f>
        <v>0</v>
      </c>
      <c r="L500">
        <f>IF(ISNUMBER(Journal!$M500),Journal!$M500,0.5)</f>
        <v>0</v>
      </c>
      <c r="M500">
        <f>IF(NOT(K500),"",G500*IF(Journal!$K500="SL",Journal!$F500-Journal!$E500,IF(Journal!$K500="TP",Journal!$G500-Journal!$E500,IF(Journal!$K500="Manual exit",Journal!$J500-Journal!$E500,IF(Journal!$K500="TP1 + Breakeven",L500*(Journal!$G500-Journal!$E500),IF(Journal!$K500="TP1 + Manual",L500*(Journal!$G500-Journal!$E500)+(1-L500)*(Journal!$J500-Journal!$E500),(Journal!$G500+Journal!$H500+IF(ISNUMBER(Journal!$I500),Journal!$I500,0))/IF(ISNUMBER(Journal!$I500),3,2)-Journal!$E500))))))</f>
        <v>0</v>
      </c>
      <c r="N500">
        <f>IF(K500,Journal!$E500+G500*M500,"")</f>
        <v>0</v>
      </c>
      <c r="O500">
        <f>Q499</f>
        <v>0</v>
      </c>
      <c r="P500">
        <f>IF(OR(NOT(A500),I500&lt;&gt;""),"",Journal!$L500)</f>
        <v>0</v>
      </c>
      <c r="Q500">
        <f>O500+IF(K500,V500,0)</f>
        <v>0</v>
      </c>
      <c r="R500">
        <f>IF(P500="","",H500*P500*C500*D500)</f>
        <v>0</v>
      </c>
      <c r="S500">
        <f>IF(K500,M500*P500*C500*D500,"")</f>
        <v>0</v>
      </c>
      <c r="T500">
        <f>IF(K500,-IF(F500&gt;0,F500*Journal!$E500*P500*C500*D500,P500*E500),"")</f>
        <v>0</v>
      </c>
      <c r="U500">
        <f>IF(K500,IF(S500&gt;0,"W",IF(S500&lt;0,"L","B")),"")</f>
        <v>0</v>
      </c>
      <c r="V500">
        <f>IF(K500,S500+T500,"")</f>
        <v>0</v>
      </c>
      <c r="W500">
        <f>IF(K500,V500/O500,"")</f>
        <v>0</v>
      </c>
      <c r="X500">
        <f>IF(K500,M500/H500,"")</f>
        <v>0</v>
      </c>
      <c r="Y500">
        <f>IF(AND(OR(J500="OK",J500="OPEN"),ISNUMBER(Journal!$G500)),G500*(Journal!$G500-Journal!$E500)/H500,"")</f>
        <v>0</v>
      </c>
      <c r="Z500">
        <f>IF(AA500="","",IF(AND(ISNUMBER(Settings!$D$5),ISNUMBER(Settings!$E$5),IF(Settings!$D$5&lt;=Settings!$E$5,AND(AA500&gt;=Settings!$D$5,AA500&lt;Settings!$E$5),OR(AA500&gt;=Settings!$D$5,AA500&lt;Settings!$E$5))),Settings!$A$5,IF(AND(ISNUMBER(Settings!$D$6),ISNUMBER(Settings!$E$6),IF(Settings!$D$6&lt;=Settings!$E$6,AND(AA500&gt;=Settings!$D$6,AA500&lt;Settings!$E$6),OR(AA500&gt;=Settings!$D$6,AA500&lt;Settings!$E$6))),Settings!$A$6,IF(AND(ISNUMBER(Settings!$D$7),ISNUMBER(Settings!$E$7),IF(Settings!$D$7&lt;=Settings!$E$7,AND(AA500&gt;=Settings!$D$7,AA500&lt;Settings!$E$7),OR(AA500&gt;=Settings!$D$7,AA500&lt;Settings!$E$7))),Settings!$A$7,IF(AND(ISNUMBER(Settings!$D$8),ISNUMBER(Settings!$E$8),IF(Settings!$D$8&lt;=Settings!$E$8,AND(AA500&gt;=Settings!$D$8,AA500&lt;Settings!$E$8),OR(AA500&gt;=Settings!$D$8,AA500&lt;Settings!$E$8))),Settings!$A$8,IF(AND(ISNUMBER(Settings!$D$9),ISNUMBER(Settings!$E$9),IF(Settings!$D$9&lt;=Settings!$E$9,AND(AA500&gt;=Settings!$D$9,AA500&lt;Settings!$E$9),OR(AA500&gt;=Settings!$D$9,AA500&lt;Settings!$E$9))),Settings!$A$9,IF(AND(ISNUMBER(Settings!$D$10),ISNUMBER(Settings!$E$10),IF(Settings!$D$10&lt;=Settings!$E$10,AND(AA500&gt;=Settings!$D$10,AA500&lt;Settings!$E$10),OR(AA500&gt;=Settings!$D$10,AA500&lt;Settings!$E$10))),Settings!$A$10,"")))))))</f>
        <v>0</v>
      </c>
      <c r="AA500">
        <f>IF(AND(A500,ISNUMBER(Journal!$B500)),MOD(ROUND(MOD(Journal!$B500,1)*1440,0)-ROUND(Journal!$D$8*60,0),1440),"")</f>
        <v>0</v>
      </c>
      <c r="AB500">
        <f>IF(G500=1,"LONG",IF(G500=-1,"SHORT",""))</f>
        <v>0</v>
      </c>
      <c r="AC500">
        <f>AC499+IF(K500,1,0)</f>
        <v>0</v>
      </c>
      <c r="AD500">
        <f>IF(K500,AC500,"")</f>
        <v>0</v>
      </c>
      <c r="AE500">
        <f>J500="OPEN"</f>
        <v>0</v>
      </c>
      <c r="AF500">
        <f>AND(J500&lt;&gt;"",J500&lt;&gt;"OK",J500&lt;&gt;"OPEN")</f>
        <v>0</v>
      </c>
      <c r="AH500">
        <v>489</v>
      </c>
      <c r="AI500">
        <f>IF(AH500&gt;$AZ$11,"",IF(AH500=0,Journal!$D$3,INDEX($Q$11:$Q$1010,MATCH(AH500,$AD$11:$AD$1010,0))))</f>
        <v>0</v>
      </c>
      <c r="AJ500">
        <v>490</v>
      </c>
      <c r="AK500">
        <f>IF(AJ500&gt;$AZ$11,"",INDEX($P$11:$P$1010,MATCH(AJ500,$AD$11:$AD$1010,0)))</f>
        <v>0</v>
      </c>
    </row>
    <row r="501" spans="1:37">
      <c r="A501">
        <f>COUNTA(Journal!A501:M501)&gt;0</f>
        <v>0</v>
      </c>
      <c r="B501">
        <f>IF(Journal!$C501="",0,IFERROR(MATCH(Journal!$C501,Markets!$A$5:$A$154,0),0))</f>
        <v>0</v>
      </c>
      <c r="C501">
        <f>IF(B501&gt;0,INDEX(Markets!$C$5:$C$154,B501),"")</f>
        <v>0</v>
      </c>
      <c r="D501">
        <f>IF(B501&gt;0,INDEX(Markets!$F$5:$F$154,B501),"")</f>
        <v>0</v>
      </c>
      <c r="E501">
        <f>IF(B501&gt;0,IF(INDEX(Markets!$G$5:$G$154,B501)="",Journal!$D$4,INDEX(Markets!$G$5:$G$154,B501)),"")</f>
        <v>0</v>
      </c>
      <c r="F501">
        <f>IF(B501&gt;0,N(INDEX(Markets!$H$5:$H$154,B501)),0)</f>
        <v>0</v>
      </c>
      <c r="G501">
        <f>IF(Journal!$D501="LONG",1,IF(Journal!$D501="SHORT",-1,0))</f>
        <v>0</v>
      </c>
      <c r="H501">
        <f>IF(AND(ISNUMBER(Journal!$E501),ISNUMBER(Journal!$F501)),ABS(Journal!$E501-Journal!$F501),"")</f>
        <v>0</v>
      </c>
      <c r="I501">
        <f>IF(NOT(A501),"",IF(Journal!$C501="","INSTRUMENT MISSING",IF(B501=0,"UNKNOWN INSTRUMENT",IF(OR(NOT(ISNUMBER(C501)),NOT(ISNUMBER(D501))),"INSTRUMENT SPECS MISSING",IF(OR(C501&lt;=0,D501&lt;=0),"INSTRUMENT SPECS MISSING",IF(NOT(ISNUMBER(Journal!$E501)),"ENTRY MISSING",IF(NOT(ISNUMBER(Journal!$F501)),"SL MISSING",IF(Journal!$F501=Journal!$E501,"SL = ENTRY",IF(G501=0,"DIRECTION MISSING",IF(G501*(Journal!$E501-Journal!$F501)&lt;=0,"SL WRONG SIDE",IF(NOT(AND(ISNUMBER(Journal!$L501),Journal!$L501&gt;0)),IF(TRUE,"LOTS MISSING","RISK MISSING"),"")))))))))))</f>
        <v>0</v>
      </c>
      <c r="J501">
        <f>IF(NOT(A501),"",IF(I501&lt;&gt;"",I501,IF(AND(ISNUMBER(Journal!$G501),G501*(Journal!$G501-Journal!$E501)&lt;=0),"TP1 WRONG SIDE",IF(AND(ISNUMBER(Journal!$H501),G501*(Journal!$H501-Journal!$E501)&lt;=0),"TP2 WRONG SIDE",IF(AND(ISNUMBER(Journal!$I501),G501*(Journal!$I501-Journal!$E501)&lt;=0),"TP3 WRONG SIDE",IF(Journal!$K501="","OPEN",IF(AND(Journal!$M501&lt;&gt;"",OR(NOT(ISNUMBER(Journal!$M501)),Journal!$M501&lt;=0,Journal!$M501&gt;=1)),"TP1 % INVALID",IF(Journal!$K501="SL","OK",IF(Journal!$K501="TP",IF(ISNUMBER(Journal!$G501),"OK","TP1 MISSING"),IF(Journal!$K501="Manual exit",IF(ISNUMBER(Journal!$J501),"OK","MANUAL MISSING"),IF(Journal!$K501="TP1 + Breakeven",IF(ISNUMBER(Journal!$G501),"OK","TP1 MISSING"),IF(Journal!$K501="TP1 + Manual",IF(ISNUMBER(Journal!$G501),IF(ISNUMBER(Journal!$J501),"OK","MANUAL MISSING"),IF(ISNUMBER(Journal!$J501),"TP1 MISSING","TP1 &amp; MANUAL MISSING")),IF(Journal!$K501="Multiple TP",IF(ISNUMBER(Journal!$G501),IF(ISNUMBER(Journal!$H501),"OK","TP2 MISSING"),IF(ISNUMBER(Journal!$H501),"TP1 MISSING","TP1 &amp; TP2 MISSING")),"UNKNOWN OUTCOME")))))))))))))</f>
        <v>0</v>
      </c>
      <c r="K501">
        <f>J501="OK"</f>
        <v>0</v>
      </c>
      <c r="L501">
        <f>IF(ISNUMBER(Journal!$M501),Journal!$M501,0.5)</f>
        <v>0</v>
      </c>
      <c r="M501">
        <f>IF(NOT(K501),"",G501*IF(Journal!$K501="SL",Journal!$F501-Journal!$E501,IF(Journal!$K501="TP",Journal!$G501-Journal!$E501,IF(Journal!$K501="Manual exit",Journal!$J501-Journal!$E501,IF(Journal!$K501="TP1 + Breakeven",L501*(Journal!$G501-Journal!$E501),IF(Journal!$K501="TP1 + Manual",L501*(Journal!$G501-Journal!$E501)+(1-L501)*(Journal!$J501-Journal!$E501),(Journal!$G501+Journal!$H501+IF(ISNUMBER(Journal!$I501),Journal!$I501,0))/IF(ISNUMBER(Journal!$I501),3,2)-Journal!$E501))))))</f>
        <v>0</v>
      </c>
      <c r="N501">
        <f>IF(K501,Journal!$E501+G501*M501,"")</f>
        <v>0</v>
      </c>
      <c r="O501">
        <f>Q500</f>
        <v>0</v>
      </c>
      <c r="P501">
        <f>IF(OR(NOT(A501),I501&lt;&gt;""),"",Journal!$L501)</f>
        <v>0</v>
      </c>
      <c r="Q501">
        <f>O501+IF(K501,V501,0)</f>
        <v>0</v>
      </c>
      <c r="R501">
        <f>IF(P501="","",H501*P501*C501*D501)</f>
        <v>0</v>
      </c>
      <c r="S501">
        <f>IF(K501,M501*P501*C501*D501,"")</f>
        <v>0</v>
      </c>
      <c r="T501">
        <f>IF(K501,-IF(F501&gt;0,F501*Journal!$E501*P501*C501*D501,P501*E501),"")</f>
        <v>0</v>
      </c>
      <c r="U501">
        <f>IF(K501,IF(S501&gt;0,"W",IF(S501&lt;0,"L","B")),"")</f>
        <v>0</v>
      </c>
      <c r="V501">
        <f>IF(K501,S501+T501,"")</f>
        <v>0</v>
      </c>
      <c r="W501">
        <f>IF(K501,V501/O501,"")</f>
        <v>0</v>
      </c>
      <c r="X501">
        <f>IF(K501,M501/H501,"")</f>
        <v>0</v>
      </c>
      <c r="Y501">
        <f>IF(AND(OR(J501="OK",J501="OPEN"),ISNUMBER(Journal!$G501)),G501*(Journal!$G501-Journal!$E501)/H501,"")</f>
        <v>0</v>
      </c>
      <c r="Z501">
        <f>IF(AA501="","",IF(AND(ISNUMBER(Settings!$D$5),ISNUMBER(Settings!$E$5),IF(Settings!$D$5&lt;=Settings!$E$5,AND(AA501&gt;=Settings!$D$5,AA501&lt;Settings!$E$5),OR(AA501&gt;=Settings!$D$5,AA501&lt;Settings!$E$5))),Settings!$A$5,IF(AND(ISNUMBER(Settings!$D$6),ISNUMBER(Settings!$E$6),IF(Settings!$D$6&lt;=Settings!$E$6,AND(AA501&gt;=Settings!$D$6,AA501&lt;Settings!$E$6),OR(AA501&gt;=Settings!$D$6,AA501&lt;Settings!$E$6))),Settings!$A$6,IF(AND(ISNUMBER(Settings!$D$7),ISNUMBER(Settings!$E$7),IF(Settings!$D$7&lt;=Settings!$E$7,AND(AA501&gt;=Settings!$D$7,AA501&lt;Settings!$E$7),OR(AA501&gt;=Settings!$D$7,AA501&lt;Settings!$E$7))),Settings!$A$7,IF(AND(ISNUMBER(Settings!$D$8),ISNUMBER(Settings!$E$8),IF(Settings!$D$8&lt;=Settings!$E$8,AND(AA501&gt;=Settings!$D$8,AA501&lt;Settings!$E$8),OR(AA501&gt;=Settings!$D$8,AA501&lt;Settings!$E$8))),Settings!$A$8,IF(AND(ISNUMBER(Settings!$D$9),ISNUMBER(Settings!$E$9),IF(Settings!$D$9&lt;=Settings!$E$9,AND(AA501&gt;=Settings!$D$9,AA501&lt;Settings!$E$9),OR(AA501&gt;=Settings!$D$9,AA501&lt;Settings!$E$9))),Settings!$A$9,IF(AND(ISNUMBER(Settings!$D$10),ISNUMBER(Settings!$E$10),IF(Settings!$D$10&lt;=Settings!$E$10,AND(AA501&gt;=Settings!$D$10,AA501&lt;Settings!$E$10),OR(AA501&gt;=Settings!$D$10,AA501&lt;Settings!$E$10))),Settings!$A$10,"")))))))</f>
        <v>0</v>
      </c>
      <c r="AA501">
        <f>IF(AND(A501,ISNUMBER(Journal!$B501)),MOD(ROUND(MOD(Journal!$B501,1)*1440,0)-ROUND(Journal!$D$8*60,0),1440),"")</f>
        <v>0</v>
      </c>
      <c r="AB501">
        <f>IF(G501=1,"LONG",IF(G501=-1,"SHORT",""))</f>
        <v>0</v>
      </c>
      <c r="AC501">
        <f>AC500+IF(K501,1,0)</f>
        <v>0</v>
      </c>
      <c r="AD501">
        <f>IF(K501,AC501,"")</f>
        <v>0</v>
      </c>
      <c r="AE501">
        <f>J501="OPEN"</f>
        <v>0</v>
      </c>
      <c r="AF501">
        <f>AND(J501&lt;&gt;"",J501&lt;&gt;"OK",J501&lt;&gt;"OPEN")</f>
        <v>0</v>
      </c>
      <c r="AH501">
        <v>490</v>
      </c>
      <c r="AI501">
        <f>IF(AH501&gt;$AZ$11,"",IF(AH501=0,Journal!$D$3,INDEX($Q$11:$Q$1010,MATCH(AH501,$AD$11:$AD$1010,0))))</f>
        <v>0</v>
      </c>
      <c r="AJ501">
        <v>491</v>
      </c>
      <c r="AK501">
        <f>IF(AJ501&gt;$AZ$11,"",INDEX($P$11:$P$1010,MATCH(AJ501,$AD$11:$AD$1010,0)))</f>
        <v>0</v>
      </c>
    </row>
    <row r="502" spans="1:37">
      <c r="A502">
        <f>COUNTA(Journal!A502:M502)&gt;0</f>
        <v>0</v>
      </c>
      <c r="B502">
        <f>IF(Journal!$C502="",0,IFERROR(MATCH(Journal!$C502,Markets!$A$5:$A$154,0),0))</f>
        <v>0</v>
      </c>
      <c r="C502">
        <f>IF(B502&gt;0,INDEX(Markets!$C$5:$C$154,B502),"")</f>
        <v>0</v>
      </c>
      <c r="D502">
        <f>IF(B502&gt;0,INDEX(Markets!$F$5:$F$154,B502),"")</f>
        <v>0</v>
      </c>
      <c r="E502">
        <f>IF(B502&gt;0,IF(INDEX(Markets!$G$5:$G$154,B502)="",Journal!$D$4,INDEX(Markets!$G$5:$G$154,B502)),"")</f>
        <v>0</v>
      </c>
      <c r="F502">
        <f>IF(B502&gt;0,N(INDEX(Markets!$H$5:$H$154,B502)),0)</f>
        <v>0</v>
      </c>
      <c r="G502">
        <f>IF(Journal!$D502="LONG",1,IF(Journal!$D502="SHORT",-1,0))</f>
        <v>0</v>
      </c>
      <c r="H502">
        <f>IF(AND(ISNUMBER(Journal!$E502),ISNUMBER(Journal!$F502)),ABS(Journal!$E502-Journal!$F502),"")</f>
        <v>0</v>
      </c>
      <c r="I502">
        <f>IF(NOT(A502),"",IF(Journal!$C502="","INSTRUMENT MISSING",IF(B502=0,"UNKNOWN INSTRUMENT",IF(OR(NOT(ISNUMBER(C502)),NOT(ISNUMBER(D502))),"INSTRUMENT SPECS MISSING",IF(OR(C502&lt;=0,D502&lt;=0),"INSTRUMENT SPECS MISSING",IF(NOT(ISNUMBER(Journal!$E502)),"ENTRY MISSING",IF(NOT(ISNUMBER(Journal!$F502)),"SL MISSING",IF(Journal!$F502=Journal!$E502,"SL = ENTRY",IF(G502=0,"DIRECTION MISSING",IF(G502*(Journal!$E502-Journal!$F502)&lt;=0,"SL WRONG SIDE",IF(NOT(AND(ISNUMBER(Journal!$L502),Journal!$L502&gt;0)),IF(TRUE,"LOTS MISSING","RISK MISSING"),"")))))))))))</f>
        <v>0</v>
      </c>
      <c r="J502">
        <f>IF(NOT(A502),"",IF(I502&lt;&gt;"",I502,IF(AND(ISNUMBER(Journal!$G502),G502*(Journal!$G502-Journal!$E502)&lt;=0),"TP1 WRONG SIDE",IF(AND(ISNUMBER(Journal!$H502),G502*(Journal!$H502-Journal!$E502)&lt;=0),"TP2 WRONG SIDE",IF(AND(ISNUMBER(Journal!$I502),G502*(Journal!$I502-Journal!$E502)&lt;=0),"TP3 WRONG SIDE",IF(Journal!$K502="","OPEN",IF(AND(Journal!$M502&lt;&gt;"",OR(NOT(ISNUMBER(Journal!$M502)),Journal!$M502&lt;=0,Journal!$M502&gt;=1)),"TP1 % INVALID",IF(Journal!$K502="SL","OK",IF(Journal!$K502="TP",IF(ISNUMBER(Journal!$G502),"OK","TP1 MISSING"),IF(Journal!$K502="Manual exit",IF(ISNUMBER(Journal!$J502),"OK","MANUAL MISSING"),IF(Journal!$K502="TP1 + Breakeven",IF(ISNUMBER(Journal!$G502),"OK","TP1 MISSING"),IF(Journal!$K502="TP1 + Manual",IF(ISNUMBER(Journal!$G502),IF(ISNUMBER(Journal!$J502),"OK","MANUAL MISSING"),IF(ISNUMBER(Journal!$J502),"TP1 MISSING","TP1 &amp; MANUAL MISSING")),IF(Journal!$K502="Multiple TP",IF(ISNUMBER(Journal!$G502),IF(ISNUMBER(Journal!$H502),"OK","TP2 MISSING"),IF(ISNUMBER(Journal!$H502),"TP1 MISSING","TP1 &amp; TP2 MISSING")),"UNKNOWN OUTCOME")))))))))))))</f>
        <v>0</v>
      </c>
      <c r="K502">
        <f>J502="OK"</f>
        <v>0</v>
      </c>
      <c r="L502">
        <f>IF(ISNUMBER(Journal!$M502),Journal!$M502,0.5)</f>
        <v>0</v>
      </c>
      <c r="M502">
        <f>IF(NOT(K502),"",G502*IF(Journal!$K502="SL",Journal!$F502-Journal!$E502,IF(Journal!$K502="TP",Journal!$G502-Journal!$E502,IF(Journal!$K502="Manual exit",Journal!$J502-Journal!$E502,IF(Journal!$K502="TP1 + Breakeven",L502*(Journal!$G502-Journal!$E502),IF(Journal!$K502="TP1 + Manual",L502*(Journal!$G502-Journal!$E502)+(1-L502)*(Journal!$J502-Journal!$E502),(Journal!$G502+Journal!$H502+IF(ISNUMBER(Journal!$I502),Journal!$I502,0))/IF(ISNUMBER(Journal!$I502),3,2)-Journal!$E502))))))</f>
        <v>0</v>
      </c>
      <c r="N502">
        <f>IF(K502,Journal!$E502+G502*M502,"")</f>
        <v>0</v>
      </c>
      <c r="O502">
        <f>Q501</f>
        <v>0</v>
      </c>
      <c r="P502">
        <f>IF(OR(NOT(A502),I502&lt;&gt;""),"",Journal!$L502)</f>
        <v>0</v>
      </c>
      <c r="Q502">
        <f>O502+IF(K502,V502,0)</f>
        <v>0</v>
      </c>
      <c r="R502">
        <f>IF(P502="","",H502*P502*C502*D502)</f>
        <v>0</v>
      </c>
      <c r="S502">
        <f>IF(K502,M502*P502*C502*D502,"")</f>
        <v>0</v>
      </c>
      <c r="T502">
        <f>IF(K502,-IF(F502&gt;0,F502*Journal!$E502*P502*C502*D502,P502*E502),"")</f>
        <v>0</v>
      </c>
      <c r="U502">
        <f>IF(K502,IF(S502&gt;0,"W",IF(S502&lt;0,"L","B")),"")</f>
        <v>0</v>
      </c>
      <c r="V502">
        <f>IF(K502,S502+T502,"")</f>
        <v>0</v>
      </c>
      <c r="W502">
        <f>IF(K502,V502/O502,"")</f>
        <v>0</v>
      </c>
      <c r="X502">
        <f>IF(K502,M502/H502,"")</f>
        <v>0</v>
      </c>
      <c r="Y502">
        <f>IF(AND(OR(J502="OK",J502="OPEN"),ISNUMBER(Journal!$G502)),G502*(Journal!$G502-Journal!$E502)/H502,"")</f>
        <v>0</v>
      </c>
      <c r="Z502">
        <f>IF(AA502="","",IF(AND(ISNUMBER(Settings!$D$5),ISNUMBER(Settings!$E$5),IF(Settings!$D$5&lt;=Settings!$E$5,AND(AA502&gt;=Settings!$D$5,AA502&lt;Settings!$E$5),OR(AA502&gt;=Settings!$D$5,AA502&lt;Settings!$E$5))),Settings!$A$5,IF(AND(ISNUMBER(Settings!$D$6),ISNUMBER(Settings!$E$6),IF(Settings!$D$6&lt;=Settings!$E$6,AND(AA502&gt;=Settings!$D$6,AA502&lt;Settings!$E$6),OR(AA502&gt;=Settings!$D$6,AA502&lt;Settings!$E$6))),Settings!$A$6,IF(AND(ISNUMBER(Settings!$D$7),ISNUMBER(Settings!$E$7),IF(Settings!$D$7&lt;=Settings!$E$7,AND(AA502&gt;=Settings!$D$7,AA502&lt;Settings!$E$7),OR(AA502&gt;=Settings!$D$7,AA502&lt;Settings!$E$7))),Settings!$A$7,IF(AND(ISNUMBER(Settings!$D$8),ISNUMBER(Settings!$E$8),IF(Settings!$D$8&lt;=Settings!$E$8,AND(AA502&gt;=Settings!$D$8,AA502&lt;Settings!$E$8),OR(AA502&gt;=Settings!$D$8,AA502&lt;Settings!$E$8))),Settings!$A$8,IF(AND(ISNUMBER(Settings!$D$9),ISNUMBER(Settings!$E$9),IF(Settings!$D$9&lt;=Settings!$E$9,AND(AA502&gt;=Settings!$D$9,AA502&lt;Settings!$E$9),OR(AA502&gt;=Settings!$D$9,AA502&lt;Settings!$E$9))),Settings!$A$9,IF(AND(ISNUMBER(Settings!$D$10),ISNUMBER(Settings!$E$10),IF(Settings!$D$10&lt;=Settings!$E$10,AND(AA502&gt;=Settings!$D$10,AA502&lt;Settings!$E$10),OR(AA502&gt;=Settings!$D$10,AA502&lt;Settings!$E$10))),Settings!$A$10,"")))))))</f>
        <v>0</v>
      </c>
      <c r="AA502">
        <f>IF(AND(A502,ISNUMBER(Journal!$B502)),MOD(ROUND(MOD(Journal!$B502,1)*1440,0)-ROUND(Journal!$D$8*60,0),1440),"")</f>
        <v>0</v>
      </c>
      <c r="AB502">
        <f>IF(G502=1,"LONG",IF(G502=-1,"SHORT",""))</f>
        <v>0</v>
      </c>
      <c r="AC502">
        <f>AC501+IF(K502,1,0)</f>
        <v>0</v>
      </c>
      <c r="AD502">
        <f>IF(K502,AC502,"")</f>
        <v>0</v>
      </c>
      <c r="AE502">
        <f>J502="OPEN"</f>
        <v>0</v>
      </c>
      <c r="AF502">
        <f>AND(J502&lt;&gt;"",J502&lt;&gt;"OK",J502&lt;&gt;"OPEN")</f>
        <v>0</v>
      </c>
      <c r="AH502">
        <v>491</v>
      </c>
      <c r="AI502">
        <f>IF(AH502&gt;$AZ$11,"",IF(AH502=0,Journal!$D$3,INDEX($Q$11:$Q$1010,MATCH(AH502,$AD$11:$AD$1010,0))))</f>
        <v>0</v>
      </c>
      <c r="AJ502">
        <v>492</v>
      </c>
      <c r="AK502">
        <f>IF(AJ502&gt;$AZ$11,"",INDEX($P$11:$P$1010,MATCH(AJ502,$AD$11:$AD$1010,0)))</f>
        <v>0</v>
      </c>
    </row>
    <row r="503" spans="1:37">
      <c r="A503">
        <f>COUNTA(Journal!A503:M503)&gt;0</f>
        <v>0</v>
      </c>
      <c r="B503">
        <f>IF(Journal!$C503="",0,IFERROR(MATCH(Journal!$C503,Markets!$A$5:$A$154,0),0))</f>
        <v>0</v>
      </c>
      <c r="C503">
        <f>IF(B503&gt;0,INDEX(Markets!$C$5:$C$154,B503),"")</f>
        <v>0</v>
      </c>
      <c r="D503">
        <f>IF(B503&gt;0,INDEX(Markets!$F$5:$F$154,B503),"")</f>
        <v>0</v>
      </c>
      <c r="E503">
        <f>IF(B503&gt;0,IF(INDEX(Markets!$G$5:$G$154,B503)="",Journal!$D$4,INDEX(Markets!$G$5:$G$154,B503)),"")</f>
        <v>0</v>
      </c>
      <c r="F503">
        <f>IF(B503&gt;0,N(INDEX(Markets!$H$5:$H$154,B503)),0)</f>
        <v>0</v>
      </c>
      <c r="G503">
        <f>IF(Journal!$D503="LONG",1,IF(Journal!$D503="SHORT",-1,0))</f>
        <v>0</v>
      </c>
      <c r="H503">
        <f>IF(AND(ISNUMBER(Journal!$E503),ISNUMBER(Journal!$F503)),ABS(Journal!$E503-Journal!$F503),"")</f>
        <v>0</v>
      </c>
      <c r="I503">
        <f>IF(NOT(A503),"",IF(Journal!$C503="","INSTRUMENT MISSING",IF(B503=0,"UNKNOWN INSTRUMENT",IF(OR(NOT(ISNUMBER(C503)),NOT(ISNUMBER(D503))),"INSTRUMENT SPECS MISSING",IF(OR(C503&lt;=0,D503&lt;=0),"INSTRUMENT SPECS MISSING",IF(NOT(ISNUMBER(Journal!$E503)),"ENTRY MISSING",IF(NOT(ISNUMBER(Journal!$F503)),"SL MISSING",IF(Journal!$F503=Journal!$E503,"SL = ENTRY",IF(G503=0,"DIRECTION MISSING",IF(G503*(Journal!$E503-Journal!$F503)&lt;=0,"SL WRONG SIDE",IF(NOT(AND(ISNUMBER(Journal!$L503),Journal!$L503&gt;0)),IF(TRUE,"LOTS MISSING","RISK MISSING"),"")))))))))))</f>
        <v>0</v>
      </c>
      <c r="J503">
        <f>IF(NOT(A503),"",IF(I503&lt;&gt;"",I503,IF(AND(ISNUMBER(Journal!$G503),G503*(Journal!$G503-Journal!$E503)&lt;=0),"TP1 WRONG SIDE",IF(AND(ISNUMBER(Journal!$H503),G503*(Journal!$H503-Journal!$E503)&lt;=0),"TP2 WRONG SIDE",IF(AND(ISNUMBER(Journal!$I503),G503*(Journal!$I503-Journal!$E503)&lt;=0),"TP3 WRONG SIDE",IF(Journal!$K503="","OPEN",IF(AND(Journal!$M503&lt;&gt;"",OR(NOT(ISNUMBER(Journal!$M503)),Journal!$M503&lt;=0,Journal!$M503&gt;=1)),"TP1 % INVALID",IF(Journal!$K503="SL","OK",IF(Journal!$K503="TP",IF(ISNUMBER(Journal!$G503),"OK","TP1 MISSING"),IF(Journal!$K503="Manual exit",IF(ISNUMBER(Journal!$J503),"OK","MANUAL MISSING"),IF(Journal!$K503="TP1 + Breakeven",IF(ISNUMBER(Journal!$G503),"OK","TP1 MISSING"),IF(Journal!$K503="TP1 + Manual",IF(ISNUMBER(Journal!$G503),IF(ISNUMBER(Journal!$J503),"OK","MANUAL MISSING"),IF(ISNUMBER(Journal!$J503),"TP1 MISSING","TP1 &amp; MANUAL MISSING")),IF(Journal!$K503="Multiple TP",IF(ISNUMBER(Journal!$G503),IF(ISNUMBER(Journal!$H503),"OK","TP2 MISSING"),IF(ISNUMBER(Journal!$H503),"TP1 MISSING","TP1 &amp; TP2 MISSING")),"UNKNOWN OUTCOME")))))))))))))</f>
        <v>0</v>
      </c>
      <c r="K503">
        <f>J503="OK"</f>
        <v>0</v>
      </c>
      <c r="L503">
        <f>IF(ISNUMBER(Journal!$M503),Journal!$M503,0.5)</f>
        <v>0</v>
      </c>
      <c r="M503">
        <f>IF(NOT(K503),"",G503*IF(Journal!$K503="SL",Journal!$F503-Journal!$E503,IF(Journal!$K503="TP",Journal!$G503-Journal!$E503,IF(Journal!$K503="Manual exit",Journal!$J503-Journal!$E503,IF(Journal!$K503="TP1 + Breakeven",L503*(Journal!$G503-Journal!$E503),IF(Journal!$K503="TP1 + Manual",L503*(Journal!$G503-Journal!$E503)+(1-L503)*(Journal!$J503-Journal!$E503),(Journal!$G503+Journal!$H503+IF(ISNUMBER(Journal!$I503),Journal!$I503,0))/IF(ISNUMBER(Journal!$I503),3,2)-Journal!$E503))))))</f>
        <v>0</v>
      </c>
      <c r="N503">
        <f>IF(K503,Journal!$E503+G503*M503,"")</f>
        <v>0</v>
      </c>
      <c r="O503">
        <f>Q502</f>
        <v>0</v>
      </c>
      <c r="P503">
        <f>IF(OR(NOT(A503),I503&lt;&gt;""),"",Journal!$L503)</f>
        <v>0</v>
      </c>
      <c r="Q503">
        <f>O503+IF(K503,V503,0)</f>
        <v>0</v>
      </c>
      <c r="R503">
        <f>IF(P503="","",H503*P503*C503*D503)</f>
        <v>0</v>
      </c>
      <c r="S503">
        <f>IF(K503,M503*P503*C503*D503,"")</f>
        <v>0</v>
      </c>
      <c r="T503">
        <f>IF(K503,-IF(F503&gt;0,F503*Journal!$E503*P503*C503*D503,P503*E503),"")</f>
        <v>0</v>
      </c>
      <c r="U503">
        <f>IF(K503,IF(S503&gt;0,"W",IF(S503&lt;0,"L","B")),"")</f>
        <v>0</v>
      </c>
      <c r="V503">
        <f>IF(K503,S503+T503,"")</f>
        <v>0</v>
      </c>
      <c r="W503">
        <f>IF(K503,V503/O503,"")</f>
        <v>0</v>
      </c>
      <c r="X503">
        <f>IF(K503,M503/H503,"")</f>
        <v>0</v>
      </c>
      <c r="Y503">
        <f>IF(AND(OR(J503="OK",J503="OPEN"),ISNUMBER(Journal!$G503)),G503*(Journal!$G503-Journal!$E503)/H503,"")</f>
        <v>0</v>
      </c>
      <c r="Z503">
        <f>IF(AA503="","",IF(AND(ISNUMBER(Settings!$D$5),ISNUMBER(Settings!$E$5),IF(Settings!$D$5&lt;=Settings!$E$5,AND(AA503&gt;=Settings!$D$5,AA503&lt;Settings!$E$5),OR(AA503&gt;=Settings!$D$5,AA503&lt;Settings!$E$5))),Settings!$A$5,IF(AND(ISNUMBER(Settings!$D$6),ISNUMBER(Settings!$E$6),IF(Settings!$D$6&lt;=Settings!$E$6,AND(AA503&gt;=Settings!$D$6,AA503&lt;Settings!$E$6),OR(AA503&gt;=Settings!$D$6,AA503&lt;Settings!$E$6))),Settings!$A$6,IF(AND(ISNUMBER(Settings!$D$7),ISNUMBER(Settings!$E$7),IF(Settings!$D$7&lt;=Settings!$E$7,AND(AA503&gt;=Settings!$D$7,AA503&lt;Settings!$E$7),OR(AA503&gt;=Settings!$D$7,AA503&lt;Settings!$E$7))),Settings!$A$7,IF(AND(ISNUMBER(Settings!$D$8),ISNUMBER(Settings!$E$8),IF(Settings!$D$8&lt;=Settings!$E$8,AND(AA503&gt;=Settings!$D$8,AA503&lt;Settings!$E$8),OR(AA503&gt;=Settings!$D$8,AA503&lt;Settings!$E$8))),Settings!$A$8,IF(AND(ISNUMBER(Settings!$D$9),ISNUMBER(Settings!$E$9),IF(Settings!$D$9&lt;=Settings!$E$9,AND(AA503&gt;=Settings!$D$9,AA503&lt;Settings!$E$9),OR(AA503&gt;=Settings!$D$9,AA503&lt;Settings!$E$9))),Settings!$A$9,IF(AND(ISNUMBER(Settings!$D$10),ISNUMBER(Settings!$E$10),IF(Settings!$D$10&lt;=Settings!$E$10,AND(AA503&gt;=Settings!$D$10,AA503&lt;Settings!$E$10),OR(AA503&gt;=Settings!$D$10,AA503&lt;Settings!$E$10))),Settings!$A$10,"")))))))</f>
        <v>0</v>
      </c>
      <c r="AA503">
        <f>IF(AND(A503,ISNUMBER(Journal!$B503)),MOD(ROUND(MOD(Journal!$B503,1)*1440,0)-ROUND(Journal!$D$8*60,0),1440),"")</f>
        <v>0</v>
      </c>
      <c r="AB503">
        <f>IF(G503=1,"LONG",IF(G503=-1,"SHORT",""))</f>
        <v>0</v>
      </c>
      <c r="AC503">
        <f>AC502+IF(K503,1,0)</f>
        <v>0</v>
      </c>
      <c r="AD503">
        <f>IF(K503,AC503,"")</f>
        <v>0</v>
      </c>
      <c r="AE503">
        <f>J503="OPEN"</f>
        <v>0</v>
      </c>
      <c r="AF503">
        <f>AND(J503&lt;&gt;"",J503&lt;&gt;"OK",J503&lt;&gt;"OPEN")</f>
        <v>0</v>
      </c>
      <c r="AH503">
        <v>492</v>
      </c>
      <c r="AI503">
        <f>IF(AH503&gt;$AZ$11,"",IF(AH503=0,Journal!$D$3,INDEX($Q$11:$Q$1010,MATCH(AH503,$AD$11:$AD$1010,0))))</f>
        <v>0</v>
      </c>
      <c r="AJ503">
        <v>493</v>
      </c>
      <c r="AK503">
        <f>IF(AJ503&gt;$AZ$11,"",INDEX($P$11:$P$1010,MATCH(AJ503,$AD$11:$AD$1010,0)))</f>
        <v>0</v>
      </c>
    </row>
    <row r="504" spans="1:37">
      <c r="A504">
        <f>COUNTA(Journal!A504:M504)&gt;0</f>
        <v>0</v>
      </c>
      <c r="B504">
        <f>IF(Journal!$C504="",0,IFERROR(MATCH(Journal!$C504,Markets!$A$5:$A$154,0),0))</f>
        <v>0</v>
      </c>
      <c r="C504">
        <f>IF(B504&gt;0,INDEX(Markets!$C$5:$C$154,B504),"")</f>
        <v>0</v>
      </c>
      <c r="D504">
        <f>IF(B504&gt;0,INDEX(Markets!$F$5:$F$154,B504),"")</f>
        <v>0</v>
      </c>
      <c r="E504">
        <f>IF(B504&gt;0,IF(INDEX(Markets!$G$5:$G$154,B504)="",Journal!$D$4,INDEX(Markets!$G$5:$G$154,B504)),"")</f>
        <v>0</v>
      </c>
      <c r="F504">
        <f>IF(B504&gt;0,N(INDEX(Markets!$H$5:$H$154,B504)),0)</f>
        <v>0</v>
      </c>
      <c r="G504">
        <f>IF(Journal!$D504="LONG",1,IF(Journal!$D504="SHORT",-1,0))</f>
        <v>0</v>
      </c>
      <c r="H504">
        <f>IF(AND(ISNUMBER(Journal!$E504),ISNUMBER(Journal!$F504)),ABS(Journal!$E504-Journal!$F504),"")</f>
        <v>0</v>
      </c>
      <c r="I504">
        <f>IF(NOT(A504),"",IF(Journal!$C504="","INSTRUMENT MISSING",IF(B504=0,"UNKNOWN INSTRUMENT",IF(OR(NOT(ISNUMBER(C504)),NOT(ISNUMBER(D504))),"INSTRUMENT SPECS MISSING",IF(OR(C504&lt;=0,D504&lt;=0),"INSTRUMENT SPECS MISSING",IF(NOT(ISNUMBER(Journal!$E504)),"ENTRY MISSING",IF(NOT(ISNUMBER(Journal!$F504)),"SL MISSING",IF(Journal!$F504=Journal!$E504,"SL = ENTRY",IF(G504=0,"DIRECTION MISSING",IF(G504*(Journal!$E504-Journal!$F504)&lt;=0,"SL WRONG SIDE",IF(NOT(AND(ISNUMBER(Journal!$L504),Journal!$L504&gt;0)),IF(TRUE,"LOTS MISSING","RISK MISSING"),"")))))))))))</f>
        <v>0</v>
      </c>
      <c r="J504">
        <f>IF(NOT(A504),"",IF(I504&lt;&gt;"",I504,IF(AND(ISNUMBER(Journal!$G504),G504*(Journal!$G504-Journal!$E504)&lt;=0),"TP1 WRONG SIDE",IF(AND(ISNUMBER(Journal!$H504),G504*(Journal!$H504-Journal!$E504)&lt;=0),"TP2 WRONG SIDE",IF(AND(ISNUMBER(Journal!$I504),G504*(Journal!$I504-Journal!$E504)&lt;=0),"TP3 WRONG SIDE",IF(Journal!$K504="","OPEN",IF(AND(Journal!$M504&lt;&gt;"",OR(NOT(ISNUMBER(Journal!$M504)),Journal!$M504&lt;=0,Journal!$M504&gt;=1)),"TP1 % INVALID",IF(Journal!$K504="SL","OK",IF(Journal!$K504="TP",IF(ISNUMBER(Journal!$G504),"OK","TP1 MISSING"),IF(Journal!$K504="Manual exit",IF(ISNUMBER(Journal!$J504),"OK","MANUAL MISSING"),IF(Journal!$K504="TP1 + Breakeven",IF(ISNUMBER(Journal!$G504),"OK","TP1 MISSING"),IF(Journal!$K504="TP1 + Manual",IF(ISNUMBER(Journal!$G504),IF(ISNUMBER(Journal!$J504),"OK","MANUAL MISSING"),IF(ISNUMBER(Journal!$J504),"TP1 MISSING","TP1 &amp; MANUAL MISSING")),IF(Journal!$K504="Multiple TP",IF(ISNUMBER(Journal!$G504),IF(ISNUMBER(Journal!$H504),"OK","TP2 MISSING"),IF(ISNUMBER(Journal!$H504),"TP1 MISSING","TP1 &amp; TP2 MISSING")),"UNKNOWN OUTCOME")))))))))))))</f>
        <v>0</v>
      </c>
      <c r="K504">
        <f>J504="OK"</f>
        <v>0</v>
      </c>
      <c r="L504">
        <f>IF(ISNUMBER(Journal!$M504),Journal!$M504,0.5)</f>
        <v>0</v>
      </c>
      <c r="M504">
        <f>IF(NOT(K504),"",G504*IF(Journal!$K504="SL",Journal!$F504-Journal!$E504,IF(Journal!$K504="TP",Journal!$G504-Journal!$E504,IF(Journal!$K504="Manual exit",Journal!$J504-Journal!$E504,IF(Journal!$K504="TP1 + Breakeven",L504*(Journal!$G504-Journal!$E504),IF(Journal!$K504="TP1 + Manual",L504*(Journal!$G504-Journal!$E504)+(1-L504)*(Journal!$J504-Journal!$E504),(Journal!$G504+Journal!$H504+IF(ISNUMBER(Journal!$I504),Journal!$I504,0))/IF(ISNUMBER(Journal!$I504),3,2)-Journal!$E504))))))</f>
        <v>0</v>
      </c>
      <c r="N504">
        <f>IF(K504,Journal!$E504+G504*M504,"")</f>
        <v>0</v>
      </c>
      <c r="O504">
        <f>Q503</f>
        <v>0</v>
      </c>
      <c r="P504">
        <f>IF(OR(NOT(A504),I504&lt;&gt;""),"",Journal!$L504)</f>
        <v>0</v>
      </c>
      <c r="Q504">
        <f>O504+IF(K504,V504,0)</f>
        <v>0</v>
      </c>
      <c r="R504">
        <f>IF(P504="","",H504*P504*C504*D504)</f>
        <v>0</v>
      </c>
      <c r="S504">
        <f>IF(K504,M504*P504*C504*D504,"")</f>
        <v>0</v>
      </c>
      <c r="T504">
        <f>IF(K504,-IF(F504&gt;0,F504*Journal!$E504*P504*C504*D504,P504*E504),"")</f>
        <v>0</v>
      </c>
      <c r="U504">
        <f>IF(K504,IF(S504&gt;0,"W",IF(S504&lt;0,"L","B")),"")</f>
        <v>0</v>
      </c>
      <c r="V504">
        <f>IF(K504,S504+T504,"")</f>
        <v>0</v>
      </c>
      <c r="W504">
        <f>IF(K504,V504/O504,"")</f>
        <v>0</v>
      </c>
      <c r="X504">
        <f>IF(K504,M504/H504,"")</f>
        <v>0</v>
      </c>
      <c r="Y504">
        <f>IF(AND(OR(J504="OK",J504="OPEN"),ISNUMBER(Journal!$G504)),G504*(Journal!$G504-Journal!$E504)/H504,"")</f>
        <v>0</v>
      </c>
      <c r="Z504">
        <f>IF(AA504="","",IF(AND(ISNUMBER(Settings!$D$5),ISNUMBER(Settings!$E$5),IF(Settings!$D$5&lt;=Settings!$E$5,AND(AA504&gt;=Settings!$D$5,AA504&lt;Settings!$E$5),OR(AA504&gt;=Settings!$D$5,AA504&lt;Settings!$E$5))),Settings!$A$5,IF(AND(ISNUMBER(Settings!$D$6),ISNUMBER(Settings!$E$6),IF(Settings!$D$6&lt;=Settings!$E$6,AND(AA504&gt;=Settings!$D$6,AA504&lt;Settings!$E$6),OR(AA504&gt;=Settings!$D$6,AA504&lt;Settings!$E$6))),Settings!$A$6,IF(AND(ISNUMBER(Settings!$D$7),ISNUMBER(Settings!$E$7),IF(Settings!$D$7&lt;=Settings!$E$7,AND(AA504&gt;=Settings!$D$7,AA504&lt;Settings!$E$7),OR(AA504&gt;=Settings!$D$7,AA504&lt;Settings!$E$7))),Settings!$A$7,IF(AND(ISNUMBER(Settings!$D$8),ISNUMBER(Settings!$E$8),IF(Settings!$D$8&lt;=Settings!$E$8,AND(AA504&gt;=Settings!$D$8,AA504&lt;Settings!$E$8),OR(AA504&gt;=Settings!$D$8,AA504&lt;Settings!$E$8))),Settings!$A$8,IF(AND(ISNUMBER(Settings!$D$9),ISNUMBER(Settings!$E$9),IF(Settings!$D$9&lt;=Settings!$E$9,AND(AA504&gt;=Settings!$D$9,AA504&lt;Settings!$E$9),OR(AA504&gt;=Settings!$D$9,AA504&lt;Settings!$E$9))),Settings!$A$9,IF(AND(ISNUMBER(Settings!$D$10),ISNUMBER(Settings!$E$10),IF(Settings!$D$10&lt;=Settings!$E$10,AND(AA504&gt;=Settings!$D$10,AA504&lt;Settings!$E$10),OR(AA504&gt;=Settings!$D$10,AA504&lt;Settings!$E$10))),Settings!$A$10,"")))))))</f>
        <v>0</v>
      </c>
      <c r="AA504">
        <f>IF(AND(A504,ISNUMBER(Journal!$B504)),MOD(ROUND(MOD(Journal!$B504,1)*1440,0)-ROUND(Journal!$D$8*60,0),1440),"")</f>
        <v>0</v>
      </c>
      <c r="AB504">
        <f>IF(G504=1,"LONG",IF(G504=-1,"SHORT",""))</f>
        <v>0</v>
      </c>
      <c r="AC504">
        <f>AC503+IF(K504,1,0)</f>
        <v>0</v>
      </c>
      <c r="AD504">
        <f>IF(K504,AC504,"")</f>
        <v>0</v>
      </c>
      <c r="AE504">
        <f>J504="OPEN"</f>
        <v>0</v>
      </c>
      <c r="AF504">
        <f>AND(J504&lt;&gt;"",J504&lt;&gt;"OK",J504&lt;&gt;"OPEN")</f>
        <v>0</v>
      </c>
      <c r="AH504">
        <v>493</v>
      </c>
      <c r="AI504">
        <f>IF(AH504&gt;$AZ$11,"",IF(AH504=0,Journal!$D$3,INDEX($Q$11:$Q$1010,MATCH(AH504,$AD$11:$AD$1010,0))))</f>
        <v>0</v>
      </c>
      <c r="AJ504">
        <v>494</v>
      </c>
      <c r="AK504">
        <f>IF(AJ504&gt;$AZ$11,"",INDEX($P$11:$P$1010,MATCH(AJ504,$AD$11:$AD$1010,0)))</f>
        <v>0</v>
      </c>
    </row>
    <row r="505" spans="1:37">
      <c r="A505">
        <f>COUNTA(Journal!A505:M505)&gt;0</f>
        <v>0</v>
      </c>
      <c r="B505">
        <f>IF(Journal!$C505="",0,IFERROR(MATCH(Journal!$C505,Markets!$A$5:$A$154,0),0))</f>
        <v>0</v>
      </c>
      <c r="C505">
        <f>IF(B505&gt;0,INDEX(Markets!$C$5:$C$154,B505),"")</f>
        <v>0</v>
      </c>
      <c r="D505">
        <f>IF(B505&gt;0,INDEX(Markets!$F$5:$F$154,B505),"")</f>
        <v>0</v>
      </c>
      <c r="E505">
        <f>IF(B505&gt;0,IF(INDEX(Markets!$G$5:$G$154,B505)="",Journal!$D$4,INDEX(Markets!$G$5:$G$154,B505)),"")</f>
        <v>0</v>
      </c>
      <c r="F505">
        <f>IF(B505&gt;0,N(INDEX(Markets!$H$5:$H$154,B505)),0)</f>
        <v>0</v>
      </c>
      <c r="G505">
        <f>IF(Journal!$D505="LONG",1,IF(Journal!$D505="SHORT",-1,0))</f>
        <v>0</v>
      </c>
      <c r="H505">
        <f>IF(AND(ISNUMBER(Journal!$E505),ISNUMBER(Journal!$F505)),ABS(Journal!$E505-Journal!$F505),"")</f>
        <v>0</v>
      </c>
      <c r="I505">
        <f>IF(NOT(A505),"",IF(Journal!$C505="","INSTRUMENT MISSING",IF(B505=0,"UNKNOWN INSTRUMENT",IF(OR(NOT(ISNUMBER(C505)),NOT(ISNUMBER(D505))),"INSTRUMENT SPECS MISSING",IF(OR(C505&lt;=0,D505&lt;=0),"INSTRUMENT SPECS MISSING",IF(NOT(ISNUMBER(Journal!$E505)),"ENTRY MISSING",IF(NOT(ISNUMBER(Journal!$F505)),"SL MISSING",IF(Journal!$F505=Journal!$E505,"SL = ENTRY",IF(G505=0,"DIRECTION MISSING",IF(G505*(Journal!$E505-Journal!$F505)&lt;=0,"SL WRONG SIDE",IF(NOT(AND(ISNUMBER(Journal!$L505),Journal!$L505&gt;0)),IF(TRUE,"LOTS MISSING","RISK MISSING"),"")))))))))))</f>
        <v>0</v>
      </c>
      <c r="J505">
        <f>IF(NOT(A505),"",IF(I505&lt;&gt;"",I505,IF(AND(ISNUMBER(Journal!$G505),G505*(Journal!$G505-Journal!$E505)&lt;=0),"TP1 WRONG SIDE",IF(AND(ISNUMBER(Journal!$H505),G505*(Journal!$H505-Journal!$E505)&lt;=0),"TP2 WRONG SIDE",IF(AND(ISNUMBER(Journal!$I505),G505*(Journal!$I505-Journal!$E505)&lt;=0),"TP3 WRONG SIDE",IF(Journal!$K505="","OPEN",IF(AND(Journal!$M505&lt;&gt;"",OR(NOT(ISNUMBER(Journal!$M505)),Journal!$M505&lt;=0,Journal!$M505&gt;=1)),"TP1 % INVALID",IF(Journal!$K505="SL","OK",IF(Journal!$K505="TP",IF(ISNUMBER(Journal!$G505),"OK","TP1 MISSING"),IF(Journal!$K505="Manual exit",IF(ISNUMBER(Journal!$J505),"OK","MANUAL MISSING"),IF(Journal!$K505="TP1 + Breakeven",IF(ISNUMBER(Journal!$G505),"OK","TP1 MISSING"),IF(Journal!$K505="TP1 + Manual",IF(ISNUMBER(Journal!$G505),IF(ISNUMBER(Journal!$J505),"OK","MANUAL MISSING"),IF(ISNUMBER(Journal!$J505),"TP1 MISSING","TP1 &amp; MANUAL MISSING")),IF(Journal!$K505="Multiple TP",IF(ISNUMBER(Journal!$G505),IF(ISNUMBER(Journal!$H505),"OK","TP2 MISSING"),IF(ISNUMBER(Journal!$H505),"TP1 MISSING","TP1 &amp; TP2 MISSING")),"UNKNOWN OUTCOME")))))))))))))</f>
        <v>0</v>
      </c>
      <c r="K505">
        <f>J505="OK"</f>
        <v>0</v>
      </c>
      <c r="L505">
        <f>IF(ISNUMBER(Journal!$M505),Journal!$M505,0.5)</f>
        <v>0</v>
      </c>
      <c r="M505">
        <f>IF(NOT(K505),"",G505*IF(Journal!$K505="SL",Journal!$F505-Journal!$E505,IF(Journal!$K505="TP",Journal!$G505-Journal!$E505,IF(Journal!$K505="Manual exit",Journal!$J505-Journal!$E505,IF(Journal!$K505="TP1 + Breakeven",L505*(Journal!$G505-Journal!$E505),IF(Journal!$K505="TP1 + Manual",L505*(Journal!$G505-Journal!$E505)+(1-L505)*(Journal!$J505-Journal!$E505),(Journal!$G505+Journal!$H505+IF(ISNUMBER(Journal!$I505),Journal!$I505,0))/IF(ISNUMBER(Journal!$I505),3,2)-Journal!$E505))))))</f>
        <v>0</v>
      </c>
      <c r="N505">
        <f>IF(K505,Journal!$E505+G505*M505,"")</f>
        <v>0</v>
      </c>
      <c r="O505">
        <f>Q504</f>
        <v>0</v>
      </c>
      <c r="P505">
        <f>IF(OR(NOT(A505),I505&lt;&gt;""),"",Journal!$L505)</f>
        <v>0</v>
      </c>
      <c r="Q505">
        <f>O505+IF(K505,V505,0)</f>
        <v>0</v>
      </c>
      <c r="R505">
        <f>IF(P505="","",H505*P505*C505*D505)</f>
        <v>0</v>
      </c>
      <c r="S505">
        <f>IF(K505,M505*P505*C505*D505,"")</f>
        <v>0</v>
      </c>
      <c r="T505">
        <f>IF(K505,-IF(F505&gt;0,F505*Journal!$E505*P505*C505*D505,P505*E505),"")</f>
        <v>0</v>
      </c>
      <c r="U505">
        <f>IF(K505,IF(S505&gt;0,"W",IF(S505&lt;0,"L","B")),"")</f>
        <v>0</v>
      </c>
      <c r="V505">
        <f>IF(K505,S505+T505,"")</f>
        <v>0</v>
      </c>
      <c r="W505">
        <f>IF(K505,V505/O505,"")</f>
        <v>0</v>
      </c>
      <c r="X505">
        <f>IF(K505,M505/H505,"")</f>
        <v>0</v>
      </c>
      <c r="Y505">
        <f>IF(AND(OR(J505="OK",J505="OPEN"),ISNUMBER(Journal!$G505)),G505*(Journal!$G505-Journal!$E505)/H505,"")</f>
        <v>0</v>
      </c>
      <c r="Z505">
        <f>IF(AA505="","",IF(AND(ISNUMBER(Settings!$D$5),ISNUMBER(Settings!$E$5),IF(Settings!$D$5&lt;=Settings!$E$5,AND(AA505&gt;=Settings!$D$5,AA505&lt;Settings!$E$5),OR(AA505&gt;=Settings!$D$5,AA505&lt;Settings!$E$5))),Settings!$A$5,IF(AND(ISNUMBER(Settings!$D$6),ISNUMBER(Settings!$E$6),IF(Settings!$D$6&lt;=Settings!$E$6,AND(AA505&gt;=Settings!$D$6,AA505&lt;Settings!$E$6),OR(AA505&gt;=Settings!$D$6,AA505&lt;Settings!$E$6))),Settings!$A$6,IF(AND(ISNUMBER(Settings!$D$7),ISNUMBER(Settings!$E$7),IF(Settings!$D$7&lt;=Settings!$E$7,AND(AA505&gt;=Settings!$D$7,AA505&lt;Settings!$E$7),OR(AA505&gt;=Settings!$D$7,AA505&lt;Settings!$E$7))),Settings!$A$7,IF(AND(ISNUMBER(Settings!$D$8),ISNUMBER(Settings!$E$8),IF(Settings!$D$8&lt;=Settings!$E$8,AND(AA505&gt;=Settings!$D$8,AA505&lt;Settings!$E$8),OR(AA505&gt;=Settings!$D$8,AA505&lt;Settings!$E$8))),Settings!$A$8,IF(AND(ISNUMBER(Settings!$D$9),ISNUMBER(Settings!$E$9),IF(Settings!$D$9&lt;=Settings!$E$9,AND(AA505&gt;=Settings!$D$9,AA505&lt;Settings!$E$9),OR(AA505&gt;=Settings!$D$9,AA505&lt;Settings!$E$9))),Settings!$A$9,IF(AND(ISNUMBER(Settings!$D$10),ISNUMBER(Settings!$E$10),IF(Settings!$D$10&lt;=Settings!$E$10,AND(AA505&gt;=Settings!$D$10,AA505&lt;Settings!$E$10),OR(AA505&gt;=Settings!$D$10,AA505&lt;Settings!$E$10))),Settings!$A$10,"")))))))</f>
        <v>0</v>
      </c>
      <c r="AA505">
        <f>IF(AND(A505,ISNUMBER(Journal!$B505)),MOD(ROUND(MOD(Journal!$B505,1)*1440,0)-ROUND(Journal!$D$8*60,0),1440),"")</f>
        <v>0</v>
      </c>
      <c r="AB505">
        <f>IF(G505=1,"LONG",IF(G505=-1,"SHORT",""))</f>
        <v>0</v>
      </c>
      <c r="AC505">
        <f>AC504+IF(K505,1,0)</f>
        <v>0</v>
      </c>
      <c r="AD505">
        <f>IF(K505,AC505,"")</f>
        <v>0</v>
      </c>
      <c r="AE505">
        <f>J505="OPEN"</f>
        <v>0</v>
      </c>
      <c r="AF505">
        <f>AND(J505&lt;&gt;"",J505&lt;&gt;"OK",J505&lt;&gt;"OPEN")</f>
        <v>0</v>
      </c>
      <c r="AH505">
        <v>494</v>
      </c>
      <c r="AI505">
        <f>IF(AH505&gt;$AZ$11,"",IF(AH505=0,Journal!$D$3,INDEX($Q$11:$Q$1010,MATCH(AH505,$AD$11:$AD$1010,0))))</f>
        <v>0</v>
      </c>
      <c r="AJ505">
        <v>495</v>
      </c>
      <c r="AK505">
        <f>IF(AJ505&gt;$AZ$11,"",INDEX($P$11:$P$1010,MATCH(AJ505,$AD$11:$AD$1010,0)))</f>
        <v>0</v>
      </c>
    </row>
    <row r="506" spans="1:37">
      <c r="A506">
        <f>COUNTA(Journal!A506:M506)&gt;0</f>
        <v>0</v>
      </c>
      <c r="B506">
        <f>IF(Journal!$C506="",0,IFERROR(MATCH(Journal!$C506,Markets!$A$5:$A$154,0),0))</f>
        <v>0</v>
      </c>
      <c r="C506">
        <f>IF(B506&gt;0,INDEX(Markets!$C$5:$C$154,B506),"")</f>
        <v>0</v>
      </c>
      <c r="D506">
        <f>IF(B506&gt;0,INDEX(Markets!$F$5:$F$154,B506),"")</f>
        <v>0</v>
      </c>
      <c r="E506">
        <f>IF(B506&gt;0,IF(INDEX(Markets!$G$5:$G$154,B506)="",Journal!$D$4,INDEX(Markets!$G$5:$G$154,B506)),"")</f>
        <v>0</v>
      </c>
      <c r="F506">
        <f>IF(B506&gt;0,N(INDEX(Markets!$H$5:$H$154,B506)),0)</f>
        <v>0</v>
      </c>
      <c r="G506">
        <f>IF(Journal!$D506="LONG",1,IF(Journal!$D506="SHORT",-1,0))</f>
        <v>0</v>
      </c>
      <c r="H506">
        <f>IF(AND(ISNUMBER(Journal!$E506),ISNUMBER(Journal!$F506)),ABS(Journal!$E506-Journal!$F506),"")</f>
        <v>0</v>
      </c>
      <c r="I506">
        <f>IF(NOT(A506),"",IF(Journal!$C506="","INSTRUMENT MISSING",IF(B506=0,"UNKNOWN INSTRUMENT",IF(OR(NOT(ISNUMBER(C506)),NOT(ISNUMBER(D506))),"INSTRUMENT SPECS MISSING",IF(OR(C506&lt;=0,D506&lt;=0),"INSTRUMENT SPECS MISSING",IF(NOT(ISNUMBER(Journal!$E506)),"ENTRY MISSING",IF(NOT(ISNUMBER(Journal!$F506)),"SL MISSING",IF(Journal!$F506=Journal!$E506,"SL = ENTRY",IF(G506=0,"DIRECTION MISSING",IF(G506*(Journal!$E506-Journal!$F506)&lt;=0,"SL WRONG SIDE",IF(NOT(AND(ISNUMBER(Journal!$L506),Journal!$L506&gt;0)),IF(TRUE,"LOTS MISSING","RISK MISSING"),"")))))))))))</f>
        <v>0</v>
      </c>
      <c r="J506">
        <f>IF(NOT(A506),"",IF(I506&lt;&gt;"",I506,IF(AND(ISNUMBER(Journal!$G506),G506*(Journal!$G506-Journal!$E506)&lt;=0),"TP1 WRONG SIDE",IF(AND(ISNUMBER(Journal!$H506),G506*(Journal!$H506-Journal!$E506)&lt;=0),"TP2 WRONG SIDE",IF(AND(ISNUMBER(Journal!$I506),G506*(Journal!$I506-Journal!$E506)&lt;=0),"TP3 WRONG SIDE",IF(Journal!$K506="","OPEN",IF(AND(Journal!$M506&lt;&gt;"",OR(NOT(ISNUMBER(Journal!$M506)),Journal!$M506&lt;=0,Journal!$M506&gt;=1)),"TP1 % INVALID",IF(Journal!$K506="SL","OK",IF(Journal!$K506="TP",IF(ISNUMBER(Journal!$G506),"OK","TP1 MISSING"),IF(Journal!$K506="Manual exit",IF(ISNUMBER(Journal!$J506),"OK","MANUAL MISSING"),IF(Journal!$K506="TP1 + Breakeven",IF(ISNUMBER(Journal!$G506),"OK","TP1 MISSING"),IF(Journal!$K506="TP1 + Manual",IF(ISNUMBER(Journal!$G506),IF(ISNUMBER(Journal!$J506),"OK","MANUAL MISSING"),IF(ISNUMBER(Journal!$J506),"TP1 MISSING","TP1 &amp; MANUAL MISSING")),IF(Journal!$K506="Multiple TP",IF(ISNUMBER(Journal!$G506),IF(ISNUMBER(Journal!$H506),"OK","TP2 MISSING"),IF(ISNUMBER(Journal!$H506),"TP1 MISSING","TP1 &amp; TP2 MISSING")),"UNKNOWN OUTCOME")))))))))))))</f>
        <v>0</v>
      </c>
      <c r="K506">
        <f>J506="OK"</f>
        <v>0</v>
      </c>
      <c r="L506">
        <f>IF(ISNUMBER(Journal!$M506),Journal!$M506,0.5)</f>
        <v>0</v>
      </c>
      <c r="M506">
        <f>IF(NOT(K506),"",G506*IF(Journal!$K506="SL",Journal!$F506-Journal!$E506,IF(Journal!$K506="TP",Journal!$G506-Journal!$E506,IF(Journal!$K506="Manual exit",Journal!$J506-Journal!$E506,IF(Journal!$K506="TP1 + Breakeven",L506*(Journal!$G506-Journal!$E506),IF(Journal!$K506="TP1 + Manual",L506*(Journal!$G506-Journal!$E506)+(1-L506)*(Journal!$J506-Journal!$E506),(Journal!$G506+Journal!$H506+IF(ISNUMBER(Journal!$I506),Journal!$I506,0))/IF(ISNUMBER(Journal!$I506),3,2)-Journal!$E506))))))</f>
        <v>0</v>
      </c>
      <c r="N506">
        <f>IF(K506,Journal!$E506+G506*M506,"")</f>
        <v>0</v>
      </c>
      <c r="O506">
        <f>Q505</f>
        <v>0</v>
      </c>
      <c r="P506">
        <f>IF(OR(NOT(A506),I506&lt;&gt;""),"",Journal!$L506)</f>
        <v>0</v>
      </c>
      <c r="Q506">
        <f>O506+IF(K506,V506,0)</f>
        <v>0</v>
      </c>
      <c r="R506">
        <f>IF(P506="","",H506*P506*C506*D506)</f>
        <v>0</v>
      </c>
      <c r="S506">
        <f>IF(K506,M506*P506*C506*D506,"")</f>
        <v>0</v>
      </c>
      <c r="T506">
        <f>IF(K506,-IF(F506&gt;0,F506*Journal!$E506*P506*C506*D506,P506*E506),"")</f>
        <v>0</v>
      </c>
      <c r="U506">
        <f>IF(K506,IF(S506&gt;0,"W",IF(S506&lt;0,"L","B")),"")</f>
        <v>0</v>
      </c>
      <c r="V506">
        <f>IF(K506,S506+T506,"")</f>
        <v>0</v>
      </c>
      <c r="W506">
        <f>IF(K506,V506/O506,"")</f>
        <v>0</v>
      </c>
      <c r="X506">
        <f>IF(K506,M506/H506,"")</f>
        <v>0</v>
      </c>
      <c r="Y506">
        <f>IF(AND(OR(J506="OK",J506="OPEN"),ISNUMBER(Journal!$G506)),G506*(Journal!$G506-Journal!$E506)/H506,"")</f>
        <v>0</v>
      </c>
      <c r="Z506">
        <f>IF(AA506="","",IF(AND(ISNUMBER(Settings!$D$5),ISNUMBER(Settings!$E$5),IF(Settings!$D$5&lt;=Settings!$E$5,AND(AA506&gt;=Settings!$D$5,AA506&lt;Settings!$E$5),OR(AA506&gt;=Settings!$D$5,AA506&lt;Settings!$E$5))),Settings!$A$5,IF(AND(ISNUMBER(Settings!$D$6),ISNUMBER(Settings!$E$6),IF(Settings!$D$6&lt;=Settings!$E$6,AND(AA506&gt;=Settings!$D$6,AA506&lt;Settings!$E$6),OR(AA506&gt;=Settings!$D$6,AA506&lt;Settings!$E$6))),Settings!$A$6,IF(AND(ISNUMBER(Settings!$D$7),ISNUMBER(Settings!$E$7),IF(Settings!$D$7&lt;=Settings!$E$7,AND(AA506&gt;=Settings!$D$7,AA506&lt;Settings!$E$7),OR(AA506&gt;=Settings!$D$7,AA506&lt;Settings!$E$7))),Settings!$A$7,IF(AND(ISNUMBER(Settings!$D$8),ISNUMBER(Settings!$E$8),IF(Settings!$D$8&lt;=Settings!$E$8,AND(AA506&gt;=Settings!$D$8,AA506&lt;Settings!$E$8),OR(AA506&gt;=Settings!$D$8,AA506&lt;Settings!$E$8))),Settings!$A$8,IF(AND(ISNUMBER(Settings!$D$9),ISNUMBER(Settings!$E$9),IF(Settings!$D$9&lt;=Settings!$E$9,AND(AA506&gt;=Settings!$D$9,AA506&lt;Settings!$E$9),OR(AA506&gt;=Settings!$D$9,AA506&lt;Settings!$E$9))),Settings!$A$9,IF(AND(ISNUMBER(Settings!$D$10),ISNUMBER(Settings!$E$10),IF(Settings!$D$10&lt;=Settings!$E$10,AND(AA506&gt;=Settings!$D$10,AA506&lt;Settings!$E$10),OR(AA506&gt;=Settings!$D$10,AA506&lt;Settings!$E$10))),Settings!$A$10,"")))))))</f>
        <v>0</v>
      </c>
      <c r="AA506">
        <f>IF(AND(A506,ISNUMBER(Journal!$B506)),MOD(ROUND(MOD(Journal!$B506,1)*1440,0)-ROUND(Journal!$D$8*60,0),1440),"")</f>
        <v>0</v>
      </c>
      <c r="AB506">
        <f>IF(G506=1,"LONG",IF(G506=-1,"SHORT",""))</f>
        <v>0</v>
      </c>
      <c r="AC506">
        <f>AC505+IF(K506,1,0)</f>
        <v>0</v>
      </c>
      <c r="AD506">
        <f>IF(K506,AC506,"")</f>
        <v>0</v>
      </c>
      <c r="AE506">
        <f>J506="OPEN"</f>
        <v>0</v>
      </c>
      <c r="AF506">
        <f>AND(J506&lt;&gt;"",J506&lt;&gt;"OK",J506&lt;&gt;"OPEN")</f>
        <v>0</v>
      </c>
      <c r="AH506">
        <v>495</v>
      </c>
      <c r="AI506">
        <f>IF(AH506&gt;$AZ$11,"",IF(AH506=0,Journal!$D$3,INDEX($Q$11:$Q$1010,MATCH(AH506,$AD$11:$AD$1010,0))))</f>
        <v>0</v>
      </c>
      <c r="AJ506">
        <v>496</v>
      </c>
      <c r="AK506">
        <f>IF(AJ506&gt;$AZ$11,"",INDEX($P$11:$P$1010,MATCH(AJ506,$AD$11:$AD$1010,0)))</f>
        <v>0</v>
      </c>
    </row>
    <row r="507" spans="1:37">
      <c r="A507">
        <f>COUNTA(Journal!A507:M507)&gt;0</f>
        <v>0</v>
      </c>
      <c r="B507">
        <f>IF(Journal!$C507="",0,IFERROR(MATCH(Journal!$C507,Markets!$A$5:$A$154,0),0))</f>
        <v>0</v>
      </c>
      <c r="C507">
        <f>IF(B507&gt;0,INDEX(Markets!$C$5:$C$154,B507),"")</f>
        <v>0</v>
      </c>
      <c r="D507">
        <f>IF(B507&gt;0,INDEX(Markets!$F$5:$F$154,B507),"")</f>
        <v>0</v>
      </c>
      <c r="E507">
        <f>IF(B507&gt;0,IF(INDEX(Markets!$G$5:$G$154,B507)="",Journal!$D$4,INDEX(Markets!$G$5:$G$154,B507)),"")</f>
        <v>0</v>
      </c>
      <c r="F507">
        <f>IF(B507&gt;0,N(INDEX(Markets!$H$5:$H$154,B507)),0)</f>
        <v>0</v>
      </c>
      <c r="G507">
        <f>IF(Journal!$D507="LONG",1,IF(Journal!$D507="SHORT",-1,0))</f>
        <v>0</v>
      </c>
      <c r="H507">
        <f>IF(AND(ISNUMBER(Journal!$E507),ISNUMBER(Journal!$F507)),ABS(Journal!$E507-Journal!$F507),"")</f>
        <v>0</v>
      </c>
      <c r="I507">
        <f>IF(NOT(A507),"",IF(Journal!$C507="","INSTRUMENT MISSING",IF(B507=0,"UNKNOWN INSTRUMENT",IF(OR(NOT(ISNUMBER(C507)),NOT(ISNUMBER(D507))),"INSTRUMENT SPECS MISSING",IF(OR(C507&lt;=0,D507&lt;=0),"INSTRUMENT SPECS MISSING",IF(NOT(ISNUMBER(Journal!$E507)),"ENTRY MISSING",IF(NOT(ISNUMBER(Journal!$F507)),"SL MISSING",IF(Journal!$F507=Journal!$E507,"SL = ENTRY",IF(G507=0,"DIRECTION MISSING",IF(G507*(Journal!$E507-Journal!$F507)&lt;=0,"SL WRONG SIDE",IF(NOT(AND(ISNUMBER(Journal!$L507),Journal!$L507&gt;0)),IF(TRUE,"LOTS MISSING","RISK MISSING"),"")))))))))))</f>
        <v>0</v>
      </c>
      <c r="J507">
        <f>IF(NOT(A507),"",IF(I507&lt;&gt;"",I507,IF(AND(ISNUMBER(Journal!$G507),G507*(Journal!$G507-Journal!$E507)&lt;=0),"TP1 WRONG SIDE",IF(AND(ISNUMBER(Journal!$H507),G507*(Journal!$H507-Journal!$E507)&lt;=0),"TP2 WRONG SIDE",IF(AND(ISNUMBER(Journal!$I507),G507*(Journal!$I507-Journal!$E507)&lt;=0),"TP3 WRONG SIDE",IF(Journal!$K507="","OPEN",IF(AND(Journal!$M507&lt;&gt;"",OR(NOT(ISNUMBER(Journal!$M507)),Journal!$M507&lt;=0,Journal!$M507&gt;=1)),"TP1 % INVALID",IF(Journal!$K507="SL","OK",IF(Journal!$K507="TP",IF(ISNUMBER(Journal!$G507),"OK","TP1 MISSING"),IF(Journal!$K507="Manual exit",IF(ISNUMBER(Journal!$J507),"OK","MANUAL MISSING"),IF(Journal!$K507="TP1 + Breakeven",IF(ISNUMBER(Journal!$G507),"OK","TP1 MISSING"),IF(Journal!$K507="TP1 + Manual",IF(ISNUMBER(Journal!$G507),IF(ISNUMBER(Journal!$J507),"OK","MANUAL MISSING"),IF(ISNUMBER(Journal!$J507),"TP1 MISSING","TP1 &amp; MANUAL MISSING")),IF(Journal!$K507="Multiple TP",IF(ISNUMBER(Journal!$G507),IF(ISNUMBER(Journal!$H507),"OK","TP2 MISSING"),IF(ISNUMBER(Journal!$H507),"TP1 MISSING","TP1 &amp; TP2 MISSING")),"UNKNOWN OUTCOME")))))))))))))</f>
        <v>0</v>
      </c>
      <c r="K507">
        <f>J507="OK"</f>
        <v>0</v>
      </c>
      <c r="L507">
        <f>IF(ISNUMBER(Journal!$M507),Journal!$M507,0.5)</f>
        <v>0</v>
      </c>
      <c r="M507">
        <f>IF(NOT(K507),"",G507*IF(Journal!$K507="SL",Journal!$F507-Journal!$E507,IF(Journal!$K507="TP",Journal!$G507-Journal!$E507,IF(Journal!$K507="Manual exit",Journal!$J507-Journal!$E507,IF(Journal!$K507="TP1 + Breakeven",L507*(Journal!$G507-Journal!$E507),IF(Journal!$K507="TP1 + Manual",L507*(Journal!$G507-Journal!$E507)+(1-L507)*(Journal!$J507-Journal!$E507),(Journal!$G507+Journal!$H507+IF(ISNUMBER(Journal!$I507),Journal!$I507,0))/IF(ISNUMBER(Journal!$I507),3,2)-Journal!$E507))))))</f>
        <v>0</v>
      </c>
      <c r="N507">
        <f>IF(K507,Journal!$E507+G507*M507,"")</f>
        <v>0</v>
      </c>
      <c r="O507">
        <f>Q506</f>
        <v>0</v>
      </c>
      <c r="P507">
        <f>IF(OR(NOT(A507),I507&lt;&gt;""),"",Journal!$L507)</f>
        <v>0</v>
      </c>
      <c r="Q507">
        <f>O507+IF(K507,V507,0)</f>
        <v>0</v>
      </c>
      <c r="R507">
        <f>IF(P507="","",H507*P507*C507*D507)</f>
        <v>0</v>
      </c>
      <c r="S507">
        <f>IF(K507,M507*P507*C507*D507,"")</f>
        <v>0</v>
      </c>
      <c r="T507">
        <f>IF(K507,-IF(F507&gt;0,F507*Journal!$E507*P507*C507*D507,P507*E507),"")</f>
        <v>0</v>
      </c>
      <c r="U507">
        <f>IF(K507,IF(S507&gt;0,"W",IF(S507&lt;0,"L","B")),"")</f>
        <v>0</v>
      </c>
      <c r="V507">
        <f>IF(K507,S507+T507,"")</f>
        <v>0</v>
      </c>
      <c r="W507">
        <f>IF(K507,V507/O507,"")</f>
        <v>0</v>
      </c>
      <c r="X507">
        <f>IF(K507,M507/H507,"")</f>
        <v>0</v>
      </c>
      <c r="Y507">
        <f>IF(AND(OR(J507="OK",J507="OPEN"),ISNUMBER(Journal!$G507)),G507*(Journal!$G507-Journal!$E507)/H507,"")</f>
        <v>0</v>
      </c>
      <c r="Z507">
        <f>IF(AA507="","",IF(AND(ISNUMBER(Settings!$D$5),ISNUMBER(Settings!$E$5),IF(Settings!$D$5&lt;=Settings!$E$5,AND(AA507&gt;=Settings!$D$5,AA507&lt;Settings!$E$5),OR(AA507&gt;=Settings!$D$5,AA507&lt;Settings!$E$5))),Settings!$A$5,IF(AND(ISNUMBER(Settings!$D$6),ISNUMBER(Settings!$E$6),IF(Settings!$D$6&lt;=Settings!$E$6,AND(AA507&gt;=Settings!$D$6,AA507&lt;Settings!$E$6),OR(AA507&gt;=Settings!$D$6,AA507&lt;Settings!$E$6))),Settings!$A$6,IF(AND(ISNUMBER(Settings!$D$7),ISNUMBER(Settings!$E$7),IF(Settings!$D$7&lt;=Settings!$E$7,AND(AA507&gt;=Settings!$D$7,AA507&lt;Settings!$E$7),OR(AA507&gt;=Settings!$D$7,AA507&lt;Settings!$E$7))),Settings!$A$7,IF(AND(ISNUMBER(Settings!$D$8),ISNUMBER(Settings!$E$8),IF(Settings!$D$8&lt;=Settings!$E$8,AND(AA507&gt;=Settings!$D$8,AA507&lt;Settings!$E$8),OR(AA507&gt;=Settings!$D$8,AA507&lt;Settings!$E$8))),Settings!$A$8,IF(AND(ISNUMBER(Settings!$D$9),ISNUMBER(Settings!$E$9),IF(Settings!$D$9&lt;=Settings!$E$9,AND(AA507&gt;=Settings!$D$9,AA507&lt;Settings!$E$9),OR(AA507&gt;=Settings!$D$9,AA507&lt;Settings!$E$9))),Settings!$A$9,IF(AND(ISNUMBER(Settings!$D$10),ISNUMBER(Settings!$E$10),IF(Settings!$D$10&lt;=Settings!$E$10,AND(AA507&gt;=Settings!$D$10,AA507&lt;Settings!$E$10),OR(AA507&gt;=Settings!$D$10,AA507&lt;Settings!$E$10))),Settings!$A$10,"")))))))</f>
        <v>0</v>
      </c>
      <c r="AA507">
        <f>IF(AND(A507,ISNUMBER(Journal!$B507)),MOD(ROUND(MOD(Journal!$B507,1)*1440,0)-ROUND(Journal!$D$8*60,0),1440),"")</f>
        <v>0</v>
      </c>
      <c r="AB507">
        <f>IF(G507=1,"LONG",IF(G507=-1,"SHORT",""))</f>
        <v>0</v>
      </c>
      <c r="AC507">
        <f>AC506+IF(K507,1,0)</f>
        <v>0</v>
      </c>
      <c r="AD507">
        <f>IF(K507,AC507,"")</f>
        <v>0</v>
      </c>
      <c r="AE507">
        <f>J507="OPEN"</f>
        <v>0</v>
      </c>
      <c r="AF507">
        <f>AND(J507&lt;&gt;"",J507&lt;&gt;"OK",J507&lt;&gt;"OPEN")</f>
        <v>0</v>
      </c>
      <c r="AH507">
        <v>496</v>
      </c>
      <c r="AI507">
        <f>IF(AH507&gt;$AZ$11,"",IF(AH507=0,Journal!$D$3,INDEX($Q$11:$Q$1010,MATCH(AH507,$AD$11:$AD$1010,0))))</f>
        <v>0</v>
      </c>
      <c r="AJ507">
        <v>497</v>
      </c>
      <c r="AK507">
        <f>IF(AJ507&gt;$AZ$11,"",INDEX($P$11:$P$1010,MATCH(AJ507,$AD$11:$AD$1010,0)))</f>
        <v>0</v>
      </c>
    </row>
    <row r="508" spans="1:37">
      <c r="A508">
        <f>COUNTA(Journal!A508:M508)&gt;0</f>
        <v>0</v>
      </c>
      <c r="B508">
        <f>IF(Journal!$C508="",0,IFERROR(MATCH(Journal!$C508,Markets!$A$5:$A$154,0),0))</f>
        <v>0</v>
      </c>
      <c r="C508">
        <f>IF(B508&gt;0,INDEX(Markets!$C$5:$C$154,B508),"")</f>
        <v>0</v>
      </c>
      <c r="D508">
        <f>IF(B508&gt;0,INDEX(Markets!$F$5:$F$154,B508),"")</f>
        <v>0</v>
      </c>
      <c r="E508">
        <f>IF(B508&gt;0,IF(INDEX(Markets!$G$5:$G$154,B508)="",Journal!$D$4,INDEX(Markets!$G$5:$G$154,B508)),"")</f>
        <v>0</v>
      </c>
      <c r="F508">
        <f>IF(B508&gt;0,N(INDEX(Markets!$H$5:$H$154,B508)),0)</f>
        <v>0</v>
      </c>
      <c r="G508">
        <f>IF(Journal!$D508="LONG",1,IF(Journal!$D508="SHORT",-1,0))</f>
        <v>0</v>
      </c>
      <c r="H508">
        <f>IF(AND(ISNUMBER(Journal!$E508),ISNUMBER(Journal!$F508)),ABS(Journal!$E508-Journal!$F508),"")</f>
        <v>0</v>
      </c>
      <c r="I508">
        <f>IF(NOT(A508),"",IF(Journal!$C508="","INSTRUMENT MISSING",IF(B508=0,"UNKNOWN INSTRUMENT",IF(OR(NOT(ISNUMBER(C508)),NOT(ISNUMBER(D508))),"INSTRUMENT SPECS MISSING",IF(OR(C508&lt;=0,D508&lt;=0),"INSTRUMENT SPECS MISSING",IF(NOT(ISNUMBER(Journal!$E508)),"ENTRY MISSING",IF(NOT(ISNUMBER(Journal!$F508)),"SL MISSING",IF(Journal!$F508=Journal!$E508,"SL = ENTRY",IF(G508=0,"DIRECTION MISSING",IF(G508*(Journal!$E508-Journal!$F508)&lt;=0,"SL WRONG SIDE",IF(NOT(AND(ISNUMBER(Journal!$L508),Journal!$L508&gt;0)),IF(TRUE,"LOTS MISSING","RISK MISSING"),"")))))))))))</f>
        <v>0</v>
      </c>
      <c r="J508">
        <f>IF(NOT(A508),"",IF(I508&lt;&gt;"",I508,IF(AND(ISNUMBER(Journal!$G508),G508*(Journal!$G508-Journal!$E508)&lt;=0),"TP1 WRONG SIDE",IF(AND(ISNUMBER(Journal!$H508),G508*(Journal!$H508-Journal!$E508)&lt;=0),"TP2 WRONG SIDE",IF(AND(ISNUMBER(Journal!$I508),G508*(Journal!$I508-Journal!$E508)&lt;=0),"TP3 WRONG SIDE",IF(Journal!$K508="","OPEN",IF(AND(Journal!$M508&lt;&gt;"",OR(NOT(ISNUMBER(Journal!$M508)),Journal!$M508&lt;=0,Journal!$M508&gt;=1)),"TP1 % INVALID",IF(Journal!$K508="SL","OK",IF(Journal!$K508="TP",IF(ISNUMBER(Journal!$G508),"OK","TP1 MISSING"),IF(Journal!$K508="Manual exit",IF(ISNUMBER(Journal!$J508),"OK","MANUAL MISSING"),IF(Journal!$K508="TP1 + Breakeven",IF(ISNUMBER(Journal!$G508),"OK","TP1 MISSING"),IF(Journal!$K508="TP1 + Manual",IF(ISNUMBER(Journal!$G508),IF(ISNUMBER(Journal!$J508),"OK","MANUAL MISSING"),IF(ISNUMBER(Journal!$J508),"TP1 MISSING","TP1 &amp; MANUAL MISSING")),IF(Journal!$K508="Multiple TP",IF(ISNUMBER(Journal!$G508),IF(ISNUMBER(Journal!$H508),"OK","TP2 MISSING"),IF(ISNUMBER(Journal!$H508),"TP1 MISSING","TP1 &amp; TP2 MISSING")),"UNKNOWN OUTCOME")))))))))))))</f>
        <v>0</v>
      </c>
      <c r="K508">
        <f>J508="OK"</f>
        <v>0</v>
      </c>
      <c r="L508">
        <f>IF(ISNUMBER(Journal!$M508),Journal!$M508,0.5)</f>
        <v>0</v>
      </c>
      <c r="M508">
        <f>IF(NOT(K508),"",G508*IF(Journal!$K508="SL",Journal!$F508-Journal!$E508,IF(Journal!$K508="TP",Journal!$G508-Journal!$E508,IF(Journal!$K508="Manual exit",Journal!$J508-Journal!$E508,IF(Journal!$K508="TP1 + Breakeven",L508*(Journal!$G508-Journal!$E508),IF(Journal!$K508="TP1 + Manual",L508*(Journal!$G508-Journal!$E508)+(1-L508)*(Journal!$J508-Journal!$E508),(Journal!$G508+Journal!$H508+IF(ISNUMBER(Journal!$I508),Journal!$I508,0))/IF(ISNUMBER(Journal!$I508),3,2)-Journal!$E508))))))</f>
        <v>0</v>
      </c>
      <c r="N508">
        <f>IF(K508,Journal!$E508+G508*M508,"")</f>
        <v>0</v>
      </c>
      <c r="O508">
        <f>Q507</f>
        <v>0</v>
      </c>
      <c r="P508">
        <f>IF(OR(NOT(A508),I508&lt;&gt;""),"",Journal!$L508)</f>
        <v>0</v>
      </c>
      <c r="Q508">
        <f>O508+IF(K508,V508,0)</f>
        <v>0</v>
      </c>
      <c r="R508">
        <f>IF(P508="","",H508*P508*C508*D508)</f>
        <v>0</v>
      </c>
      <c r="S508">
        <f>IF(K508,M508*P508*C508*D508,"")</f>
        <v>0</v>
      </c>
      <c r="T508">
        <f>IF(K508,-IF(F508&gt;0,F508*Journal!$E508*P508*C508*D508,P508*E508),"")</f>
        <v>0</v>
      </c>
      <c r="U508">
        <f>IF(K508,IF(S508&gt;0,"W",IF(S508&lt;0,"L","B")),"")</f>
        <v>0</v>
      </c>
      <c r="V508">
        <f>IF(K508,S508+T508,"")</f>
        <v>0</v>
      </c>
      <c r="W508">
        <f>IF(K508,V508/O508,"")</f>
        <v>0</v>
      </c>
      <c r="X508">
        <f>IF(K508,M508/H508,"")</f>
        <v>0</v>
      </c>
      <c r="Y508">
        <f>IF(AND(OR(J508="OK",J508="OPEN"),ISNUMBER(Journal!$G508)),G508*(Journal!$G508-Journal!$E508)/H508,"")</f>
        <v>0</v>
      </c>
      <c r="Z508">
        <f>IF(AA508="","",IF(AND(ISNUMBER(Settings!$D$5),ISNUMBER(Settings!$E$5),IF(Settings!$D$5&lt;=Settings!$E$5,AND(AA508&gt;=Settings!$D$5,AA508&lt;Settings!$E$5),OR(AA508&gt;=Settings!$D$5,AA508&lt;Settings!$E$5))),Settings!$A$5,IF(AND(ISNUMBER(Settings!$D$6),ISNUMBER(Settings!$E$6),IF(Settings!$D$6&lt;=Settings!$E$6,AND(AA508&gt;=Settings!$D$6,AA508&lt;Settings!$E$6),OR(AA508&gt;=Settings!$D$6,AA508&lt;Settings!$E$6))),Settings!$A$6,IF(AND(ISNUMBER(Settings!$D$7),ISNUMBER(Settings!$E$7),IF(Settings!$D$7&lt;=Settings!$E$7,AND(AA508&gt;=Settings!$D$7,AA508&lt;Settings!$E$7),OR(AA508&gt;=Settings!$D$7,AA508&lt;Settings!$E$7))),Settings!$A$7,IF(AND(ISNUMBER(Settings!$D$8),ISNUMBER(Settings!$E$8),IF(Settings!$D$8&lt;=Settings!$E$8,AND(AA508&gt;=Settings!$D$8,AA508&lt;Settings!$E$8),OR(AA508&gt;=Settings!$D$8,AA508&lt;Settings!$E$8))),Settings!$A$8,IF(AND(ISNUMBER(Settings!$D$9),ISNUMBER(Settings!$E$9),IF(Settings!$D$9&lt;=Settings!$E$9,AND(AA508&gt;=Settings!$D$9,AA508&lt;Settings!$E$9),OR(AA508&gt;=Settings!$D$9,AA508&lt;Settings!$E$9))),Settings!$A$9,IF(AND(ISNUMBER(Settings!$D$10),ISNUMBER(Settings!$E$10),IF(Settings!$D$10&lt;=Settings!$E$10,AND(AA508&gt;=Settings!$D$10,AA508&lt;Settings!$E$10),OR(AA508&gt;=Settings!$D$10,AA508&lt;Settings!$E$10))),Settings!$A$10,"")))))))</f>
        <v>0</v>
      </c>
      <c r="AA508">
        <f>IF(AND(A508,ISNUMBER(Journal!$B508)),MOD(ROUND(MOD(Journal!$B508,1)*1440,0)-ROUND(Journal!$D$8*60,0),1440),"")</f>
        <v>0</v>
      </c>
      <c r="AB508">
        <f>IF(G508=1,"LONG",IF(G508=-1,"SHORT",""))</f>
        <v>0</v>
      </c>
      <c r="AC508">
        <f>AC507+IF(K508,1,0)</f>
        <v>0</v>
      </c>
      <c r="AD508">
        <f>IF(K508,AC508,"")</f>
        <v>0</v>
      </c>
      <c r="AE508">
        <f>J508="OPEN"</f>
        <v>0</v>
      </c>
      <c r="AF508">
        <f>AND(J508&lt;&gt;"",J508&lt;&gt;"OK",J508&lt;&gt;"OPEN")</f>
        <v>0</v>
      </c>
      <c r="AH508">
        <v>497</v>
      </c>
      <c r="AI508">
        <f>IF(AH508&gt;$AZ$11,"",IF(AH508=0,Journal!$D$3,INDEX($Q$11:$Q$1010,MATCH(AH508,$AD$11:$AD$1010,0))))</f>
        <v>0</v>
      </c>
      <c r="AJ508">
        <v>498</v>
      </c>
      <c r="AK508">
        <f>IF(AJ508&gt;$AZ$11,"",INDEX($P$11:$P$1010,MATCH(AJ508,$AD$11:$AD$1010,0)))</f>
        <v>0</v>
      </c>
    </row>
    <row r="509" spans="1:37">
      <c r="A509">
        <f>COUNTA(Journal!A509:M509)&gt;0</f>
        <v>0</v>
      </c>
      <c r="B509">
        <f>IF(Journal!$C509="",0,IFERROR(MATCH(Journal!$C509,Markets!$A$5:$A$154,0),0))</f>
        <v>0</v>
      </c>
      <c r="C509">
        <f>IF(B509&gt;0,INDEX(Markets!$C$5:$C$154,B509),"")</f>
        <v>0</v>
      </c>
      <c r="D509">
        <f>IF(B509&gt;0,INDEX(Markets!$F$5:$F$154,B509),"")</f>
        <v>0</v>
      </c>
      <c r="E509">
        <f>IF(B509&gt;0,IF(INDEX(Markets!$G$5:$G$154,B509)="",Journal!$D$4,INDEX(Markets!$G$5:$G$154,B509)),"")</f>
        <v>0</v>
      </c>
      <c r="F509">
        <f>IF(B509&gt;0,N(INDEX(Markets!$H$5:$H$154,B509)),0)</f>
        <v>0</v>
      </c>
      <c r="G509">
        <f>IF(Journal!$D509="LONG",1,IF(Journal!$D509="SHORT",-1,0))</f>
        <v>0</v>
      </c>
      <c r="H509">
        <f>IF(AND(ISNUMBER(Journal!$E509),ISNUMBER(Journal!$F509)),ABS(Journal!$E509-Journal!$F509),"")</f>
        <v>0</v>
      </c>
      <c r="I509">
        <f>IF(NOT(A509),"",IF(Journal!$C509="","INSTRUMENT MISSING",IF(B509=0,"UNKNOWN INSTRUMENT",IF(OR(NOT(ISNUMBER(C509)),NOT(ISNUMBER(D509))),"INSTRUMENT SPECS MISSING",IF(OR(C509&lt;=0,D509&lt;=0),"INSTRUMENT SPECS MISSING",IF(NOT(ISNUMBER(Journal!$E509)),"ENTRY MISSING",IF(NOT(ISNUMBER(Journal!$F509)),"SL MISSING",IF(Journal!$F509=Journal!$E509,"SL = ENTRY",IF(G509=0,"DIRECTION MISSING",IF(G509*(Journal!$E509-Journal!$F509)&lt;=0,"SL WRONG SIDE",IF(NOT(AND(ISNUMBER(Journal!$L509),Journal!$L509&gt;0)),IF(TRUE,"LOTS MISSING","RISK MISSING"),"")))))))))))</f>
        <v>0</v>
      </c>
      <c r="J509">
        <f>IF(NOT(A509),"",IF(I509&lt;&gt;"",I509,IF(AND(ISNUMBER(Journal!$G509),G509*(Journal!$G509-Journal!$E509)&lt;=0),"TP1 WRONG SIDE",IF(AND(ISNUMBER(Journal!$H509),G509*(Journal!$H509-Journal!$E509)&lt;=0),"TP2 WRONG SIDE",IF(AND(ISNUMBER(Journal!$I509),G509*(Journal!$I509-Journal!$E509)&lt;=0),"TP3 WRONG SIDE",IF(Journal!$K509="","OPEN",IF(AND(Journal!$M509&lt;&gt;"",OR(NOT(ISNUMBER(Journal!$M509)),Journal!$M509&lt;=0,Journal!$M509&gt;=1)),"TP1 % INVALID",IF(Journal!$K509="SL","OK",IF(Journal!$K509="TP",IF(ISNUMBER(Journal!$G509),"OK","TP1 MISSING"),IF(Journal!$K509="Manual exit",IF(ISNUMBER(Journal!$J509),"OK","MANUAL MISSING"),IF(Journal!$K509="TP1 + Breakeven",IF(ISNUMBER(Journal!$G509),"OK","TP1 MISSING"),IF(Journal!$K509="TP1 + Manual",IF(ISNUMBER(Journal!$G509),IF(ISNUMBER(Journal!$J509),"OK","MANUAL MISSING"),IF(ISNUMBER(Journal!$J509),"TP1 MISSING","TP1 &amp; MANUAL MISSING")),IF(Journal!$K509="Multiple TP",IF(ISNUMBER(Journal!$G509),IF(ISNUMBER(Journal!$H509),"OK","TP2 MISSING"),IF(ISNUMBER(Journal!$H509),"TP1 MISSING","TP1 &amp; TP2 MISSING")),"UNKNOWN OUTCOME")))))))))))))</f>
        <v>0</v>
      </c>
      <c r="K509">
        <f>J509="OK"</f>
        <v>0</v>
      </c>
      <c r="L509">
        <f>IF(ISNUMBER(Journal!$M509),Journal!$M509,0.5)</f>
        <v>0</v>
      </c>
      <c r="M509">
        <f>IF(NOT(K509),"",G509*IF(Journal!$K509="SL",Journal!$F509-Journal!$E509,IF(Journal!$K509="TP",Journal!$G509-Journal!$E509,IF(Journal!$K509="Manual exit",Journal!$J509-Journal!$E509,IF(Journal!$K509="TP1 + Breakeven",L509*(Journal!$G509-Journal!$E509),IF(Journal!$K509="TP1 + Manual",L509*(Journal!$G509-Journal!$E509)+(1-L509)*(Journal!$J509-Journal!$E509),(Journal!$G509+Journal!$H509+IF(ISNUMBER(Journal!$I509),Journal!$I509,0))/IF(ISNUMBER(Journal!$I509),3,2)-Journal!$E509))))))</f>
        <v>0</v>
      </c>
      <c r="N509">
        <f>IF(K509,Journal!$E509+G509*M509,"")</f>
        <v>0</v>
      </c>
      <c r="O509">
        <f>Q508</f>
        <v>0</v>
      </c>
      <c r="P509">
        <f>IF(OR(NOT(A509),I509&lt;&gt;""),"",Journal!$L509)</f>
        <v>0</v>
      </c>
      <c r="Q509">
        <f>O509+IF(K509,V509,0)</f>
        <v>0</v>
      </c>
      <c r="R509">
        <f>IF(P509="","",H509*P509*C509*D509)</f>
        <v>0</v>
      </c>
      <c r="S509">
        <f>IF(K509,M509*P509*C509*D509,"")</f>
        <v>0</v>
      </c>
      <c r="T509">
        <f>IF(K509,-IF(F509&gt;0,F509*Journal!$E509*P509*C509*D509,P509*E509),"")</f>
        <v>0</v>
      </c>
      <c r="U509">
        <f>IF(K509,IF(S509&gt;0,"W",IF(S509&lt;0,"L","B")),"")</f>
        <v>0</v>
      </c>
      <c r="V509">
        <f>IF(K509,S509+T509,"")</f>
        <v>0</v>
      </c>
      <c r="W509">
        <f>IF(K509,V509/O509,"")</f>
        <v>0</v>
      </c>
      <c r="X509">
        <f>IF(K509,M509/H509,"")</f>
        <v>0</v>
      </c>
      <c r="Y509">
        <f>IF(AND(OR(J509="OK",J509="OPEN"),ISNUMBER(Journal!$G509)),G509*(Journal!$G509-Journal!$E509)/H509,"")</f>
        <v>0</v>
      </c>
      <c r="Z509">
        <f>IF(AA509="","",IF(AND(ISNUMBER(Settings!$D$5),ISNUMBER(Settings!$E$5),IF(Settings!$D$5&lt;=Settings!$E$5,AND(AA509&gt;=Settings!$D$5,AA509&lt;Settings!$E$5),OR(AA509&gt;=Settings!$D$5,AA509&lt;Settings!$E$5))),Settings!$A$5,IF(AND(ISNUMBER(Settings!$D$6),ISNUMBER(Settings!$E$6),IF(Settings!$D$6&lt;=Settings!$E$6,AND(AA509&gt;=Settings!$D$6,AA509&lt;Settings!$E$6),OR(AA509&gt;=Settings!$D$6,AA509&lt;Settings!$E$6))),Settings!$A$6,IF(AND(ISNUMBER(Settings!$D$7),ISNUMBER(Settings!$E$7),IF(Settings!$D$7&lt;=Settings!$E$7,AND(AA509&gt;=Settings!$D$7,AA509&lt;Settings!$E$7),OR(AA509&gt;=Settings!$D$7,AA509&lt;Settings!$E$7))),Settings!$A$7,IF(AND(ISNUMBER(Settings!$D$8),ISNUMBER(Settings!$E$8),IF(Settings!$D$8&lt;=Settings!$E$8,AND(AA509&gt;=Settings!$D$8,AA509&lt;Settings!$E$8),OR(AA509&gt;=Settings!$D$8,AA509&lt;Settings!$E$8))),Settings!$A$8,IF(AND(ISNUMBER(Settings!$D$9),ISNUMBER(Settings!$E$9),IF(Settings!$D$9&lt;=Settings!$E$9,AND(AA509&gt;=Settings!$D$9,AA509&lt;Settings!$E$9),OR(AA509&gt;=Settings!$D$9,AA509&lt;Settings!$E$9))),Settings!$A$9,IF(AND(ISNUMBER(Settings!$D$10),ISNUMBER(Settings!$E$10),IF(Settings!$D$10&lt;=Settings!$E$10,AND(AA509&gt;=Settings!$D$10,AA509&lt;Settings!$E$10),OR(AA509&gt;=Settings!$D$10,AA509&lt;Settings!$E$10))),Settings!$A$10,"")))))))</f>
        <v>0</v>
      </c>
      <c r="AA509">
        <f>IF(AND(A509,ISNUMBER(Journal!$B509)),MOD(ROUND(MOD(Journal!$B509,1)*1440,0)-ROUND(Journal!$D$8*60,0),1440),"")</f>
        <v>0</v>
      </c>
      <c r="AB509">
        <f>IF(G509=1,"LONG",IF(G509=-1,"SHORT",""))</f>
        <v>0</v>
      </c>
      <c r="AC509">
        <f>AC508+IF(K509,1,0)</f>
        <v>0</v>
      </c>
      <c r="AD509">
        <f>IF(K509,AC509,"")</f>
        <v>0</v>
      </c>
      <c r="AE509">
        <f>J509="OPEN"</f>
        <v>0</v>
      </c>
      <c r="AF509">
        <f>AND(J509&lt;&gt;"",J509&lt;&gt;"OK",J509&lt;&gt;"OPEN")</f>
        <v>0</v>
      </c>
      <c r="AH509">
        <v>498</v>
      </c>
      <c r="AI509">
        <f>IF(AH509&gt;$AZ$11,"",IF(AH509=0,Journal!$D$3,INDEX($Q$11:$Q$1010,MATCH(AH509,$AD$11:$AD$1010,0))))</f>
        <v>0</v>
      </c>
      <c r="AJ509">
        <v>499</v>
      </c>
      <c r="AK509">
        <f>IF(AJ509&gt;$AZ$11,"",INDEX($P$11:$P$1010,MATCH(AJ509,$AD$11:$AD$1010,0)))</f>
        <v>0</v>
      </c>
    </row>
    <row r="510" spans="1:37">
      <c r="A510">
        <f>COUNTA(Journal!A510:M510)&gt;0</f>
        <v>0</v>
      </c>
      <c r="B510">
        <f>IF(Journal!$C510="",0,IFERROR(MATCH(Journal!$C510,Markets!$A$5:$A$154,0),0))</f>
        <v>0</v>
      </c>
      <c r="C510">
        <f>IF(B510&gt;0,INDEX(Markets!$C$5:$C$154,B510),"")</f>
        <v>0</v>
      </c>
      <c r="D510">
        <f>IF(B510&gt;0,INDEX(Markets!$F$5:$F$154,B510),"")</f>
        <v>0</v>
      </c>
      <c r="E510">
        <f>IF(B510&gt;0,IF(INDEX(Markets!$G$5:$G$154,B510)="",Journal!$D$4,INDEX(Markets!$G$5:$G$154,B510)),"")</f>
        <v>0</v>
      </c>
      <c r="F510">
        <f>IF(B510&gt;0,N(INDEX(Markets!$H$5:$H$154,B510)),0)</f>
        <v>0</v>
      </c>
      <c r="G510">
        <f>IF(Journal!$D510="LONG",1,IF(Journal!$D510="SHORT",-1,0))</f>
        <v>0</v>
      </c>
      <c r="H510">
        <f>IF(AND(ISNUMBER(Journal!$E510),ISNUMBER(Journal!$F510)),ABS(Journal!$E510-Journal!$F510),"")</f>
        <v>0</v>
      </c>
      <c r="I510">
        <f>IF(NOT(A510),"",IF(Journal!$C510="","INSTRUMENT MISSING",IF(B510=0,"UNKNOWN INSTRUMENT",IF(OR(NOT(ISNUMBER(C510)),NOT(ISNUMBER(D510))),"INSTRUMENT SPECS MISSING",IF(OR(C510&lt;=0,D510&lt;=0),"INSTRUMENT SPECS MISSING",IF(NOT(ISNUMBER(Journal!$E510)),"ENTRY MISSING",IF(NOT(ISNUMBER(Journal!$F510)),"SL MISSING",IF(Journal!$F510=Journal!$E510,"SL = ENTRY",IF(G510=0,"DIRECTION MISSING",IF(G510*(Journal!$E510-Journal!$F510)&lt;=0,"SL WRONG SIDE",IF(NOT(AND(ISNUMBER(Journal!$L510),Journal!$L510&gt;0)),IF(TRUE,"LOTS MISSING","RISK MISSING"),"")))))))))))</f>
        <v>0</v>
      </c>
      <c r="J510">
        <f>IF(NOT(A510),"",IF(I510&lt;&gt;"",I510,IF(AND(ISNUMBER(Journal!$G510),G510*(Journal!$G510-Journal!$E510)&lt;=0),"TP1 WRONG SIDE",IF(AND(ISNUMBER(Journal!$H510),G510*(Journal!$H510-Journal!$E510)&lt;=0),"TP2 WRONG SIDE",IF(AND(ISNUMBER(Journal!$I510),G510*(Journal!$I510-Journal!$E510)&lt;=0),"TP3 WRONG SIDE",IF(Journal!$K510="","OPEN",IF(AND(Journal!$M510&lt;&gt;"",OR(NOT(ISNUMBER(Journal!$M510)),Journal!$M510&lt;=0,Journal!$M510&gt;=1)),"TP1 % INVALID",IF(Journal!$K510="SL","OK",IF(Journal!$K510="TP",IF(ISNUMBER(Journal!$G510),"OK","TP1 MISSING"),IF(Journal!$K510="Manual exit",IF(ISNUMBER(Journal!$J510),"OK","MANUAL MISSING"),IF(Journal!$K510="TP1 + Breakeven",IF(ISNUMBER(Journal!$G510),"OK","TP1 MISSING"),IF(Journal!$K510="TP1 + Manual",IF(ISNUMBER(Journal!$G510),IF(ISNUMBER(Journal!$J510),"OK","MANUAL MISSING"),IF(ISNUMBER(Journal!$J510),"TP1 MISSING","TP1 &amp; MANUAL MISSING")),IF(Journal!$K510="Multiple TP",IF(ISNUMBER(Journal!$G510),IF(ISNUMBER(Journal!$H510),"OK","TP2 MISSING"),IF(ISNUMBER(Journal!$H510),"TP1 MISSING","TP1 &amp; TP2 MISSING")),"UNKNOWN OUTCOME")))))))))))))</f>
        <v>0</v>
      </c>
      <c r="K510">
        <f>J510="OK"</f>
        <v>0</v>
      </c>
      <c r="L510">
        <f>IF(ISNUMBER(Journal!$M510),Journal!$M510,0.5)</f>
        <v>0</v>
      </c>
      <c r="M510">
        <f>IF(NOT(K510),"",G510*IF(Journal!$K510="SL",Journal!$F510-Journal!$E510,IF(Journal!$K510="TP",Journal!$G510-Journal!$E510,IF(Journal!$K510="Manual exit",Journal!$J510-Journal!$E510,IF(Journal!$K510="TP1 + Breakeven",L510*(Journal!$G510-Journal!$E510),IF(Journal!$K510="TP1 + Manual",L510*(Journal!$G510-Journal!$E510)+(1-L510)*(Journal!$J510-Journal!$E510),(Journal!$G510+Journal!$H510+IF(ISNUMBER(Journal!$I510),Journal!$I510,0))/IF(ISNUMBER(Journal!$I510),3,2)-Journal!$E510))))))</f>
        <v>0</v>
      </c>
      <c r="N510">
        <f>IF(K510,Journal!$E510+G510*M510,"")</f>
        <v>0</v>
      </c>
      <c r="O510">
        <f>Q509</f>
        <v>0</v>
      </c>
      <c r="P510">
        <f>IF(OR(NOT(A510),I510&lt;&gt;""),"",Journal!$L510)</f>
        <v>0</v>
      </c>
      <c r="Q510">
        <f>O510+IF(K510,V510,0)</f>
        <v>0</v>
      </c>
      <c r="R510">
        <f>IF(P510="","",H510*P510*C510*D510)</f>
        <v>0</v>
      </c>
      <c r="S510">
        <f>IF(K510,M510*P510*C510*D510,"")</f>
        <v>0</v>
      </c>
      <c r="T510">
        <f>IF(K510,-IF(F510&gt;0,F510*Journal!$E510*P510*C510*D510,P510*E510),"")</f>
        <v>0</v>
      </c>
      <c r="U510">
        <f>IF(K510,IF(S510&gt;0,"W",IF(S510&lt;0,"L","B")),"")</f>
        <v>0</v>
      </c>
      <c r="V510">
        <f>IF(K510,S510+T510,"")</f>
        <v>0</v>
      </c>
      <c r="W510">
        <f>IF(K510,V510/O510,"")</f>
        <v>0</v>
      </c>
      <c r="X510">
        <f>IF(K510,M510/H510,"")</f>
        <v>0</v>
      </c>
      <c r="Y510">
        <f>IF(AND(OR(J510="OK",J510="OPEN"),ISNUMBER(Journal!$G510)),G510*(Journal!$G510-Journal!$E510)/H510,"")</f>
        <v>0</v>
      </c>
      <c r="Z510">
        <f>IF(AA510="","",IF(AND(ISNUMBER(Settings!$D$5),ISNUMBER(Settings!$E$5),IF(Settings!$D$5&lt;=Settings!$E$5,AND(AA510&gt;=Settings!$D$5,AA510&lt;Settings!$E$5),OR(AA510&gt;=Settings!$D$5,AA510&lt;Settings!$E$5))),Settings!$A$5,IF(AND(ISNUMBER(Settings!$D$6),ISNUMBER(Settings!$E$6),IF(Settings!$D$6&lt;=Settings!$E$6,AND(AA510&gt;=Settings!$D$6,AA510&lt;Settings!$E$6),OR(AA510&gt;=Settings!$D$6,AA510&lt;Settings!$E$6))),Settings!$A$6,IF(AND(ISNUMBER(Settings!$D$7),ISNUMBER(Settings!$E$7),IF(Settings!$D$7&lt;=Settings!$E$7,AND(AA510&gt;=Settings!$D$7,AA510&lt;Settings!$E$7),OR(AA510&gt;=Settings!$D$7,AA510&lt;Settings!$E$7))),Settings!$A$7,IF(AND(ISNUMBER(Settings!$D$8),ISNUMBER(Settings!$E$8),IF(Settings!$D$8&lt;=Settings!$E$8,AND(AA510&gt;=Settings!$D$8,AA510&lt;Settings!$E$8),OR(AA510&gt;=Settings!$D$8,AA510&lt;Settings!$E$8))),Settings!$A$8,IF(AND(ISNUMBER(Settings!$D$9),ISNUMBER(Settings!$E$9),IF(Settings!$D$9&lt;=Settings!$E$9,AND(AA510&gt;=Settings!$D$9,AA510&lt;Settings!$E$9),OR(AA510&gt;=Settings!$D$9,AA510&lt;Settings!$E$9))),Settings!$A$9,IF(AND(ISNUMBER(Settings!$D$10),ISNUMBER(Settings!$E$10),IF(Settings!$D$10&lt;=Settings!$E$10,AND(AA510&gt;=Settings!$D$10,AA510&lt;Settings!$E$10),OR(AA510&gt;=Settings!$D$10,AA510&lt;Settings!$E$10))),Settings!$A$10,"")))))))</f>
        <v>0</v>
      </c>
      <c r="AA510">
        <f>IF(AND(A510,ISNUMBER(Journal!$B510)),MOD(ROUND(MOD(Journal!$B510,1)*1440,0)-ROUND(Journal!$D$8*60,0),1440),"")</f>
        <v>0</v>
      </c>
      <c r="AB510">
        <f>IF(G510=1,"LONG",IF(G510=-1,"SHORT",""))</f>
        <v>0</v>
      </c>
      <c r="AC510">
        <f>AC509+IF(K510,1,0)</f>
        <v>0</v>
      </c>
      <c r="AD510">
        <f>IF(K510,AC510,"")</f>
        <v>0</v>
      </c>
      <c r="AE510">
        <f>J510="OPEN"</f>
        <v>0</v>
      </c>
      <c r="AF510">
        <f>AND(J510&lt;&gt;"",J510&lt;&gt;"OK",J510&lt;&gt;"OPEN")</f>
        <v>0</v>
      </c>
      <c r="AH510">
        <v>499</v>
      </c>
      <c r="AI510">
        <f>IF(AH510&gt;$AZ$11,"",IF(AH510=0,Journal!$D$3,INDEX($Q$11:$Q$1010,MATCH(AH510,$AD$11:$AD$1010,0))))</f>
        <v>0</v>
      </c>
      <c r="AJ510">
        <v>500</v>
      </c>
      <c r="AK510">
        <f>IF(AJ510&gt;$AZ$11,"",INDEX($P$11:$P$1010,MATCH(AJ510,$AD$11:$AD$1010,0)))</f>
        <v>0</v>
      </c>
    </row>
    <row r="511" spans="1:37">
      <c r="A511">
        <f>COUNTA(Journal!A511:M511)&gt;0</f>
        <v>0</v>
      </c>
      <c r="B511">
        <f>IF(Journal!$C511="",0,IFERROR(MATCH(Journal!$C511,Markets!$A$5:$A$154,0),0))</f>
        <v>0</v>
      </c>
      <c r="C511">
        <f>IF(B511&gt;0,INDEX(Markets!$C$5:$C$154,B511),"")</f>
        <v>0</v>
      </c>
      <c r="D511">
        <f>IF(B511&gt;0,INDEX(Markets!$F$5:$F$154,B511),"")</f>
        <v>0</v>
      </c>
      <c r="E511">
        <f>IF(B511&gt;0,IF(INDEX(Markets!$G$5:$G$154,B511)="",Journal!$D$4,INDEX(Markets!$G$5:$G$154,B511)),"")</f>
        <v>0</v>
      </c>
      <c r="F511">
        <f>IF(B511&gt;0,N(INDEX(Markets!$H$5:$H$154,B511)),0)</f>
        <v>0</v>
      </c>
      <c r="G511">
        <f>IF(Journal!$D511="LONG",1,IF(Journal!$D511="SHORT",-1,0))</f>
        <v>0</v>
      </c>
      <c r="H511">
        <f>IF(AND(ISNUMBER(Journal!$E511),ISNUMBER(Journal!$F511)),ABS(Journal!$E511-Journal!$F511),"")</f>
        <v>0</v>
      </c>
      <c r="I511">
        <f>IF(NOT(A511),"",IF(Journal!$C511="","INSTRUMENT MISSING",IF(B511=0,"UNKNOWN INSTRUMENT",IF(OR(NOT(ISNUMBER(C511)),NOT(ISNUMBER(D511))),"INSTRUMENT SPECS MISSING",IF(OR(C511&lt;=0,D511&lt;=0),"INSTRUMENT SPECS MISSING",IF(NOT(ISNUMBER(Journal!$E511)),"ENTRY MISSING",IF(NOT(ISNUMBER(Journal!$F511)),"SL MISSING",IF(Journal!$F511=Journal!$E511,"SL = ENTRY",IF(G511=0,"DIRECTION MISSING",IF(G511*(Journal!$E511-Journal!$F511)&lt;=0,"SL WRONG SIDE",IF(NOT(AND(ISNUMBER(Journal!$L511),Journal!$L511&gt;0)),IF(TRUE,"LOTS MISSING","RISK MISSING"),"")))))))))))</f>
        <v>0</v>
      </c>
      <c r="J511">
        <f>IF(NOT(A511),"",IF(I511&lt;&gt;"",I511,IF(AND(ISNUMBER(Journal!$G511),G511*(Journal!$G511-Journal!$E511)&lt;=0),"TP1 WRONG SIDE",IF(AND(ISNUMBER(Journal!$H511),G511*(Journal!$H511-Journal!$E511)&lt;=0),"TP2 WRONG SIDE",IF(AND(ISNUMBER(Journal!$I511),G511*(Journal!$I511-Journal!$E511)&lt;=0),"TP3 WRONG SIDE",IF(Journal!$K511="","OPEN",IF(AND(Journal!$M511&lt;&gt;"",OR(NOT(ISNUMBER(Journal!$M511)),Journal!$M511&lt;=0,Journal!$M511&gt;=1)),"TP1 % INVALID",IF(Journal!$K511="SL","OK",IF(Journal!$K511="TP",IF(ISNUMBER(Journal!$G511),"OK","TP1 MISSING"),IF(Journal!$K511="Manual exit",IF(ISNUMBER(Journal!$J511),"OK","MANUAL MISSING"),IF(Journal!$K511="TP1 + Breakeven",IF(ISNUMBER(Journal!$G511),"OK","TP1 MISSING"),IF(Journal!$K511="TP1 + Manual",IF(ISNUMBER(Journal!$G511),IF(ISNUMBER(Journal!$J511),"OK","MANUAL MISSING"),IF(ISNUMBER(Journal!$J511),"TP1 MISSING","TP1 &amp; MANUAL MISSING")),IF(Journal!$K511="Multiple TP",IF(ISNUMBER(Journal!$G511),IF(ISNUMBER(Journal!$H511),"OK","TP2 MISSING"),IF(ISNUMBER(Journal!$H511),"TP1 MISSING","TP1 &amp; TP2 MISSING")),"UNKNOWN OUTCOME")))))))))))))</f>
        <v>0</v>
      </c>
      <c r="K511">
        <f>J511="OK"</f>
        <v>0</v>
      </c>
      <c r="L511">
        <f>IF(ISNUMBER(Journal!$M511),Journal!$M511,0.5)</f>
        <v>0</v>
      </c>
      <c r="M511">
        <f>IF(NOT(K511),"",G511*IF(Journal!$K511="SL",Journal!$F511-Journal!$E511,IF(Journal!$K511="TP",Journal!$G511-Journal!$E511,IF(Journal!$K511="Manual exit",Journal!$J511-Journal!$E511,IF(Journal!$K511="TP1 + Breakeven",L511*(Journal!$G511-Journal!$E511),IF(Journal!$K511="TP1 + Manual",L511*(Journal!$G511-Journal!$E511)+(1-L511)*(Journal!$J511-Journal!$E511),(Journal!$G511+Journal!$H511+IF(ISNUMBER(Journal!$I511),Journal!$I511,0))/IF(ISNUMBER(Journal!$I511),3,2)-Journal!$E511))))))</f>
        <v>0</v>
      </c>
      <c r="N511">
        <f>IF(K511,Journal!$E511+G511*M511,"")</f>
        <v>0</v>
      </c>
      <c r="O511">
        <f>Q510</f>
        <v>0</v>
      </c>
      <c r="P511">
        <f>IF(OR(NOT(A511),I511&lt;&gt;""),"",Journal!$L511)</f>
        <v>0</v>
      </c>
      <c r="Q511">
        <f>O511+IF(K511,V511,0)</f>
        <v>0</v>
      </c>
      <c r="R511">
        <f>IF(P511="","",H511*P511*C511*D511)</f>
        <v>0</v>
      </c>
      <c r="S511">
        <f>IF(K511,M511*P511*C511*D511,"")</f>
        <v>0</v>
      </c>
      <c r="T511">
        <f>IF(K511,-IF(F511&gt;0,F511*Journal!$E511*P511*C511*D511,P511*E511),"")</f>
        <v>0</v>
      </c>
      <c r="U511">
        <f>IF(K511,IF(S511&gt;0,"W",IF(S511&lt;0,"L","B")),"")</f>
        <v>0</v>
      </c>
      <c r="V511">
        <f>IF(K511,S511+T511,"")</f>
        <v>0</v>
      </c>
      <c r="W511">
        <f>IF(K511,V511/O511,"")</f>
        <v>0</v>
      </c>
      <c r="X511">
        <f>IF(K511,M511/H511,"")</f>
        <v>0</v>
      </c>
      <c r="Y511">
        <f>IF(AND(OR(J511="OK",J511="OPEN"),ISNUMBER(Journal!$G511)),G511*(Journal!$G511-Journal!$E511)/H511,"")</f>
        <v>0</v>
      </c>
      <c r="Z511">
        <f>IF(AA511="","",IF(AND(ISNUMBER(Settings!$D$5),ISNUMBER(Settings!$E$5),IF(Settings!$D$5&lt;=Settings!$E$5,AND(AA511&gt;=Settings!$D$5,AA511&lt;Settings!$E$5),OR(AA511&gt;=Settings!$D$5,AA511&lt;Settings!$E$5))),Settings!$A$5,IF(AND(ISNUMBER(Settings!$D$6),ISNUMBER(Settings!$E$6),IF(Settings!$D$6&lt;=Settings!$E$6,AND(AA511&gt;=Settings!$D$6,AA511&lt;Settings!$E$6),OR(AA511&gt;=Settings!$D$6,AA511&lt;Settings!$E$6))),Settings!$A$6,IF(AND(ISNUMBER(Settings!$D$7),ISNUMBER(Settings!$E$7),IF(Settings!$D$7&lt;=Settings!$E$7,AND(AA511&gt;=Settings!$D$7,AA511&lt;Settings!$E$7),OR(AA511&gt;=Settings!$D$7,AA511&lt;Settings!$E$7))),Settings!$A$7,IF(AND(ISNUMBER(Settings!$D$8),ISNUMBER(Settings!$E$8),IF(Settings!$D$8&lt;=Settings!$E$8,AND(AA511&gt;=Settings!$D$8,AA511&lt;Settings!$E$8),OR(AA511&gt;=Settings!$D$8,AA511&lt;Settings!$E$8))),Settings!$A$8,IF(AND(ISNUMBER(Settings!$D$9),ISNUMBER(Settings!$E$9),IF(Settings!$D$9&lt;=Settings!$E$9,AND(AA511&gt;=Settings!$D$9,AA511&lt;Settings!$E$9),OR(AA511&gt;=Settings!$D$9,AA511&lt;Settings!$E$9))),Settings!$A$9,IF(AND(ISNUMBER(Settings!$D$10),ISNUMBER(Settings!$E$10),IF(Settings!$D$10&lt;=Settings!$E$10,AND(AA511&gt;=Settings!$D$10,AA511&lt;Settings!$E$10),OR(AA511&gt;=Settings!$D$10,AA511&lt;Settings!$E$10))),Settings!$A$10,"")))))))</f>
        <v>0</v>
      </c>
      <c r="AA511">
        <f>IF(AND(A511,ISNUMBER(Journal!$B511)),MOD(ROUND(MOD(Journal!$B511,1)*1440,0)-ROUND(Journal!$D$8*60,0),1440),"")</f>
        <v>0</v>
      </c>
      <c r="AB511">
        <f>IF(G511=1,"LONG",IF(G511=-1,"SHORT",""))</f>
        <v>0</v>
      </c>
      <c r="AC511">
        <f>AC510+IF(K511,1,0)</f>
        <v>0</v>
      </c>
      <c r="AD511">
        <f>IF(K511,AC511,"")</f>
        <v>0</v>
      </c>
      <c r="AE511">
        <f>J511="OPEN"</f>
        <v>0</v>
      </c>
      <c r="AF511">
        <f>AND(J511&lt;&gt;"",J511&lt;&gt;"OK",J511&lt;&gt;"OPEN")</f>
        <v>0</v>
      </c>
      <c r="AH511">
        <v>500</v>
      </c>
      <c r="AI511">
        <f>IF(AH511&gt;$AZ$11,"",IF(AH511=0,Journal!$D$3,INDEX($Q$11:$Q$1010,MATCH(AH511,$AD$11:$AD$1010,0))))</f>
        <v>0</v>
      </c>
      <c r="AJ511">
        <v>501</v>
      </c>
      <c r="AK511">
        <f>IF(AJ511&gt;$AZ$11,"",INDEX($P$11:$P$1010,MATCH(AJ511,$AD$11:$AD$1010,0)))</f>
        <v>0</v>
      </c>
    </row>
    <row r="512" spans="1:37">
      <c r="A512">
        <f>COUNTA(Journal!A512:M512)&gt;0</f>
        <v>0</v>
      </c>
      <c r="B512">
        <f>IF(Journal!$C512="",0,IFERROR(MATCH(Journal!$C512,Markets!$A$5:$A$154,0),0))</f>
        <v>0</v>
      </c>
      <c r="C512">
        <f>IF(B512&gt;0,INDEX(Markets!$C$5:$C$154,B512),"")</f>
        <v>0</v>
      </c>
      <c r="D512">
        <f>IF(B512&gt;0,INDEX(Markets!$F$5:$F$154,B512),"")</f>
        <v>0</v>
      </c>
      <c r="E512">
        <f>IF(B512&gt;0,IF(INDEX(Markets!$G$5:$G$154,B512)="",Journal!$D$4,INDEX(Markets!$G$5:$G$154,B512)),"")</f>
        <v>0</v>
      </c>
      <c r="F512">
        <f>IF(B512&gt;0,N(INDEX(Markets!$H$5:$H$154,B512)),0)</f>
        <v>0</v>
      </c>
      <c r="G512">
        <f>IF(Journal!$D512="LONG",1,IF(Journal!$D512="SHORT",-1,0))</f>
        <v>0</v>
      </c>
      <c r="H512">
        <f>IF(AND(ISNUMBER(Journal!$E512),ISNUMBER(Journal!$F512)),ABS(Journal!$E512-Journal!$F512),"")</f>
        <v>0</v>
      </c>
      <c r="I512">
        <f>IF(NOT(A512),"",IF(Journal!$C512="","INSTRUMENT MISSING",IF(B512=0,"UNKNOWN INSTRUMENT",IF(OR(NOT(ISNUMBER(C512)),NOT(ISNUMBER(D512))),"INSTRUMENT SPECS MISSING",IF(OR(C512&lt;=0,D512&lt;=0),"INSTRUMENT SPECS MISSING",IF(NOT(ISNUMBER(Journal!$E512)),"ENTRY MISSING",IF(NOT(ISNUMBER(Journal!$F512)),"SL MISSING",IF(Journal!$F512=Journal!$E512,"SL = ENTRY",IF(G512=0,"DIRECTION MISSING",IF(G512*(Journal!$E512-Journal!$F512)&lt;=0,"SL WRONG SIDE",IF(NOT(AND(ISNUMBER(Journal!$L512),Journal!$L512&gt;0)),IF(TRUE,"LOTS MISSING","RISK MISSING"),"")))))))))))</f>
        <v>0</v>
      </c>
      <c r="J512">
        <f>IF(NOT(A512),"",IF(I512&lt;&gt;"",I512,IF(AND(ISNUMBER(Journal!$G512),G512*(Journal!$G512-Journal!$E512)&lt;=0),"TP1 WRONG SIDE",IF(AND(ISNUMBER(Journal!$H512),G512*(Journal!$H512-Journal!$E512)&lt;=0),"TP2 WRONG SIDE",IF(AND(ISNUMBER(Journal!$I512),G512*(Journal!$I512-Journal!$E512)&lt;=0),"TP3 WRONG SIDE",IF(Journal!$K512="","OPEN",IF(AND(Journal!$M512&lt;&gt;"",OR(NOT(ISNUMBER(Journal!$M512)),Journal!$M512&lt;=0,Journal!$M512&gt;=1)),"TP1 % INVALID",IF(Journal!$K512="SL","OK",IF(Journal!$K512="TP",IF(ISNUMBER(Journal!$G512),"OK","TP1 MISSING"),IF(Journal!$K512="Manual exit",IF(ISNUMBER(Journal!$J512),"OK","MANUAL MISSING"),IF(Journal!$K512="TP1 + Breakeven",IF(ISNUMBER(Journal!$G512),"OK","TP1 MISSING"),IF(Journal!$K512="TP1 + Manual",IF(ISNUMBER(Journal!$G512),IF(ISNUMBER(Journal!$J512),"OK","MANUAL MISSING"),IF(ISNUMBER(Journal!$J512),"TP1 MISSING","TP1 &amp; MANUAL MISSING")),IF(Journal!$K512="Multiple TP",IF(ISNUMBER(Journal!$G512),IF(ISNUMBER(Journal!$H512),"OK","TP2 MISSING"),IF(ISNUMBER(Journal!$H512),"TP1 MISSING","TP1 &amp; TP2 MISSING")),"UNKNOWN OUTCOME")))))))))))))</f>
        <v>0</v>
      </c>
      <c r="K512">
        <f>J512="OK"</f>
        <v>0</v>
      </c>
      <c r="L512">
        <f>IF(ISNUMBER(Journal!$M512),Journal!$M512,0.5)</f>
        <v>0</v>
      </c>
      <c r="M512">
        <f>IF(NOT(K512),"",G512*IF(Journal!$K512="SL",Journal!$F512-Journal!$E512,IF(Journal!$K512="TP",Journal!$G512-Journal!$E512,IF(Journal!$K512="Manual exit",Journal!$J512-Journal!$E512,IF(Journal!$K512="TP1 + Breakeven",L512*(Journal!$G512-Journal!$E512),IF(Journal!$K512="TP1 + Manual",L512*(Journal!$G512-Journal!$E512)+(1-L512)*(Journal!$J512-Journal!$E512),(Journal!$G512+Journal!$H512+IF(ISNUMBER(Journal!$I512),Journal!$I512,0))/IF(ISNUMBER(Journal!$I512),3,2)-Journal!$E512))))))</f>
        <v>0</v>
      </c>
      <c r="N512">
        <f>IF(K512,Journal!$E512+G512*M512,"")</f>
        <v>0</v>
      </c>
      <c r="O512">
        <f>Q511</f>
        <v>0</v>
      </c>
      <c r="P512">
        <f>IF(OR(NOT(A512),I512&lt;&gt;""),"",Journal!$L512)</f>
        <v>0</v>
      </c>
      <c r="Q512">
        <f>O512+IF(K512,V512,0)</f>
        <v>0</v>
      </c>
      <c r="R512">
        <f>IF(P512="","",H512*P512*C512*D512)</f>
        <v>0</v>
      </c>
      <c r="S512">
        <f>IF(K512,M512*P512*C512*D512,"")</f>
        <v>0</v>
      </c>
      <c r="T512">
        <f>IF(K512,-IF(F512&gt;0,F512*Journal!$E512*P512*C512*D512,P512*E512),"")</f>
        <v>0</v>
      </c>
      <c r="U512">
        <f>IF(K512,IF(S512&gt;0,"W",IF(S512&lt;0,"L","B")),"")</f>
        <v>0</v>
      </c>
      <c r="V512">
        <f>IF(K512,S512+T512,"")</f>
        <v>0</v>
      </c>
      <c r="W512">
        <f>IF(K512,V512/O512,"")</f>
        <v>0</v>
      </c>
      <c r="X512">
        <f>IF(K512,M512/H512,"")</f>
        <v>0</v>
      </c>
      <c r="Y512">
        <f>IF(AND(OR(J512="OK",J512="OPEN"),ISNUMBER(Journal!$G512)),G512*(Journal!$G512-Journal!$E512)/H512,"")</f>
        <v>0</v>
      </c>
      <c r="Z512">
        <f>IF(AA512="","",IF(AND(ISNUMBER(Settings!$D$5),ISNUMBER(Settings!$E$5),IF(Settings!$D$5&lt;=Settings!$E$5,AND(AA512&gt;=Settings!$D$5,AA512&lt;Settings!$E$5),OR(AA512&gt;=Settings!$D$5,AA512&lt;Settings!$E$5))),Settings!$A$5,IF(AND(ISNUMBER(Settings!$D$6),ISNUMBER(Settings!$E$6),IF(Settings!$D$6&lt;=Settings!$E$6,AND(AA512&gt;=Settings!$D$6,AA512&lt;Settings!$E$6),OR(AA512&gt;=Settings!$D$6,AA512&lt;Settings!$E$6))),Settings!$A$6,IF(AND(ISNUMBER(Settings!$D$7),ISNUMBER(Settings!$E$7),IF(Settings!$D$7&lt;=Settings!$E$7,AND(AA512&gt;=Settings!$D$7,AA512&lt;Settings!$E$7),OR(AA512&gt;=Settings!$D$7,AA512&lt;Settings!$E$7))),Settings!$A$7,IF(AND(ISNUMBER(Settings!$D$8),ISNUMBER(Settings!$E$8),IF(Settings!$D$8&lt;=Settings!$E$8,AND(AA512&gt;=Settings!$D$8,AA512&lt;Settings!$E$8),OR(AA512&gt;=Settings!$D$8,AA512&lt;Settings!$E$8))),Settings!$A$8,IF(AND(ISNUMBER(Settings!$D$9),ISNUMBER(Settings!$E$9),IF(Settings!$D$9&lt;=Settings!$E$9,AND(AA512&gt;=Settings!$D$9,AA512&lt;Settings!$E$9),OR(AA512&gt;=Settings!$D$9,AA512&lt;Settings!$E$9))),Settings!$A$9,IF(AND(ISNUMBER(Settings!$D$10),ISNUMBER(Settings!$E$10),IF(Settings!$D$10&lt;=Settings!$E$10,AND(AA512&gt;=Settings!$D$10,AA512&lt;Settings!$E$10),OR(AA512&gt;=Settings!$D$10,AA512&lt;Settings!$E$10))),Settings!$A$10,"")))))))</f>
        <v>0</v>
      </c>
      <c r="AA512">
        <f>IF(AND(A512,ISNUMBER(Journal!$B512)),MOD(ROUND(MOD(Journal!$B512,1)*1440,0)-ROUND(Journal!$D$8*60,0),1440),"")</f>
        <v>0</v>
      </c>
      <c r="AB512">
        <f>IF(G512=1,"LONG",IF(G512=-1,"SHORT",""))</f>
        <v>0</v>
      </c>
      <c r="AC512">
        <f>AC511+IF(K512,1,0)</f>
        <v>0</v>
      </c>
      <c r="AD512">
        <f>IF(K512,AC512,"")</f>
        <v>0</v>
      </c>
      <c r="AE512">
        <f>J512="OPEN"</f>
        <v>0</v>
      </c>
      <c r="AF512">
        <f>AND(J512&lt;&gt;"",J512&lt;&gt;"OK",J512&lt;&gt;"OPEN")</f>
        <v>0</v>
      </c>
      <c r="AH512">
        <v>501</v>
      </c>
      <c r="AI512">
        <f>IF(AH512&gt;$AZ$11,"",IF(AH512=0,Journal!$D$3,INDEX($Q$11:$Q$1010,MATCH(AH512,$AD$11:$AD$1010,0))))</f>
        <v>0</v>
      </c>
      <c r="AJ512">
        <v>502</v>
      </c>
      <c r="AK512">
        <f>IF(AJ512&gt;$AZ$11,"",INDEX($P$11:$P$1010,MATCH(AJ512,$AD$11:$AD$1010,0)))</f>
        <v>0</v>
      </c>
    </row>
    <row r="513" spans="1:37">
      <c r="A513">
        <f>COUNTA(Journal!A513:M513)&gt;0</f>
        <v>0</v>
      </c>
      <c r="B513">
        <f>IF(Journal!$C513="",0,IFERROR(MATCH(Journal!$C513,Markets!$A$5:$A$154,0),0))</f>
        <v>0</v>
      </c>
      <c r="C513">
        <f>IF(B513&gt;0,INDEX(Markets!$C$5:$C$154,B513),"")</f>
        <v>0</v>
      </c>
      <c r="D513">
        <f>IF(B513&gt;0,INDEX(Markets!$F$5:$F$154,B513),"")</f>
        <v>0</v>
      </c>
      <c r="E513">
        <f>IF(B513&gt;0,IF(INDEX(Markets!$G$5:$G$154,B513)="",Journal!$D$4,INDEX(Markets!$G$5:$G$154,B513)),"")</f>
        <v>0</v>
      </c>
      <c r="F513">
        <f>IF(B513&gt;0,N(INDEX(Markets!$H$5:$H$154,B513)),0)</f>
        <v>0</v>
      </c>
      <c r="G513">
        <f>IF(Journal!$D513="LONG",1,IF(Journal!$D513="SHORT",-1,0))</f>
        <v>0</v>
      </c>
      <c r="H513">
        <f>IF(AND(ISNUMBER(Journal!$E513),ISNUMBER(Journal!$F513)),ABS(Journal!$E513-Journal!$F513),"")</f>
        <v>0</v>
      </c>
      <c r="I513">
        <f>IF(NOT(A513),"",IF(Journal!$C513="","INSTRUMENT MISSING",IF(B513=0,"UNKNOWN INSTRUMENT",IF(OR(NOT(ISNUMBER(C513)),NOT(ISNUMBER(D513))),"INSTRUMENT SPECS MISSING",IF(OR(C513&lt;=0,D513&lt;=0),"INSTRUMENT SPECS MISSING",IF(NOT(ISNUMBER(Journal!$E513)),"ENTRY MISSING",IF(NOT(ISNUMBER(Journal!$F513)),"SL MISSING",IF(Journal!$F513=Journal!$E513,"SL = ENTRY",IF(G513=0,"DIRECTION MISSING",IF(G513*(Journal!$E513-Journal!$F513)&lt;=0,"SL WRONG SIDE",IF(NOT(AND(ISNUMBER(Journal!$L513),Journal!$L513&gt;0)),IF(TRUE,"LOTS MISSING","RISK MISSING"),"")))))))))))</f>
        <v>0</v>
      </c>
      <c r="J513">
        <f>IF(NOT(A513),"",IF(I513&lt;&gt;"",I513,IF(AND(ISNUMBER(Journal!$G513),G513*(Journal!$G513-Journal!$E513)&lt;=0),"TP1 WRONG SIDE",IF(AND(ISNUMBER(Journal!$H513),G513*(Journal!$H513-Journal!$E513)&lt;=0),"TP2 WRONG SIDE",IF(AND(ISNUMBER(Journal!$I513),G513*(Journal!$I513-Journal!$E513)&lt;=0),"TP3 WRONG SIDE",IF(Journal!$K513="","OPEN",IF(AND(Journal!$M513&lt;&gt;"",OR(NOT(ISNUMBER(Journal!$M513)),Journal!$M513&lt;=0,Journal!$M513&gt;=1)),"TP1 % INVALID",IF(Journal!$K513="SL","OK",IF(Journal!$K513="TP",IF(ISNUMBER(Journal!$G513),"OK","TP1 MISSING"),IF(Journal!$K513="Manual exit",IF(ISNUMBER(Journal!$J513),"OK","MANUAL MISSING"),IF(Journal!$K513="TP1 + Breakeven",IF(ISNUMBER(Journal!$G513),"OK","TP1 MISSING"),IF(Journal!$K513="TP1 + Manual",IF(ISNUMBER(Journal!$G513),IF(ISNUMBER(Journal!$J513),"OK","MANUAL MISSING"),IF(ISNUMBER(Journal!$J513),"TP1 MISSING","TP1 &amp; MANUAL MISSING")),IF(Journal!$K513="Multiple TP",IF(ISNUMBER(Journal!$G513),IF(ISNUMBER(Journal!$H513),"OK","TP2 MISSING"),IF(ISNUMBER(Journal!$H513),"TP1 MISSING","TP1 &amp; TP2 MISSING")),"UNKNOWN OUTCOME")))))))))))))</f>
        <v>0</v>
      </c>
      <c r="K513">
        <f>J513="OK"</f>
        <v>0</v>
      </c>
      <c r="L513">
        <f>IF(ISNUMBER(Journal!$M513),Journal!$M513,0.5)</f>
        <v>0</v>
      </c>
      <c r="M513">
        <f>IF(NOT(K513),"",G513*IF(Journal!$K513="SL",Journal!$F513-Journal!$E513,IF(Journal!$K513="TP",Journal!$G513-Journal!$E513,IF(Journal!$K513="Manual exit",Journal!$J513-Journal!$E513,IF(Journal!$K513="TP1 + Breakeven",L513*(Journal!$G513-Journal!$E513),IF(Journal!$K513="TP1 + Manual",L513*(Journal!$G513-Journal!$E513)+(1-L513)*(Journal!$J513-Journal!$E513),(Journal!$G513+Journal!$H513+IF(ISNUMBER(Journal!$I513),Journal!$I513,0))/IF(ISNUMBER(Journal!$I513),3,2)-Journal!$E513))))))</f>
        <v>0</v>
      </c>
      <c r="N513">
        <f>IF(K513,Journal!$E513+G513*M513,"")</f>
        <v>0</v>
      </c>
      <c r="O513">
        <f>Q512</f>
        <v>0</v>
      </c>
      <c r="P513">
        <f>IF(OR(NOT(A513),I513&lt;&gt;""),"",Journal!$L513)</f>
        <v>0</v>
      </c>
      <c r="Q513">
        <f>O513+IF(K513,V513,0)</f>
        <v>0</v>
      </c>
      <c r="R513">
        <f>IF(P513="","",H513*P513*C513*D513)</f>
        <v>0</v>
      </c>
      <c r="S513">
        <f>IF(K513,M513*P513*C513*D513,"")</f>
        <v>0</v>
      </c>
      <c r="T513">
        <f>IF(K513,-IF(F513&gt;0,F513*Journal!$E513*P513*C513*D513,P513*E513),"")</f>
        <v>0</v>
      </c>
      <c r="U513">
        <f>IF(K513,IF(S513&gt;0,"W",IF(S513&lt;0,"L","B")),"")</f>
        <v>0</v>
      </c>
      <c r="V513">
        <f>IF(K513,S513+T513,"")</f>
        <v>0</v>
      </c>
      <c r="W513">
        <f>IF(K513,V513/O513,"")</f>
        <v>0</v>
      </c>
      <c r="X513">
        <f>IF(K513,M513/H513,"")</f>
        <v>0</v>
      </c>
      <c r="Y513">
        <f>IF(AND(OR(J513="OK",J513="OPEN"),ISNUMBER(Journal!$G513)),G513*(Journal!$G513-Journal!$E513)/H513,"")</f>
        <v>0</v>
      </c>
      <c r="Z513">
        <f>IF(AA513="","",IF(AND(ISNUMBER(Settings!$D$5),ISNUMBER(Settings!$E$5),IF(Settings!$D$5&lt;=Settings!$E$5,AND(AA513&gt;=Settings!$D$5,AA513&lt;Settings!$E$5),OR(AA513&gt;=Settings!$D$5,AA513&lt;Settings!$E$5))),Settings!$A$5,IF(AND(ISNUMBER(Settings!$D$6),ISNUMBER(Settings!$E$6),IF(Settings!$D$6&lt;=Settings!$E$6,AND(AA513&gt;=Settings!$D$6,AA513&lt;Settings!$E$6),OR(AA513&gt;=Settings!$D$6,AA513&lt;Settings!$E$6))),Settings!$A$6,IF(AND(ISNUMBER(Settings!$D$7),ISNUMBER(Settings!$E$7),IF(Settings!$D$7&lt;=Settings!$E$7,AND(AA513&gt;=Settings!$D$7,AA513&lt;Settings!$E$7),OR(AA513&gt;=Settings!$D$7,AA513&lt;Settings!$E$7))),Settings!$A$7,IF(AND(ISNUMBER(Settings!$D$8),ISNUMBER(Settings!$E$8),IF(Settings!$D$8&lt;=Settings!$E$8,AND(AA513&gt;=Settings!$D$8,AA513&lt;Settings!$E$8),OR(AA513&gt;=Settings!$D$8,AA513&lt;Settings!$E$8))),Settings!$A$8,IF(AND(ISNUMBER(Settings!$D$9),ISNUMBER(Settings!$E$9),IF(Settings!$D$9&lt;=Settings!$E$9,AND(AA513&gt;=Settings!$D$9,AA513&lt;Settings!$E$9),OR(AA513&gt;=Settings!$D$9,AA513&lt;Settings!$E$9))),Settings!$A$9,IF(AND(ISNUMBER(Settings!$D$10),ISNUMBER(Settings!$E$10),IF(Settings!$D$10&lt;=Settings!$E$10,AND(AA513&gt;=Settings!$D$10,AA513&lt;Settings!$E$10),OR(AA513&gt;=Settings!$D$10,AA513&lt;Settings!$E$10))),Settings!$A$10,"")))))))</f>
        <v>0</v>
      </c>
      <c r="AA513">
        <f>IF(AND(A513,ISNUMBER(Journal!$B513)),MOD(ROUND(MOD(Journal!$B513,1)*1440,0)-ROUND(Journal!$D$8*60,0),1440),"")</f>
        <v>0</v>
      </c>
      <c r="AB513">
        <f>IF(G513=1,"LONG",IF(G513=-1,"SHORT",""))</f>
        <v>0</v>
      </c>
      <c r="AC513">
        <f>AC512+IF(K513,1,0)</f>
        <v>0</v>
      </c>
      <c r="AD513">
        <f>IF(K513,AC513,"")</f>
        <v>0</v>
      </c>
      <c r="AE513">
        <f>J513="OPEN"</f>
        <v>0</v>
      </c>
      <c r="AF513">
        <f>AND(J513&lt;&gt;"",J513&lt;&gt;"OK",J513&lt;&gt;"OPEN")</f>
        <v>0</v>
      </c>
      <c r="AH513">
        <v>502</v>
      </c>
      <c r="AI513">
        <f>IF(AH513&gt;$AZ$11,"",IF(AH513=0,Journal!$D$3,INDEX($Q$11:$Q$1010,MATCH(AH513,$AD$11:$AD$1010,0))))</f>
        <v>0</v>
      </c>
      <c r="AJ513">
        <v>503</v>
      </c>
      <c r="AK513">
        <f>IF(AJ513&gt;$AZ$11,"",INDEX($P$11:$P$1010,MATCH(AJ513,$AD$11:$AD$1010,0)))</f>
        <v>0</v>
      </c>
    </row>
    <row r="514" spans="1:37">
      <c r="A514">
        <f>COUNTA(Journal!A514:M514)&gt;0</f>
        <v>0</v>
      </c>
      <c r="B514">
        <f>IF(Journal!$C514="",0,IFERROR(MATCH(Journal!$C514,Markets!$A$5:$A$154,0),0))</f>
        <v>0</v>
      </c>
      <c r="C514">
        <f>IF(B514&gt;0,INDEX(Markets!$C$5:$C$154,B514),"")</f>
        <v>0</v>
      </c>
      <c r="D514">
        <f>IF(B514&gt;0,INDEX(Markets!$F$5:$F$154,B514),"")</f>
        <v>0</v>
      </c>
      <c r="E514">
        <f>IF(B514&gt;0,IF(INDEX(Markets!$G$5:$G$154,B514)="",Journal!$D$4,INDEX(Markets!$G$5:$G$154,B514)),"")</f>
        <v>0</v>
      </c>
      <c r="F514">
        <f>IF(B514&gt;0,N(INDEX(Markets!$H$5:$H$154,B514)),0)</f>
        <v>0</v>
      </c>
      <c r="G514">
        <f>IF(Journal!$D514="LONG",1,IF(Journal!$D514="SHORT",-1,0))</f>
        <v>0</v>
      </c>
      <c r="H514">
        <f>IF(AND(ISNUMBER(Journal!$E514),ISNUMBER(Journal!$F514)),ABS(Journal!$E514-Journal!$F514),"")</f>
        <v>0</v>
      </c>
      <c r="I514">
        <f>IF(NOT(A514),"",IF(Journal!$C514="","INSTRUMENT MISSING",IF(B514=0,"UNKNOWN INSTRUMENT",IF(OR(NOT(ISNUMBER(C514)),NOT(ISNUMBER(D514))),"INSTRUMENT SPECS MISSING",IF(OR(C514&lt;=0,D514&lt;=0),"INSTRUMENT SPECS MISSING",IF(NOT(ISNUMBER(Journal!$E514)),"ENTRY MISSING",IF(NOT(ISNUMBER(Journal!$F514)),"SL MISSING",IF(Journal!$F514=Journal!$E514,"SL = ENTRY",IF(G514=0,"DIRECTION MISSING",IF(G514*(Journal!$E514-Journal!$F514)&lt;=0,"SL WRONG SIDE",IF(NOT(AND(ISNUMBER(Journal!$L514),Journal!$L514&gt;0)),IF(TRUE,"LOTS MISSING","RISK MISSING"),"")))))))))))</f>
        <v>0</v>
      </c>
      <c r="J514">
        <f>IF(NOT(A514),"",IF(I514&lt;&gt;"",I514,IF(AND(ISNUMBER(Journal!$G514),G514*(Journal!$G514-Journal!$E514)&lt;=0),"TP1 WRONG SIDE",IF(AND(ISNUMBER(Journal!$H514),G514*(Journal!$H514-Journal!$E514)&lt;=0),"TP2 WRONG SIDE",IF(AND(ISNUMBER(Journal!$I514),G514*(Journal!$I514-Journal!$E514)&lt;=0),"TP3 WRONG SIDE",IF(Journal!$K514="","OPEN",IF(AND(Journal!$M514&lt;&gt;"",OR(NOT(ISNUMBER(Journal!$M514)),Journal!$M514&lt;=0,Journal!$M514&gt;=1)),"TP1 % INVALID",IF(Journal!$K514="SL","OK",IF(Journal!$K514="TP",IF(ISNUMBER(Journal!$G514),"OK","TP1 MISSING"),IF(Journal!$K514="Manual exit",IF(ISNUMBER(Journal!$J514),"OK","MANUAL MISSING"),IF(Journal!$K514="TP1 + Breakeven",IF(ISNUMBER(Journal!$G514),"OK","TP1 MISSING"),IF(Journal!$K514="TP1 + Manual",IF(ISNUMBER(Journal!$G514),IF(ISNUMBER(Journal!$J514),"OK","MANUAL MISSING"),IF(ISNUMBER(Journal!$J514),"TP1 MISSING","TP1 &amp; MANUAL MISSING")),IF(Journal!$K514="Multiple TP",IF(ISNUMBER(Journal!$G514),IF(ISNUMBER(Journal!$H514),"OK","TP2 MISSING"),IF(ISNUMBER(Journal!$H514),"TP1 MISSING","TP1 &amp; TP2 MISSING")),"UNKNOWN OUTCOME")))))))))))))</f>
        <v>0</v>
      </c>
      <c r="K514">
        <f>J514="OK"</f>
        <v>0</v>
      </c>
      <c r="L514">
        <f>IF(ISNUMBER(Journal!$M514),Journal!$M514,0.5)</f>
        <v>0</v>
      </c>
      <c r="M514">
        <f>IF(NOT(K514),"",G514*IF(Journal!$K514="SL",Journal!$F514-Journal!$E514,IF(Journal!$K514="TP",Journal!$G514-Journal!$E514,IF(Journal!$K514="Manual exit",Journal!$J514-Journal!$E514,IF(Journal!$K514="TP1 + Breakeven",L514*(Journal!$G514-Journal!$E514),IF(Journal!$K514="TP1 + Manual",L514*(Journal!$G514-Journal!$E514)+(1-L514)*(Journal!$J514-Journal!$E514),(Journal!$G514+Journal!$H514+IF(ISNUMBER(Journal!$I514),Journal!$I514,0))/IF(ISNUMBER(Journal!$I514),3,2)-Journal!$E514))))))</f>
        <v>0</v>
      </c>
      <c r="N514">
        <f>IF(K514,Journal!$E514+G514*M514,"")</f>
        <v>0</v>
      </c>
      <c r="O514">
        <f>Q513</f>
        <v>0</v>
      </c>
      <c r="P514">
        <f>IF(OR(NOT(A514),I514&lt;&gt;""),"",Journal!$L514)</f>
        <v>0</v>
      </c>
      <c r="Q514">
        <f>O514+IF(K514,V514,0)</f>
        <v>0</v>
      </c>
      <c r="R514">
        <f>IF(P514="","",H514*P514*C514*D514)</f>
        <v>0</v>
      </c>
      <c r="S514">
        <f>IF(K514,M514*P514*C514*D514,"")</f>
        <v>0</v>
      </c>
      <c r="T514">
        <f>IF(K514,-IF(F514&gt;0,F514*Journal!$E514*P514*C514*D514,P514*E514),"")</f>
        <v>0</v>
      </c>
      <c r="U514">
        <f>IF(K514,IF(S514&gt;0,"W",IF(S514&lt;0,"L","B")),"")</f>
        <v>0</v>
      </c>
      <c r="V514">
        <f>IF(K514,S514+T514,"")</f>
        <v>0</v>
      </c>
      <c r="W514">
        <f>IF(K514,V514/O514,"")</f>
        <v>0</v>
      </c>
      <c r="X514">
        <f>IF(K514,M514/H514,"")</f>
        <v>0</v>
      </c>
      <c r="Y514">
        <f>IF(AND(OR(J514="OK",J514="OPEN"),ISNUMBER(Journal!$G514)),G514*(Journal!$G514-Journal!$E514)/H514,"")</f>
        <v>0</v>
      </c>
      <c r="Z514">
        <f>IF(AA514="","",IF(AND(ISNUMBER(Settings!$D$5),ISNUMBER(Settings!$E$5),IF(Settings!$D$5&lt;=Settings!$E$5,AND(AA514&gt;=Settings!$D$5,AA514&lt;Settings!$E$5),OR(AA514&gt;=Settings!$D$5,AA514&lt;Settings!$E$5))),Settings!$A$5,IF(AND(ISNUMBER(Settings!$D$6),ISNUMBER(Settings!$E$6),IF(Settings!$D$6&lt;=Settings!$E$6,AND(AA514&gt;=Settings!$D$6,AA514&lt;Settings!$E$6),OR(AA514&gt;=Settings!$D$6,AA514&lt;Settings!$E$6))),Settings!$A$6,IF(AND(ISNUMBER(Settings!$D$7),ISNUMBER(Settings!$E$7),IF(Settings!$D$7&lt;=Settings!$E$7,AND(AA514&gt;=Settings!$D$7,AA514&lt;Settings!$E$7),OR(AA514&gt;=Settings!$D$7,AA514&lt;Settings!$E$7))),Settings!$A$7,IF(AND(ISNUMBER(Settings!$D$8),ISNUMBER(Settings!$E$8),IF(Settings!$D$8&lt;=Settings!$E$8,AND(AA514&gt;=Settings!$D$8,AA514&lt;Settings!$E$8),OR(AA514&gt;=Settings!$D$8,AA514&lt;Settings!$E$8))),Settings!$A$8,IF(AND(ISNUMBER(Settings!$D$9),ISNUMBER(Settings!$E$9),IF(Settings!$D$9&lt;=Settings!$E$9,AND(AA514&gt;=Settings!$D$9,AA514&lt;Settings!$E$9),OR(AA514&gt;=Settings!$D$9,AA514&lt;Settings!$E$9))),Settings!$A$9,IF(AND(ISNUMBER(Settings!$D$10),ISNUMBER(Settings!$E$10),IF(Settings!$D$10&lt;=Settings!$E$10,AND(AA514&gt;=Settings!$D$10,AA514&lt;Settings!$E$10),OR(AA514&gt;=Settings!$D$10,AA514&lt;Settings!$E$10))),Settings!$A$10,"")))))))</f>
        <v>0</v>
      </c>
      <c r="AA514">
        <f>IF(AND(A514,ISNUMBER(Journal!$B514)),MOD(ROUND(MOD(Journal!$B514,1)*1440,0)-ROUND(Journal!$D$8*60,0),1440),"")</f>
        <v>0</v>
      </c>
      <c r="AB514">
        <f>IF(G514=1,"LONG",IF(G514=-1,"SHORT",""))</f>
        <v>0</v>
      </c>
      <c r="AC514">
        <f>AC513+IF(K514,1,0)</f>
        <v>0</v>
      </c>
      <c r="AD514">
        <f>IF(K514,AC514,"")</f>
        <v>0</v>
      </c>
      <c r="AE514">
        <f>J514="OPEN"</f>
        <v>0</v>
      </c>
      <c r="AF514">
        <f>AND(J514&lt;&gt;"",J514&lt;&gt;"OK",J514&lt;&gt;"OPEN")</f>
        <v>0</v>
      </c>
      <c r="AH514">
        <v>503</v>
      </c>
      <c r="AI514">
        <f>IF(AH514&gt;$AZ$11,"",IF(AH514=0,Journal!$D$3,INDEX($Q$11:$Q$1010,MATCH(AH514,$AD$11:$AD$1010,0))))</f>
        <v>0</v>
      </c>
      <c r="AJ514">
        <v>504</v>
      </c>
      <c r="AK514">
        <f>IF(AJ514&gt;$AZ$11,"",INDEX($P$11:$P$1010,MATCH(AJ514,$AD$11:$AD$1010,0)))</f>
        <v>0</v>
      </c>
    </row>
    <row r="515" spans="1:37">
      <c r="A515">
        <f>COUNTA(Journal!A515:M515)&gt;0</f>
        <v>0</v>
      </c>
      <c r="B515">
        <f>IF(Journal!$C515="",0,IFERROR(MATCH(Journal!$C515,Markets!$A$5:$A$154,0),0))</f>
        <v>0</v>
      </c>
      <c r="C515">
        <f>IF(B515&gt;0,INDEX(Markets!$C$5:$C$154,B515),"")</f>
        <v>0</v>
      </c>
      <c r="D515">
        <f>IF(B515&gt;0,INDEX(Markets!$F$5:$F$154,B515),"")</f>
        <v>0</v>
      </c>
      <c r="E515">
        <f>IF(B515&gt;0,IF(INDEX(Markets!$G$5:$G$154,B515)="",Journal!$D$4,INDEX(Markets!$G$5:$G$154,B515)),"")</f>
        <v>0</v>
      </c>
      <c r="F515">
        <f>IF(B515&gt;0,N(INDEX(Markets!$H$5:$H$154,B515)),0)</f>
        <v>0</v>
      </c>
      <c r="G515">
        <f>IF(Journal!$D515="LONG",1,IF(Journal!$D515="SHORT",-1,0))</f>
        <v>0</v>
      </c>
      <c r="H515">
        <f>IF(AND(ISNUMBER(Journal!$E515),ISNUMBER(Journal!$F515)),ABS(Journal!$E515-Journal!$F515),"")</f>
        <v>0</v>
      </c>
      <c r="I515">
        <f>IF(NOT(A515),"",IF(Journal!$C515="","INSTRUMENT MISSING",IF(B515=0,"UNKNOWN INSTRUMENT",IF(OR(NOT(ISNUMBER(C515)),NOT(ISNUMBER(D515))),"INSTRUMENT SPECS MISSING",IF(OR(C515&lt;=0,D515&lt;=0),"INSTRUMENT SPECS MISSING",IF(NOT(ISNUMBER(Journal!$E515)),"ENTRY MISSING",IF(NOT(ISNUMBER(Journal!$F515)),"SL MISSING",IF(Journal!$F515=Journal!$E515,"SL = ENTRY",IF(G515=0,"DIRECTION MISSING",IF(G515*(Journal!$E515-Journal!$F515)&lt;=0,"SL WRONG SIDE",IF(NOT(AND(ISNUMBER(Journal!$L515),Journal!$L515&gt;0)),IF(TRUE,"LOTS MISSING","RISK MISSING"),"")))))))))))</f>
        <v>0</v>
      </c>
      <c r="J515">
        <f>IF(NOT(A515),"",IF(I515&lt;&gt;"",I515,IF(AND(ISNUMBER(Journal!$G515),G515*(Journal!$G515-Journal!$E515)&lt;=0),"TP1 WRONG SIDE",IF(AND(ISNUMBER(Journal!$H515),G515*(Journal!$H515-Journal!$E515)&lt;=0),"TP2 WRONG SIDE",IF(AND(ISNUMBER(Journal!$I515),G515*(Journal!$I515-Journal!$E515)&lt;=0),"TP3 WRONG SIDE",IF(Journal!$K515="","OPEN",IF(AND(Journal!$M515&lt;&gt;"",OR(NOT(ISNUMBER(Journal!$M515)),Journal!$M515&lt;=0,Journal!$M515&gt;=1)),"TP1 % INVALID",IF(Journal!$K515="SL","OK",IF(Journal!$K515="TP",IF(ISNUMBER(Journal!$G515),"OK","TP1 MISSING"),IF(Journal!$K515="Manual exit",IF(ISNUMBER(Journal!$J515),"OK","MANUAL MISSING"),IF(Journal!$K515="TP1 + Breakeven",IF(ISNUMBER(Journal!$G515),"OK","TP1 MISSING"),IF(Journal!$K515="TP1 + Manual",IF(ISNUMBER(Journal!$G515),IF(ISNUMBER(Journal!$J515),"OK","MANUAL MISSING"),IF(ISNUMBER(Journal!$J515),"TP1 MISSING","TP1 &amp; MANUAL MISSING")),IF(Journal!$K515="Multiple TP",IF(ISNUMBER(Journal!$G515),IF(ISNUMBER(Journal!$H515),"OK","TP2 MISSING"),IF(ISNUMBER(Journal!$H515),"TP1 MISSING","TP1 &amp; TP2 MISSING")),"UNKNOWN OUTCOME")))))))))))))</f>
        <v>0</v>
      </c>
      <c r="K515">
        <f>J515="OK"</f>
        <v>0</v>
      </c>
      <c r="L515">
        <f>IF(ISNUMBER(Journal!$M515),Journal!$M515,0.5)</f>
        <v>0</v>
      </c>
      <c r="M515">
        <f>IF(NOT(K515),"",G515*IF(Journal!$K515="SL",Journal!$F515-Journal!$E515,IF(Journal!$K515="TP",Journal!$G515-Journal!$E515,IF(Journal!$K515="Manual exit",Journal!$J515-Journal!$E515,IF(Journal!$K515="TP1 + Breakeven",L515*(Journal!$G515-Journal!$E515),IF(Journal!$K515="TP1 + Manual",L515*(Journal!$G515-Journal!$E515)+(1-L515)*(Journal!$J515-Journal!$E515),(Journal!$G515+Journal!$H515+IF(ISNUMBER(Journal!$I515),Journal!$I515,0))/IF(ISNUMBER(Journal!$I515),3,2)-Journal!$E515))))))</f>
        <v>0</v>
      </c>
      <c r="N515">
        <f>IF(K515,Journal!$E515+G515*M515,"")</f>
        <v>0</v>
      </c>
      <c r="O515">
        <f>Q514</f>
        <v>0</v>
      </c>
      <c r="P515">
        <f>IF(OR(NOT(A515),I515&lt;&gt;""),"",Journal!$L515)</f>
        <v>0</v>
      </c>
      <c r="Q515">
        <f>O515+IF(K515,V515,0)</f>
        <v>0</v>
      </c>
      <c r="R515">
        <f>IF(P515="","",H515*P515*C515*D515)</f>
        <v>0</v>
      </c>
      <c r="S515">
        <f>IF(K515,M515*P515*C515*D515,"")</f>
        <v>0</v>
      </c>
      <c r="T515">
        <f>IF(K515,-IF(F515&gt;0,F515*Journal!$E515*P515*C515*D515,P515*E515),"")</f>
        <v>0</v>
      </c>
      <c r="U515">
        <f>IF(K515,IF(S515&gt;0,"W",IF(S515&lt;0,"L","B")),"")</f>
        <v>0</v>
      </c>
      <c r="V515">
        <f>IF(K515,S515+T515,"")</f>
        <v>0</v>
      </c>
      <c r="W515">
        <f>IF(K515,V515/O515,"")</f>
        <v>0</v>
      </c>
      <c r="X515">
        <f>IF(K515,M515/H515,"")</f>
        <v>0</v>
      </c>
      <c r="Y515">
        <f>IF(AND(OR(J515="OK",J515="OPEN"),ISNUMBER(Journal!$G515)),G515*(Journal!$G515-Journal!$E515)/H515,"")</f>
        <v>0</v>
      </c>
      <c r="Z515">
        <f>IF(AA515="","",IF(AND(ISNUMBER(Settings!$D$5),ISNUMBER(Settings!$E$5),IF(Settings!$D$5&lt;=Settings!$E$5,AND(AA515&gt;=Settings!$D$5,AA515&lt;Settings!$E$5),OR(AA515&gt;=Settings!$D$5,AA515&lt;Settings!$E$5))),Settings!$A$5,IF(AND(ISNUMBER(Settings!$D$6),ISNUMBER(Settings!$E$6),IF(Settings!$D$6&lt;=Settings!$E$6,AND(AA515&gt;=Settings!$D$6,AA515&lt;Settings!$E$6),OR(AA515&gt;=Settings!$D$6,AA515&lt;Settings!$E$6))),Settings!$A$6,IF(AND(ISNUMBER(Settings!$D$7),ISNUMBER(Settings!$E$7),IF(Settings!$D$7&lt;=Settings!$E$7,AND(AA515&gt;=Settings!$D$7,AA515&lt;Settings!$E$7),OR(AA515&gt;=Settings!$D$7,AA515&lt;Settings!$E$7))),Settings!$A$7,IF(AND(ISNUMBER(Settings!$D$8),ISNUMBER(Settings!$E$8),IF(Settings!$D$8&lt;=Settings!$E$8,AND(AA515&gt;=Settings!$D$8,AA515&lt;Settings!$E$8),OR(AA515&gt;=Settings!$D$8,AA515&lt;Settings!$E$8))),Settings!$A$8,IF(AND(ISNUMBER(Settings!$D$9),ISNUMBER(Settings!$E$9),IF(Settings!$D$9&lt;=Settings!$E$9,AND(AA515&gt;=Settings!$D$9,AA515&lt;Settings!$E$9),OR(AA515&gt;=Settings!$D$9,AA515&lt;Settings!$E$9))),Settings!$A$9,IF(AND(ISNUMBER(Settings!$D$10),ISNUMBER(Settings!$E$10),IF(Settings!$D$10&lt;=Settings!$E$10,AND(AA515&gt;=Settings!$D$10,AA515&lt;Settings!$E$10),OR(AA515&gt;=Settings!$D$10,AA515&lt;Settings!$E$10))),Settings!$A$10,"")))))))</f>
        <v>0</v>
      </c>
      <c r="AA515">
        <f>IF(AND(A515,ISNUMBER(Journal!$B515)),MOD(ROUND(MOD(Journal!$B515,1)*1440,0)-ROUND(Journal!$D$8*60,0),1440),"")</f>
        <v>0</v>
      </c>
      <c r="AB515">
        <f>IF(G515=1,"LONG",IF(G515=-1,"SHORT",""))</f>
        <v>0</v>
      </c>
      <c r="AC515">
        <f>AC514+IF(K515,1,0)</f>
        <v>0</v>
      </c>
      <c r="AD515">
        <f>IF(K515,AC515,"")</f>
        <v>0</v>
      </c>
      <c r="AE515">
        <f>J515="OPEN"</f>
        <v>0</v>
      </c>
      <c r="AF515">
        <f>AND(J515&lt;&gt;"",J515&lt;&gt;"OK",J515&lt;&gt;"OPEN")</f>
        <v>0</v>
      </c>
      <c r="AH515">
        <v>504</v>
      </c>
      <c r="AI515">
        <f>IF(AH515&gt;$AZ$11,"",IF(AH515=0,Journal!$D$3,INDEX($Q$11:$Q$1010,MATCH(AH515,$AD$11:$AD$1010,0))))</f>
        <v>0</v>
      </c>
      <c r="AJ515">
        <v>505</v>
      </c>
      <c r="AK515">
        <f>IF(AJ515&gt;$AZ$11,"",INDEX($P$11:$P$1010,MATCH(AJ515,$AD$11:$AD$1010,0)))</f>
        <v>0</v>
      </c>
    </row>
    <row r="516" spans="1:37">
      <c r="A516">
        <f>COUNTA(Journal!A516:M516)&gt;0</f>
        <v>0</v>
      </c>
      <c r="B516">
        <f>IF(Journal!$C516="",0,IFERROR(MATCH(Journal!$C516,Markets!$A$5:$A$154,0),0))</f>
        <v>0</v>
      </c>
      <c r="C516">
        <f>IF(B516&gt;0,INDEX(Markets!$C$5:$C$154,B516),"")</f>
        <v>0</v>
      </c>
      <c r="D516">
        <f>IF(B516&gt;0,INDEX(Markets!$F$5:$F$154,B516),"")</f>
        <v>0</v>
      </c>
      <c r="E516">
        <f>IF(B516&gt;0,IF(INDEX(Markets!$G$5:$G$154,B516)="",Journal!$D$4,INDEX(Markets!$G$5:$G$154,B516)),"")</f>
        <v>0</v>
      </c>
      <c r="F516">
        <f>IF(B516&gt;0,N(INDEX(Markets!$H$5:$H$154,B516)),0)</f>
        <v>0</v>
      </c>
      <c r="G516">
        <f>IF(Journal!$D516="LONG",1,IF(Journal!$D516="SHORT",-1,0))</f>
        <v>0</v>
      </c>
      <c r="H516">
        <f>IF(AND(ISNUMBER(Journal!$E516),ISNUMBER(Journal!$F516)),ABS(Journal!$E516-Journal!$F516),"")</f>
        <v>0</v>
      </c>
      <c r="I516">
        <f>IF(NOT(A516),"",IF(Journal!$C516="","INSTRUMENT MISSING",IF(B516=0,"UNKNOWN INSTRUMENT",IF(OR(NOT(ISNUMBER(C516)),NOT(ISNUMBER(D516))),"INSTRUMENT SPECS MISSING",IF(OR(C516&lt;=0,D516&lt;=0),"INSTRUMENT SPECS MISSING",IF(NOT(ISNUMBER(Journal!$E516)),"ENTRY MISSING",IF(NOT(ISNUMBER(Journal!$F516)),"SL MISSING",IF(Journal!$F516=Journal!$E516,"SL = ENTRY",IF(G516=0,"DIRECTION MISSING",IF(G516*(Journal!$E516-Journal!$F516)&lt;=0,"SL WRONG SIDE",IF(NOT(AND(ISNUMBER(Journal!$L516),Journal!$L516&gt;0)),IF(TRUE,"LOTS MISSING","RISK MISSING"),"")))))))))))</f>
        <v>0</v>
      </c>
      <c r="J516">
        <f>IF(NOT(A516),"",IF(I516&lt;&gt;"",I516,IF(AND(ISNUMBER(Journal!$G516),G516*(Journal!$G516-Journal!$E516)&lt;=0),"TP1 WRONG SIDE",IF(AND(ISNUMBER(Journal!$H516),G516*(Journal!$H516-Journal!$E516)&lt;=0),"TP2 WRONG SIDE",IF(AND(ISNUMBER(Journal!$I516),G516*(Journal!$I516-Journal!$E516)&lt;=0),"TP3 WRONG SIDE",IF(Journal!$K516="","OPEN",IF(AND(Journal!$M516&lt;&gt;"",OR(NOT(ISNUMBER(Journal!$M516)),Journal!$M516&lt;=0,Journal!$M516&gt;=1)),"TP1 % INVALID",IF(Journal!$K516="SL","OK",IF(Journal!$K516="TP",IF(ISNUMBER(Journal!$G516),"OK","TP1 MISSING"),IF(Journal!$K516="Manual exit",IF(ISNUMBER(Journal!$J516),"OK","MANUAL MISSING"),IF(Journal!$K516="TP1 + Breakeven",IF(ISNUMBER(Journal!$G516),"OK","TP1 MISSING"),IF(Journal!$K516="TP1 + Manual",IF(ISNUMBER(Journal!$G516),IF(ISNUMBER(Journal!$J516),"OK","MANUAL MISSING"),IF(ISNUMBER(Journal!$J516),"TP1 MISSING","TP1 &amp; MANUAL MISSING")),IF(Journal!$K516="Multiple TP",IF(ISNUMBER(Journal!$G516),IF(ISNUMBER(Journal!$H516),"OK","TP2 MISSING"),IF(ISNUMBER(Journal!$H516),"TP1 MISSING","TP1 &amp; TP2 MISSING")),"UNKNOWN OUTCOME")))))))))))))</f>
        <v>0</v>
      </c>
      <c r="K516">
        <f>J516="OK"</f>
        <v>0</v>
      </c>
      <c r="L516">
        <f>IF(ISNUMBER(Journal!$M516),Journal!$M516,0.5)</f>
        <v>0</v>
      </c>
      <c r="M516">
        <f>IF(NOT(K516),"",G516*IF(Journal!$K516="SL",Journal!$F516-Journal!$E516,IF(Journal!$K516="TP",Journal!$G516-Journal!$E516,IF(Journal!$K516="Manual exit",Journal!$J516-Journal!$E516,IF(Journal!$K516="TP1 + Breakeven",L516*(Journal!$G516-Journal!$E516),IF(Journal!$K516="TP1 + Manual",L516*(Journal!$G516-Journal!$E516)+(1-L516)*(Journal!$J516-Journal!$E516),(Journal!$G516+Journal!$H516+IF(ISNUMBER(Journal!$I516),Journal!$I516,0))/IF(ISNUMBER(Journal!$I516),3,2)-Journal!$E516))))))</f>
        <v>0</v>
      </c>
      <c r="N516">
        <f>IF(K516,Journal!$E516+G516*M516,"")</f>
        <v>0</v>
      </c>
      <c r="O516">
        <f>Q515</f>
        <v>0</v>
      </c>
      <c r="P516">
        <f>IF(OR(NOT(A516),I516&lt;&gt;""),"",Journal!$L516)</f>
        <v>0</v>
      </c>
      <c r="Q516">
        <f>O516+IF(K516,V516,0)</f>
        <v>0</v>
      </c>
      <c r="R516">
        <f>IF(P516="","",H516*P516*C516*D516)</f>
        <v>0</v>
      </c>
      <c r="S516">
        <f>IF(K516,M516*P516*C516*D516,"")</f>
        <v>0</v>
      </c>
      <c r="T516">
        <f>IF(K516,-IF(F516&gt;0,F516*Journal!$E516*P516*C516*D516,P516*E516),"")</f>
        <v>0</v>
      </c>
      <c r="U516">
        <f>IF(K516,IF(S516&gt;0,"W",IF(S516&lt;0,"L","B")),"")</f>
        <v>0</v>
      </c>
      <c r="V516">
        <f>IF(K516,S516+T516,"")</f>
        <v>0</v>
      </c>
      <c r="W516">
        <f>IF(K516,V516/O516,"")</f>
        <v>0</v>
      </c>
      <c r="X516">
        <f>IF(K516,M516/H516,"")</f>
        <v>0</v>
      </c>
      <c r="Y516">
        <f>IF(AND(OR(J516="OK",J516="OPEN"),ISNUMBER(Journal!$G516)),G516*(Journal!$G516-Journal!$E516)/H516,"")</f>
        <v>0</v>
      </c>
      <c r="Z516">
        <f>IF(AA516="","",IF(AND(ISNUMBER(Settings!$D$5),ISNUMBER(Settings!$E$5),IF(Settings!$D$5&lt;=Settings!$E$5,AND(AA516&gt;=Settings!$D$5,AA516&lt;Settings!$E$5),OR(AA516&gt;=Settings!$D$5,AA516&lt;Settings!$E$5))),Settings!$A$5,IF(AND(ISNUMBER(Settings!$D$6),ISNUMBER(Settings!$E$6),IF(Settings!$D$6&lt;=Settings!$E$6,AND(AA516&gt;=Settings!$D$6,AA516&lt;Settings!$E$6),OR(AA516&gt;=Settings!$D$6,AA516&lt;Settings!$E$6))),Settings!$A$6,IF(AND(ISNUMBER(Settings!$D$7),ISNUMBER(Settings!$E$7),IF(Settings!$D$7&lt;=Settings!$E$7,AND(AA516&gt;=Settings!$D$7,AA516&lt;Settings!$E$7),OR(AA516&gt;=Settings!$D$7,AA516&lt;Settings!$E$7))),Settings!$A$7,IF(AND(ISNUMBER(Settings!$D$8),ISNUMBER(Settings!$E$8),IF(Settings!$D$8&lt;=Settings!$E$8,AND(AA516&gt;=Settings!$D$8,AA516&lt;Settings!$E$8),OR(AA516&gt;=Settings!$D$8,AA516&lt;Settings!$E$8))),Settings!$A$8,IF(AND(ISNUMBER(Settings!$D$9),ISNUMBER(Settings!$E$9),IF(Settings!$D$9&lt;=Settings!$E$9,AND(AA516&gt;=Settings!$D$9,AA516&lt;Settings!$E$9),OR(AA516&gt;=Settings!$D$9,AA516&lt;Settings!$E$9))),Settings!$A$9,IF(AND(ISNUMBER(Settings!$D$10),ISNUMBER(Settings!$E$10),IF(Settings!$D$10&lt;=Settings!$E$10,AND(AA516&gt;=Settings!$D$10,AA516&lt;Settings!$E$10),OR(AA516&gt;=Settings!$D$10,AA516&lt;Settings!$E$10))),Settings!$A$10,"")))))))</f>
        <v>0</v>
      </c>
      <c r="AA516">
        <f>IF(AND(A516,ISNUMBER(Journal!$B516)),MOD(ROUND(MOD(Journal!$B516,1)*1440,0)-ROUND(Journal!$D$8*60,0),1440),"")</f>
        <v>0</v>
      </c>
      <c r="AB516">
        <f>IF(G516=1,"LONG",IF(G516=-1,"SHORT",""))</f>
        <v>0</v>
      </c>
      <c r="AC516">
        <f>AC515+IF(K516,1,0)</f>
        <v>0</v>
      </c>
      <c r="AD516">
        <f>IF(K516,AC516,"")</f>
        <v>0</v>
      </c>
      <c r="AE516">
        <f>J516="OPEN"</f>
        <v>0</v>
      </c>
      <c r="AF516">
        <f>AND(J516&lt;&gt;"",J516&lt;&gt;"OK",J516&lt;&gt;"OPEN")</f>
        <v>0</v>
      </c>
      <c r="AH516">
        <v>505</v>
      </c>
      <c r="AI516">
        <f>IF(AH516&gt;$AZ$11,"",IF(AH516=0,Journal!$D$3,INDEX($Q$11:$Q$1010,MATCH(AH516,$AD$11:$AD$1010,0))))</f>
        <v>0</v>
      </c>
      <c r="AJ516">
        <v>506</v>
      </c>
      <c r="AK516">
        <f>IF(AJ516&gt;$AZ$11,"",INDEX($P$11:$P$1010,MATCH(AJ516,$AD$11:$AD$1010,0)))</f>
        <v>0</v>
      </c>
    </row>
    <row r="517" spans="1:37">
      <c r="A517">
        <f>COUNTA(Journal!A517:M517)&gt;0</f>
        <v>0</v>
      </c>
      <c r="B517">
        <f>IF(Journal!$C517="",0,IFERROR(MATCH(Journal!$C517,Markets!$A$5:$A$154,0),0))</f>
        <v>0</v>
      </c>
      <c r="C517">
        <f>IF(B517&gt;0,INDEX(Markets!$C$5:$C$154,B517),"")</f>
        <v>0</v>
      </c>
      <c r="D517">
        <f>IF(B517&gt;0,INDEX(Markets!$F$5:$F$154,B517),"")</f>
        <v>0</v>
      </c>
      <c r="E517">
        <f>IF(B517&gt;0,IF(INDEX(Markets!$G$5:$G$154,B517)="",Journal!$D$4,INDEX(Markets!$G$5:$G$154,B517)),"")</f>
        <v>0</v>
      </c>
      <c r="F517">
        <f>IF(B517&gt;0,N(INDEX(Markets!$H$5:$H$154,B517)),0)</f>
        <v>0</v>
      </c>
      <c r="G517">
        <f>IF(Journal!$D517="LONG",1,IF(Journal!$D517="SHORT",-1,0))</f>
        <v>0</v>
      </c>
      <c r="H517">
        <f>IF(AND(ISNUMBER(Journal!$E517),ISNUMBER(Journal!$F517)),ABS(Journal!$E517-Journal!$F517),"")</f>
        <v>0</v>
      </c>
      <c r="I517">
        <f>IF(NOT(A517),"",IF(Journal!$C517="","INSTRUMENT MISSING",IF(B517=0,"UNKNOWN INSTRUMENT",IF(OR(NOT(ISNUMBER(C517)),NOT(ISNUMBER(D517))),"INSTRUMENT SPECS MISSING",IF(OR(C517&lt;=0,D517&lt;=0),"INSTRUMENT SPECS MISSING",IF(NOT(ISNUMBER(Journal!$E517)),"ENTRY MISSING",IF(NOT(ISNUMBER(Journal!$F517)),"SL MISSING",IF(Journal!$F517=Journal!$E517,"SL = ENTRY",IF(G517=0,"DIRECTION MISSING",IF(G517*(Journal!$E517-Journal!$F517)&lt;=0,"SL WRONG SIDE",IF(NOT(AND(ISNUMBER(Journal!$L517),Journal!$L517&gt;0)),IF(TRUE,"LOTS MISSING","RISK MISSING"),"")))))))))))</f>
        <v>0</v>
      </c>
      <c r="J517">
        <f>IF(NOT(A517),"",IF(I517&lt;&gt;"",I517,IF(AND(ISNUMBER(Journal!$G517),G517*(Journal!$G517-Journal!$E517)&lt;=0),"TP1 WRONG SIDE",IF(AND(ISNUMBER(Journal!$H517),G517*(Journal!$H517-Journal!$E517)&lt;=0),"TP2 WRONG SIDE",IF(AND(ISNUMBER(Journal!$I517),G517*(Journal!$I517-Journal!$E517)&lt;=0),"TP3 WRONG SIDE",IF(Journal!$K517="","OPEN",IF(AND(Journal!$M517&lt;&gt;"",OR(NOT(ISNUMBER(Journal!$M517)),Journal!$M517&lt;=0,Journal!$M517&gt;=1)),"TP1 % INVALID",IF(Journal!$K517="SL","OK",IF(Journal!$K517="TP",IF(ISNUMBER(Journal!$G517),"OK","TP1 MISSING"),IF(Journal!$K517="Manual exit",IF(ISNUMBER(Journal!$J517),"OK","MANUAL MISSING"),IF(Journal!$K517="TP1 + Breakeven",IF(ISNUMBER(Journal!$G517),"OK","TP1 MISSING"),IF(Journal!$K517="TP1 + Manual",IF(ISNUMBER(Journal!$G517),IF(ISNUMBER(Journal!$J517),"OK","MANUAL MISSING"),IF(ISNUMBER(Journal!$J517),"TP1 MISSING","TP1 &amp; MANUAL MISSING")),IF(Journal!$K517="Multiple TP",IF(ISNUMBER(Journal!$G517),IF(ISNUMBER(Journal!$H517),"OK","TP2 MISSING"),IF(ISNUMBER(Journal!$H517),"TP1 MISSING","TP1 &amp; TP2 MISSING")),"UNKNOWN OUTCOME")))))))))))))</f>
        <v>0</v>
      </c>
      <c r="K517">
        <f>J517="OK"</f>
        <v>0</v>
      </c>
      <c r="L517">
        <f>IF(ISNUMBER(Journal!$M517),Journal!$M517,0.5)</f>
        <v>0</v>
      </c>
      <c r="M517">
        <f>IF(NOT(K517),"",G517*IF(Journal!$K517="SL",Journal!$F517-Journal!$E517,IF(Journal!$K517="TP",Journal!$G517-Journal!$E517,IF(Journal!$K517="Manual exit",Journal!$J517-Journal!$E517,IF(Journal!$K517="TP1 + Breakeven",L517*(Journal!$G517-Journal!$E517),IF(Journal!$K517="TP1 + Manual",L517*(Journal!$G517-Journal!$E517)+(1-L517)*(Journal!$J517-Journal!$E517),(Journal!$G517+Journal!$H517+IF(ISNUMBER(Journal!$I517),Journal!$I517,0))/IF(ISNUMBER(Journal!$I517),3,2)-Journal!$E517))))))</f>
        <v>0</v>
      </c>
      <c r="N517">
        <f>IF(K517,Journal!$E517+G517*M517,"")</f>
        <v>0</v>
      </c>
      <c r="O517">
        <f>Q516</f>
        <v>0</v>
      </c>
      <c r="P517">
        <f>IF(OR(NOT(A517),I517&lt;&gt;""),"",Journal!$L517)</f>
        <v>0</v>
      </c>
      <c r="Q517">
        <f>O517+IF(K517,V517,0)</f>
        <v>0</v>
      </c>
      <c r="R517">
        <f>IF(P517="","",H517*P517*C517*D517)</f>
        <v>0</v>
      </c>
      <c r="S517">
        <f>IF(K517,M517*P517*C517*D517,"")</f>
        <v>0</v>
      </c>
      <c r="T517">
        <f>IF(K517,-IF(F517&gt;0,F517*Journal!$E517*P517*C517*D517,P517*E517),"")</f>
        <v>0</v>
      </c>
      <c r="U517">
        <f>IF(K517,IF(S517&gt;0,"W",IF(S517&lt;0,"L","B")),"")</f>
        <v>0</v>
      </c>
      <c r="V517">
        <f>IF(K517,S517+T517,"")</f>
        <v>0</v>
      </c>
      <c r="W517">
        <f>IF(K517,V517/O517,"")</f>
        <v>0</v>
      </c>
      <c r="X517">
        <f>IF(K517,M517/H517,"")</f>
        <v>0</v>
      </c>
      <c r="Y517">
        <f>IF(AND(OR(J517="OK",J517="OPEN"),ISNUMBER(Journal!$G517)),G517*(Journal!$G517-Journal!$E517)/H517,"")</f>
        <v>0</v>
      </c>
      <c r="Z517">
        <f>IF(AA517="","",IF(AND(ISNUMBER(Settings!$D$5),ISNUMBER(Settings!$E$5),IF(Settings!$D$5&lt;=Settings!$E$5,AND(AA517&gt;=Settings!$D$5,AA517&lt;Settings!$E$5),OR(AA517&gt;=Settings!$D$5,AA517&lt;Settings!$E$5))),Settings!$A$5,IF(AND(ISNUMBER(Settings!$D$6),ISNUMBER(Settings!$E$6),IF(Settings!$D$6&lt;=Settings!$E$6,AND(AA517&gt;=Settings!$D$6,AA517&lt;Settings!$E$6),OR(AA517&gt;=Settings!$D$6,AA517&lt;Settings!$E$6))),Settings!$A$6,IF(AND(ISNUMBER(Settings!$D$7),ISNUMBER(Settings!$E$7),IF(Settings!$D$7&lt;=Settings!$E$7,AND(AA517&gt;=Settings!$D$7,AA517&lt;Settings!$E$7),OR(AA517&gt;=Settings!$D$7,AA517&lt;Settings!$E$7))),Settings!$A$7,IF(AND(ISNUMBER(Settings!$D$8),ISNUMBER(Settings!$E$8),IF(Settings!$D$8&lt;=Settings!$E$8,AND(AA517&gt;=Settings!$D$8,AA517&lt;Settings!$E$8),OR(AA517&gt;=Settings!$D$8,AA517&lt;Settings!$E$8))),Settings!$A$8,IF(AND(ISNUMBER(Settings!$D$9),ISNUMBER(Settings!$E$9),IF(Settings!$D$9&lt;=Settings!$E$9,AND(AA517&gt;=Settings!$D$9,AA517&lt;Settings!$E$9),OR(AA517&gt;=Settings!$D$9,AA517&lt;Settings!$E$9))),Settings!$A$9,IF(AND(ISNUMBER(Settings!$D$10),ISNUMBER(Settings!$E$10),IF(Settings!$D$10&lt;=Settings!$E$10,AND(AA517&gt;=Settings!$D$10,AA517&lt;Settings!$E$10),OR(AA517&gt;=Settings!$D$10,AA517&lt;Settings!$E$10))),Settings!$A$10,"")))))))</f>
        <v>0</v>
      </c>
      <c r="AA517">
        <f>IF(AND(A517,ISNUMBER(Journal!$B517)),MOD(ROUND(MOD(Journal!$B517,1)*1440,0)-ROUND(Journal!$D$8*60,0),1440),"")</f>
        <v>0</v>
      </c>
      <c r="AB517">
        <f>IF(G517=1,"LONG",IF(G517=-1,"SHORT",""))</f>
        <v>0</v>
      </c>
      <c r="AC517">
        <f>AC516+IF(K517,1,0)</f>
        <v>0</v>
      </c>
      <c r="AD517">
        <f>IF(K517,AC517,"")</f>
        <v>0</v>
      </c>
      <c r="AE517">
        <f>J517="OPEN"</f>
        <v>0</v>
      </c>
      <c r="AF517">
        <f>AND(J517&lt;&gt;"",J517&lt;&gt;"OK",J517&lt;&gt;"OPEN")</f>
        <v>0</v>
      </c>
      <c r="AH517">
        <v>506</v>
      </c>
      <c r="AI517">
        <f>IF(AH517&gt;$AZ$11,"",IF(AH517=0,Journal!$D$3,INDEX($Q$11:$Q$1010,MATCH(AH517,$AD$11:$AD$1010,0))))</f>
        <v>0</v>
      </c>
      <c r="AJ517">
        <v>507</v>
      </c>
      <c r="AK517">
        <f>IF(AJ517&gt;$AZ$11,"",INDEX($P$11:$P$1010,MATCH(AJ517,$AD$11:$AD$1010,0)))</f>
        <v>0</v>
      </c>
    </row>
    <row r="518" spans="1:37">
      <c r="A518">
        <f>COUNTA(Journal!A518:M518)&gt;0</f>
        <v>0</v>
      </c>
      <c r="B518">
        <f>IF(Journal!$C518="",0,IFERROR(MATCH(Journal!$C518,Markets!$A$5:$A$154,0),0))</f>
        <v>0</v>
      </c>
      <c r="C518">
        <f>IF(B518&gt;0,INDEX(Markets!$C$5:$C$154,B518),"")</f>
        <v>0</v>
      </c>
      <c r="D518">
        <f>IF(B518&gt;0,INDEX(Markets!$F$5:$F$154,B518),"")</f>
        <v>0</v>
      </c>
      <c r="E518">
        <f>IF(B518&gt;0,IF(INDEX(Markets!$G$5:$G$154,B518)="",Journal!$D$4,INDEX(Markets!$G$5:$G$154,B518)),"")</f>
        <v>0</v>
      </c>
      <c r="F518">
        <f>IF(B518&gt;0,N(INDEX(Markets!$H$5:$H$154,B518)),0)</f>
        <v>0</v>
      </c>
      <c r="G518">
        <f>IF(Journal!$D518="LONG",1,IF(Journal!$D518="SHORT",-1,0))</f>
        <v>0</v>
      </c>
      <c r="H518">
        <f>IF(AND(ISNUMBER(Journal!$E518),ISNUMBER(Journal!$F518)),ABS(Journal!$E518-Journal!$F518),"")</f>
        <v>0</v>
      </c>
      <c r="I518">
        <f>IF(NOT(A518),"",IF(Journal!$C518="","INSTRUMENT MISSING",IF(B518=0,"UNKNOWN INSTRUMENT",IF(OR(NOT(ISNUMBER(C518)),NOT(ISNUMBER(D518))),"INSTRUMENT SPECS MISSING",IF(OR(C518&lt;=0,D518&lt;=0),"INSTRUMENT SPECS MISSING",IF(NOT(ISNUMBER(Journal!$E518)),"ENTRY MISSING",IF(NOT(ISNUMBER(Journal!$F518)),"SL MISSING",IF(Journal!$F518=Journal!$E518,"SL = ENTRY",IF(G518=0,"DIRECTION MISSING",IF(G518*(Journal!$E518-Journal!$F518)&lt;=0,"SL WRONG SIDE",IF(NOT(AND(ISNUMBER(Journal!$L518),Journal!$L518&gt;0)),IF(TRUE,"LOTS MISSING","RISK MISSING"),"")))))))))))</f>
        <v>0</v>
      </c>
      <c r="J518">
        <f>IF(NOT(A518),"",IF(I518&lt;&gt;"",I518,IF(AND(ISNUMBER(Journal!$G518),G518*(Journal!$G518-Journal!$E518)&lt;=0),"TP1 WRONG SIDE",IF(AND(ISNUMBER(Journal!$H518),G518*(Journal!$H518-Journal!$E518)&lt;=0),"TP2 WRONG SIDE",IF(AND(ISNUMBER(Journal!$I518),G518*(Journal!$I518-Journal!$E518)&lt;=0),"TP3 WRONG SIDE",IF(Journal!$K518="","OPEN",IF(AND(Journal!$M518&lt;&gt;"",OR(NOT(ISNUMBER(Journal!$M518)),Journal!$M518&lt;=0,Journal!$M518&gt;=1)),"TP1 % INVALID",IF(Journal!$K518="SL","OK",IF(Journal!$K518="TP",IF(ISNUMBER(Journal!$G518),"OK","TP1 MISSING"),IF(Journal!$K518="Manual exit",IF(ISNUMBER(Journal!$J518),"OK","MANUAL MISSING"),IF(Journal!$K518="TP1 + Breakeven",IF(ISNUMBER(Journal!$G518),"OK","TP1 MISSING"),IF(Journal!$K518="TP1 + Manual",IF(ISNUMBER(Journal!$G518),IF(ISNUMBER(Journal!$J518),"OK","MANUAL MISSING"),IF(ISNUMBER(Journal!$J518),"TP1 MISSING","TP1 &amp; MANUAL MISSING")),IF(Journal!$K518="Multiple TP",IF(ISNUMBER(Journal!$G518),IF(ISNUMBER(Journal!$H518),"OK","TP2 MISSING"),IF(ISNUMBER(Journal!$H518),"TP1 MISSING","TP1 &amp; TP2 MISSING")),"UNKNOWN OUTCOME")))))))))))))</f>
        <v>0</v>
      </c>
      <c r="K518">
        <f>J518="OK"</f>
        <v>0</v>
      </c>
      <c r="L518">
        <f>IF(ISNUMBER(Journal!$M518),Journal!$M518,0.5)</f>
        <v>0</v>
      </c>
      <c r="M518">
        <f>IF(NOT(K518),"",G518*IF(Journal!$K518="SL",Journal!$F518-Journal!$E518,IF(Journal!$K518="TP",Journal!$G518-Journal!$E518,IF(Journal!$K518="Manual exit",Journal!$J518-Journal!$E518,IF(Journal!$K518="TP1 + Breakeven",L518*(Journal!$G518-Journal!$E518),IF(Journal!$K518="TP1 + Manual",L518*(Journal!$G518-Journal!$E518)+(1-L518)*(Journal!$J518-Journal!$E518),(Journal!$G518+Journal!$H518+IF(ISNUMBER(Journal!$I518),Journal!$I518,0))/IF(ISNUMBER(Journal!$I518),3,2)-Journal!$E518))))))</f>
        <v>0</v>
      </c>
      <c r="N518">
        <f>IF(K518,Journal!$E518+G518*M518,"")</f>
        <v>0</v>
      </c>
      <c r="O518">
        <f>Q517</f>
        <v>0</v>
      </c>
      <c r="P518">
        <f>IF(OR(NOT(A518),I518&lt;&gt;""),"",Journal!$L518)</f>
        <v>0</v>
      </c>
      <c r="Q518">
        <f>O518+IF(K518,V518,0)</f>
        <v>0</v>
      </c>
      <c r="R518">
        <f>IF(P518="","",H518*P518*C518*D518)</f>
        <v>0</v>
      </c>
      <c r="S518">
        <f>IF(K518,M518*P518*C518*D518,"")</f>
        <v>0</v>
      </c>
      <c r="T518">
        <f>IF(K518,-IF(F518&gt;0,F518*Journal!$E518*P518*C518*D518,P518*E518),"")</f>
        <v>0</v>
      </c>
      <c r="U518">
        <f>IF(K518,IF(S518&gt;0,"W",IF(S518&lt;0,"L","B")),"")</f>
        <v>0</v>
      </c>
      <c r="V518">
        <f>IF(K518,S518+T518,"")</f>
        <v>0</v>
      </c>
      <c r="W518">
        <f>IF(K518,V518/O518,"")</f>
        <v>0</v>
      </c>
      <c r="X518">
        <f>IF(K518,M518/H518,"")</f>
        <v>0</v>
      </c>
      <c r="Y518">
        <f>IF(AND(OR(J518="OK",J518="OPEN"),ISNUMBER(Journal!$G518)),G518*(Journal!$G518-Journal!$E518)/H518,"")</f>
        <v>0</v>
      </c>
      <c r="Z518">
        <f>IF(AA518="","",IF(AND(ISNUMBER(Settings!$D$5),ISNUMBER(Settings!$E$5),IF(Settings!$D$5&lt;=Settings!$E$5,AND(AA518&gt;=Settings!$D$5,AA518&lt;Settings!$E$5),OR(AA518&gt;=Settings!$D$5,AA518&lt;Settings!$E$5))),Settings!$A$5,IF(AND(ISNUMBER(Settings!$D$6),ISNUMBER(Settings!$E$6),IF(Settings!$D$6&lt;=Settings!$E$6,AND(AA518&gt;=Settings!$D$6,AA518&lt;Settings!$E$6),OR(AA518&gt;=Settings!$D$6,AA518&lt;Settings!$E$6))),Settings!$A$6,IF(AND(ISNUMBER(Settings!$D$7),ISNUMBER(Settings!$E$7),IF(Settings!$D$7&lt;=Settings!$E$7,AND(AA518&gt;=Settings!$D$7,AA518&lt;Settings!$E$7),OR(AA518&gt;=Settings!$D$7,AA518&lt;Settings!$E$7))),Settings!$A$7,IF(AND(ISNUMBER(Settings!$D$8),ISNUMBER(Settings!$E$8),IF(Settings!$D$8&lt;=Settings!$E$8,AND(AA518&gt;=Settings!$D$8,AA518&lt;Settings!$E$8),OR(AA518&gt;=Settings!$D$8,AA518&lt;Settings!$E$8))),Settings!$A$8,IF(AND(ISNUMBER(Settings!$D$9),ISNUMBER(Settings!$E$9),IF(Settings!$D$9&lt;=Settings!$E$9,AND(AA518&gt;=Settings!$D$9,AA518&lt;Settings!$E$9),OR(AA518&gt;=Settings!$D$9,AA518&lt;Settings!$E$9))),Settings!$A$9,IF(AND(ISNUMBER(Settings!$D$10),ISNUMBER(Settings!$E$10),IF(Settings!$D$10&lt;=Settings!$E$10,AND(AA518&gt;=Settings!$D$10,AA518&lt;Settings!$E$10),OR(AA518&gt;=Settings!$D$10,AA518&lt;Settings!$E$10))),Settings!$A$10,"")))))))</f>
        <v>0</v>
      </c>
      <c r="AA518">
        <f>IF(AND(A518,ISNUMBER(Journal!$B518)),MOD(ROUND(MOD(Journal!$B518,1)*1440,0)-ROUND(Journal!$D$8*60,0),1440),"")</f>
        <v>0</v>
      </c>
      <c r="AB518">
        <f>IF(G518=1,"LONG",IF(G518=-1,"SHORT",""))</f>
        <v>0</v>
      </c>
      <c r="AC518">
        <f>AC517+IF(K518,1,0)</f>
        <v>0</v>
      </c>
      <c r="AD518">
        <f>IF(K518,AC518,"")</f>
        <v>0</v>
      </c>
      <c r="AE518">
        <f>J518="OPEN"</f>
        <v>0</v>
      </c>
      <c r="AF518">
        <f>AND(J518&lt;&gt;"",J518&lt;&gt;"OK",J518&lt;&gt;"OPEN")</f>
        <v>0</v>
      </c>
      <c r="AH518">
        <v>507</v>
      </c>
      <c r="AI518">
        <f>IF(AH518&gt;$AZ$11,"",IF(AH518=0,Journal!$D$3,INDEX($Q$11:$Q$1010,MATCH(AH518,$AD$11:$AD$1010,0))))</f>
        <v>0</v>
      </c>
      <c r="AJ518">
        <v>508</v>
      </c>
      <c r="AK518">
        <f>IF(AJ518&gt;$AZ$11,"",INDEX($P$11:$P$1010,MATCH(AJ518,$AD$11:$AD$1010,0)))</f>
        <v>0</v>
      </c>
    </row>
    <row r="519" spans="1:37">
      <c r="A519">
        <f>COUNTA(Journal!A519:M519)&gt;0</f>
        <v>0</v>
      </c>
      <c r="B519">
        <f>IF(Journal!$C519="",0,IFERROR(MATCH(Journal!$C519,Markets!$A$5:$A$154,0),0))</f>
        <v>0</v>
      </c>
      <c r="C519">
        <f>IF(B519&gt;0,INDEX(Markets!$C$5:$C$154,B519),"")</f>
        <v>0</v>
      </c>
      <c r="D519">
        <f>IF(B519&gt;0,INDEX(Markets!$F$5:$F$154,B519),"")</f>
        <v>0</v>
      </c>
      <c r="E519">
        <f>IF(B519&gt;0,IF(INDEX(Markets!$G$5:$G$154,B519)="",Journal!$D$4,INDEX(Markets!$G$5:$G$154,B519)),"")</f>
        <v>0</v>
      </c>
      <c r="F519">
        <f>IF(B519&gt;0,N(INDEX(Markets!$H$5:$H$154,B519)),0)</f>
        <v>0</v>
      </c>
      <c r="G519">
        <f>IF(Journal!$D519="LONG",1,IF(Journal!$D519="SHORT",-1,0))</f>
        <v>0</v>
      </c>
      <c r="H519">
        <f>IF(AND(ISNUMBER(Journal!$E519),ISNUMBER(Journal!$F519)),ABS(Journal!$E519-Journal!$F519),"")</f>
        <v>0</v>
      </c>
      <c r="I519">
        <f>IF(NOT(A519),"",IF(Journal!$C519="","INSTRUMENT MISSING",IF(B519=0,"UNKNOWN INSTRUMENT",IF(OR(NOT(ISNUMBER(C519)),NOT(ISNUMBER(D519))),"INSTRUMENT SPECS MISSING",IF(OR(C519&lt;=0,D519&lt;=0),"INSTRUMENT SPECS MISSING",IF(NOT(ISNUMBER(Journal!$E519)),"ENTRY MISSING",IF(NOT(ISNUMBER(Journal!$F519)),"SL MISSING",IF(Journal!$F519=Journal!$E519,"SL = ENTRY",IF(G519=0,"DIRECTION MISSING",IF(G519*(Journal!$E519-Journal!$F519)&lt;=0,"SL WRONG SIDE",IF(NOT(AND(ISNUMBER(Journal!$L519),Journal!$L519&gt;0)),IF(TRUE,"LOTS MISSING","RISK MISSING"),"")))))))))))</f>
        <v>0</v>
      </c>
      <c r="J519">
        <f>IF(NOT(A519),"",IF(I519&lt;&gt;"",I519,IF(AND(ISNUMBER(Journal!$G519),G519*(Journal!$G519-Journal!$E519)&lt;=0),"TP1 WRONG SIDE",IF(AND(ISNUMBER(Journal!$H519),G519*(Journal!$H519-Journal!$E519)&lt;=0),"TP2 WRONG SIDE",IF(AND(ISNUMBER(Journal!$I519),G519*(Journal!$I519-Journal!$E519)&lt;=0),"TP3 WRONG SIDE",IF(Journal!$K519="","OPEN",IF(AND(Journal!$M519&lt;&gt;"",OR(NOT(ISNUMBER(Journal!$M519)),Journal!$M519&lt;=0,Journal!$M519&gt;=1)),"TP1 % INVALID",IF(Journal!$K519="SL","OK",IF(Journal!$K519="TP",IF(ISNUMBER(Journal!$G519),"OK","TP1 MISSING"),IF(Journal!$K519="Manual exit",IF(ISNUMBER(Journal!$J519),"OK","MANUAL MISSING"),IF(Journal!$K519="TP1 + Breakeven",IF(ISNUMBER(Journal!$G519),"OK","TP1 MISSING"),IF(Journal!$K519="TP1 + Manual",IF(ISNUMBER(Journal!$G519),IF(ISNUMBER(Journal!$J519),"OK","MANUAL MISSING"),IF(ISNUMBER(Journal!$J519),"TP1 MISSING","TP1 &amp; MANUAL MISSING")),IF(Journal!$K519="Multiple TP",IF(ISNUMBER(Journal!$G519),IF(ISNUMBER(Journal!$H519),"OK","TP2 MISSING"),IF(ISNUMBER(Journal!$H519),"TP1 MISSING","TP1 &amp; TP2 MISSING")),"UNKNOWN OUTCOME")))))))))))))</f>
        <v>0</v>
      </c>
      <c r="K519">
        <f>J519="OK"</f>
        <v>0</v>
      </c>
      <c r="L519">
        <f>IF(ISNUMBER(Journal!$M519),Journal!$M519,0.5)</f>
        <v>0</v>
      </c>
      <c r="M519">
        <f>IF(NOT(K519),"",G519*IF(Journal!$K519="SL",Journal!$F519-Journal!$E519,IF(Journal!$K519="TP",Journal!$G519-Journal!$E519,IF(Journal!$K519="Manual exit",Journal!$J519-Journal!$E519,IF(Journal!$K519="TP1 + Breakeven",L519*(Journal!$G519-Journal!$E519),IF(Journal!$K519="TP1 + Manual",L519*(Journal!$G519-Journal!$E519)+(1-L519)*(Journal!$J519-Journal!$E519),(Journal!$G519+Journal!$H519+IF(ISNUMBER(Journal!$I519),Journal!$I519,0))/IF(ISNUMBER(Journal!$I519),3,2)-Journal!$E519))))))</f>
        <v>0</v>
      </c>
      <c r="N519">
        <f>IF(K519,Journal!$E519+G519*M519,"")</f>
        <v>0</v>
      </c>
      <c r="O519">
        <f>Q518</f>
        <v>0</v>
      </c>
      <c r="P519">
        <f>IF(OR(NOT(A519),I519&lt;&gt;""),"",Journal!$L519)</f>
        <v>0</v>
      </c>
      <c r="Q519">
        <f>O519+IF(K519,V519,0)</f>
        <v>0</v>
      </c>
      <c r="R519">
        <f>IF(P519="","",H519*P519*C519*D519)</f>
        <v>0</v>
      </c>
      <c r="S519">
        <f>IF(K519,M519*P519*C519*D519,"")</f>
        <v>0</v>
      </c>
      <c r="T519">
        <f>IF(K519,-IF(F519&gt;0,F519*Journal!$E519*P519*C519*D519,P519*E519),"")</f>
        <v>0</v>
      </c>
      <c r="U519">
        <f>IF(K519,IF(S519&gt;0,"W",IF(S519&lt;0,"L","B")),"")</f>
        <v>0</v>
      </c>
      <c r="V519">
        <f>IF(K519,S519+T519,"")</f>
        <v>0</v>
      </c>
      <c r="W519">
        <f>IF(K519,V519/O519,"")</f>
        <v>0</v>
      </c>
      <c r="X519">
        <f>IF(K519,M519/H519,"")</f>
        <v>0</v>
      </c>
      <c r="Y519">
        <f>IF(AND(OR(J519="OK",J519="OPEN"),ISNUMBER(Journal!$G519)),G519*(Journal!$G519-Journal!$E519)/H519,"")</f>
        <v>0</v>
      </c>
      <c r="Z519">
        <f>IF(AA519="","",IF(AND(ISNUMBER(Settings!$D$5),ISNUMBER(Settings!$E$5),IF(Settings!$D$5&lt;=Settings!$E$5,AND(AA519&gt;=Settings!$D$5,AA519&lt;Settings!$E$5),OR(AA519&gt;=Settings!$D$5,AA519&lt;Settings!$E$5))),Settings!$A$5,IF(AND(ISNUMBER(Settings!$D$6),ISNUMBER(Settings!$E$6),IF(Settings!$D$6&lt;=Settings!$E$6,AND(AA519&gt;=Settings!$D$6,AA519&lt;Settings!$E$6),OR(AA519&gt;=Settings!$D$6,AA519&lt;Settings!$E$6))),Settings!$A$6,IF(AND(ISNUMBER(Settings!$D$7),ISNUMBER(Settings!$E$7),IF(Settings!$D$7&lt;=Settings!$E$7,AND(AA519&gt;=Settings!$D$7,AA519&lt;Settings!$E$7),OR(AA519&gt;=Settings!$D$7,AA519&lt;Settings!$E$7))),Settings!$A$7,IF(AND(ISNUMBER(Settings!$D$8),ISNUMBER(Settings!$E$8),IF(Settings!$D$8&lt;=Settings!$E$8,AND(AA519&gt;=Settings!$D$8,AA519&lt;Settings!$E$8),OR(AA519&gt;=Settings!$D$8,AA519&lt;Settings!$E$8))),Settings!$A$8,IF(AND(ISNUMBER(Settings!$D$9),ISNUMBER(Settings!$E$9),IF(Settings!$D$9&lt;=Settings!$E$9,AND(AA519&gt;=Settings!$D$9,AA519&lt;Settings!$E$9),OR(AA519&gt;=Settings!$D$9,AA519&lt;Settings!$E$9))),Settings!$A$9,IF(AND(ISNUMBER(Settings!$D$10),ISNUMBER(Settings!$E$10),IF(Settings!$D$10&lt;=Settings!$E$10,AND(AA519&gt;=Settings!$D$10,AA519&lt;Settings!$E$10),OR(AA519&gt;=Settings!$D$10,AA519&lt;Settings!$E$10))),Settings!$A$10,"")))))))</f>
        <v>0</v>
      </c>
      <c r="AA519">
        <f>IF(AND(A519,ISNUMBER(Journal!$B519)),MOD(ROUND(MOD(Journal!$B519,1)*1440,0)-ROUND(Journal!$D$8*60,0),1440),"")</f>
        <v>0</v>
      </c>
      <c r="AB519">
        <f>IF(G519=1,"LONG",IF(G519=-1,"SHORT",""))</f>
        <v>0</v>
      </c>
      <c r="AC519">
        <f>AC518+IF(K519,1,0)</f>
        <v>0</v>
      </c>
      <c r="AD519">
        <f>IF(K519,AC519,"")</f>
        <v>0</v>
      </c>
      <c r="AE519">
        <f>J519="OPEN"</f>
        <v>0</v>
      </c>
      <c r="AF519">
        <f>AND(J519&lt;&gt;"",J519&lt;&gt;"OK",J519&lt;&gt;"OPEN")</f>
        <v>0</v>
      </c>
      <c r="AH519">
        <v>508</v>
      </c>
      <c r="AI519">
        <f>IF(AH519&gt;$AZ$11,"",IF(AH519=0,Journal!$D$3,INDEX($Q$11:$Q$1010,MATCH(AH519,$AD$11:$AD$1010,0))))</f>
        <v>0</v>
      </c>
      <c r="AJ519">
        <v>509</v>
      </c>
      <c r="AK519">
        <f>IF(AJ519&gt;$AZ$11,"",INDEX($P$11:$P$1010,MATCH(AJ519,$AD$11:$AD$1010,0)))</f>
        <v>0</v>
      </c>
    </row>
    <row r="520" spans="1:37">
      <c r="A520">
        <f>COUNTA(Journal!A520:M520)&gt;0</f>
        <v>0</v>
      </c>
      <c r="B520">
        <f>IF(Journal!$C520="",0,IFERROR(MATCH(Journal!$C520,Markets!$A$5:$A$154,0),0))</f>
        <v>0</v>
      </c>
      <c r="C520">
        <f>IF(B520&gt;0,INDEX(Markets!$C$5:$C$154,B520),"")</f>
        <v>0</v>
      </c>
      <c r="D520">
        <f>IF(B520&gt;0,INDEX(Markets!$F$5:$F$154,B520),"")</f>
        <v>0</v>
      </c>
      <c r="E520">
        <f>IF(B520&gt;0,IF(INDEX(Markets!$G$5:$G$154,B520)="",Journal!$D$4,INDEX(Markets!$G$5:$G$154,B520)),"")</f>
        <v>0</v>
      </c>
      <c r="F520">
        <f>IF(B520&gt;0,N(INDEX(Markets!$H$5:$H$154,B520)),0)</f>
        <v>0</v>
      </c>
      <c r="G520">
        <f>IF(Journal!$D520="LONG",1,IF(Journal!$D520="SHORT",-1,0))</f>
        <v>0</v>
      </c>
      <c r="H520">
        <f>IF(AND(ISNUMBER(Journal!$E520),ISNUMBER(Journal!$F520)),ABS(Journal!$E520-Journal!$F520),"")</f>
        <v>0</v>
      </c>
      <c r="I520">
        <f>IF(NOT(A520),"",IF(Journal!$C520="","INSTRUMENT MISSING",IF(B520=0,"UNKNOWN INSTRUMENT",IF(OR(NOT(ISNUMBER(C520)),NOT(ISNUMBER(D520))),"INSTRUMENT SPECS MISSING",IF(OR(C520&lt;=0,D520&lt;=0),"INSTRUMENT SPECS MISSING",IF(NOT(ISNUMBER(Journal!$E520)),"ENTRY MISSING",IF(NOT(ISNUMBER(Journal!$F520)),"SL MISSING",IF(Journal!$F520=Journal!$E520,"SL = ENTRY",IF(G520=0,"DIRECTION MISSING",IF(G520*(Journal!$E520-Journal!$F520)&lt;=0,"SL WRONG SIDE",IF(NOT(AND(ISNUMBER(Journal!$L520),Journal!$L520&gt;0)),IF(TRUE,"LOTS MISSING","RISK MISSING"),"")))))))))))</f>
        <v>0</v>
      </c>
      <c r="J520">
        <f>IF(NOT(A520),"",IF(I520&lt;&gt;"",I520,IF(AND(ISNUMBER(Journal!$G520),G520*(Journal!$G520-Journal!$E520)&lt;=0),"TP1 WRONG SIDE",IF(AND(ISNUMBER(Journal!$H520),G520*(Journal!$H520-Journal!$E520)&lt;=0),"TP2 WRONG SIDE",IF(AND(ISNUMBER(Journal!$I520),G520*(Journal!$I520-Journal!$E520)&lt;=0),"TP3 WRONG SIDE",IF(Journal!$K520="","OPEN",IF(AND(Journal!$M520&lt;&gt;"",OR(NOT(ISNUMBER(Journal!$M520)),Journal!$M520&lt;=0,Journal!$M520&gt;=1)),"TP1 % INVALID",IF(Journal!$K520="SL","OK",IF(Journal!$K520="TP",IF(ISNUMBER(Journal!$G520),"OK","TP1 MISSING"),IF(Journal!$K520="Manual exit",IF(ISNUMBER(Journal!$J520),"OK","MANUAL MISSING"),IF(Journal!$K520="TP1 + Breakeven",IF(ISNUMBER(Journal!$G520),"OK","TP1 MISSING"),IF(Journal!$K520="TP1 + Manual",IF(ISNUMBER(Journal!$G520),IF(ISNUMBER(Journal!$J520),"OK","MANUAL MISSING"),IF(ISNUMBER(Journal!$J520),"TP1 MISSING","TP1 &amp; MANUAL MISSING")),IF(Journal!$K520="Multiple TP",IF(ISNUMBER(Journal!$G520),IF(ISNUMBER(Journal!$H520),"OK","TP2 MISSING"),IF(ISNUMBER(Journal!$H520),"TP1 MISSING","TP1 &amp; TP2 MISSING")),"UNKNOWN OUTCOME")))))))))))))</f>
        <v>0</v>
      </c>
      <c r="K520">
        <f>J520="OK"</f>
        <v>0</v>
      </c>
      <c r="L520">
        <f>IF(ISNUMBER(Journal!$M520),Journal!$M520,0.5)</f>
        <v>0</v>
      </c>
      <c r="M520">
        <f>IF(NOT(K520),"",G520*IF(Journal!$K520="SL",Journal!$F520-Journal!$E520,IF(Journal!$K520="TP",Journal!$G520-Journal!$E520,IF(Journal!$K520="Manual exit",Journal!$J520-Journal!$E520,IF(Journal!$K520="TP1 + Breakeven",L520*(Journal!$G520-Journal!$E520),IF(Journal!$K520="TP1 + Manual",L520*(Journal!$G520-Journal!$E520)+(1-L520)*(Journal!$J520-Journal!$E520),(Journal!$G520+Journal!$H520+IF(ISNUMBER(Journal!$I520),Journal!$I520,0))/IF(ISNUMBER(Journal!$I520),3,2)-Journal!$E520))))))</f>
        <v>0</v>
      </c>
      <c r="N520">
        <f>IF(K520,Journal!$E520+G520*M520,"")</f>
        <v>0</v>
      </c>
      <c r="O520">
        <f>Q519</f>
        <v>0</v>
      </c>
      <c r="P520">
        <f>IF(OR(NOT(A520),I520&lt;&gt;""),"",Journal!$L520)</f>
        <v>0</v>
      </c>
      <c r="Q520">
        <f>O520+IF(K520,V520,0)</f>
        <v>0</v>
      </c>
      <c r="R520">
        <f>IF(P520="","",H520*P520*C520*D520)</f>
        <v>0</v>
      </c>
      <c r="S520">
        <f>IF(K520,M520*P520*C520*D520,"")</f>
        <v>0</v>
      </c>
      <c r="T520">
        <f>IF(K520,-IF(F520&gt;0,F520*Journal!$E520*P520*C520*D520,P520*E520),"")</f>
        <v>0</v>
      </c>
      <c r="U520">
        <f>IF(K520,IF(S520&gt;0,"W",IF(S520&lt;0,"L","B")),"")</f>
        <v>0</v>
      </c>
      <c r="V520">
        <f>IF(K520,S520+T520,"")</f>
        <v>0</v>
      </c>
      <c r="W520">
        <f>IF(K520,V520/O520,"")</f>
        <v>0</v>
      </c>
      <c r="X520">
        <f>IF(K520,M520/H520,"")</f>
        <v>0</v>
      </c>
      <c r="Y520">
        <f>IF(AND(OR(J520="OK",J520="OPEN"),ISNUMBER(Journal!$G520)),G520*(Journal!$G520-Journal!$E520)/H520,"")</f>
        <v>0</v>
      </c>
      <c r="Z520">
        <f>IF(AA520="","",IF(AND(ISNUMBER(Settings!$D$5),ISNUMBER(Settings!$E$5),IF(Settings!$D$5&lt;=Settings!$E$5,AND(AA520&gt;=Settings!$D$5,AA520&lt;Settings!$E$5),OR(AA520&gt;=Settings!$D$5,AA520&lt;Settings!$E$5))),Settings!$A$5,IF(AND(ISNUMBER(Settings!$D$6),ISNUMBER(Settings!$E$6),IF(Settings!$D$6&lt;=Settings!$E$6,AND(AA520&gt;=Settings!$D$6,AA520&lt;Settings!$E$6),OR(AA520&gt;=Settings!$D$6,AA520&lt;Settings!$E$6))),Settings!$A$6,IF(AND(ISNUMBER(Settings!$D$7),ISNUMBER(Settings!$E$7),IF(Settings!$D$7&lt;=Settings!$E$7,AND(AA520&gt;=Settings!$D$7,AA520&lt;Settings!$E$7),OR(AA520&gt;=Settings!$D$7,AA520&lt;Settings!$E$7))),Settings!$A$7,IF(AND(ISNUMBER(Settings!$D$8),ISNUMBER(Settings!$E$8),IF(Settings!$D$8&lt;=Settings!$E$8,AND(AA520&gt;=Settings!$D$8,AA520&lt;Settings!$E$8),OR(AA520&gt;=Settings!$D$8,AA520&lt;Settings!$E$8))),Settings!$A$8,IF(AND(ISNUMBER(Settings!$D$9),ISNUMBER(Settings!$E$9),IF(Settings!$D$9&lt;=Settings!$E$9,AND(AA520&gt;=Settings!$D$9,AA520&lt;Settings!$E$9),OR(AA520&gt;=Settings!$D$9,AA520&lt;Settings!$E$9))),Settings!$A$9,IF(AND(ISNUMBER(Settings!$D$10),ISNUMBER(Settings!$E$10),IF(Settings!$D$10&lt;=Settings!$E$10,AND(AA520&gt;=Settings!$D$10,AA520&lt;Settings!$E$10),OR(AA520&gt;=Settings!$D$10,AA520&lt;Settings!$E$10))),Settings!$A$10,"")))))))</f>
        <v>0</v>
      </c>
      <c r="AA520">
        <f>IF(AND(A520,ISNUMBER(Journal!$B520)),MOD(ROUND(MOD(Journal!$B520,1)*1440,0)-ROUND(Journal!$D$8*60,0),1440),"")</f>
        <v>0</v>
      </c>
      <c r="AB520">
        <f>IF(G520=1,"LONG",IF(G520=-1,"SHORT",""))</f>
        <v>0</v>
      </c>
      <c r="AC520">
        <f>AC519+IF(K520,1,0)</f>
        <v>0</v>
      </c>
      <c r="AD520">
        <f>IF(K520,AC520,"")</f>
        <v>0</v>
      </c>
      <c r="AE520">
        <f>J520="OPEN"</f>
        <v>0</v>
      </c>
      <c r="AF520">
        <f>AND(J520&lt;&gt;"",J520&lt;&gt;"OK",J520&lt;&gt;"OPEN")</f>
        <v>0</v>
      </c>
      <c r="AH520">
        <v>509</v>
      </c>
      <c r="AI520">
        <f>IF(AH520&gt;$AZ$11,"",IF(AH520=0,Journal!$D$3,INDEX($Q$11:$Q$1010,MATCH(AH520,$AD$11:$AD$1010,0))))</f>
        <v>0</v>
      </c>
      <c r="AJ520">
        <v>510</v>
      </c>
      <c r="AK520">
        <f>IF(AJ520&gt;$AZ$11,"",INDEX($P$11:$P$1010,MATCH(AJ520,$AD$11:$AD$1010,0)))</f>
        <v>0</v>
      </c>
    </row>
    <row r="521" spans="1:37">
      <c r="A521">
        <f>COUNTA(Journal!A521:M521)&gt;0</f>
        <v>0</v>
      </c>
      <c r="B521">
        <f>IF(Journal!$C521="",0,IFERROR(MATCH(Journal!$C521,Markets!$A$5:$A$154,0),0))</f>
        <v>0</v>
      </c>
      <c r="C521">
        <f>IF(B521&gt;0,INDEX(Markets!$C$5:$C$154,B521),"")</f>
        <v>0</v>
      </c>
      <c r="D521">
        <f>IF(B521&gt;0,INDEX(Markets!$F$5:$F$154,B521),"")</f>
        <v>0</v>
      </c>
      <c r="E521">
        <f>IF(B521&gt;0,IF(INDEX(Markets!$G$5:$G$154,B521)="",Journal!$D$4,INDEX(Markets!$G$5:$G$154,B521)),"")</f>
        <v>0</v>
      </c>
      <c r="F521">
        <f>IF(B521&gt;0,N(INDEX(Markets!$H$5:$H$154,B521)),0)</f>
        <v>0</v>
      </c>
      <c r="G521">
        <f>IF(Journal!$D521="LONG",1,IF(Journal!$D521="SHORT",-1,0))</f>
        <v>0</v>
      </c>
      <c r="H521">
        <f>IF(AND(ISNUMBER(Journal!$E521),ISNUMBER(Journal!$F521)),ABS(Journal!$E521-Journal!$F521),"")</f>
        <v>0</v>
      </c>
      <c r="I521">
        <f>IF(NOT(A521),"",IF(Journal!$C521="","INSTRUMENT MISSING",IF(B521=0,"UNKNOWN INSTRUMENT",IF(OR(NOT(ISNUMBER(C521)),NOT(ISNUMBER(D521))),"INSTRUMENT SPECS MISSING",IF(OR(C521&lt;=0,D521&lt;=0),"INSTRUMENT SPECS MISSING",IF(NOT(ISNUMBER(Journal!$E521)),"ENTRY MISSING",IF(NOT(ISNUMBER(Journal!$F521)),"SL MISSING",IF(Journal!$F521=Journal!$E521,"SL = ENTRY",IF(G521=0,"DIRECTION MISSING",IF(G521*(Journal!$E521-Journal!$F521)&lt;=0,"SL WRONG SIDE",IF(NOT(AND(ISNUMBER(Journal!$L521),Journal!$L521&gt;0)),IF(TRUE,"LOTS MISSING","RISK MISSING"),"")))))))))))</f>
        <v>0</v>
      </c>
      <c r="J521">
        <f>IF(NOT(A521),"",IF(I521&lt;&gt;"",I521,IF(AND(ISNUMBER(Journal!$G521),G521*(Journal!$G521-Journal!$E521)&lt;=0),"TP1 WRONG SIDE",IF(AND(ISNUMBER(Journal!$H521),G521*(Journal!$H521-Journal!$E521)&lt;=0),"TP2 WRONG SIDE",IF(AND(ISNUMBER(Journal!$I521),G521*(Journal!$I521-Journal!$E521)&lt;=0),"TP3 WRONG SIDE",IF(Journal!$K521="","OPEN",IF(AND(Journal!$M521&lt;&gt;"",OR(NOT(ISNUMBER(Journal!$M521)),Journal!$M521&lt;=0,Journal!$M521&gt;=1)),"TP1 % INVALID",IF(Journal!$K521="SL","OK",IF(Journal!$K521="TP",IF(ISNUMBER(Journal!$G521),"OK","TP1 MISSING"),IF(Journal!$K521="Manual exit",IF(ISNUMBER(Journal!$J521),"OK","MANUAL MISSING"),IF(Journal!$K521="TP1 + Breakeven",IF(ISNUMBER(Journal!$G521),"OK","TP1 MISSING"),IF(Journal!$K521="TP1 + Manual",IF(ISNUMBER(Journal!$G521),IF(ISNUMBER(Journal!$J521),"OK","MANUAL MISSING"),IF(ISNUMBER(Journal!$J521),"TP1 MISSING","TP1 &amp; MANUAL MISSING")),IF(Journal!$K521="Multiple TP",IF(ISNUMBER(Journal!$G521),IF(ISNUMBER(Journal!$H521),"OK","TP2 MISSING"),IF(ISNUMBER(Journal!$H521),"TP1 MISSING","TP1 &amp; TP2 MISSING")),"UNKNOWN OUTCOME")))))))))))))</f>
        <v>0</v>
      </c>
      <c r="K521">
        <f>J521="OK"</f>
        <v>0</v>
      </c>
      <c r="L521">
        <f>IF(ISNUMBER(Journal!$M521),Journal!$M521,0.5)</f>
        <v>0</v>
      </c>
      <c r="M521">
        <f>IF(NOT(K521),"",G521*IF(Journal!$K521="SL",Journal!$F521-Journal!$E521,IF(Journal!$K521="TP",Journal!$G521-Journal!$E521,IF(Journal!$K521="Manual exit",Journal!$J521-Journal!$E521,IF(Journal!$K521="TP1 + Breakeven",L521*(Journal!$G521-Journal!$E521),IF(Journal!$K521="TP1 + Manual",L521*(Journal!$G521-Journal!$E521)+(1-L521)*(Journal!$J521-Journal!$E521),(Journal!$G521+Journal!$H521+IF(ISNUMBER(Journal!$I521),Journal!$I521,0))/IF(ISNUMBER(Journal!$I521),3,2)-Journal!$E521))))))</f>
        <v>0</v>
      </c>
      <c r="N521">
        <f>IF(K521,Journal!$E521+G521*M521,"")</f>
        <v>0</v>
      </c>
      <c r="O521">
        <f>Q520</f>
        <v>0</v>
      </c>
      <c r="P521">
        <f>IF(OR(NOT(A521),I521&lt;&gt;""),"",Journal!$L521)</f>
        <v>0</v>
      </c>
      <c r="Q521">
        <f>O521+IF(K521,V521,0)</f>
        <v>0</v>
      </c>
      <c r="R521">
        <f>IF(P521="","",H521*P521*C521*D521)</f>
        <v>0</v>
      </c>
      <c r="S521">
        <f>IF(K521,M521*P521*C521*D521,"")</f>
        <v>0</v>
      </c>
      <c r="T521">
        <f>IF(K521,-IF(F521&gt;0,F521*Journal!$E521*P521*C521*D521,P521*E521),"")</f>
        <v>0</v>
      </c>
      <c r="U521">
        <f>IF(K521,IF(S521&gt;0,"W",IF(S521&lt;0,"L","B")),"")</f>
        <v>0</v>
      </c>
      <c r="V521">
        <f>IF(K521,S521+T521,"")</f>
        <v>0</v>
      </c>
      <c r="W521">
        <f>IF(K521,V521/O521,"")</f>
        <v>0</v>
      </c>
      <c r="X521">
        <f>IF(K521,M521/H521,"")</f>
        <v>0</v>
      </c>
      <c r="Y521">
        <f>IF(AND(OR(J521="OK",J521="OPEN"),ISNUMBER(Journal!$G521)),G521*(Journal!$G521-Journal!$E521)/H521,"")</f>
        <v>0</v>
      </c>
      <c r="Z521">
        <f>IF(AA521="","",IF(AND(ISNUMBER(Settings!$D$5),ISNUMBER(Settings!$E$5),IF(Settings!$D$5&lt;=Settings!$E$5,AND(AA521&gt;=Settings!$D$5,AA521&lt;Settings!$E$5),OR(AA521&gt;=Settings!$D$5,AA521&lt;Settings!$E$5))),Settings!$A$5,IF(AND(ISNUMBER(Settings!$D$6),ISNUMBER(Settings!$E$6),IF(Settings!$D$6&lt;=Settings!$E$6,AND(AA521&gt;=Settings!$D$6,AA521&lt;Settings!$E$6),OR(AA521&gt;=Settings!$D$6,AA521&lt;Settings!$E$6))),Settings!$A$6,IF(AND(ISNUMBER(Settings!$D$7),ISNUMBER(Settings!$E$7),IF(Settings!$D$7&lt;=Settings!$E$7,AND(AA521&gt;=Settings!$D$7,AA521&lt;Settings!$E$7),OR(AA521&gt;=Settings!$D$7,AA521&lt;Settings!$E$7))),Settings!$A$7,IF(AND(ISNUMBER(Settings!$D$8),ISNUMBER(Settings!$E$8),IF(Settings!$D$8&lt;=Settings!$E$8,AND(AA521&gt;=Settings!$D$8,AA521&lt;Settings!$E$8),OR(AA521&gt;=Settings!$D$8,AA521&lt;Settings!$E$8))),Settings!$A$8,IF(AND(ISNUMBER(Settings!$D$9),ISNUMBER(Settings!$E$9),IF(Settings!$D$9&lt;=Settings!$E$9,AND(AA521&gt;=Settings!$D$9,AA521&lt;Settings!$E$9),OR(AA521&gt;=Settings!$D$9,AA521&lt;Settings!$E$9))),Settings!$A$9,IF(AND(ISNUMBER(Settings!$D$10),ISNUMBER(Settings!$E$10),IF(Settings!$D$10&lt;=Settings!$E$10,AND(AA521&gt;=Settings!$D$10,AA521&lt;Settings!$E$10),OR(AA521&gt;=Settings!$D$10,AA521&lt;Settings!$E$10))),Settings!$A$10,"")))))))</f>
        <v>0</v>
      </c>
      <c r="AA521">
        <f>IF(AND(A521,ISNUMBER(Journal!$B521)),MOD(ROUND(MOD(Journal!$B521,1)*1440,0)-ROUND(Journal!$D$8*60,0),1440),"")</f>
        <v>0</v>
      </c>
      <c r="AB521">
        <f>IF(G521=1,"LONG",IF(G521=-1,"SHORT",""))</f>
        <v>0</v>
      </c>
      <c r="AC521">
        <f>AC520+IF(K521,1,0)</f>
        <v>0</v>
      </c>
      <c r="AD521">
        <f>IF(K521,AC521,"")</f>
        <v>0</v>
      </c>
      <c r="AE521">
        <f>J521="OPEN"</f>
        <v>0</v>
      </c>
      <c r="AF521">
        <f>AND(J521&lt;&gt;"",J521&lt;&gt;"OK",J521&lt;&gt;"OPEN")</f>
        <v>0</v>
      </c>
      <c r="AH521">
        <v>510</v>
      </c>
      <c r="AI521">
        <f>IF(AH521&gt;$AZ$11,"",IF(AH521=0,Journal!$D$3,INDEX($Q$11:$Q$1010,MATCH(AH521,$AD$11:$AD$1010,0))))</f>
        <v>0</v>
      </c>
      <c r="AJ521">
        <v>511</v>
      </c>
      <c r="AK521">
        <f>IF(AJ521&gt;$AZ$11,"",INDEX($P$11:$P$1010,MATCH(AJ521,$AD$11:$AD$1010,0)))</f>
        <v>0</v>
      </c>
    </row>
    <row r="522" spans="1:37">
      <c r="A522">
        <f>COUNTA(Journal!A522:M522)&gt;0</f>
        <v>0</v>
      </c>
      <c r="B522">
        <f>IF(Journal!$C522="",0,IFERROR(MATCH(Journal!$C522,Markets!$A$5:$A$154,0),0))</f>
        <v>0</v>
      </c>
      <c r="C522">
        <f>IF(B522&gt;0,INDEX(Markets!$C$5:$C$154,B522),"")</f>
        <v>0</v>
      </c>
      <c r="D522">
        <f>IF(B522&gt;0,INDEX(Markets!$F$5:$F$154,B522),"")</f>
        <v>0</v>
      </c>
      <c r="E522">
        <f>IF(B522&gt;0,IF(INDEX(Markets!$G$5:$G$154,B522)="",Journal!$D$4,INDEX(Markets!$G$5:$G$154,B522)),"")</f>
        <v>0</v>
      </c>
      <c r="F522">
        <f>IF(B522&gt;0,N(INDEX(Markets!$H$5:$H$154,B522)),0)</f>
        <v>0</v>
      </c>
      <c r="G522">
        <f>IF(Journal!$D522="LONG",1,IF(Journal!$D522="SHORT",-1,0))</f>
        <v>0</v>
      </c>
      <c r="H522">
        <f>IF(AND(ISNUMBER(Journal!$E522),ISNUMBER(Journal!$F522)),ABS(Journal!$E522-Journal!$F522),"")</f>
        <v>0</v>
      </c>
      <c r="I522">
        <f>IF(NOT(A522),"",IF(Journal!$C522="","INSTRUMENT MISSING",IF(B522=0,"UNKNOWN INSTRUMENT",IF(OR(NOT(ISNUMBER(C522)),NOT(ISNUMBER(D522))),"INSTRUMENT SPECS MISSING",IF(OR(C522&lt;=0,D522&lt;=0),"INSTRUMENT SPECS MISSING",IF(NOT(ISNUMBER(Journal!$E522)),"ENTRY MISSING",IF(NOT(ISNUMBER(Journal!$F522)),"SL MISSING",IF(Journal!$F522=Journal!$E522,"SL = ENTRY",IF(G522=0,"DIRECTION MISSING",IF(G522*(Journal!$E522-Journal!$F522)&lt;=0,"SL WRONG SIDE",IF(NOT(AND(ISNUMBER(Journal!$L522),Journal!$L522&gt;0)),IF(TRUE,"LOTS MISSING","RISK MISSING"),"")))))))))))</f>
        <v>0</v>
      </c>
      <c r="J522">
        <f>IF(NOT(A522),"",IF(I522&lt;&gt;"",I522,IF(AND(ISNUMBER(Journal!$G522),G522*(Journal!$G522-Journal!$E522)&lt;=0),"TP1 WRONG SIDE",IF(AND(ISNUMBER(Journal!$H522),G522*(Journal!$H522-Journal!$E522)&lt;=0),"TP2 WRONG SIDE",IF(AND(ISNUMBER(Journal!$I522),G522*(Journal!$I522-Journal!$E522)&lt;=0),"TP3 WRONG SIDE",IF(Journal!$K522="","OPEN",IF(AND(Journal!$M522&lt;&gt;"",OR(NOT(ISNUMBER(Journal!$M522)),Journal!$M522&lt;=0,Journal!$M522&gt;=1)),"TP1 % INVALID",IF(Journal!$K522="SL","OK",IF(Journal!$K522="TP",IF(ISNUMBER(Journal!$G522),"OK","TP1 MISSING"),IF(Journal!$K522="Manual exit",IF(ISNUMBER(Journal!$J522),"OK","MANUAL MISSING"),IF(Journal!$K522="TP1 + Breakeven",IF(ISNUMBER(Journal!$G522),"OK","TP1 MISSING"),IF(Journal!$K522="TP1 + Manual",IF(ISNUMBER(Journal!$G522),IF(ISNUMBER(Journal!$J522),"OK","MANUAL MISSING"),IF(ISNUMBER(Journal!$J522),"TP1 MISSING","TP1 &amp; MANUAL MISSING")),IF(Journal!$K522="Multiple TP",IF(ISNUMBER(Journal!$G522),IF(ISNUMBER(Journal!$H522),"OK","TP2 MISSING"),IF(ISNUMBER(Journal!$H522),"TP1 MISSING","TP1 &amp; TP2 MISSING")),"UNKNOWN OUTCOME")))))))))))))</f>
        <v>0</v>
      </c>
      <c r="K522">
        <f>J522="OK"</f>
        <v>0</v>
      </c>
      <c r="L522">
        <f>IF(ISNUMBER(Journal!$M522),Journal!$M522,0.5)</f>
        <v>0</v>
      </c>
      <c r="M522">
        <f>IF(NOT(K522),"",G522*IF(Journal!$K522="SL",Journal!$F522-Journal!$E522,IF(Journal!$K522="TP",Journal!$G522-Journal!$E522,IF(Journal!$K522="Manual exit",Journal!$J522-Journal!$E522,IF(Journal!$K522="TP1 + Breakeven",L522*(Journal!$G522-Journal!$E522),IF(Journal!$K522="TP1 + Manual",L522*(Journal!$G522-Journal!$E522)+(1-L522)*(Journal!$J522-Journal!$E522),(Journal!$G522+Journal!$H522+IF(ISNUMBER(Journal!$I522),Journal!$I522,0))/IF(ISNUMBER(Journal!$I522),3,2)-Journal!$E522))))))</f>
        <v>0</v>
      </c>
      <c r="N522">
        <f>IF(K522,Journal!$E522+G522*M522,"")</f>
        <v>0</v>
      </c>
      <c r="O522">
        <f>Q521</f>
        <v>0</v>
      </c>
      <c r="P522">
        <f>IF(OR(NOT(A522),I522&lt;&gt;""),"",Journal!$L522)</f>
        <v>0</v>
      </c>
      <c r="Q522">
        <f>O522+IF(K522,V522,0)</f>
        <v>0</v>
      </c>
      <c r="R522">
        <f>IF(P522="","",H522*P522*C522*D522)</f>
        <v>0</v>
      </c>
      <c r="S522">
        <f>IF(K522,M522*P522*C522*D522,"")</f>
        <v>0</v>
      </c>
      <c r="T522">
        <f>IF(K522,-IF(F522&gt;0,F522*Journal!$E522*P522*C522*D522,P522*E522),"")</f>
        <v>0</v>
      </c>
      <c r="U522">
        <f>IF(K522,IF(S522&gt;0,"W",IF(S522&lt;0,"L","B")),"")</f>
        <v>0</v>
      </c>
      <c r="V522">
        <f>IF(K522,S522+T522,"")</f>
        <v>0</v>
      </c>
      <c r="W522">
        <f>IF(K522,V522/O522,"")</f>
        <v>0</v>
      </c>
      <c r="X522">
        <f>IF(K522,M522/H522,"")</f>
        <v>0</v>
      </c>
      <c r="Y522">
        <f>IF(AND(OR(J522="OK",J522="OPEN"),ISNUMBER(Journal!$G522)),G522*(Journal!$G522-Journal!$E522)/H522,"")</f>
        <v>0</v>
      </c>
      <c r="Z522">
        <f>IF(AA522="","",IF(AND(ISNUMBER(Settings!$D$5),ISNUMBER(Settings!$E$5),IF(Settings!$D$5&lt;=Settings!$E$5,AND(AA522&gt;=Settings!$D$5,AA522&lt;Settings!$E$5),OR(AA522&gt;=Settings!$D$5,AA522&lt;Settings!$E$5))),Settings!$A$5,IF(AND(ISNUMBER(Settings!$D$6),ISNUMBER(Settings!$E$6),IF(Settings!$D$6&lt;=Settings!$E$6,AND(AA522&gt;=Settings!$D$6,AA522&lt;Settings!$E$6),OR(AA522&gt;=Settings!$D$6,AA522&lt;Settings!$E$6))),Settings!$A$6,IF(AND(ISNUMBER(Settings!$D$7),ISNUMBER(Settings!$E$7),IF(Settings!$D$7&lt;=Settings!$E$7,AND(AA522&gt;=Settings!$D$7,AA522&lt;Settings!$E$7),OR(AA522&gt;=Settings!$D$7,AA522&lt;Settings!$E$7))),Settings!$A$7,IF(AND(ISNUMBER(Settings!$D$8),ISNUMBER(Settings!$E$8),IF(Settings!$D$8&lt;=Settings!$E$8,AND(AA522&gt;=Settings!$D$8,AA522&lt;Settings!$E$8),OR(AA522&gt;=Settings!$D$8,AA522&lt;Settings!$E$8))),Settings!$A$8,IF(AND(ISNUMBER(Settings!$D$9),ISNUMBER(Settings!$E$9),IF(Settings!$D$9&lt;=Settings!$E$9,AND(AA522&gt;=Settings!$D$9,AA522&lt;Settings!$E$9),OR(AA522&gt;=Settings!$D$9,AA522&lt;Settings!$E$9))),Settings!$A$9,IF(AND(ISNUMBER(Settings!$D$10),ISNUMBER(Settings!$E$10),IF(Settings!$D$10&lt;=Settings!$E$10,AND(AA522&gt;=Settings!$D$10,AA522&lt;Settings!$E$10),OR(AA522&gt;=Settings!$D$10,AA522&lt;Settings!$E$10))),Settings!$A$10,"")))))))</f>
        <v>0</v>
      </c>
      <c r="AA522">
        <f>IF(AND(A522,ISNUMBER(Journal!$B522)),MOD(ROUND(MOD(Journal!$B522,1)*1440,0)-ROUND(Journal!$D$8*60,0),1440),"")</f>
        <v>0</v>
      </c>
      <c r="AB522">
        <f>IF(G522=1,"LONG",IF(G522=-1,"SHORT",""))</f>
        <v>0</v>
      </c>
      <c r="AC522">
        <f>AC521+IF(K522,1,0)</f>
        <v>0</v>
      </c>
      <c r="AD522">
        <f>IF(K522,AC522,"")</f>
        <v>0</v>
      </c>
      <c r="AE522">
        <f>J522="OPEN"</f>
        <v>0</v>
      </c>
      <c r="AF522">
        <f>AND(J522&lt;&gt;"",J522&lt;&gt;"OK",J522&lt;&gt;"OPEN")</f>
        <v>0</v>
      </c>
      <c r="AH522">
        <v>511</v>
      </c>
      <c r="AI522">
        <f>IF(AH522&gt;$AZ$11,"",IF(AH522=0,Journal!$D$3,INDEX($Q$11:$Q$1010,MATCH(AH522,$AD$11:$AD$1010,0))))</f>
        <v>0</v>
      </c>
      <c r="AJ522">
        <v>512</v>
      </c>
      <c r="AK522">
        <f>IF(AJ522&gt;$AZ$11,"",INDEX($P$11:$P$1010,MATCH(AJ522,$AD$11:$AD$1010,0)))</f>
        <v>0</v>
      </c>
    </row>
    <row r="523" spans="1:37">
      <c r="A523">
        <f>COUNTA(Journal!A523:M523)&gt;0</f>
        <v>0</v>
      </c>
      <c r="B523">
        <f>IF(Journal!$C523="",0,IFERROR(MATCH(Journal!$C523,Markets!$A$5:$A$154,0),0))</f>
        <v>0</v>
      </c>
      <c r="C523">
        <f>IF(B523&gt;0,INDEX(Markets!$C$5:$C$154,B523),"")</f>
        <v>0</v>
      </c>
      <c r="D523">
        <f>IF(B523&gt;0,INDEX(Markets!$F$5:$F$154,B523),"")</f>
        <v>0</v>
      </c>
      <c r="E523">
        <f>IF(B523&gt;0,IF(INDEX(Markets!$G$5:$G$154,B523)="",Journal!$D$4,INDEX(Markets!$G$5:$G$154,B523)),"")</f>
        <v>0</v>
      </c>
      <c r="F523">
        <f>IF(B523&gt;0,N(INDEX(Markets!$H$5:$H$154,B523)),0)</f>
        <v>0</v>
      </c>
      <c r="G523">
        <f>IF(Journal!$D523="LONG",1,IF(Journal!$D523="SHORT",-1,0))</f>
        <v>0</v>
      </c>
      <c r="H523">
        <f>IF(AND(ISNUMBER(Journal!$E523),ISNUMBER(Journal!$F523)),ABS(Journal!$E523-Journal!$F523),"")</f>
        <v>0</v>
      </c>
      <c r="I523">
        <f>IF(NOT(A523),"",IF(Journal!$C523="","INSTRUMENT MISSING",IF(B523=0,"UNKNOWN INSTRUMENT",IF(OR(NOT(ISNUMBER(C523)),NOT(ISNUMBER(D523))),"INSTRUMENT SPECS MISSING",IF(OR(C523&lt;=0,D523&lt;=0),"INSTRUMENT SPECS MISSING",IF(NOT(ISNUMBER(Journal!$E523)),"ENTRY MISSING",IF(NOT(ISNUMBER(Journal!$F523)),"SL MISSING",IF(Journal!$F523=Journal!$E523,"SL = ENTRY",IF(G523=0,"DIRECTION MISSING",IF(G523*(Journal!$E523-Journal!$F523)&lt;=0,"SL WRONG SIDE",IF(NOT(AND(ISNUMBER(Journal!$L523),Journal!$L523&gt;0)),IF(TRUE,"LOTS MISSING","RISK MISSING"),"")))))))))))</f>
        <v>0</v>
      </c>
      <c r="J523">
        <f>IF(NOT(A523),"",IF(I523&lt;&gt;"",I523,IF(AND(ISNUMBER(Journal!$G523),G523*(Journal!$G523-Journal!$E523)&lt;=0),"TP1 WRONG SIDE",IF(AND(ISNUMBER(Journal!$H523),G523*(Journal!$H523-Journal!$E523)&lt;=0),"TP2 WRONG SIDE",IF(AND(ISNUMBER(Journal!$I523),G523*(Journal!$I523-Journal!$E523)&lt;=0),"TP3 WRONG SIDE",IF(Journal!$K523="","OPEN",IF(AND(Journal!$M523&lt;&gt;"",OR(NOT(ISNUMBER(Journal!$M523)),Journal!$M523&lt;=0,Journal!$M523&gt;=1)),"TP1 % INVALID",IF(Journal!$K523="SL","OK",IF(Journal!$K523="TP",IF(ISNUMBER(Journal!$G523),"OK","TP1 MISSING"),IF(Journal!$K523="Manual exit",IF(ISNUMBER(Journal!$J523),"OK","MANUAL MISSING"),IF(Journal!$K523="TP1 + Breakeven",IF(ISNUMBER(Journal!$G523),"OK","TP1 MISSING"),IF(Journal!$K523="TP1 + Manual",IF(ISNUMBER(Journal!$G523),IF(ISNUMBER(Journal!$J523),"OK","MANUAL MISSING"),IF(ISNUMBER(Journal!$J523),"TP1 MISSING","TP1 &amp; MANUAL MISSING")),IF(Journal!$K523="Multiple TP",IF(ISNUMBER(Journal!$G523),IF(ISNUMBER(Journal!$H523),"OK","TP2 MISSING"),IF(ISNUMBER(Journal!$H523),"TP1 MISSING","TP1 &amp; TP2 MISSING")),"UNKNOWN OUTCOME")))))))))))))</f>
        <v>0</v>
      </c>
      <c r="K523">
        <f>J523="OK"</f>
        <v>0</v>
      </c>
      <c r="L523">
        <f>IF(ISNUMBER(Journal!$M523),Journal!$M523,0.5)</f>
        <v>0</v>
      </c>
      <c r="M523">
        <f>IF(NOT(K523),"",G523*IF(Journal!$K523="SL",Journal!$F523-Journal!$E523,IF(Journal!$K523="TP",Journal!$G523-Journal!$E523,IF(Journal!$K523="Manual exit",Journal!$J523-Journal!$E523,IF(Journal!$K523="TP1 + Breakeven",L523*(Journal!$G523-Journal!$E523),IF(Journal!$K523="TP1 + Manual",L523*(Journal!$G523-Journal!$E523)+(1-L523)*(Journal!$J523-Journal!$E523),(Journal!$G523+Journal!$H523+IF(ISNUMBER(Journal!$I523),Journal!$I523,0))/IF(ISNUMBER(Journal!$I523),3,2)-Journal!$E523))))))</f>
        <v>0</v>
      </c>
      <c r="N523">
        <f>IF(K523,Journal!$E523+G523*M523,"")</f>
        <v>0</v>
      </c>
      <c r="O523">
        <f>Q522</f>
        <v>0</v>
      </c>
      <c r="P523">
        <f>IF(OR(NOT(A523),I523&lt;&gt;""),"",Journal!$L523)</f>
        <v>0</v>
      </c>
      <c r="Q523">
        <f>O523+IF(K523,V523,0)</f>
        <v>0</v>
      </c>
      <c r="R523">
        <f>IF(P523="","",H523*P523*C523*D523)</f>
        <v>0</v>
      </c>
      <c r="S523">
        <f>IF(K523,M523*P523*C523*D523,"")</f>
        <v>0</v>
      </c>
      <c r="T523">
        <f>IF(K523,-IF(F523&gt;0,F523*Journal!$E523*P523*C523*D523,P523*E523),"")</f>
        <v>0</v>
      </c>
      <c r="U523">
        <f>IF(K523,IF(S523&gt;0,"W",IF(S523&lt;0,"L","B")),"")</f>
        <v>0</v>
      </c>
      <c r="V523">
        <f>IF(K523,S523+T523,"")</f>
        <v>0</v>
      </c>
      <c r="W523">
        <f>IF(K523,V523/O523,"")</f>
        <v>0</v>
      </c>
      <c r="X523">
        <f>IF(K523,M523/H523,"")</f>
        <v>0</v>
      </c>
      <c r="Y523">
        <f>IF(AND(OR(J523="OK",J523="OPEN"),ISNUMBER(Journal!$G523)),G523*(Journal!$G523-Journal!$E523)/H523,"")</f>
        <v>0</v>
      </c>
      <c r="Z523">
        <f>IF(AA523="","",IF(AND(ISNUMBER(Settings!$D$5),ISNUMBER(Settings!$E$5),IF(Settings!$D$5&lt;=Settings!$E$5,AND(AA523&gt;=Settings!$D$5,AA523&lt;Settings!$E$5),OR(AA523&gt;=Settings!$D$5,AA523&lt;Settings!$E$5))),Settings!$A$5,IF(AND(ISNUMBER(Settings!$D$6),ISNUMBER(Settings!$E$6),IF(Settings!$D$6&lt;=Settings!$E$6,AND(AA523&gt;=Settings!$D$6,AA523&lt;Settings!$E$6),OR(AA523&gt;=Settings!$D$6,AA523&lt;Settings!$E$6))),Settings!$A$6,IF(AND(ISNUMBER(Settings!$D$7),ISNUMBER(Settings!$E$7),IF(Settings!$D$7&lt;=Settings!$E$7,AND(AA523&gt;=Settings!$D$7,AA523&lt;Settings!$E$7),OR(AA523&gt;=Settings!$D$7,AA523&lt;Settings!$E$7))),Settings!$A$7,IF(AND(ISNUMBER(Settings!$D$8),ISNUMBER(Settings!$E$8),IF(Settings!$D$8&lt;=Settings!$E$8,AND(AA523&gt;=Settings!$D$8,AA523&lt;Settings!$E$8),OR(AA523&gt;=Settings!$D$8,AA523&lt;Settings!$E$8))),Settings!$A$8,IF(AND(ISNUMBER(Settings!$D$9),ISNUMBER(Settings!$E$9),IF(Settings!$D$9&lt;=Settings!$E$9,AND(AA523&gt;=Settings!$D$9,AA523&lt;Settings!$E$9),OR(AA523&gt;=Settings!$D$9,AA523&lt;Settings!$E$9))),Settings!$A$9,IF(AND(ISNUMBER(Settings!$D$10),ISNUMBER(Settings!$E$10),IF(Settings!$D$10&lt;=Settings!$E$10,AND(AA523&gt;=Settings!$D$10,AA523&lt;Settings!$E$10),OR(AA523&gt;=Settings!$D$10,AA523&lt;Settings!$E$10))),Settings!$A$10,"")))))))</f>
        <v>0</v>
      </c>
      <c r="AA523">
        <f>IF(AND(A523,ISNUMBER(Journal!$B523)),MOD(ROUND(MOD(Journal!$B523,1)*1440,0)-ROUND(Journal!$D$8*60,0),1440),"")</f>
        <v>0</v>
      </c>
      <c r="AB523">
        <f>IF(G523=1,"LONG",IF(G523=-1,"SHORT",""))</f>
        <v>0</v>
      </c>
      <c r="AC523">
        <f>AC522+IF(K523,1,0)</f>
        <v>0</v>
      </c>
      <c r="AD523">
        <f>IF(K523,AC523,"")</f>
        <v>0</v>
      </c>
      <c r="AE523">
        <f>J523="OPEN"</f>
        <v>0</v>
      </c>
      <c r="AF523">
        <f>AND(J523&lt;&gt;"",J523&lt;&gt;"OK",J523&lt;&gt;"OPEN")</f>
        <v>0</v>
      </c>
      <c r="AH523">
        <v>512</v>
      </c>
      <c r="AI523">
        <f>IF(AH523&gt;$AZ$11,"",IF(AH523=0,Journal!$D$3,INDEX($Q$11:$Q$1010,MATCH(AH523,$AD$11:$AD$1010,0))))</f>
        <v>0</v>
      </c>
      <c r="AJ523">
        <v>513</v>
      </c>
      <c r="AK523">
        <f>IF(AJ523&gt;$AZ$11,"",INDEX($P$11:$P$1010,MATCH(AJ523,$AD$11:$AD$1010,0)))</f>
        <v>0</v>
      </c>
    </row>
    <row r="524" spans="1:37">
      <c r="A524">
        <f>COUNTA(Journal!A524:M524)&gt;0</f>
        <v>0</v>
      </c>
      <c r="B524">
        <f>IF(Journal!$C524="",0,IFERROR(MATCH(Journal!$C524,Markets!$A$5:$A$154,0),0))</f>
        <v>0</v>
      </c>
      <c r="C524">
        <f>IF(B524&gt;0,INDEX(Markets!$C$5:$C$154,B524),"")</f>
        <v>0</v>
      </c>
      <c r="D524">
        <f>IF(B524&gt;0,INDEX(Markets!$F$5:$F$154,B524),"")</f>
        <v>0</v>
      </c>
      <c r="E524">
        <f>IF(B524&gt;0,IF(INDEX(Markets!$G$5:$G$154,B524)="",Journal!$D$4,INDEX(Markets!$G$5:$G$154,B524)),"")</f>
        <v>0</v>
      </c>
      <c r="F524">
        <f>IF(B524&gt;0,N(INDEX(Markets!$H$5:$H$154,B524)),0)</f>
        <v>0</v>
      </c>
      <c r="G524">
        <f>IF(Journal!$D524="LONG",1,IF(Journal!$D524="SHORT",-1,0))</f>
        <v>0</v>
      </c>
      <c r="H524">
        <f>IF(AND(ISNUMBER(Journal!$E524),ISNUMBER(Journal!$F524)),ABS(Journal!$E524-Journal!$F524),"")</f>
        <v>0</v>
      </c>
      <c r="I524">
        <f>IF(NOT(A524),"",IF(Journal!$C524="","INSTRUMENT MISSING",IF(B524=0,"UNKNOWN INSTRUMENT",IF(OR(NOT(ISNUMBER(C524)),NOT(ISNUMBER(D524))),"INSTRUMENT SPECS MISSING",IF(OR(C524&lt;=0,D524&lt;=0),"INSTRUMENT SPECS MISSING",IF(NOT(ISNUMBER(Journal!$E524)),"ENTRY MISSING",IF(NOT(ISNUMBER(Journal!$F524)),"SL MISSING",IF(Journal!$F524=Journal!$E524,"SL = ENTRY",IF(G524=0,"DIRECTION MISSING",IF(G524*(Journal!$E524-Journal!$F524)&lt;=0,"SL WRONG SIDE",IF(NOT(AND(ISNUMBER(Journal!$L524),Journal!$L524&gt;0)),IF(TRUE,"LOTS MISSING","RISK MISSING"),"")))))))))))</f>
        <v>0</v>
      </c>
      <c r="J524">
        <f>IF(NOT(A524),"",IF(I524&lt;&gt;"",I524,IF(AND(ISNUMBER(Journal!$G524),G524*(Journal!$G524-Journal!$E524)&lt;=0),"TP1 WRONG SIDE",IF(AND(ISNUMBER(Journal!$H524),G524*(Journal!$H524-Journal!$E524)&lt;=0),"TP2 WRONG SIDE",IF(AND(ISNUMBER(Journal!$I524),G524*(Journal!$I524-Journal!$E524)&lt;=0),"TP3 WRONG SIDE",IF(Journal!$K524="","OPEN",IF(AND(Journal!$M524&lt;&gt;"",OR(NOT(ISNUMBER(Journal!$M524)),Journal!$M524&lt;=0,Journal!$M524&gt;=1)),"TP1 % INVALID",IF(Journal!$K524="SL","OK",IF(Journal!$K524="TP",IF(ISNUMBER(Journal!$G524),"OK","TP1 MISSING"),IF(Journal!$K524="Manual exit",IF(ISNUMBER(Journal!$J524),"OK","MANUAL MISSING"),IF(Journal!$K524="TP1 + Breakeven",IF(ISNUMBER(Journal!$G524),"OK","TP1 MISSING"),IF(Journal!$K524="TP1 + Manual",IF(ISNUMBER(Journal!$G524),IF(ISNUMBER(Journal!$J524),"OK","MANUAL MISSING"),IF(ISNUMBER(Journal!$J524),"TP1 MISSING","TP1 &amp; MANUAL MISSING")),IF(Journal!$K524="Multiple TP",IF(ISNUMBER(Journal!$G524),IF(ISNUMBER(Journal!$H524),"OK","TP2 MISSING"),IF(ISNUMBER(Journal!$H524),"TP1 MISSING","TP1 &amp; TP2 MISSING")),"UNKNOWN OUTCOME")))))))))))))</f>
        <v>0</v>
      </c>
      <c r="K524">
        <f>J524="OK"</f>
        <v>0</v>
      </c>
      <c r="L524">
        <f>IF(ISNUMBER(Journal!$M524),Journal!$M524,0.5)</f>
        <v>0</v>
      </c>
      <c r="M524">
        <f>IF(NOT(K524),"",G524*IF(Journal!$K524="SL",Journal!$F524-Journal!$E524,IF(Journal!$K524="TP",Journal!$G524-Journal!$E524,IF(Journal!$K524="Manual exit",Journal!$J524-Journal!$E524,IF(Journal!$K524="TP1 + Breakeven",L524*(Journal!$G524-Journal!$E524),IF(Journal!$K524="TP1 + Manual",L524*(Journal!$G524-Journal!$E524)+(1-L524)*(Journal!$J524-Journal!$E524),(Journal!$G524+Journal!$H524+IF(ISNUMBER(Journal!$I524),Journal!$I524,0))/IF(ISNUMBER(Journal!$I524),3,2)-Journal!$E524))))))</f>
        <v>0</v>
      </c>
      <c r="N524">
        <f>IF(K524,Journal!$E524+G524*M524,"")</f>
        <v>0</v>
      </c>
      <c r="O524">
        <f>Q523</f>
        <v>0</v>
      </c>
      <c r="P524">
        <f>IF(OR(NOT(A524),I524&lt;&gt;""),"",Journal!$L524)</f>
        <v>0</v>
      </c>
      <c r="Q524">
        <f>O524+IF(K524,V524,0)</f>
        <v>0</v>
      </c>
      <c r="R524">
        <f>IF(P524="","",H524*P524*C524*D524)</f>
        <v>0</v>
      </c>
      <c r="S524">
        <f>IF(K524,M524*P524*C524*D524,"")</f>
        <v>0</v>
      </c>
      <c r="T524">
        <f>IF(K524,-IF(F524&gt;0,F524*Journal!$E524*P524*C524*D524,P524*E524),"")</f>
        <v>0</v>
      </c>
      <c r="U524">
        <f>IF(K524,IF(S524&gt;0,"W",IF(S524&lt;0,"L","B")),"")</f>
        <v>0</v>
      </c>
      <c r="V524">
        <f>IF(K524,S524+T524,"")</f>
        <v>0</v>
      </c>
      <c r="W524">
        <f>IF(K524,V524/O524,"")</f>
        <v>0</v>
      </c>
      <c r="X524">
        <f>IF(K524,M524/H524,"")</f>
        <v>0</v>
      </c>
      <c r="Y524">
        <f>IF(AND(OR(J524="OK",J524="OPEN"),ISNUMBER(Journal!$G524)),G524*(Journal!$G524-Journal!$E524)/H524,"")</f>
        <v>0</v>
      </c>
      <c r="Z524">
        <f>IF(AA524="","",IF(AND(ISNUMBER(Settings!$D$5),ISNUMBER(Settings!$E$5),IF(Settings!$D$5&lt;=Settings!$E$5,AND(AA524&gt;=Settings!$D$5,AA524&lt;Settings!$E$5),OR(AA524&gt;=Settings!$D$5,AA524&lt;Settings!$E$5))),Settings!$A$5,IF(AND(ISNUMBER(Settings!$D$6),ISNUMBER(Settings!$E$6),IF(Settings!$D$6&lt;=Settings!$E$6,AND(AA524&gt;=Settings!$D$6,AA524&lt;Settings!$E$6),OR(AA524&gt;=Settings!$D$6,AA524&lt;Settings!$E$6))),Settings!$A$6,IF(AND(ISNUMBER(Settings!$D$7),ISNUMBER(Settings!$E$7),IF(Settings!$D$7&lt;=Settings!$E$7,AND(AA524&gt;=Settings!$D$7,AA524&lt;Settings!$E$7),OR(AA524&gt;=Settings!$D$7,AA524&lt;Settings!$E$7))),Settings!$A$7,IF(AND(ISNUMBER(Settings!$D$8),ISNUMBER(Settings!$E$8),IF(Settings!$D$8&lt;=Settings!$E$8,AND(AA524&gt;=Settings!$D$8,AA524&lt;Settings!$E$8),OR(AA524&gt;=Settings!$D$8,AA524&lt;Settings!$E$8))),Settings!$A$8,IF(AND(ISNUMBER(Settings!$D$9),ISNUMBER(Settings!$E$9),IF(Settings!$D$9&lt;=Settings!$E$9,AND(AA524&gt;=Settings!$D$9,AA524&lt;Settings!$E$9),OR(AA524&gt;=Settings!$D$9,AA524&lt;Settings!$E$9))),Settings!$A$9,IF(AND(ISNUMBER(Settings!$D$10),ISNUMBER(Settings!$E$10),IF(Settings!$D$10&lt;=Settings!$E$10,AND(AA524&gt;=Settings!$D$10,AA524&lt;Settings!$E$10),OR(AA524&gt;=Settings!$D$10,AA524&lt;Settings!$E$10))),Settings!$A$10,"")))))))</f>
        <v>0</v>
      </c>
      <c r="AA524">
        <f>IF(AND(A524,ISNUMBER(Journal!$B524)),MOD(ROUND(MOD(Journal!$B524,1)*1440,0)-ROUND(Journal!$D$8*60,0),1440),"")</f>
        <v>0</v>
      </c>
      <c r="AB524">
        <f>IF(G524=1,"LONG",IF(G524=-1,"SHORT",""))</f>
        <v>0</v>
      </c>
      <c r="AC524">
        <f>AC523+IF(K524,1,0)</f>
        <v>0</v>
      </c>
      <c r="AD524">
        <f>IF(K524,AC524,"")</f>
        <v>0</v>
      </c>
      <c r="AE524">
        <f>J524="OPEN"</f>
        <v>0</v>
      </c>
      <c r="AF524">
        <f>AND(J524&lt;&gt;"",J524&lt;&gt;"OK",J524&lt;&gt;"OPEN")</f>
        <v>0</v>
      </c>
      <c r="AH524">
        <v>513</v>
      </c>
      <c r="AI524">
        <f>IF(AH524&gt;$AZ$11,"",IF(AH524=0,Journal!$D$3,INDEX($Q$11:$Q$1010,MATCH(AH524,$AD$11:$AD$1010,0))))</f>
        <v>0</v>
      </c>
      <c r="AJ524">
        <v>514</v>
      </c>
      <c r="AK524">
        <f>IF(AJ524&gt;$AZ$11,"",INDEX($P$11:$P$1010,MATCH(AJ524,$AD$11:$AD$1010,0)))</f>
        <v>0</v>
      </c>
    </row>
    <row r="525" spans="1:37">
      <c r="A525">
        <f>COUNTA(Journal!A525:M525)&gt;0</f>
        <v>0</v>
      </c>
      <c r="B525">
        <f>IF(Journal!$C525="",0,IFERROR(MATCH(Journal!$C525,Markets!$A$5:$A$154,0),0))</f>
        <v>0</v>
      </c>
      <c r="C525">
        <f>IF(B525&gt;0,INDEX(Markets!$C$5:$C$154,B525),"")</f>
        <v>0</v>
      </c>
      <c r="D525">
        <f>IF(B525&gt;0,INDEX(Markets!$F$5:$F$154,B525),"")</f>
        <v>0</v>
      </c>
      <c r="E525">
        <f>IF(B525&gt;0,IF(INDEX(Markets!$G$5:$G$154,B525)="",Journal!$D$4,INDEX(Markets!$G$5:$G$154,B525)),"")</f>
        <v>0</v>
      </c>
      <c r="F525">
        <f>IF(B525&gt;0,N(INDEX(Markets!$H$5:$H$154,B525)),0)</f>
        <v>0</v>
      </c>
      <c r="G525">
        <f>IF(Journal!$D525="LONG",1,IF(Journal!$D525="SHORT",-1,0))</f>
        <v>0</v>
      </c>
      <c r="H525">
        <f>IF(AND(ISNUMBER(Journal!$E525),ISNUMBER(Journal!$F525)),ABS(Journal!$E525-Journal!$F525),"")</f>
        <v>0</v>
      </c>
      <c r="I525">
        <f>IF(NOT(A525),"",IF(Journal!$C525="","INSTRUMENT MISSING",IF(B525=0,"UNKNOWN INSTRUMENT",IF(OR(NOT(ISNUMBER(C525)),NOT(ISNUMBER(D525))),"INSTRUMENT SPECS MISSING",IF(OR(C525&lt;=0,D525&lt;=0),"INSTRUMENT SPECS MISSING",IF(NOT(ISNUMBER(Journal!$E525)),"ENTRY MISSING",IF(NOT(ISNUMBER(Journal!$F525)),"SL MISSING",IF(Journal!$F525=Journal!$E525,"SL = ENTRY",IF(G525=0,"DIRECTION MISSING",IF(G525*(Journal!$E525-Journal!$F525)&lt;=0,"SL WRONG SIDE",IF(NOT(AND(ISNUMBER(Journal!$L525),Journal!$L525&gt;0)),IF(TRUE,"LOTS MISSING","RISK MISSING"),"")))))))))))</f>
        <v>0</v>
      </c>
      <c r="J525">
        <f>IF(NOT(A525),"",IF(I525&lt;&gt;"",I525,IF(AND(ISNUMBER(Journal!$G525),G525*(Journal!$G525-Journal!$E525)&lt;=0),"TP1 WRONG SIDE",IF(AND(ISNUMBER(Journal!$H525),G525*(Journal!$H525-Journal!$E525)&lt;=0),"TP2 WRONG SIDE",IF(AND(ISNUMBER(Journal!$I525),G525*(Journal!$I525-Journal!$E525)&lt;=0),"TP3 WRONG SIDE",IF(Journal!$K525="","OPEN",IF(AND(Journal!$M525&lt;&gt;"",OR(NOT(ISNUMBER(Journal!$M525)),Journal!$M525&lt;=0,Journal!$M525&gt;=1)),"TP1 % INVALID",IF(Journal!$K525="SL","OK",IF(Journal!$K525="TP",IF(ISNUMBER(Journal!$G525),"OK","TP1 MISSING"),IF(Journal!$K525="Manual exit",IF(ISNUMBER(Journal!$J525),"OK","MANUAL MISSING"),IF(Journal!$K525="TP1 + Breakeven",IF(ISNUMBER(Journal!$G525),"OK","TP1 MISSING"),IF(Journal!$K525="TP1 + Manual",IF(ISNUMBER(Journal!$G525),IF(ISNUMBER(Journal!$J525),"OK","MANUAL MISSING"),IF(ISNUMBER(Journal!$J525),"TP1 MISSING","TP1 &amp; MANUAL MISSING")),IF(Journal!$K525="Multiple TP",IF(ISNUMBER(Journal!$G525),IF(ISNUMBER(Journal!$H525),"OK","TP2 MISSING"),IF(ISNUMBER(Journal!$H525),"TP1 MISSING","TP1 &amp; TP2 MISSING")),"UNKNOWN OUTCOME")))))))))))))</f>
        <v>0</v>
      </c>
      <c r="K525">
        <f>J525="OK"</f>
        <v>0</v>
      </c>
      <c r="L525">
        <f>IF(ISNUMBER(Journal!$M525),Journal!$M525,0.5)</f>
        <v>0</v>
      </c>
      <c r="M525">
        <f>IF(NOT(K525),"",G525*IF(Journal!$K525="SL",Journal!$F525-Journal!$E525,IF(Journal!$K525="TP",Journal!$G525-Journal!$E525,IF(Journal!$K525="Manual exit",Journal!$J525-Journal!$E525,IF(Journal!$K525="TP1 + Breakeven",L525*(Journal!$G525-Journal!$E525),IF(Journal!$K525="TP1 + Manual",L525*(Journal!$G525-Journal!$E525)+(1-L525)*(Journal!$J525-Journal!$E525),(Journal!$G525+Journal!$H525+IF(ISNUMBER(Journal!$I525),Journal!$I525,0))/IF(ISNUMBER(Journal!$I525),3,2)-Journal!$E525))))))</f>
        <v>0</v>
      </c>
      <c r="N525">
        <f>IF(K525,Journal!$E525+G525*M525,"")</f>
        <v>0</v>
      </c>
      <c r="O525">
        <f>Q524</f>
        <v>0</v>
      </c>
      <c r="P525">
        <f>IF(OR(NOT(A525),I525&lt;&gt;""),"",Journal!$L525)</f>
        <v>0</v>
      </c>
      <c r="Q525">
        <f>O525+IF(K525,V525,0)</f>
        <v>0</v>
      </c>
      <c r="R525">
        <f>IF(P525="","",H525*P525*C525*D525)</f>
        <v>0</v>
      </c>
      <c r="S525">
        <f>IF(K525,M525*P525*C525*D525,"")</f>
        <v>0</v>
      </c>
      <c r="T525">
        <f>IF(K525,-IF(F525&gt;0,F525*Journal!$E525*P525*C525*D525,P525*E525),"")</f>
        <v>0</v>
      </c>
      <c r="U525">
        <f>IF(K525,IF(S525&gt;0,"W",IF(S525&lt;0,"L","B")),"")</f>
        <v>0</v>
      </c>
      <c r="V525">
        <f>IF(K525,S525+T525,"")</f>
        <v>0</v>
      </c>
      <c r="W525">
        <f>IF(K525,V525/O525,"")</f>
        <v>0</v>
      </c>
      <c r="X525">
        <f>IF(K525,M525/H525,"")</f>
        <v>0</v>
      </c>
      <c r="Y525">
        <f>IF(AND(OR(J525="OK",J525="OPEN"),ISNUMBER(Journal!$G525)),G525*(Journal!$G525-Journal!$E525)/H525,"")</f>
        <v>0</v>
      </c>
      <c r="Z525">
        <f>IF(AA525="","",IF(AND(ISNUMBER(Settings!$D$5),ISNUMBER(Settings!$E$5),IF(Settings!$D$5&lt;=Settings!$E$5,AND(AA525&gt;=Settings!$D$5,AA525&lt;Settings!$E$5),OR(AA525&gt;=Settings!$D$5,AA525&lt;Settings!$E$5))),Settings!$A$5,IF(AND(ISNUMBER(Settings!$D$6),ISNUMBER(Settings!$E$6),IF(Settings!$D$6&lt;=Settings!$E$6,AND(AA525&gt;=Settings!$D$6,AA525&lt;Settings!$E$6),OR(AA525&gt;=Settings!$D$6,AA525&lt;Settings!$E$6))),Settings!$A$6,IF(AND(ISNUMBER(Settings!$D$7),ISNUMBER(Settings!$E$7),IF(Settings!$D$7&lt;=Settings!$E$7,AND(AA525&gt;=Settings!$D$7,AA525&lt;Settings!$E$7),OR(AA525&gt;=Settings!$D$7,AA525&lt;Settings!$E$7))),Settings!$A$7,IF(AND(ISNUMBER(Settings!$D$8),ISNUMBER(Settings!$E$8),IF(Settings!$D$8&lt;=Settings!$E$8,AND(AA525&gt;=Settings!$D$8,AA525&lt;Settings!$E$8),OR(AA525&gt;=Settings!$D$8,AA525&lt;Settings!$E$8))),Settings!$A$8,IF(AND(ISNUMBER(Settings!$D$9),ISNUMBER(Settings!$E$9),IF(Settings!$D$9&lt;=Settings!$E$9,AND(AA525&gt;=Settings!$D$9,AA525&lt;Settings!$E$9),OR(AA525&gt;=Settings!$D$9,AA525&lt;Settings!$E$9))),Settings!$A$9,IF(AND(ISNUMBER(Settings!$D$10),ISNUMBER(Settings!$E$10),IF(Settings!$D$10&lt;=Settings!$E$10,AND(AA525&gt;=Settings!$D$10,AA525&lt;Settings!$E$10),OR(AA525&gt;=Settings!$D$10,AA525&lt;Settings!$E$10))),Settings!$A$10,"")))))))</f>
        <v>0</v>
      </c>
      <c r="AA525">
        <f>IF(AND(A525,ISNUMBER(Journal!$B525)),MOD(ROUND(MOD(Journal!$B525,1)*1440,0)-ROUND(Journal!$D$8*60,0),1440),"")</f>
        <v>0</v>
      </c>
      <c r="AB525">
        <f>IF(G525=1,"LONG",IF(G525=-1,"SHORT",""))</f>
        <v>0</v>
      </c>
      <c r="AC525">
        <f>AC524+IF(K525,1,0)</f>
        <v>0</v>
      </c>
      <c r="AD525">
        <f>IF(K525,AC525,"")</f>
        <v>0</v>
      </c>
      <c r="AE525">
        <f>J525="OPEN"</f>
        <v>0</v>
      </c>
      <c r="AF525">
        <f>AND(J525&lt;&gt;"",J525&lt;&gt;"OK",J525&lt;&gt;"OPEN")</f>
        <v>0</v>
      </c>
      <c r="AH525">
        <v>514</v>
      </c>
      <c r="AI525">
        <f>IF(AH525&gt;$AZ$11,"",IF(AH525=0,Journal!$D$3,INDEX($Q$11:$Q$1010,MATCH(AH525,$AD$11:$AD$1010,0))))</f>
        <v>0</v>
      </c>
      <c r="AJ525">
        <v>515</v>
      </c>
      <c r="AK525">
        <f>IF(AJ525&gt;$AZ$11,"",INDEX($P$11:$P$1010,MATCH(AJ525,$AD$11:$AD$1010,0)))</f>
        <v>0</v>
      </c>
    </row>
    <row r="526" spans="1:37">
      <c r="A526">
        <f>COUNTA(Journal!A526:M526)&gt;0</f>
        <v>0</v>
      </c>
      <c r="B526">
        <f>IF(Journal!$C526="",0,IFERROR(MATCH(Journal!$C526,Markets!$A$5:$A$154,0),0))</f>
        <v>0</v>
      </c>
      <c r="C526">
        <f>IF(B526&gt;0,INDEX(Markets!$C$5:$C$154,B526),"")</f>
        <v>0</v>
      </c>
      <c r="D526">
        <f>IF(B526&gt;0,INDEX(Markets!$F$5:$F$154,B526),"")</f>
        <v>0</v>
      </c>
      <c r="E526">
        <f>IF(B526&gt;0,IF(INDEX(Markets!$G$5:$G$154,B526)="",Journal!$D$4,INDEX(Markets!$G$5:$G$154,B526)),"")</f>
        <v>0</v>
      </c>
      <c r="F526">
        <f>IF(B526&gt;0,N(INDEX(Markets!$H$5:$H$154,B526)),0)</f>
        <v>0</v>
      </c>
      <c r="G526">
        <f>IF(Journal!$D526="LONG",1,IF(Journal!$D526="SHORT",-1,0))</f>
        <v>0</v>
      </c>
      <c r="H526">
        <f>IF(AND(ISNUMBER(Journal!$E526),ISNUMBER(Journal!$F526)),ABS(Journal!$E526-Journal!$F526),"")</f>
        <v>0</v>
      </c>
      <c r="I526">
        <f>IF(NOT(A526),"",IF(Journal!$C526="","INSTRUMENT MISSING",IF(B526=0,"UNKNOWN INSTRUMENT",IF(OR(NOT(ISNUMBER(C526)),NOT(ISNUMBER(D526))),"INSTRUMENT SPECS MISSING",IF(OR(C526&lt;=0,D526&lt;=0),"INSTRUMENT SPECS MISSING",IF(NOT(ISNUMBER(Journal!$E526)),"ENTRY MISSING",IF(NOT(ISNUMBER(Journal!$F526)),"SL MISSING",IF(Journal!$F526=Journal!$E526,"SL = ENTRY",IF(G526=0,"DIRECTION MISSING",IF(G526*(Journal!$E526-Journal!$F526)&lt;=0,"SL WRONG SIDE",IF(NOT(AND(ISNUMBER(Journal!$L526),Journal!$L526&gt;0)),IF(TRUE,"LOTS MISSING","RISK MISSING"),"")))))))))))</f>
        <v>0</v>
      </c>
      <c r="J526">
        <f>IF(NOT(A526),"",IF(I526&lt;&gt;"",I526,IF(AND(ISNUMBER(Journal!$G526),G526*(Journal!$G526-Journal!$E526)&lt;=0),"TP1 WRONG SIDE",IF(AND(ISNUMBER(Journal!$H526),G526*(Journal!$H526-Journal!$E526)&lt;=0),"TP2 WRONG SIDE",IF(AND(ISNUMBER(Journal!$I526),G526*(Journal!$I526-Journal!$E526)&lt;=0),"TP3 WRONG SIDE",IF(Journal!$K526="","OPEN",IF(AND(Journal!$M526&lt;&gt;"",OR(NOT(ISNUMBER(Journal!$M526)),Journal!$M526&lt;=0,Journal!$M526&gt;=1)),"TP1 % INVALID",IF(Journal!$K526="SL","OK",IF(Journal!$K526="TP",IF(ISNUMBER(Journal!$G526),"OK","TP1 MISSING"),IF(Journal!$K526="Manual exit",IF(ISNUMBER(Journal!$J526),"OK","MANUAL MISSING"),IF(Journal!$K526="TP1 + Breakeven",IF(ISNUMBER(Journal!$G526),"OK","TP1 MISSING"),IF(Journal!$K526="TP1 + Manual",IF(ISNUMBER(Journal!$G526),IF(ISNUMBER(Journal!$J526),"OK","MANUAL MISSING"),IF(ISNUMBER(Journal!$J526),"TP1 MISSING","TP1 &amp; MANUAL MISSING")),IF(Journal!$K526="Multiple TP",IF(ISNUMBER(Journal!$G526),IF(ISNUMBER(Journal!$H526),"OK","TP2 MISSING"),IF(ISNUMBER(Journal!$H526),"TP1 MISSING","TP1 &amp; TP2 MISSING")),"UNKNOWN OUTCOME")))))))))))))</f>
        <v>0</v>
      </c>
      <c r="K526">
        <f>J526="OK"</f>
        <v>0</v>
      </c>
      <c r="L526">
        <f>IF(ISNUMBER(Journal!$M526),Journal!$M526,0.5)</f>
        <v>0</v>
      </c>
      <c r="M526">
        <f>IF(NOT(K526),"",G526*IF(Journal!$K526="SL",Journal!$F526-Journal!$E526,IF(Journal!$K526="TP",Journal!$G526-Journal!$E526,IF(Journal!$K526="Manual exit",Journal!$J526-Journal!$E526,IF(Journal!$K526="TP1 + Breakeven",L526*(Journal!$G526-Journal!$E526),IF(Journal!$K526="TP1 + Manual",L526*(Journal!$G526-Journal!$E526)+(1-L526)*(Journal!$J526-Journal!$E526),(Journal!$G526+Journal!$H526+IF(ISNUMBER(Journal!$I526),Journal!$I526,0))/IF(ISNUMBER(Journal!$I526),3,2)-Journal!$E526))))))</f>
        <v>0</v>
      </c>
      <c r="N526">
        <f>IF(K526,Journal!$E526+G526*M526,"")</f>
        <v>0</v>
      </c>
      <c r="O526">
        <f>Q525</f>
        <v>0</v>
      </c>
      <c r="P526">
        <f>IF(OR(NOT(A526),I526&lt;&gt;""),"",Journal!$L526)</f>
        <v>0</v>
      </c>
      <c r="Q526">
        <f>O526+IF(K526,V526,0)</f>
        <v>0</v>
      </c>
      <c r="R526">
        <f>IF(P526="","",H526*P526*C526*D526)</f>
        <v>0</v>
      </c>
      <c r="S526">
        <f>IF(K526,M526*P526*C526*D526,"")</f>
        <v>0</v>
      </c>
      <c r="T526">
        <f>IF(K526,-IF(F526&gt;0,F526*Journal!$E526*P526*C526*D526,P526*E526),"")</f>
        <v>0</v>
      </c>
      <c r="U526">
        <f>IF(K526,IF(S526&gt;0,"W",IF(S526&lt;0,"L","B")),"")</f>
        <v>0</v>
      </c>
      <c r="V526">
        <f>IF(K526,S526+T526,"")</f>
        <v>0</v>
      </c>
      <c r="W526">
        <f>IF(K526,V526/O526,"")</f>
        <v>0</v>
      </c>
      <c r="X526">
        <f>IF(K526,M526/H526,"")</f>
        <v>0</v>
      </c>
      <c r="Y526">
        <f>IF(AND(OR(J526="OK",J526="OPEN"),ISNUMBER(Journal!$G526)),G526*(Journal!$G526-Journal!$E526)/H526,"")</f>
        <v>0</v>
      </c>
      <c r="Z526">
        <f>IF(AA526="","",IF(AND(ISNUMBER(Settings!$D$5),ISNUMBER(Settings!$E$5),IF(Settings!$D$5&lt;=Settings!$E$5,AND(AA526&gt;=Settings!$D$5,AA526&lt;Settings!$E$5),OR(AA526&gt;=Settings!$D$5,AA526&lt;Settings!$E$5))),Settings!$A$5,IF(AND(ISNUMBER(Settings!$D$6),ISNUMBER(Settings!$E$6),IF(Settings!$D$6&lt;=Settings!$E$6,AND(AA526&gt;=Settings!$D$6,AA526&lt;Settings!$E$6),OR(AA526&gt;=Settings!$D$6,AA526&lt;Settings!$E$6))),Settings!$A$6,IF(AND(ISNUMBER(Settings!$D$7),ISNUMBER(Settings!$E$7),IF(Settings!$D$7&lt;=Settings!$E$7,AND(AA526&gt;=Settings!$D$7,AA526&lt;Settings!$E$7),OR(AA526&gt;=Settings!$D$7,AA526&lt;Settings!$E$7))),Settings!$A$7,IF(AND(ISNUMBER(Settings!$D$8),ISNUMBER(Settings!$E$8),IF(Settings!$D$8&lt;=Settings!$E$8,AND(AA526&gt;=Settings!$D$8,AA526&lt;Settings!$E$8),OR(AA526&gt;=Settings!$D$8,AA526&lt;Settings!$E$8))),Settings!$A$8,IF(AND(ISNUMBER(Settings!$D$9),ISNUMBER(Settings!$E$9),IF(Settings!$D$9&lt;=Settings!$E$9,AND(AA526&gt;=Settings!$D$9,AA526&lt;Settings!$E$9),OR(AA526&gt;=Settings!$D$9,AA526&lt;Settings!$E$9))),Settings!$A$9,IF(AND(ISNUMBER(Settings!$D$10),ISNUMBER(Settings!$E$10),IF(Settings!$D$10&lt;=Settings!$E$10,AND(AA526&gt;=Settings!$D$10,AA526&lt;Settings!$E$10),OR(AA526&gt;=Settings!$D$10,AA526&lt;Settings!$E$10))),Settings!$A$10,"")))))))</f>
        <v>0</v>
      </c>
      <c r="AA526">
        <f>IF(AND(A526,ISNUMBER(Journal!$B526)),MOD(ROUND(MOD(Journal!$B526,1)*1440,0)-ROUND(Journal!$D$8*60,0),1440),"")</f>
        <v>0</v>
      </c>
      <c r="AB526">
        <f>IF(G526=1,"LONG",IF(G526=-1,"SHORT",""))</f>
        <v>0</v>
      </c>
      <c r="AC526">
        <f>AC525+IF(K526,1,0)</f>
        <v>0</v>
      </c>
      <c r="AD526">
        <f>IF(K526,AC526,"")</f>
        <v>0</v>
      </c>
      <c r="AE526">
        <f>J526="OPEN"</f>
        <v>0</v>
      </c>
      <c r="AF526">
        <f>AND(J526&lt;&gt;"",J526&lt;&gt;"OK",J526&lt;&gt;"OPEN")</f>
        <v>0</v>
      </c>
      <c r="AH526">
        <v>515</v>
      </c>
      <c r="AI526">
        <f>IF(AH526&gt;$AZ$11,"",IF(AH526=0,Journal!$D$3,INDEX($Q$11:$Q$1010,MATCH(AH526,$AD$11:$AD$1010,0))))</f>
        <v>0</v>
      </c>
      <c r="AJ526">
        <v>516</v>
      </c>
      <c r="AK526">
        <f>IF(AJ526&gt;$AZ$11,"",INDEX($P$11:$P$1010,MATCH(AJ526,$AD$11:$AD$1010,0)))</f>
        <v>0</v>
      </c>
    </row>
    <row r="527" spans="1:37">
      <c r="A527">
        <f>COUNTA(Journal!A527:M527)&gt;0</f>
        <v>0</v>
      </c>
      <c r="B527">
        <f>IF(Journal!$C527="",0,IFERROR(MATCH(Journal!$C527,Markets!$A$5:$A$154,0),0))</f>
        <v>0</v>
      </c>
      <c r="C527">
        <f>IF(B527&gt;0,INDEX(Markets!$C$5:$C$154,B527),"")</f>
        <v>0</v>
      </c>
      <c r="D527">
        <f>IF(B527&gt;0,INDEX(Markets!$F$5:$F$154,B527),"")</f>
        <v>0</v>
      </c>
      <c r="E527">
        <f>IF(B527&gt;0,IF(INDEX(Markets!$G$5:$G$154,B527)="",Journal!$D$4,INDEX(Markets!$G$5:$G$154,B527)),"")</f>
        <v>0</v>
      </c>
      <c r="F527">
        <f>IF(B527&gt;0,N(INDEX(Markets!$H$5:$H$154,B527)),0)</f>
        <v>0</v>
      </c>
      <c r="G527">
        <f>IF(Journal!$D527="LONG",1,IF(Journal!$D527="SHORT",-1,0))</f>
        <v>0</v>
      </c>
      <c r="H527">
        <f>IF(AND(ISNUMBER(Journal!$E527),ISNUMBER(Journal!$F527)),ABS(Journal!$E527-Journal!$F527),"")</f>
        <v>0</v>
      </c>
      <c r="I527">
        <f>IF(NOT(A527),"",IF(Journal!$C527="","INSTRUMENT MISSING",IF(B527=0,"UNKNOWN INSTRUMENT",IF(OR(NOT(ISNUMBER(C527)),NOT(ISNUMBER(D527))),"INSTRUMENT SPECS MISSING",IF(OR(C527&lt;=0,D527&lt;=0),"INSTRUMENT SPECS MISSING",IF(NOT(ISNUMBER(Journal!$E527)),"ENTRY MISSING",IF(NOT(ISNUMBER(Journal!$F527)),"SL MISSING",IF(Journal!$F527=Journal!$E527,"SL = ENTRY",IF(G527=0,"DIRECTION MISSING",IF(G527*(Journal!$E527-Journal!$F527)&lt;=0,"SL WRONG SIDE",IF(NOT(AND(ISNUMBER(Journal!$L527),Journal!$L527&gt;0)),IF(TRUE,"LOTS MISSING","RISK MISSING"),"")))))))))))</f>
        <v>0</v>
      </c>
      <c r="J527">
        <f>IF(NOT(A527),"",IF(I527&lt;&gt;"",I527,IF(AND(ISNUMBER(Journal!$G527),G527*(Journal!$G527-Journal!$E527)&lt;=0),"TP1 WRONG SIDE",IF(AND(ISNUMBER(Journal!$H527),G527*(Journal!$H527-Journal!$E527)&lt;=0),"TP2 WRONG SIDE",IF(AND(ISNUMBER(Journal!$I527),G527*(Journal!$I527-Journal!$E527)&lt;=0),"TP3 WRONG SIDE",IF(Journal!$K527="","OPEN",IF(AND(Journal!$M527&lt;&gt;"",OR(NOT(ISNUMBER(Journal!$M527)),Journal!$M527&lt;=0,Journal!$M527&gt;=1)),"TP1 % INVALID",IF(Journal!$K527="SL","OK",IF(Journal!$K527="TP",IF(ISNUMBER(Journal!$G527),"OK","TP1 MISSING"),IF(Journal!$K527="Manual exit",IF(ISNUMBER(Journal!$J527),"OK","MANUAL MISSING"),IF(Journal!$K527="TP1 + Breakeven",IF(ISNUMBER(Journal!$G527),"OK","TP1 MISSING"),IF(Journal!$K527="TP1 + Manual",IF(ISNUMBER(Journal!$G527),IF(ISNUMBER(Journal!$J527),"OK","MANUAL MISSING"),IF(ISNUMBER(Journal!$J527),"TP1 MISSING","TP1 &amp; MANUAL MISSING")),IF(Journal!$K527="Multiple TP",IF(ISNUMBER(Journal!$G527),IF(ISNUMBER(Journal!$H527),"OK","TP2 MISSING"),IF(ISNUMBER(Journal!$H527),"TP1 MISSING","TP1 &amp; TP2 MISSING")),"UNKNOWN OUTCOME")))))))))))))</f>
        <v>0</v>
      </c>
      <c r="K527">
        <f>J527="OK"</f>
        <v>0</v>
      </c>
      <c r="L527">
        <f>IF(ISNUMBER(Journal!$M527),Journal!$M527,0.5)</f>
        <v>0</v>
      </c>
      <c r="M527">
        <f>IF(NOT(K527),"",G527*IF(Journal!$K527="SL",Journal!$F527-Journal!$E527,IF(Journal!$K527="TP",Journal!$G527-Journal!$E527,IF(Journal!$K527="Manual exit",Journal!$J527-Journal!$E527,IF(Journal!$K527="TP1 + Breakeven",L527*(Journal!$G527-Journal!$E527),IF(Journal!$K527="TP1 + Manual",L527*(Journal!$G527-Journal!$E527)+(1-L527)*(Journal!$J527-Journal!$E527),(Journal!$G527+Journal!$H527+IF(ISNUMBER(Journal!$I527),Journal!$I527,0))/IF(ISNUMBER(Journal!$I527),3,2)-Journal!$E527))))))</f>
        <v>0</v>
      </c>
      <c r="N527">
        <f>IF(K527,Journal!$E527+G527*M527,"")</f>
        <v>0</v>
      </c>
      <c r="O527">
        <f>Q526</f>
        <v>0</v>
      </c>
      <c r="P527">
        <f>IF(OR(NOT(A527),I527&lt;&gt;""),"",Journal!$L527)</f>
        <v>0</v>
      </c>
      <c r="Q527">
        <f>O527+IF(K527,V527,0)</f>
        <v>0</v>
      </c>
      <c r="R527">
        <f>IF(P527="","",H527*P527*C527*D527)</f>
        <v>0</v>
      </c>
      <c r="S527">
        <f>IF(K527,M527*P527*C527*D527,"")</f>
        <v>0</v>
      </c>
      <c r="T527">
        <f>IF(K527,-IF(F527&gt;0,F527*Journal!$E527*P527*C527*D527,P527*E527),"")</f>
        <v>0</v>
      </c>
      <c r="U527">
        <f>IF(K527,IF(S527&gt;0,"W",IF(S527&lt;0,"L","B")),"")</f>
        <v>0</v>
      </c>
      <c r="V527">
        <f>IF(K527,S527+T527,"")</f>
        <v>0</v>
      </c>
      <c r="W527">
        <f>IF(K527,V527/O527,"")</f>
        <v>0</v>
      </c>
      <c r="X527">
        <f>IF(K527,M527/H527,"")</f>
        <v>0</v>
      </c>
      <c r="Y527">
        <f>IF(AND(OR(J527="OK",J527="OPEN"),ISNUMBER(Journal!$G527)),G527*(Journal!$G527-Journal!$E527)/H527,"")</f>
        <v>0</v>
      </c>
      <c r="Z527">
        <f>IF(AA527="","",IF(AND(ISNUMBER(Settings!$D$5),ISNUMBER(Settings!$E$5),IF(Settings!$D$5&lt;=Settings!$E$5,AND(AA527&gt;=Settings!$D$5,AA527&lt;Settings!$E$5),OR(AA527&gt;=Settings!$D$5,AA527&lt;Settings!$E$5))),Settings!$A$5,IF(AND(ISNUMBER(Settings!$D$6),ISNUMBER(Settings!$E$6),IF(Settings!$D$6&lt;=Settings!$E$6,AND(AA527&gt;=Settings!$D$6,AA527&lt;Settings!$E$6),OR(AA527&gt;=Settings!$D$6,AA527&lt;Settings!$E$6))),Settings!$A$6,IF(AND(ISNUMBER(Settings!$D$7),ISNUMBER(Settings!$E$7),IF(Settings!$D$7&lt;=Settings!$E$7,AND(AA527&gt;=Settings!$D$7,AA527&lt;Settings!$E$7),OR(AA527&gt;=Settings!$D$7,AA527&lt;Settings!$E$7))),Settings!$A$7,IF(AND(ISNUMBER(Settings!$D$8),ISNUMBER(Settings!$E$8),IF(Settings!$D$8&lt;=Settings!$E$8,AND(AA527&gt;=Settings!$D$8,AA527&lt;Settings!$E$8),OR(AA527&gt;=Settings!$D$8,AA527&lt;Settings!$E$8))),Settings!$A$8,IF(AND(ISNUMBER(Settings!$D$9),ISNUMBER(Settings!$E$9),IF(Settings!$D$9&lt;=Settings!$E$9,AND(AA527&gt;=Settings!$D$9,AA527&lt;Settings!$E$9),OR(AA527&gt;=Settings!$D$9,AA527&lt;Settings!$E$9))),Settings!$A$9,IF(AND(ISNUMBER(Settings!$D$10),ISNUMBER(Settings!$E$10),IF(Settings!$D$10&lt;=Settings!$E$10,AND(AA527&gt;=Settings!$D$10,AA527&lt;Settings!$E$10),OR(AA527&gt;=Settings!$D$10,AA527&lt;Settings!$E$10))),Settings!$A$10,"")))))))</f>
        <v>0</v>
      </c>
      <c r="AA527">
        <f>IF(AND(A527,ISNUMBER(Journal!$B527)),MOD(ROUND(MOD(Journal!$B527,1)*1440,0)-ROUND(Journal!$D$8*60,0),1440),"")</f>
        <v>0</v>
      </c>
      <c r="AB527">
        <f>IF(G527=1,"LONG",IF(G527=-1,"SHORT",""))</f>
        <v>0</v>
      </c>
      <c r="AC527">
        <f>AC526+IF(K527,1,0)</f>
        <v>0</v>
      </c>
      <c r="AD527">
        <f>IF(K527,AC527,"")</f>
        <v>0</v>
      </c>
      <c r="AE527">
        <f>J527="OPEN"</f>
        <v>0</v>
      </c>
      <c r="AF527">
        <f>AND(J527&lt;&gt;"",J527&lt;&gt;"OK",J527&lt;&gt;"OPEN")</f>
        <v>0</v>
      </c>
      <c r="AH527">
        <v>516</v>
      </c>
      <c r="AI527">
        <f>IF(AH527&gt;$AZ$11,"",IF(AH527=0,Journal!$D$3,INDEX($Q$11:$Q$1010,MATCH(AH527,$AD$11:$AD$1010,0))))</f>
        <v>0</v>
      </c>
      <c r="AJ527">
        <v>517</v>
      </c>
      <c r="AK527">
        <f>IF(AJ527&gt;$AZ$11,"",INDEX($P$11:$P$1010,MATCH(AJ527,$AD$11:$AD$1010,0)))</f>
        <v>0</v>
      </c>
    </row>
    <row r="528" spans="1:37">
      <c r="A528">
        <f>COUNTA(Journal!A528:M528)&gt;0</f>
        <v>0</v>
      </c>
      <c r="B528">
        <f>IF(Journal!$C528="",0,IFERROR(MATCH(Journal!$C528,Markets!$A$5:$A$154,0),0))</f>
        <v>0</v>
      </c>
      <c r="C528">
        <f>IF(B528&gt;0,INDEX(Markets!$C$5:$C$154,B528),"")</f>
        <v>0</v>
      </c>
      <c r="D528">
        <f>IF(B528&gt;0,INDEX(Markets!$F$5:$F$154,B528),"")</f>
        <v>0</v>
      </c>
      <c r="E528">
        <f>IF(B528&gt;0,IF(INDEX(Markets!$G$5:$G$154,B528)="",Journal!$D$4,INDEX(Markets!$G$5:$G$154,B528)),"")</f>
        <v>0</v>
      </c>
      <c r="F528">
        <f>IF(B528&gt;0,N(INDEX(Markets!$H$5:$H$154,B528)),0)</f>
        <v>0</v>
      </c>
      <c r="G528">
        <f>IF(Journal!$D528="LONG",1,IF(Journal!$D528="SHORT",-1,0))</f>
        <v>0</v>
      </c>
      <c r="H528">
        <f>IF(AND(ISNUMBER(Journal!$E528),ISNUMBER(Journal!$F528)),ABS(Journal!$E528-Journal!$F528),"")</f>
        <v>0</v>
      </c>
      <c r="I528">
        <f>IF(NOT(A528),"",IF(Journal!$C528="","INSTRUMENT MISSING",IF(B528=0,"UNKNOWN INSTRUMENT",IF(OR(NOT(ISNUMBER(C528)),NOT(ISNUMBER(D528))),"INSTRUMENT SPECS MISSING",IF(OR(C528&lt;=0,D528&lt;=0),"INSTRUMENT SPECS MISSING",IF(NOT(ISNUMBER(Journal!$E528)),"ENTRY MISSING",IF(NOT(ISNUMBER(Journal!$F528)),"SL MISSING",IF(Journal!$F528=Journal!$E528,"SL = ENTRY",IF(G528=0,"DIRECTION MISSING",IF(G528*(Journal!$E528-Journal!$F528)&lt;=0,"SL WRONG SIDE",IF(NOT(AND(ISNUMBER(Journal!$L528),Journal!$L528&gt;0)),IF(TRUE,"LOTS MISSING","RISK MISSING"),"")))))))))))</f>
        <v>0</v>
      </c>
      <c r="J528">
        <f>IF(NOT(A528),"",IF(I528&lt;&gt;"",I528,IF(AND(ISNUMBER(Journal!$G528),G528*(Journal!$G528-Journal!$E528)&lt;=0),"TP1 WRONG SIDE",IF(AND(ISNUMBER(Journal!$H528),G528*(Journal!$H528-Journal!$E528)&lt;=0),"TP2 WRONG SIDE",IF(AND(ISNUMBER(Journal!$I528),G528*(Journal!$I528-Journal!$E528)&lt;=0),"TP3 WRONG SIDE",IF(Journal!$K528="","OPEN",IF(AND(Journal!$M528&lt;&gt;"",OR(NOT(ISNUMBER(Journal!$M528)),Journal!$M528&lt;=0,Journal!$M528&gt;=1)),"TP1 % INVALID",IF(Journal!$K528="SL","OK",IF(Journal!$K528="TP",IF(ISNUMBER(Journal!$G528),"OK","TP1 MISSING"),IF(Journal!$K528="Manual exit",IF(ISNUMBER(Journal!$J528),"OK","MANUAL MISSING"),IF(Journal!$K528="TP1 + Breakeven",IF(ISNUMBER(Journal!$G528),"OK","TP1 MISSING"),IF(Journal!$K528="TP1 + Manual",IF(ISNUMBER(Journal!$G528),IF(ISNUMBER(Journal!$J528),"OK","MANUAL MISSING"),IF(ISNUMBER(Journal!$J528),"TP1 MISSING","TP1 &amp; MANUAL MISSING")),IF(Journal!$K528="Multiple TP",IF(ISNUMBER(Journal!$G528),IF(ISNUMBER(Journal!$H528),"OK","TP2 MISSING"),IF(ISNUMBER(Journal!$H528),"TP1 MISSING","TP1 &amp; TP2 MISSING")),"UNKNOWN OUTCOME")))))))))))))</f>
        <v>0</v>
      </c>
      <c r="K528">
        <f>J528="OK"</f>
        <v>0</v>
      </c>
      <c r="L528">
        <f>IF(ISNUMBER(Journal!$M528),Journal!$M528,0.5)</f>
        <v>0</v>
      </c>
      <c r="M528">
        <f>IF(NOT(K528),"",G528*IF(Journal!$K528="SL",Journal!$F528-Journal!$E528,IF(Journal!$K528="TP",Journal!$G528-Journal!$E528,IF(Journal!$K528="Manual exit",Journal!$J528-Journal!$E528,IF(Journal!$K528="TP1 + Breakeven",L528*(Journal!$G528-Journal!$E528),IF(Journal!$K528="TP1 + Manual",L528*(Journal!$G528-Journal!$E528)+(1-L528)*(Journal!$J528-Journal!$E528),(Journal!$G528+Journal!$H528+IF(ISNUMBER(Journal!$I528),Journal!$I528,0))/IF(ISNUMBER(Journal!$I528),3,2)-Journal!$E528))))))</f>
        <v>0</v>
      </c>
      <c r="N528">
        <f>IF(K528,Journal!$E528+G528*M528,"")</f>
        <v>0</v>
      </c>
      <c r="O528">
        <f>Q527</f>
        <v>0</v>
      </c>
      <c r="P528">
        <f>IF(OR(NOT(A528),I528&lt;&gt;""),"",Journal!$L528)</f>
        <v>0</v>
      </c>
      <c r="Q528">
        <f>O528+IF(K528,V528,0)</f>
        <v>0</v>
      </c>
      <c r="R528">
        <f>IF(P528="","",H528*P528*C528*D528)</f>
        <v>0</v>
      </c>
      <c r="S528">
        <f>IF(K528,M528*P528*C528*D528,"")</f>
        <v>0</v>
      </c>
      <c r="T528">
        <f>IF(K528,-IF(F528&gt;0,F528*Journal!$E528*P528*C528*D528,P528*E528),"")</f>
        <v>0</v>
      </c>
      <c r="U528">
        <f>IF(K528,IF(S528&gt;0,"W",IF(S528&lt;0,"L","B")),"")</f>
        <v>0</v>
      </c>
      <c r="V528">
        <f>IF(K528,S528+T528,"")</f>
        <v>0</v>
      </c>
      <c r="W528">
        <f>IF(K528,V528/O528,"")</f>
        <v>0</v>
      </c>
      <c r="X528">
        <f>IF(K528,M528/H528,"")</f>
        <v>0</v>
      </c>
      <c r="Y528">
        <f>IF(AND(OR(J528="OK",J528="OPEN"),ISNUMBER(Journal!$G528)),G528*(Journal!$G528-Journal!$E528)/H528,"")</f>
        <v>0</v>
      </c>
      <c r="Z528">
        <f>IF(AA528="","",IF(AND(ISNUMBER(Settings!$D$5),ISNUMBER(Settings!$E$5),IF(Settings!$D$5&lt;=Settings!$E$5,AND(AA528&gt;=Settings!$D$5,AA528&lt;Settings!$E$5),OR(AA528&gt;=Settings!$D$5,AA528&lt;Settings!$E$5))),Settings!$A$5,IF(AND(ISNUMBER(Settings!$D$6),ISNUMBER(Settings!$E$6),IF(Settings!$D$6&lt;=Settings!$E$6,AND(AA528&gt;=Settings!$D$6,AA528&lt;Settings!$E$6),OR(AA528&gt;=Settings!$D$6,AA528&lt;Settings!$E$6))),Settings!$A$6,IF(AND(ISNUMBER(Settings!$D$7),ISNUMBER(Settings!$E$7),IF(Settings!$D$7&lt;=Settings!$E$7,AND(AA528&gt;=Settings!$D$7,AA528&lt;Settings!$E$7),OR(AA528&gt;=Settings!$D$7,AA528&lt;Settings!$E$7))),Settings!$A$7,IF(AND(ISNUMBER(Settings!$D$8),ISNUMBER(Settings!$E$8),IF(Settings!$D$8&lt;=Settings!$E$8,AND(AA528&gt;=Settings!$D$8,AA528&lt;Settings!$E$8),OR(AA528&gt;=Settings!$D$8,AA528&lt;Settings!$E$8))),Settings!$A$8,IF(AND(ISNUMBER(Settings!$D$9),ISNUMBER(Settings!$E$9),IF(Settings!$D$9&lt;=Settings!$E$9,AND(AA528&gt;=Settings!$D$9,AA528&lt;Settings!$E$9),OR(AA528&gt;=Settings!$D$9,AA528&lt;Settings!$E$9))),Settings!$A$9,IF(AND(ISNUMBER(Settings!$D$10),ISNUMBER(Settings!$E$10),IF(Settings!$D$10&lt;=Settings!$E$10,AND(AA528&gt;=Settings!$D$10,AA528&lt;Settings!$E$10),OR(AA528&gt;=Settings!$D$10,AA528&lt;Settings!$E$10))),Settings!$A$10,"")))))))</f>
        <v>0</v>
      </c>
      <c r="AA528">
        <f>IF(AND(A528,ISNUMBER(Journal!$B528)),MOD(ROUND(MOD(Journal!$B528,1)*1440,0)-ROUND(Journal!$D$8*60,0),1440),"")</f>
        <v>0</v>
      </c>
      <c r="AB528">
        <f>IF(G528=1,"LONG",IF(G528=-1,"SHORT",""))</f>
        <v>0</v>
      </c>
      <c r="AC528">
        <f>AC527+IF(K528,1,0)</f>
        <v>0</v>
      </c>
      <c r="AD528">
        <f>IF(K528,AC528,"")</f>
        <v>0</v>
      </c>
      <c r="AE528">
        <f>J528="OPEN"</f>
        <v>0</v>
      </c>
      <c r="AF528">
        <f>AND(J528&lt;&gt;"",J528&lt;&gt;"OK",J528&lt;&gt;"OPEN")</f>
        <v>0</v>
      </c>
      <c r="AH528">
        <v>517</v>
      </c>
      <c r="AI528">
        <f>IF(AH528&gt;$AZ$11,"",IF(AH528=0,Journal!$D$3,INDEX($Q$11:$Q$1010,MATCH(AH528,$AD$11:$AD$1010,0))))</f>
        <v>0</v>
      </c>
      <c r="AJ528">
        <v>518</v>
      </c>
      <c r="AK528">
        <f>IF(AJ528&gt;$AZ$11,"",INDEX($P$11:$P$1010,MATCH(AJ528,$AD$11:$AD$1010,0)))</f>
        <v>0</v>
      </c>
    </row>
    <row r="529" spans="1:37">
      <c r="A529">
        <f>COUNTA(Journal!A529:M529)&gt;0</f>
        <v>0</v>
      </c>
      <c r="B529">
        <f>IF(Journal!$C529="",0,IFERROR(MATCH(Journal!$C529,Markets!$A$5:$A$154,0),0))</f>
        <v>0</v>
      </c>
      <c r="C529">
        <f>IF(B529&gt;0,INDEX(Markets!$C$5:$C$154,B529),"")</f>
        <v>0</v>
      </c>
      <c r="D529">
        <f>IF(B529&gt;0,INDEX(Markets!$F$5:$F$154,B529),"")</f>
        <v>0</v>
      </c>
      <c r="E529">
        <f>IF(B529&gt;0,IF(INDEX(Markets!$G$5:$G$154,B529)="",Journal!$D$4,INDEX(Markets!$G$5:$G$154,B529)),"")</f>
        <v>0</v>
      </c>
      <c r="F529">
        <f>IF(B529&gt;0,N(INDEX(Markets!$H$5:$H$154,B529)),0)</f>
        <v>0</v>
      </c>
      <c r="G529">
        <f>IF(Journal!$D529="LONG",1,IF(Journal!$D529="SHORT",-1,0))</f>
        <v>0</v>
      </c>
      <c r="H529">
        <f>IF(AND(ISNUMBER(Journal!$E529),ISNUMBER(Journal!$F529)),ABS(Journal!$E529-Journal!$F529),"")</f>
        <v>0</v>
      </c>
      <c r="I529">
        <f>IF(NOT(A529),"",IF(Journal!$C529="","INSTRUMENT MISSING",IF(B529=0,"UNKNOWN INSTRUMENT",IF(OR(NOT(ISNUMBER(C529)),NOT(ISNUMBER(D529))),"INSTRUMENT SPECS MISSING",IF(OR(C529&lt;=0,D529&lt;=0),"INSTRUMENT SPECS MISSING",IF(NOT(ISNUMBER(Journal!$E529)),"ENTRY MISSING",IF(NOT(ISNUMBER(Journal!$F529)),"SL MISSING",IF(Journal!$F529=Journal!$E529,"SL = ENTRY",IF(G529=0,"DIRECTION MISSING",IF(G529*(Journal!$E529-Journal!$F529)&lt;=0,"SL WRONG SIDE",IF(NOT(AND(ISNUMBER(Journal!$L529),Journal!$L529&gt;0)),IF(TRUE,"LOTS MISSING","RISK MISSING"),"")))))))))))</f>
        <v>0</v>
      </c>
      <c r="J529">
        <f>IF(NOT(A529),"",IF(I529&lt;&gt;"",I529,IF(AND(ISNUMBER(Journal!$G529),G529*(Journal!$G529-Journal!$E529)&lt;=0),"TP1 WRONG SIDE",IF(AND(ISNUMBER(Journal!$H529),G529*(Journal!$H529-Journal!$E529)&lt;=0),"TP2 WRONG SIDE",IF(AND(ISNUMBER(Journal!$I529),G529*(Journal!$I529-Journal!$E529)&lt;=0),"TP3 WRONG SIDE",IF(Journal!$K529="","OPEN",IF(AND(Journal!$M529&lt;&gt;"",OR(NOT(ISNUMBER(Journal!$M529)),Journal!$M529&lt;=0,Journal!$M529&gt;=1)),"TP1 % INVALID",IF(Journal!$K529="SL","OK",IF(Journal!$K529="TP",IF(ISNUMBER(Journal!$G529),"OK","TP1 MISSING"),IF(Journal!$K529="Manual exit",IF(ISNUMBER(Journal!$J529),"OK","MANUAL MISSING"),IF(Journal!$K529="TP1 + Breakeven",IF(ISNUMBER(Journal!$G529),"OK","TP1 MISSING"),IF(Journal!$K529="TP1 + Manual",IF(ISNUMBER(Journal!$G529),IF(ISNUMBER(Journal!$J529),"OK","MANUAL MISSING"),IF(ISNUMBER(Journal!$J529),"TP1 MISSING","TP1 &amp; MANUAL MISSING")),IF(Journal!$K529="Multiple TP",IF(ISNUMBER(Journal!$G529),IF(ISNUMBER(Journal!$H529),"OK","TP2 MISSING"),IF(ISNUMBER(Journal!$H529),"TP1 MISSING","TP1 &amp; TP2 MISSING")),"UNKNOWN OUTCOME")))))))))))))</f>
        <v>0</v>
      </c>
      <c r="K529">
        <f>J529="OK"</f>
        <v>0</v>
      </c>
      <c r="L529">
        <f>IF(ISNUMBER(Journal!$M529),Journal!$M529,0.5)</f>
        <v>0</v>
      </c>
      <c r="M529">
        <f>IF(NOT(K529),"",G529*IF(Journal!$K529="SL",Journal!$F529-Journal!$E529,IF(Journal!$K529="TP",Journal!$G529-Journal!$E529,IF(Journal!$K529="Manual exit",Journal!$J529-Journal!$E529,IF(Journal!$K529="TP1 + Breakeven",L529*(Journal!$G529-Journal!$E529),IF(Journal!$K529="TP1 + Manual",L529*(Journal!$G529-Journal!$E529)+(1-L529)*(Journal!$J529-Journal!$E529),(Journal!$G529+Journal!$H529+IF(ISNUMBER(Journal!$I529),Journal!$I529,0))/IF(ISNUMBER(Journal!$I529),3,2)-Journal!$E529))))))</f>
        <v>0</v>
      </c>
      <c r="N529">
        <f>IF(K529,Journal!$E529+G529*M529,"")</f>
        <v>0</v>
      </c>
      <c r="O529">
        <f>Q528</f>
        <v>0</v>
      </c>
      <c r="P529">
        <f>IF(OR(NOT(A529),I529&lt;&gt;""),"",Journal!$L529)</f>
        <v>0</v>
      </c>
      <c r="Q529">
        <f>O529+IF(K529,V529,0)</f>
        <v>0</v>
      </c>
      <c r="R529">
        <f>IF(P529="","",H529*P529*C529*D529)</f>
        <v>0</v>
      </c>
      <c r="S529">
        <f>IF(K529,M529*P529*C529*D529,"")</f>
        <v>0</v>
      </c>
      <c r="T529">
        <f>IF(K529,-IF(F529&gt;0,F529*Journal!$E529*P529*C529*D529,P529*E529),"")</f>
        <v>0</v>
      </c>
      <c r="U529">
        <f>IF(K529,IF(S529&gt;0,"W",IF(S529&lt;0,"L","B")),"")</f>
        <v>0</v>
      </c>
      <c r="V529">
        <f>IF(K529,S529+T529,"")</f>
        <v>0</v>
      </c>
      <c r="W529">
        <f>IF(K529,V529/O529,"")</f>
        <v>0</v>
      </c>
      <c r="X529">
        <f>IF(K529,M529/H529,"")</f>
        <v>0</v>
      </c>
      <c r="Y529">
        <f>IF(AND(OR(J529="OK",J529="OPEN"),ISNUMBER(Journal!$G529)),G529*(Journal!$G529-Journal!$E529)/H529,"")</f>
        <v>0</v>
      </c>
      <c r="Z529">
        <f>IF(AA529="","",IF(AND(ISNUMBER(Settings!$D$5),ISNUMBER(Settings!$E$5),IF(Settings!$D$5&lt;=Settings!$E$5,AND(AA529&gt;=Settings!$D$5,AA529&lt;Settings!$E$5),OR(AA529&gt;=Settings!$D$5,AA529&lt;Settings!$E$5))),Settings!$A$5,IF(AND(ISNUMBER(Settings!$D$6),ISNUMBER(Settings!$E$6),IF(Settings!$D$6&lt;=Settings!$E$6,AND(AA529&gt;=Settings!$D$6,AA529&lt;Settings!$E$6),OR(AA529&gt;=Settings!$D$6,AA529&lt;Settings!$E$6))),Settings!$A$6,IF(AND(ISNUMBER(Settings!$D$7),ISNUMBER(Settings!$E$7),IF(Settings!$D$7&lt;=Settings!$E$7,AND(AA529&gt;=Settings!$D$7,AA529&lt;Settings!$E$7),OR(AA529&gt;=Settings!$D$7,AA529&lt;Settings!$E$7))),Settings!$A$7,IF(AND(ISNUMBER(Settings!$D$8),ISNUMBER(Settings!$E$8),IF(Settings!$D$8&lt;=Settings!$E$8,AND(AA529&gt;=Settings!$D$8,AA529&lt;Settings!$E$8),OR(AA529&gt;=Settings!$D$8,AA529&lt;Settings!$E$8))),Settings!$A$8,IF(AND(ISNUMBER(Settings!$D$9),ISNUMBER(Settings!$E$9),IF(Settings!$D$9&lt;=Settings!$E$9,AND(AA529&gt;=Settings!$D$9,AA529&lt;Settings!$E$9),OR(AA529&gt;=Settings!$D$9,AA529&lt;Settings!$E$9))),Settings!$A$9,IF(AND(ISNUMBER(Settings!$D$10),ISNUMBER(Settings!$E$10),IF(Settings!$D$10&lt;=Settings!$E$10,AND(AA529&gt;=Settings!$D$10,AA529&lt;Settings!$E$10),OR(AA529&gt;=Settings!$D$10,AA529&lt;Settings!$E$10))),Settings!$A$10,"")))))))</f>
        <v>0</v>
      </c>
      <c r="AA529">
        <f>IF(AND(A529,ISNUMBER(Journal!$B529)),MOD(ROUND(MOD(Journal!$B529,1)*1440,0)-ROUND(Journal!$D$8*60,0),1440),"")</f>
        <v>0</v>
      </c>
      <c r="AB529">
        <f>IF(G529=1,"LONG",IF(G529=-1,"SHORT",""))</f>
        <v>0</v>
      </c>
      <c r="AC529">
        <f>AC528+IF(K529,1,0)</f>
        <v>0</v>
      </c>
      <c r="AD529">
        <f>IF(K529,AC529,"")</f>
        <v>0</v>
      </c>
      <c r="AE529">
        <f>J529="OPEN"</f>
        <v>0</v>
      </c>
      <c r="AF529">
        <f>AND(J529&lt;&gt;"",J529&lt;&gt;"OK",J529&lt;&gt;"OPEN")</f>
        <v>0</v>
      </c>
      <c r="AH529">
        <v>518</v>
      </c>
      <c r="AI529">
        <f>IF(AH529&gt;$AZ$11,"",IF(AH529=0,Journal!$D$3,INDEX($Q$11:$Q$1010,MATCH(AH529,$AD$11:$AD$1010,0))))</f>
        <v>0</v>
      </c>
      <c r="AJ529">
        <v>519</v>
      </c>
      <c r="AK529">
        <f>IF(AJ529&gt;$AZ$11,"",INDEX($P$11:$P$1010,MATCH(AJ529,$AD$11:$AD$1010,0)))</f>
        <v>0</v>
      </c>
    </row>
    <row r="530" spans="1:37">
      <c r="A530">
        <f>COUNTA(Journal!A530:M530)&gt;0</f>
        <v>0</v>
      </c>
      <c r="B530">
        <f>IF(Journal!$C530="",0,IFERROR(MATCH(Journal!$C530,Markets!$A$5:$A$154,0),0))</f>
        <v>0</v>
      </c>
      <c r="C530">
        <f>IF(B530&gt;0,INDEX(Markets!$C$5:$C$154,B530),"")</f>
        <v>0</v>
      </c>
      <c r="D530">
        <f>IF(B530&gt;0,INDEX(Markets!$F$5:$F$154,B530),"")</f>
        <v>0</v>
      </c>
      <c r="E530">
        <f>IF(B530&gt;0,IF(INDEX(Markets!$G$5:$G$154,B530)="",Journal!$D$4,INDEX(Markets!$G$5:$G$154,B530)),"")</f>
        <v>0</v>
      </c>
      <c r="F530">
        <f>IF(B530&gt;0,N(INDEX(Markets!$H$5:$H$154,B530)),0)</f>
        <v>0</v>
      </c>
      <c r="G530">
        <f>IF(Journal!$D530="LONG",1,IF(Journal!$D530="SHORT",-1,0))</f>
        <v>0</v>
      </c>
      <c r="H530">
        <f>IF(AND(ISNUMBER(Journal!$E530),ISNUMBER(Journal!$F530)),ABS(Journal!$E530-Journal!$F530),"")</f>
        <v>0</v>
      </c>
      <c r="I530">
        <f>IF(NOT(A530),"",IF(Journal!$C530="","INSTRUMENT MISSING",IF(B530=0,"UNKNOWN INSTRUMENT",IF(OR(NOT(ISNUMBER(C530)),NOT(ISNUMBER(D530))),"INSTRUMENT SPECS MISSING",IF(OR(C530&lt;=0,D530&lt;=0),"INSTRUMENT SPECS MISSING",IF(NOT(ISNUMBER(Journal!$E530)),"ENTRY MISSING",IF(NOT(ISNUMBER(Journal!$F530)),"SL MISSING",IF(Journal!$F530=Journal!$E530,"SL = ENTRY",IF(G530=0,"DIRECTION MISSING",IF(G530*(Journal!$E530-Journal!$F530)&lt;=0,"SL WRONG SIDE",IF(NOT(AND(ISNUMBER(Journal!$L530),Journal!$L530&gt;0)),IF(TRUE,"LOTS MISSING","RISK MISSING"),"")))))))))))</f>
        <v>0</v>
      </c>
      <c r="J530">
        <f>IF(NOT(A530),"",IF(I530&lt;&gt;"",I530,IF(AND(ISNUMBER(Journal!$G530),G530*(Journal!$G530-Journal!$E530)&lt;=0),"TP1 WRONG SIDE",IF(AND(ISNUMBER(Journal!$H530),G530*(Journal!$H530-Journal!$E530)&lt;=0),"TP2 WRONG SIDE",IF(AND(ISNUMBER(Journal!$I530),G530*(Journal!$I530-Journal!$E530)&lt;=0),"TP3 WRONG SIDE",IF(Journal!$K530="","OPEN",IF(AND(Journal!$M530&lt;&gt;"",OR(NOT(ISNUMBER(Journal!$M530)),Journal!$M530&lt;=0,Journal!$M530&gt;=1)),"TP1 % INVALID",IF(Journal!$K530="SL","OK",IF(Journal!$K530="TP",IF(ISNUMBER(Journal!$G530),"OK","TP1 MISSING"),IF(Journal!$K530="Manual exit",IF(ISNUMBER(Journal!$J530),"OK","MANUAL MISSING"),IF(Journal!$K530="TP1 + Breakeven",IF(ISNUMBER(Journal!$G530),"OK","TP1 MISSING"),IF(Journal!$K530="TP1 + Manual",IF(ISNUMBER(Journal!$G530),IF(ISNUMBER(Journal!$J530),"OK","MANUAL MISSING"),IF(ISNUMBER(Journal!$J530),"TP1 MISSING","TP1 &amp; MANUAL MISSING")),IF(Journal!$K530="Multiple TP",IF(ISNUMBER(Journal!$G530),IF(ISNUMBER(Journal!$H530),"OK","TP2 MISSING"),IF(ISNUMBER(Journal!$H530),"TP1 MISSING","TP1 &amp; TP2 MISSING")),"UNKNOWN OUTCOME")))))))))))))</f>
        <v>0</v>
      </c>
      <c r="K530">
        <f>J530="OK"</f>
        <v>0</v>
      </c>
      <c r="L530">
        <f>IF(ISNUMBER(Journal!$M530),Journal!$M530,0.5)</f>
        <v>0</v>
      </c>
      <c r="M530">
        <f>IF(NOT(K530),"",G530*IF(Journal!$K530="SL",Journal!$F530-Journal!$E530,IF(Journal!$K530="TP",Journal!$G530-Journal!$E530,IF(Journal!$K530="Manual exit",Journal!$J530-Journal!$E530,IF(Journal!$K530="TP1 + Breakeven",L530*(Journal!$G530-Journal!$E530),IF(Journal!$K530="TP1 + Manual",L530*(Journal!$G530-Journal!$E530)+(1-L530)*(Journal!$J530-Journal!$E530),(Journal!$G530+Journal!$H530+IF(ISNUMBER(Journal!$I530),Journal!$I530,0))/IF(ISNUMBER(Journal!$I530),3,2)-Journal!$E530))))))</f>
        <v>0</v>
      </c>
      <c r="N530">
        <f>IF(K530,Journal!$E530+G530*M530,"")</f>
        <v>0</v>
      </c>
      <c r="O530">
        <f>Q529</f>
        <v>0</v>
      </c>
      <c r="P530">
        <f>IF(OR(NOT(A530),I530&lt;&gt;""),"",Journal!$L530)</f>
        <v>0</v>
      </c>
      <c r="Q530">
        <f>O530+IF(K530,V530,0)</f>
        <v>0</v>
      </c>
      <c r="R530">
        <f>IF(P530="","",H530*P530*C530*D530)</f>
        <v>0</v>
      </c>
      <c r="S530">
        <f>IF(K530,M530*P530*C530*D530,"")</f>
        <v>0</v>
      </c>
      <c r="T530">
        <f>IF(K530,-IF(F530&gt;0,F530*Journal!$E530*P530*C530*D530,P530*E530),"")</f>
        <v>0</v>
      </c>
      <c r="U530">
        <f>IF(K530,IF(S530&gt;0,"W",IF(S530&lt;0,"L","B")),"")</f>
        <v>0</v>
      </c>
      <c r="V530">
        <f>IF(K530,S530+T530,"")</f>
        <v>0</v>
      </c>
      <c r="W530">
        <f>IF(K530,V530/O530,"")</f>
        <v>0</v>
      </c>
      <c r="X530">
        <f>IF(K530,M530/H530,"")</f>
        <v>0</v>
      </c>
      <c r="Y530">
        <f>IF(AND(OR(J530="OK",J530="OPEN"),ISNUMBER(Journal!$G530)),G530*(Journal!$G530-Journal!$E530)/H530,"")</f>
        <v>0</v>
      </c>
      <c r="Z530">
        <f>IF(AA530="","",IF(AND(ISNUMBER(Settings!$D$5),ISNUMBER(Settings!$E$5),IF(Settings!$D$5&lt;=Settings!$E$5,AND(AA530&gt;=Settings!$D$5,AA530&lt;Settings!$E$5),OR(AA530&gt;=Settings!$D$5,AA530&lt;Settings!$E$5))),Settings!$A$5,IF(AND(ISNUMBER(Settings!$D$6),ISNUMBER(Settings!$E$6),IF(Settings!$D$6&lt;=Settings!$E$6,AND(AA530&gt;=Settings!$D$6,AA530&lt;Settings!$E$6),OR(AA530&gt;=Settings!$D$6,AA530&lt;Settings!$E$6))),Settings!$A$6,IF(AND(ISNUMBER(Settings!$D$7),ISNUMBER(Settings!$E$7),IF(Settings!$D$7&lt;=Settings!$E$7,AND(AA530&gt;=Settings!$D$7,AA530&lt;Settings!$E$7),OR(AA530&gt;=Settings!$D$7,AA530&lt;Settings!$E$7))),Settings!$A$7,IF(AND(ISNUMBER(Settings!$D$8),ISNUMBER(Settings!$E$8),IF(Settings!$D$8&lt;=Settings!$E$8,AND(AA530&gt;=Settings!$D$8,AA530&lt;Settings!$E$8),OR(AA530&gt;=Settings!$D$8,AA530&lt;Settings!$E$8))),Settings!$A$8,IF(AND(ISNUMBER(Settings!$D$9),ISNUMBER(Settings!$E$9),IF(Settings!$D$9&lt;=Settings!$E$9,AND(AA530&gt;=Settings!$D$9,AA530&lt;Settings!$E$9),OR(AA530&gt;=Settings!$D$9,AA530&lt;Settings!$E$9))),Settings!$A$9,IF(AND(ISNUMBER(Settings!$D$10),ISNUMBER(Settings!$E$10),IF(Settings!$D$10&lt;=Settings!$E$10,AND(AA530&gt;=Settings!$D$10,AA530&lt;Settings!$E$10),OR(AA530&gt;=Settings!$D$10,AA530&lt;Settings!$E$10))),Settings!$A$10,"")))))))</f>
        <v>0</v>
      </c>
      <c r="AA530">
        <f>IF(AND(A530,ISNUMBER(Journal!$B530)),MOD(ROUND(MOD(Journal!$B530,1)*1440,0)-ROUND(Journal!$D$8*60,0),1440),"")</f>
        <v>0</v>
      </c>
      <c r="AB530">
        <f>IF(G530=1,"LONG",IF(G530=-1,"SHORT",""))</f>
        <v>0</v>
      </c>
      <c r="AC530">
        <f>AC529+IF(K530,1,0)</f>
        <v>0</v>
      </c>
      <c r="AD530">
        <f>IF(K530,AC530,"")</f>
        <v>0</v>
      </c>
      <c r="AE530">
        <f>J530="OPEN"</f>
        <v>0</v>
      </c>
      <c r="AF530">
        <f>AND(J530&lt;&gt;"",J530&lt;&gt;"OK",J530&lt;&gt;"OPEN")</f>
        <v>0</v>
      </c>
      <c r="AH530">
        <v>519</v>
      </c>
      <c r="AI530">
        <f>IF(AH530&gt;$AZ$11,"",IF(AH530=0,Journal!$D$3,INDEX($Q$11:$Q$1010,MATCH(AH530,$AD$11:$AD$1010,0))))</f>
        <v>0</v>
      </c>
      <c r="AJ530">
        <v>520</v>
      </c>
      <c r="AK530">
        <f>IF(AJ530&gt;$AZ$11,"",INDEX($P$11:$P$1010,MATCH(AJ530,$AD$11:$AD$1010,0)))</f>
        <v>0</v>
      </c>
    </row>
    <row r="531" spans="1:37">
      <c r="A531">
        <f>COUNTA(Journal!A531:M531)&gt;0</f>
        <v>0</v>
      </c>
      <c r="B531">
        <f>IF(Journal!$C531="",0,IFERROR(MATCH(Journal!$C531,Markets!$A$5:$A$154,0),0))</f>
        <v>0</v>
      </c>
      <c r="C531">
        <f>IF(B531&gt;0,INDEX(Markets!$C$5:$C$154,B531),"")</f>
        <v>0</v>
      </c>
      <c r="D531">
        <f>IF(B531&gt;0,INDEX(Markets!$F$5:$F$154,B531),"")</f>
        <v>0</v>
      </c>
      <c r="E531">
        <f>IF(B531&gt;0,IF(INDEX(Markets!$G$5:$G$154,B531)="",Journal!$D$4,INDEX(Markets!$G$5:$G$154,B531)),"")</f>
        <v>0</v>
      </c>
      <c r="F531">
        <f>IF(B531&gt;0,N(INDEX(Markets!$H$5:$H$154,B531)),0)</f>
        <v>0</v>
      </c>
      <c r="G531">
        <f>IF(Journal!$D531="LONG",1,IF(Journal!$D531="SHORT",-1,0))</f>
        <v>0</v>
      </c>
      <c r="H531">
        <f>IF(AND(ISNUMBER(Journal!$E531),ISNUMBER(Journal!$F531)),ABS(Journal!$E531-Journal!$F531),"")</f>
        <v>0</v>
      </c>
      <c r="I531">
        <f>IF(NOT(A531),"",IF(Journal!$C531="","INSTRUMENT MISSING",IF(B531=0,"UNKNOWN INSTRUMENT",IF(OR(NOT(ISNUMBER(C531)),NOT(ISNUMBER(D531))),"INSTRUMENT SPECS MISSING",IF(OR(C531&lt;=0,D531&lt;=0),"INSTRUMENT SPECS MISSING",IF(NOT(ISNUMBER(Journal!$E531)),"ENTRY MISSING",IF(NOT(ISNUMBER(Journal!$F531)),"SL MISSING",IF(Journal!$F531=Journal!$E531,"SL = ENTRY",IF(G531=0,"DIRECTION MISSING",IF(G531*(Journal!$E531-Journal!$F531)&lt;=0,"SL WRONG SIDE",IF(NOT(AND(ISNUMBER(Journal!$L531),Journal!$L531&gt;0)),IF(TRUE,"LOTS MISSING","RISK MISSING"),"")))))))))))</f>
        <v>0</v>
      </c>
      <c r="J531">
        <f>IF(NOT(A531),"",IF(I531&lt;&gt;"",I531,IF(AND(ISNUMBER(Journal!$G531),G531*(Journal!$G531-Journal!$E531)&lt;=0),"TP1 WRONG SIDE",IF(AND(ISNUMBER(Journal!$H531),G531*(Journal!$H531-Journal!$E531)&lt;=0),"TP2 WRONG SIDE",IF(AND(ISNUMBER(Journal!$I531),G531*(Journal!$I531-Journal!$E531)&lt;=0),"TP3 WRONG SIDE",IF(Journal!$K531="","OPEN",IF(AND(Journal!$M531&lt;&gt;"",OR(NOT(ISNUMBER(Journal!$M531)),Journal!$M531&lt;=0,Journal!$M531&gt;=1)),"TP1 % INVALID",IF(Journal!$K531="SL","OK",IF(Journal!$K531="TP",IF(ISNUMBER(Journal!$G531),"OK","TP1 MISSING"),IF(Journal!$K531="Manual exit",IF(ISNUMBER(Journal!$J531),"OK","MANUAL MISSING"),IF(Journal!$K531="TP1 + Breakeven",IF(ISNUMBER(Journal!$G531),"OK","TP1 MISSING"),IF(Journal!$K531="TP1 + Manual",IF(ISNUMBER(Journal!$G531),IF(ISNUMBER(Journal!$J531),"OK","MANUAL MISSING"),IF(ISNUMBER(Journal!$J531),"TP1 MISSING","TP1 &amp; MANUAL MISSING")),IF(Journal!$K531="Multiple TP",IF(ISNUMBER(Journal!$G531),IF(ISNUMBER(Journal!$H531),"OK","TP2 MISSING"),IF(ISNUMBER(Journal!$H531),"TP1 MISSING","TP1 &amp; TP2 MISSING")),"UNKNOWN OUTCOME")))))))))))))</f>
        <v>0</v>
      </c>
      <c r="K531">
        <f>J531="OK"</f>
        <v>0</v>
      </c>
      <c r="L531">
        <f>IF(ISNUMBER(Journal!$M531),Journal!$M531,0.5)</f>
        <v>0</v>
      </c>
      <c r="M531">
        <f>IF(NOT(K531),"",G531*IF(Journal!$K531="SL",Journal!$F531-Journal!$E531,IF(Journal!$K531="TP",Journal!$G531-Journal!$E531,IF(Journal!$K531="Manual exit",Journal!$J531-Journal!$E531,IF(Journal!$K531="TP1 + Breakeven",L531*(Journal!$G531-Journal!$E531),IF(Journal!$K531="TP1 + Manual",L531*(Journal!$G531-Journal!$E531)+(1-L531)*(Journal!$J531-Journal!$E531),(Journal!$G531+Journal!$H531+IF(ISNUMBER(Journal!$I531),Journal!$I531,0))/IF(ISNUMBER(Journal!$I531),3,2)-Journal!$E531))))))</f>
        <v>0</v>
      </c>
      <c r="N531">
        <f>IF(K531,Journal!$E531+G531*M531,"")</f>
        <v>0</v>
      </c>
      <c r="O531">
        <f>Q530</f>
        <v>0</v>
      </c>
      <c r="P531">
        <f>IF(OR(NOT(A531),I531&lt;&gt;""),"",Journal!$L531)</f>
        <v>0</v>
      </c>
      <c r="Q531">
        <f>O531+IF(K531,V531,0)</f>
        <v>0</v>
      </c>
      <c r="R531">
        <f>IF(P531="","",H531*P531*C531*D531)</f>
        <v>0</v>
      </c>
      <c r="S531">
        <f>IF(K531,M531*P531*C531*D531,"")</f>
        <v>0</v>
      </c>
      <c r="T531">
        <f>IF(K531,-IF(F531&gt;0,F531*Journal!$E531*P531*C531*D531,P531*E531),"")</f>
        <v>0</v>
      </c>
      <c r="U531">
        <f>IF(K531,IF(S531&gt;0,"W",IF(S531&lt;0,"L","B")),"")</f>
        <v>0</v>
      </c>
      <c r="V531">
        <f>IF(K531,S531+T531,"")</f>
        <v>0</v>
      </c>
      <c r="W531">
        <f>IF(K531,V531/O531,"")</f>
        <v>0</v>
      </c>
      <c r="X531">
        <f>IF(K531,M531/H531,"")</f>
        <v>0</v>
      </c>
      <c r="Y531">
        <f>IF(AND(OR(J531="OK",J531="OPEN"),ISNUMBER(Journal!$G531)),G531*(Journal!$G531-Journal!$E531)/H531,"")</f>
        <v>0</v>
      </c>
      <c r="Z531">
        <f>IF(AA531="","",IF(AND(ISNUMBER(Settings!$D$5),ISNUMBER(Settings!$E$5),IF(Settings!$D$5&lt;=Settings!$E$5,AND(AA531&gt;=Settings!$D$5,AA531&lt;Settings!$E$5),OR(AA531&gt;=Settings!$D$5,AA531&lt;Settings!$E$5))),Settings!$A$5,IF(AND(ISNUMBER(Settings!$D$6),ISNUMBER(Settings!$E$6),IF(Settings!$D$6&lt;=Settings!$E$6,AND(AA531&gt;=Settings!$D$6,AA531&lt;Settings!$E$6),OR(AA531&gt;=Settings!$D$6,AA531&lt;Settings!$E$6))),Settings!$A$6,IF(AND(ISNUMBER(Settings!$D$7),ISNUMBER(Settings!$E$7),IF(Settings!$D$7&lt;=Settings!$E$7,AND(AA531&gt;=Settings!$D$7,AA531&lt;Settings!$E$7),OR(AA531&gt;=Settings!$D$7,AA531&lt;Settings!$E$7))),Settings!$A$7,IF(AND(ISNUMBER(Settings!$D$8),ISNUMBER(Settings!$E$8),IF(Settings!$D$8&lt;=Settings!$E$8,AND(AA531&gt;=Settings!$D$8,AA531&lt;Settings!$E$8),OR(AA531&gt;=Settings!$D$8,AA531&lt;Settings!$E$8))),Settings!$A$8,IF(AND(ISNUMBER(Settings!$D$9),ISNUMBER(Settings!$E$9),IF(Settings!$D$9&lt;=Settings!$E$9,AND(AA531&gt;=Settings!$D$9,AA531&lt;Settings!$E$9),OR(AA531&gt;=Settings!$D$9,AA531&lt;Settings!$E$9))),Settings!$A$9,IF(AND(ISNUMBER(Settings!$D$10),ISNUMBER(Settings!$E$10),IF(Settings!$D$10&lt;=Settings!$E$10,AND(AA531&gt;=Settings!$D$10,AA531&lt;Settings!$E$10),OR(AA531&gt;=Settings!$D$10,AA531&lt;Settings!$E$10))),Settings!$A$10,"")))))))</f>
        <v>0</v>
      </c>
      <c r="AA531">
        <f>IF(AND(A531,ISNUMBER(Journal!$B531)),MOD(ROUND(MOD(Journal!$B531,1)*1440,0)-ROUND(Journal!$D$8*60,0),1440),"")</f>
        <v>0</v>
      </c>
      <c r="AB531">
        <f>IF(G531=1,"LONG",IF(G531=-1,"SHORT",""))</f>
        <v>0</v>
      </c>
      <c r="AC531">
        <f>AC530+IF(K531,1,0)</f>
        <v>0</v>
      </c>
      <c r="AD531">
        <f>IF(K531,AC531,"")</f>
        <v>0</v>
      </c>
      <c r="AE531">
        <f>J531="OPEN"</f>
        <v>0</v>
      </c>
      <c r="AF531">
        <f>AND(J531&lt;&gt;"",J531&lt;&gt;"OK",J531&lt;&gt;"OPEN")</f>
        <v>0</v>
      </c>
      <c r="AH531">
        <v>520</v>
      </c>
      <c r="AI531">
        <f>IF(AH531&gt;$AZ$11,"",IF(AH531=0,Journal!$D$3,INDEX($Q$11:$Q$1010,MATCH(AH531,$AD$11:$AD$1010,0))))</f>
        <v>0</v>
      </c>
      <c r="AJ531">
        <v>521</v>
      </c>
      <c r="AK531">
        <f>IF(AJ531&gt;$AZ$11,"",INDEX($P$11:$P$1010,MATCH(AJ531,$AD$11:$AD$1010,0)))</f>
        <v>0</v>
      </c>
    </row>
    <row r="532" spans="1:37">
      <c r="A532">
        <f>COUNTA(Journal!A532:M532)&gt;0</f>
        <v>0</v>
      </c>
      <c r="B532">
        <f>IF(Journal!$C532="",0,IFERROR(MATCH(Journal!$C532,Markets!$A$5:$A$154,0),0))</f>
        <v>0</v>
      </c>
      <c r="C532">
        <f>IF(B532&gt;0,INDEX(Markets!$C$5:$C$154,B532),"")</f>
        <v>0</v>
      </c>
      <c r="D532">
        <f>IF(B532&gt;0,INDEX(Markets!$F$5:$F$154,B532),"")</f>
        <v>0</v>
      </c>
      <c r="E532">
        <f>IF(B532&gt;0,IF(INDEX(Markets!$G$5:$G$154,B532)="",Journal!$D$4,INDEX(Markets!$G$5:$G$154,B532)),"")</f>
        <v>0</v>
      </c>
      <c r="F532">
        <f>IF(B532&gt;0,N(INDEX(Markets!$H$5:$H$154,B532)),0)</f>
        <v>0</v>
      </c>
      <c r="G532">
        <f>IF(Journal!$D532="LONG",1,IF(Journal!$D532="SHORT",-1,0))</f>
        <v>0</v>
      </c>
      <c r="H532">
        <f>IF(AND(ISNUMBER(Journal!$E532),ISNUMBER(Journal!$F532)),ABS(Journal!$E532-Journal!$F532),"")</f>
        <v>0</v>
      </c>
      <c r="I532">
        <f>IF(NOT(A532),"",IF(Journal!$C532="","INSTRUMENT MISSING",IF(B532=0,"UNKNOWN INSTRUMENT",IF(OR(NOT(ISNUMBER(C532)),NOT(ISNUMBER(D532))),"INSTRUMENT SPECS MISSING",IF(OR(C532&lt;=0,D532&lt;=0),"INSTRUMENT SPECS MISSING",IF(NOT(ISNUMBER(Journal!$E532)),"ENTRY MISSING",IF(NOT(ISNUMBER(Journal!$F532)),"SL MISSING",IF(Journal!$F532=Journal!$E532,"SL = ENTRY",IF(G532=0,"DIRECTION MISSING",IF(G532*(Journal!$E532-Journal!$F532)&lt;=0,"SL WRONG SIDE",IF(NOT(AND(ISNUMBER(Journal!$L532),Journal!$L532&gt;0)),IF(TRUE,"LOTS MISSING","RISK MISSING"),"")))))))))))</f>
        <v>0</v>
      </c>
      <c r="J532">
        <f>IF(NOT(A532),"",IF(I532&lt;&gt;"",I532,IF(AND(ISNUMBER(Journal!$G532),G532*(Journal!$G532-Journal!$E532)&lt;=0),"TP1 WRONG SIDE",IF(AND(ISNUMBER(Journal!$H532),G532*(Journal!$H532-Journal!$E532)&lt;=0),"TP2 WRONG SIDE",IF(AND(ISNUMBER(Journal!$I532),G532*(Journal!$I532-Journal!$E532)&lt;=0),"TP3 WRONG SIDE",IF(Journal!$K532="","OPEN",IF(AND(Journal!$M532&lt;&gt;"",OR(NOT(ISNUMBER(Journal!$M532)),Journal!$M532&lt;=0,Journal!$M532&gt;=1)),"TP1 % INVALID",IF(Journal!$K532="SL","OK",IF(Journal!$K532="TP",IF(ISNUMBER(Journal!$G532),"OK","TP1 MISSING"),IF(Journal!$K532="Manual exit",IF(ISNUMBER(Journal!$J532),"OK","MANUAL MISSING"),IF(Journal!$K532="TP1 + Breakeven",IF(ISNUMBER(Journal!$G532),"OK","TP1 MISSING"),IF(Journal!$K532="TP1 + Manual",IF(ISNUMBER(Journal!$G532),IF(ISNUMBER(Journal!$J532),"OK","MANUAL MISSING"),IF(ISNUMBER(Journal!$J532),"TP1 MISSING","TP1 &amp; MANUAL MISSING")),IF(Journal!$K532="Multiple TP",IF(ISNUMBER(Journal!$G532),IF(ISNUMBER(Journal!$H532),"OK","TP2 MISSING"),IF(ISNUMBER(Journal!$H532),"TP1 MISSING","TP1 &amp; TP2 MISSING")),"UNKNOWN OUTCOME")))))))))))))</f>
        <v>0</v>
      </c>
      <c r="K532">
        <f>J532="OK"</f>
        <v>0</v>
      </c>
      <c r="L532">
        <f>IF(ISNUMBER(Journal!$M532),Journal!$M532,0.5)</f>
        <v>0</v>
      </c>
      <c r="M532">
        <f>IF(NOT(K532),"",G532*IF(Journal!$K532="SL",Journal!$F532-Journal!$E532,IF(Journal!$K532="TP",Journal!$G532-Journal!$E532,IF(Journal!$K532="Manual exit",Journal!$J532-Journal!$E532,IF(Journal!$K532="TP1 + Breakeven",L532*(Journal!$G532-Journal!$E532),IF(Journal!$K532="TP1 + Manual",L532*(Journal!$G532-Journal!$E532)+(1-L532)*(Journal!$J532-Journal!$E532),(Journal!$G532+Journal!$H532+IF(ISNUMBER(Journal!$I532),Journal!$I532,0))/IF(ISNUMBER(Journal!$I532),3,2)-Journal!$E532))))))</f>
        <v>0</v>
      </c>
      <c r="N532">
        <f>IF(K532,Journal!$E532+G532*M532,"")</f>
        <v>0</v>
      </c>
      <c r="O532">
        <f>Q531</f>
        <v>0</v>
      </c>
      <c r="P532">
        <f>IF(OR(NOT(A532),I532&lt;&gt;""),"",Journal!$L532)</f>
        <v>0</v>
      </c>
      <c r="Q532">
        <f>O532+IF(K532,V532,0)</f>
        <v>0</v>
      </c>
      <c r="R532">
        <f>IF(P532="","",H532*P532*C532*D532)</f>
        <v>0</v>
      </c>
      <c r="S532">
        <f>IF(K532,M532*P532*C532*D532,"")</f>
        <v>0</v>
      </c>
      <c r="T532">
        <f>IF(K532,-IF(F532&gt;0,F532*Journal!$E532*P532*C532*D532,P532*E532),"")</f>
        <v>0</v>
      </c>
      <c r="U532">
        <f>IF(K532,IF(S532&gt;0,"W",IF(S532&lt;0,"L","B")),"")</f>
        <v>0</v>
      </c>
      <c r="V532">
        <f>IF(K532,S532+T532,"")</f>
        <v>0</v>
      </c>
      <c r="W532">
        <f>IF(K532,V532/O532,"")</f>
        <v>0</v>
      </c>
      <c r="X532">
        <f>IF(K532,M532/H532,"")</f>
        <v>0</v>
      </c>
      <c r="Y532">
        <f>IF(AND(OR(J532="OK",J532="OPEN"),ISNUMBER(Journal!$G532)),G532*(Journal!$G532-Journal!$E532)/H532,"")</f>
        <v>0</v>
      </c>
      <c r="Z532">
        <f>IF(AA532="","",IF(AND(ISNUMBER(Settings!$D$5),ISNUMBER(Settings!$E$5),IF(Settings!$D$5&lt;=Settings!$E$5,AND(AA532&gt;=Settings!$D$5,AA532&lt;Settings!$E$5),OR(AA532&gt;=Settings!$D$5,AA532&lt;Settings!$E$5))),Settings!$A$5,IF(AND(ISNUMBER(Settings!$D$6),ISNUMBER(Settings!$E$6),IF(Settings!$D$6&lt;=Settings!$E$6,AND(AA532&gt;=Settings!$D$6,AA532&lt;Settings!$E$6),OR(AA532&gt;=Settings!$D$6,AA532&lt;Settings!$E$6))),Settings!$A$6,IF(AND(ISNUMBER(Settings!$D$7),ISNUMBER(Settings!$E$7),IF(Settings!$D$7&lt;=Settings!$E$7,AND(AA532&gt;=Settings!$D$7,AA532&lt;Settings!$E$7),OR(AA532&gt;=Settings!$D$7,AA532&lt;Settings!$E$7))),Settings!$A$7,IF(AND(ISNUMBER(Settings!$D$8),ISNUMBER(Settings!$E$8),IF(Settings!$D$8&lt;=Settings!$E$8,AND(AA532&gt;=Settings!$D$8,AA532&lt;Settings!$E$8),OR(AA532&gt;=Settings!$D$8,AA532&lt;Settings!$E$8))),Settings!$A$8,IF(AND(ISNUMBER(Settings!$D$9),ISNUMBER(Settings!$E$9),IF(Settings!$D$9&lt;=Settings!$E$9,AND(AA532&gt;=Settings!$D$9,AA532&lt;Settings!$E$9),OR(AA532&gt;=Settings!$D$9,AA532&lt;Settings!$E$9))),Settings!$A$9,IF(AND(ISNUMBER(Settings!$D$10),ISNUMBER(Settings!$E$10),IF(Settings!$D$10&lt;=Settings!$E$10,AND(AA532&gt;=Settings!$D$10,AA532&lt;Settings!$E$10),OR(AA532&gt;=Settings!$D$10,AA532&lt;Settings!$E$10))),Settings!$A$10,"")))))))</f>
        <v>0</v>
      </c>
      <c r="AA532">
        <f>IF(AND(A532,ISNUMBER(Journal!$B532)),MOD(ROUND(MOD(Journal!$B532,1)*1440,0)-ROUND(Journal!$D$8*60,0),1440),"")</f>
        <v>0</v>
      </c>
      <c r="AB532">
        <f>IF(G532=1,"LONG",IF(G532=-1,"SHORT",""))</f>
        <v>0</v>
      </c>
      <c r="AC532">
        <f>AC531+IF(K532,1,0)</f>
        <v>0</v>
      </c>
      <c r="AD532">
        <f>IF(K532,AC532,"")</f>
        <v>0</v>
      </c>
      <c r="AE532">
        <f>J532="OPEN"</f>
        <v>0</v>
      </c>
      <c r="AF532">
        <f>AND(J532&lt;&gt;"",J532&lt;&gt;"OK",J532&lt;&gt;"OPEN")</f>
        <v>0</v>
      </c>
      <c r="AH532">
        <v>521</v>
      </c>
      <c r="AI532">
        <f>IF(AH532&gt;$AZ$11,"",IF(AH532=0,Journal!$D$3,INDEX($Q$11:$Q$1010,MATCH(AH532,$AD$11:$AD$1010,0))))</f>
        <v>0</v>
      </c>
      <c r="AJ532">
        <v>522</v>
      </c>
      <c r="AK532">
        <f>IF(AJ532&gt;$AZ$11,"",INDEX($P$11:$P$1010,MATCH(AJ532,$AD$11:$AD$1010,0)))</f>
        <v>0</v>
      </c>
    </row>
    <row r="533" spans="1:37">
      <c r="A533">
        <f>COUNTA(Journal!A533:M533)&gt;0</f>
        <v>0</v>
      </c>
      <c r="B533">
        <f>IF(Journal!$C533="",0,IFERROR(MATCH(Journal!$C533,Markets!$A$5:$A$154,0),0))</f>
        <v>0</v>
      </c>
      <c r="C533">
        <f>IF(B533&gt;0,INDEX(Markets!$C$5:$C$154,B533),"")</f>
        <v>0</v>
      </c>
      <c r="D533">
        <f>IF(B533&gt;0,INDEX(Markets!$F$5:$F$154,B533),"")</f>
        <v>0</v>
      </c>
      <c r="E533">
        <f>IF(B533&gt;0,IF(INDEX(Markets!$G$5:$G$154,B533)="",Journal!$D$4,INDEX(Markets!$G$5:$G$154,B533)),"")</f>
        <v>0</v>
      </c>
      <c r="F533">
        <f>IF(B533&gt;0,N(INDEX(Markets!$H$5:$H$154,B533)),0)</f>
        <v>0</v>
      </c>
      <c r="G533">
        <f>IF(Journal!$D533="LONG",1,IF(Journal!$D533="SHORT",-1,0))</f>
        <v>0</v>
      </c>
      <c r="H533">
        <f>IF(AND(ISNUMBER(Journal!$E533),ISNUMBER(Journal!$F533)),ABS(Journal!$E533-Journal!$F533),"")</f>
        <v>0</v>
      </c>
      <c r="I533">
        <f>IF(NOT(A533),"",IF(Journal!$C533="","INSTRUMENT MISSING",IF(B533=0,"UNKNOWN INSTRUMENT",IF(OR(NOT(ISNUMBER(C533)),NOT(ISNUMBER(D533))),"INSTRUMENT SPECS MISSING",IF(OR(C533&lt;=0,D533&lt;=0),"INSTRUMENT SPECS MISSING",IF(NOT(ISNUMBER(Journal!$E533)),"ENTRY MISSING",IF(NOT(ISNUMBER(Journal!$F533)),"SL MISSING",IF(Journal!$F533=Journal!$E533,"SL = ENTRY",IF(G533=0,"DIRECTION MISSING",IF(G533*(Journal!$E533-Journal!$F533)&lt;=0,"SL WRONG SIDE",IF(NOT(AND(ISNUMBER(Journal!$L533),Journal!$L533&gt;0)),IF(TRUE,"LOTS MISSING","RISK MISSING"),"")))))))))))</f>
        <v>0</v>
      </c>
      <c r="J533">
        <f>IF(NOT(A533),"",IF(I533&lt;&gt;"",I533,IF(AND(ISNUMBER(Journal!$G533),G533*(Journal!$G533-Journal!$E533)&lt;=0),"TP1 WRONG SIDE",IF(AND(ISNUMBER(Journal!$H533),G533*(Journal!$H533-Journal!$E533)&lt;=0),"TP2 WRONG SIDE",IF(AND(ISNUMBER(Journal!$I533),G533*(Journal!$I533-Journal!$E533)&lt;=0),"TP3 WRONG SIDE",IF(Journal!$K533="","OPEN",IF(AND(Journal!$M533&lt;&gt;"",OR(NOT(ISNUMBER(Journal!$M533)),Journal!$M533&lt;=0,Journal!$M533&gt;=1)),"TP1 % INVALID",IF(Journal!$K533="SL","OK",IF(Journal!$K533="TP",IF(ISNUMBER(Journal!$G533),"OK","TP1 MISSING"),IF(Journal!$K533="Manual exit",IF(ISNUMBER(Journal!$J533),"OK","MANUAL MISSING"),IF(Journal!$K533="TP1 + Breakeven",IF(ISNUMBER(Journal!$G533),"OK","TP1 MISSING"),IF(Journal!$K533="TP1 + Manual",IF(ISNUMBER(Journal!$G533),IF(ISNUMBER(Journal!$J533),"OK","MANUAL MISSING"),IF(ISNUMBER(Journal!$J533),"TP1 MISSING","TP1 &amp; MANUAL MISSING")),IF(Journal!$K533="Multiple TP",IF(ISNUMBER(Journal!$G533),IF(ISNUMBER(Journal!$H533),"OK","TP2 MISSING"),IF(ISNUMBER(Journal!$H533),"TP1 MISSING","TP1 &amp; TP2 MISSING")),"UNKNOWN OUTCOME")))))))))))))</f>
        <v>0</v>
      </c>
      <c r="K533">
        <f>J533="OK"</f>
        <v>0</v>
      </c>
      <c r="L533">
        <f>IF(ISNUMBER(Journal!$M533),Journal!$M533,0.5)</f>
        <v>0</v>
      </c>
      <c r="M533">
        <f>IF(NOT(K533),"",G533*IF(Journal!$K533="SL",Journal!$F533-Journal!$E533,IF(Journal!$K533="TP",Journal!$G533-Journal!$E533,IF(Journal!$K533="Manual exit",Journal!$J533-Journal!$E533,IF(Journal!$K533="TP1 + Breakeven",L533*(Journal!$G533-Journal!$E533),IF(Journal!$K533="TP1 + Manual",L533*(Journal!$G533-Journal!$E533)+(1-L533)*(Journal!$J533-Journal!$E533),(Journal!$G533+Journal!$H533+IF(ISNUMBER(Journal!$I533),Journal!$I533,0))/IF(ISNUMBER(Journal!$I533),3,2)-Journal!$E533))))))</f>
        <v>0</v>
      </c>
      <c r="N533">
        <f>IF(K533,Journal!$E533+G533*M533,"")</f>
        <v>0</v>
      </c>
      <c r="O533">
        <f>Q532</f>
        <v>0</v>
      </c>
      <c r="P533">
        <f>IF(OR(NOT(A533),I533&lt;&gt;""),"",Journal!$L533)</f>
        <v>0</v>
      </c>
      <c r="Q533">
        <f>O533+IF(K533,V533,0)</f>
        <v>0</v>
      </c>
      <c r="R533">
        <f>IF(P533="","",H533*P533*C533*D533)</f>
        <v>0</v>
      </c>
      <c r="S533">
        <f>IF(K533,M533*P533*C533*D533,"")</f>
        <v>0</v>
      </c>
      <c r="T533">
        <f>IF(K533,-IF(F533&gt;0,F533*Journal!$E533*P533*C533*D533,P533*E533),"")</f>
        <v>0</v>
      </c>
      <c r="U533">
        <f>IF(K533,IF(S533&gt;0,"W",IF(S533&lt;0,"L","B")),"")</f>
        <v>0</v>
      </c>
      <c r="V533">
        <f>IF(K533,S533+T533,"")</f>
        <v>0</v>
      </c>
      <c r="W533">
        <f>IF(K533,V533/O533,"")</f>
        <v>0</v>
      </c>
      <c r="X533">
        <f>IF(K533,M533/H533,"")</f>
        <v>0</v>
      </c>
      <c r="Y533">
        <f>IF(AND(OR(J533="OK",J533="OPEN"),ISNUMBER(Journal!$G533)),G533*(Journal!$G533-Journal!$E533)/H533,"")</f>
        <v>0</v>
      </c>
      <c r="Z533">
        <f>IF(AA533="","",IF(AND(ISNUMBER(Settings!$D$5),ISNUMBER(Settings!$E$5),IF(Settings!$D$5&lt;=Settings!$E$5,AND(AA533&gt;=Settings!$D$5,AA533&lt;Settings!$E$5),OR(AA533&gt;=Settings!$D$5,AA533&lt;Settings!$E$5))),Settings!$A$5,IF(AND(ISNUMBER(Settings!$D$6),ISNUMBER(Settings!$E$6),IF(Settings!$D$6&lt;=Settings!$E$6,AND(AA533&gt;=Settings!$D$6,AA533&lt;Settings!$E$6),OR(AA533&gt;=Settings!$D$6,AA533&lt;Settings!$E$6))),Settings!$A$6,IF(AND(ISNUMBER(Settings!$D$7),ISNUMBER(Settings!$E$7),IF(Settings!$D$7&lt;=Settings!$E$7,AND(AA533&gt;=Settings!$D$7,AA533&lt;Settings!$E$7),OR(AA533&gt;=Settings!$D$7,AA533&lt;Settings!$E$7))),Settings!$A$7,IF(AND(ISNUMBER(Settings!$D$8),ISNUMBER(Settings!$E$8),IF(Settings!$D$8&lt;=Settings!$E$8,AND(AA533&gt;=Settings!$D$8,AA533&lt;Settings!$E$8),OR(AA533&gt;=Settings!$D$8,AA533&lt;Settings!$E$8))),Settings!$A$8,IF(AND(ISNUMBER(Settings!$D$9),ISNUMBER(Settings!$E$9),IF(Settings!$D$9&lt;=Settings!$E$9,AND(AA533&gt;=Settings!$D$9,AA533&lt;Settings!$E$9),OR(AA533&gt;=Settings!$D$9,AA533&lt;Settings!$E$9))),Settings!$A$9,IF(AND(ISNUMBER(Settings!$D$10),ISNUMBER(Settings!$E$10),IF(Settings!$D$10&lt;=Settings!$E$10,AND(AA533&gt;=Settings!$D$10,AA533&lt;Settings!$E$10),OR(AA533&gt;=Settings!$D$10,AA533&lt;Settings!$E$10))),Settings!$A$10,"")))))))</f>
        <v>0</v>
      </c>
      <c r="AA533">
        <f>IF(AND(A533,ISNUMBER(Journal!$B533)),MOD(ROUND(MOD(Journal!$B533,1)*1440,0)-ROUND(Journal!$D$8*60,0),1440),"")</f>
        <v>0</v>
      </c>
      <c r="AB533">
        <f>IF(G533=1,"LONG",IF(G533=-1,"SHORT",""))</f>
        <v>0</v>
      </c>
      <c r="AC533">
        <f>AC532+IF(K533,1,0)</f>
        <v>0</v>
      </c>
      <c r="AD533">
        <f>IF(K533,AC533,"")</f>
        <v>0</v>
      </c>
      <c r="AE533">
        <f>J533="OPEN"</f>
        <v>0</v>
      </c>
      <c r="AF533">
        <f>AND(J533&lt;&gt;"",J533&lt;&gt;"OK",J533&lt;&gt;"OPEN")</f>
        <v>0</v>
      </c>
      <c r="AH533">
        <v>522</v>
      </c>
      <c r="AI533">
        <f>IF(AH533&gt;$AZ$11,"",IF(AH533=0,Journal!$D$3,INDEX($Q$11:$Q$1010,MATCH(AH533,$AD$11:$AD$1010,0))))</f>
        <v>0</v>
      </c>
      <c r="AJ533">
        <v>523</v>
      </c>
      <c r="AK533">
        <f>IF(AJ533&gt;$AZ$11,"",INDEX($P$11:$P$1010,MATCH(AJ533,$AD$11:$AD$1010,0)))</f>
        <v>0</v>
      </c>
    </row>
    <row r="534" spans="1:37">
      <c r="A534">
        <f>COUNTA(Journal!A534:M534)&gt;0</f>
        <v>0</v>
      </c>
      <c r="B534">
        <f>IF(Journal!$C534="",0,IFERROR(MATCH(Journal!$C534,Markets!$A$5:$A$154,0),0))</f>
        <v>0</v>
      </c>
      <c r="C534">
        <f>IF(B534&gt;0,INDEX(Markets!$C$5:$C$154,B534),"")</f>
        <v>0</v>
      </c>
      <c r="D534">
        <f>IF(B534&gt;0,INDEX(Markets!$F$5:$F$154,B534),"")</f>
        <v>0</v>
      </c>
      <c r="E534">
        <f>IF(B534&gt;0,IF(INDEX(Markets!$G$5:$G$154,B534)="",Journal!$D$4,INDEX(Markets!$G$5:$G$154,B534)),"")</f>
        <v>0</v>
      </c>
      <c r="F534">
        <f>IF(B534&gt;0,N(INDEX(Markets!$H$5:$H$154,B534)),0)</f>
        <v>0</v>
      </c>
      <c r="G534">
        <f>IF(Journal!$D534="LONG",1,IF(Journal!$D534="SHORT",-1,0))</f>
        <v>0</v>
      </c>
      <c r="H534">
        <f>IF(AND(ISNUMBER(Journal!$E534),ISNUMBER(Journal!$F534)),ABS(Journal!$E534-Journal!$F534),"")</f>
        <v>0</v>
      </c>
      <c r="I534">
        <f>IF(NOT(A534),"",IF(Journal!$C534="","INSTRUMENT MISSING",IF(B534=0,"UNKNOWN INSTRUMENT",IF(OR(NOT(ISNUMBER(C534)),NOT(ISNUMBER(D534))),"INSTRUMENT SPECS MISSING",IF(OR(C534&lt;=0,D534&lt;=0),"INSTRUMENT SPECS MISSING",IF(NOT(ISNUMBER(Journal!$E534)),"ENTRY MISSING",IF(NOT(ISNUMBER(Journal!$F534)),"SL MISSING",IF(Journal!$F534=Journal!$E534,"SL = ENTRY",IF(G534=0,"DIRECTION MISSING",IF(G534*(Journal!$E534-Journal!$F534)&lt;=0,"SL WRONG SIDE",IF(NOT(AND(ISNUMBER(Journal!$L534),Journal!$L534&gt;0)),IF(TRUE,"LOTS MISSING","RISK MISSING"),"")))))))))))</f>
        <v>0</v>
      </c>
      <c r="J534">
        <f>IF(NOT(A534),"",IF(I534&lt;&gt;"",I534,IF(AND(ISNUMBER(Journal!$G534),G534*(Journal!$G534-Journal!$E534)&lt;=0),"TP1 WRONG SIDE",IF(AND(ISNUMBER(Journal!$H534),G534*(Journal!$H534-Journal!$E534)&lt;=0),"TP2 WRONG SIDE",IF(AND(ISNUMBER(Journal!$I534),G534*(Journal!$I534-Journal!$E534)&lt;=0),"TP3 WRONG SIDE",IF(Journal!$K534="","OPEN",IF(AND(Journal!$M534&lt;&gt;"",OR(NOT(ISNUMBER(Journal!$M534)),Journal!$M534&lt;=0,Journal!$M534&gt;=1)),"TP1 % INVALID",IF(Journal!$K534="SL","OK",IF(Journal!$K534="TP",IF(ISNUMBER(Journal!$G534),"OK","TP1 MISSING"),IF(Journal!$K534="Manual exit",IF(ISNUMBER(Journal!$J534),"OK","MANUAL MISSING"),IF(Journal!$K534="TP1 + Breakeven",IF(ISNUMBER(Journal!$G534),"OK","TP1 MISSING"),IF(Journal!$K534="TP1 + Manual",IF(ISNUMBER(Journal!$G534),IF(ISNUMBER(Journal!$J534),"OK","MANUAL MISSING"),IF(ISNUMBER(Journal!$J534),"TP1 MISSING","TP1 &amp; MANUAL MISSING")),IF(Journal!$K534="Multiple TP",IF(ISNUMBER(Journal!$G534),IF(ISNUMBER(Journal!$H534),"OK","TP2 MISSING"),IF(ISNUMBER(Journal!$H534),"TP1 MISSING","TP1 &amp; TP2 MISSING")),"UNKNOWN OUTCOME")))))))))))))</f>
        <v>0</v>
      </c>
      <c r="K534">
        <f>J534="OK"</f>
        <v>0</v>
      </c>
      <c r="L534">
        <f>IF(ISNUMBER(Journal!$M534),Journal!$M534,0.5)</f>
        <v>0</v>
      </c>
      <c r="M534">
        <f>IF(NOT(K534),"",G534*IF(Journal!$K534="SL",Journal!$F534-Journal!$E534,IF(Journal!$K534="TP",Journal!$G534-Journal!$E534,IF(Journal!$K534="Manual exit",Journal!$J534-Journal!$E534,IF(Journal!$K534="TP1 + Breakeven",L534*(Journal!$G534-Journal!$E534),IF(Journal!$K534="TP1 + Manual",L534*(Journal!$G534-Journal!$E534)+(1-L534)*(Journal!$J534-Journal!$E534),(Journal!$G534+Journal!$H534+IF(ISNUMBER(Journal!$I534),Journal!$I534,0))/IF(ISNUMBER(Journal!$I534),3,2)-Journal!$E534))))))</f>
        <v>0</v>
      </c>
      <c r="N534">
        <f>IF(K534,Journal!$E534+G534*M534,"")</f>
        <v>0</v>
      </c>
      <c r="O534">
        <f>Q533</f>
        <v>0</v>
      </c>
      <c r="P534">
        <f>IF(OR(NOT(A534),I534&lt;&gt;""),"",Journal!$L534)</f>
        <v>0</v>
      </c>
      <c r="Q534">
        <f>O534+IF(K534,V534,0)</f>
        <v>0</v>
      </c>
      <c r="R534">
        <f>IF(P534="","",H534*P534*C534*D534)</f>
        <v>0</v>
      </c>
      <c r="S534">
        <f>IF(K534,M534*P534*C534*D534,"")</f>
        <v>0</v>
      </c>
      <c r="T534">
        <f>IF(K534,-IF(F534&gt;0,F534*Journal!$E534*P534*C534*D534,P534*E534),"")</f>
        <v>0</v>
      </c>
      <c r="U534">
        <f>IF(K534,IF(S534&gt;0,"W",IF(S534&lt;0,"L","B")),"")</f>
        <v>0</v>
      </c>
      <c r="V534">
        <f>IF(K534,S534+T534,"")</f>
        <v>0</v>
      </c>
      <c r="W534">
        <f>IF(K534,V534/O534,"")</f>
        <v>0</v>
      </c>
      <c r="X534">
        <f>IF(K534,M534/H534,"")</f>
        <v>0</v>
      </c>
      <c r="Y534">
        <f>IF(AND(OR(J534="OK",J534="OPEN"),ISNUMBER(Journal!$G534)),G534*(Journal!$G534-Journal!$E534)/H534,"")</f>
        <v>0</v>
      </c>
      <c r="Z534">
        <f>IF(AA534="","",IF(AND(ISNUMBER(Settings!$D$5),ISNUMBER(Settings!$E$5),IF(Settings!$D$5&lt;=Settings!$E$5,AND(AA534&gt;=Settings!$D$5,AA534&lt;Settings!$E$5),OR(AA534&gt;=Settings!$D$5,AA534&lt;Settings!$E$5))),Settings!$A$5,IF(AND(ISNUMBER(Settings!$D$6),ISNUMBER(Settings!$E$6),IF(Settings!$D$6&lt;=Settings!$E$6,AND(AA534&gt;=Settings!$D$6,AA534&lt;Settings!$E$6),OR(AA534&gt;=Settings!$D$6,AA534&lt;Settings!$E$6))),Settings!$A$6,IF(AND(ISNUMBER(Settings!$D$7),ISNUMBER(Settings!$E$7),IF(Settings!$D$7&lt;=Settings!$E$7,AND(AA534&gt;=Settings!$D$7,AA534&lt;Settings!$E$7),OR(AA534&gt;=Settings!$D$7,AA534&lt;Settings!$E$7))),Settings!$A$7,IF(AND(ISNUMBER(Settings!$D$8),ISNUMBER(Settings!$E$8),IF(Settings!$D$8&lt;=Settings!$E$8,AND(AA534&gt;=Settings!$D$8,AA534&lt;Settings!$E$8),OR(AA534&gt;=Settings!$D$8,AA534&lt;Settings!$E$8))),Settings!$A$8,IF(AND(ISNUMBER(Settings!$D$9),ISNUMBER(Settings!$E$9),IF(Settings!$D$9&lt;=Settings!$E$9,AND(AA534&gt;=Settings!$D$9,AA534&lt;Settings!$E$9),OR(AA534&gt;=Settings!$D$9,AA534&lt;Settings!$E$9))),Settings!$A$9,IF(AND(ISNUMBER(Settings!$D$10),ISNUMBER(Settings!$E$10),IF(Settings!$D$10&lt;=Settings!$E$10,AND(AA534&gt;=Settings!$D$10,AA534&lt;Settings!$E$10),OR(AA534&gt;=Settings!$D$10,AA534&lt;Settings!$E$10))),Settings!$A$10,"")))))))</f>
        <v>0</v>
      </c>
      <c r="AA534">
        <f>IF(AND(A534,ISNUMBER(Journal!$B534)),MOD(ROUND(MOD(Journal!$B534,1)*1440,0)-ROUND(Journal!$D$8*60,0),1440),"")</f>
        <v>0</v>
      </c>
      <c r="AB534">
        <f>IF(G534=1,"LONG",IF(G534=-1,"SHORT",""))</f>
        <v>0</v>
      </c>
      <c r="AC534">
        <f>AC533+IF(K534,1,0)</f>
        <v>0</v>
      </c>
      <c r="AD534">
        <f>IF(K534,AC534,"")</f>
        <v>0</v>
      </c>
      <c r="AE534">
        <f>J534="OPEN"</f>
        <v>0</v>
      </c>
      <c r="AF534">
        <f>AND(J534&lt;&gt;"",J534&lt;&gt;"OK",J534&lt;&gt;"OPEN")</f>
        <v>0</v>
      </c>
      <c r="AH534">
        <v>523</v>
      </c>
      <c r="AI534">
        <f>IF(AH534&gt;$AZ$11,"",IF(AH534=0,Journal!$D$3,INDEX($Q$11:$Q$1010,MATCH(AH534,$AD$11:$AD$1010,0))))</f>
        <v>0</v>
      </c>
      <c r="AJ534">
        <v>524</v>
      </c>
      <c r="AK534">
        <f>IF(AJ534&gt;$AZ$11,"",INDEX($P$11:$P$1010,MATCH(AJ534,$AD$11:$AD$1010,0)))</f>
        <v>0</v>
      </c>
    </row>
    <row r="535" spans="1:37">
      <c r="A535">
        <f>COUNTA(Journal!A535:M535)&gt;0</f>
        <v>0</v>
      </c>
      <c r="B535">
        <f>IF(Journal!$C535="",0,IFERROR(MATCH(Journal!$C535,Markets!$A$5:$A$154,0),0))</f>
        <v>0</v>
      </c>
      <c r="C535">
        <f>IF(B535&gt;0,INDEX(Markets!$C$5:$C$154,B535),"")</f>
        <v>0</v>
      </c>
      <c r="D535">
        <f>IF(B535&gt;0,INDEX(Markets!$F$5:$F$154,B535),"")</f>
        <v>0</v>
      </c>
      <c r="E535">
        <f>IF(B535&gt;0,IF(INDEX(Markets!$G$5:$G$154,B535)="",Journal!$D$4,INDEX(Markets!$G$5:$G$154,B535)),"")</f>
        <v>0</v>
      </c>
      <c r="F535">
        <f>IF(B535&gt;0,N(INDEX(Markets!$H$5:$H$154,B535)),0)</f>
        <v>0</v>
      </c>
      <c r="G535">
        <f>IF(Journal!$D535="LONG",1,IF(Journal!$D535="SHORT",-1,0))</f>
        <v>0</v>
      </c>
      <c r="H535">
        <f>IF(AND(ISNUMBER(Journal!$E535),ISNUMBER(Journal!$F535)),ABS(Journal!$E535-Journal!$F535),"")</f>
        <v>0</v>
      </c>
      <c r="I535">
        <f>IF(NOT(A535),"",IF(Journal!$C535="","INSTRUMENT MISSING",IF(B535=0,"UNKNOWN INSTRUMENT",IF(OR(NOT(ISNUMBER(C535)),NOT(ISNUMBER(D535))),"INSTRUMENT SPECS MISSING",IF(OR(C535&lt;=0,D535&lt;=0),"INSTRUMENT SPECS MISSING",IF(NOT(ISNUMBER(Journal!$E535)),"ENTRY MISSING",IF(NOT(ISNUMBER(Journal!$F535)),"SL MISSING",IF(Journal!$F535=Journal!$E535,"SL = ENTRY",IF(G535=0,"DIRECTION MISSING",IF(G535*(Journal!$E535-Journal!$F535)&lt;=0,"SL WRONG SIDE",IF(NOT(AND(ISNUMBER(Journal!$L535),Journal!$L535&gt;0)),IF(TRUE,"LOTS MISSING","RISK MISSING"),"")))))))))))</f>
        <v>0</v>
      </c>
      <c r="J535">
        <f>IF(NOT(A535),"",IF(I535&lt;&gt;"",I535,IF(AND(ISNUMBER(Journal!$G535),G535*(Journal!$G535-Journal!$E535)&lt;=0),"TP1 WRONG SIDE",IF(AND(ISNUMBER(Journal!$H535),G535*(Journal!$H535-Journal!$E535)&lt;=0),"TP2 WRONG SIDE",IF(AND(ISNUMBER(Journal!$I535),G535*(Journal!$I535-Journal!$E535)&lt;=0),"TP3 WRONG SIDE",IF(Journal!$K535="","OPEN",IF(AND(Journal!$M535&lt;&gt;"",OR(NOT(ISNUMBER(Journal!$M535)),Journal!$M535&lt;=0,Journal!$M535&gt;=1)),"TP1 % INVALID",IF(Journal!$K535="SL","OK",IF(Journal!$K535="TP",IF(ISNUMBER(Journal!$G535),"OK","TP1 MISSING"),IF(Journal!$K535="Manual exit",IF(ISNUMBER(Journal!$J535),"OK","MANUAL MISSING"),IF(Journal!$K535="TP1 + Breakeven",IF(ISNUMBER(Journal!$G535),"OK","TP1 MISSING"),IF(Journal!$K535="TP1 + Manual",IF(ISNUMBER(Journal!$G535),IF(ISNUMBER(Journal!$J535),"OK","MANUAL MISSING"),IF(ISNUMBER(Journal!$J535),"TP1 MISSING","TP1 &amp; MANUAL MISSING")),IF(Journal!$K535="Multiple TP",IF(ISNUMBER(Journal!$G535),IF(ISNUMBER(Journal!$H535),"OK","TP2 MISSING"),IF(ISNUMBER(Journal!$H535),"TP1 MISSING","TP1 &amp; TP2 MISSING")),"UNKNOWN OUTCOME")))))))))))))</f>
        <v>0</v>
      </c>
      <c r="K535">
        <f>J535="OK"</f>
        <v>0</v>
      </c>
      <c r="L535">
        <f>IF(ISNUMBER(Journal!$M535),Journal!$M535,0.5)</f>
        <v>0</v>
      </c>
      <c r="M535">
        <f>IF(NOT(K535),"",G535*IF(Journal!$K535="SL",Journal!$F535-Journal!$E535,IF(Journal!$K535="TP",Journal!$G535-Journal!$E535,IF(Journal!$K535="Manual exit",Journal!$J535-Journal!$E535,IF(Journal!$K535="TP1 + Breakeven",L535*(Journal!$G535-Journal!$E535),IF(Journal!$K535="TP1 + Manual",L535*(Journal!$G535-Journal!$E535)+(1-L535)*(Journal!$J535-Journal!$E535),(Journal!$G535+Journal!$H535+IF(ISNUMBER(Journal!$I535),Journal!$I535,0))/IF(ISNUMBER(Journal!$I535),3,2)-Journal!$E535))))))</f>
        <v>0</v>
      </c>
      <c r="N535">
        <f>IF(K535,Journal!$E535+G535*M535,"")</f>
        <v>0</v>
      </c>
      <c r="O535">
        <f>Q534</f>
        <v>0</v>
      </c>
      <c r="P535">
        <f>IF(OR(NOT(A535),I535&lt;&gt;""),"",Journal!$L535)</f>
        <v>0</v>
      </c>
      <c r="Q535">
        <f>O535+IF(K535,V535,0)</f>
        <v>0</v>
      </c>
      <c r="R535">
        <f>IF(P535="","",H535*P535*C535*D535)</f>
        <v>0</v>
      </c>
      <c r="S535">
        <f>IF(K535,M535*P535*C535*D535,"")</f>
        <v>0</v>
      </c>
      <c r="T535">
        <f>IF(K535,-IF(F535&gt;0,F535*Journal!$E535*P535*C535*D535,P535*E535),"")</f>
        <v>0</v>
      </c>
      <c r="U535">
        <f>IF(K535,IF(S535&gt;0,"W",IF(S535&lt;0,"L","B")),"")</f>
        <v>0</v>
      </c>
      <c r="V535">
        <f>IF(K535,S535+T535,"")</f>
        <v>0</v>
      </c>
      <c r="W535">
        <f>IF(K535,V535/O535,"")</f>
        <v>0</v>
      </c>
      <c r="X535">
        <f>IF(K535,M535/H535,"")</f>
        <v>0</v>
      </c>
      <c r="Y535">
        <f>IF(AND(OR(J535="OK",J535="OPEN"),ISNUMBER(Journal!$G535)),G535*(Journal!$G535-Journal!$E535)/H535,"")</f>
        <v>0</v>
      </c>
      <c r="Z535">
        <f>IF(AA535="","",IF(AND(ISNUMBER(Settings!$D$5),ISNUMBER(Settings!$E$5),IF(Settings!$D$5&lt;=Settings!$E$5,AND(AA535&gt;=Settings!$D$5,AA535&lt;Settings!$E$5),OR(AA535&gt;=Settings!$D$5,AA535&lt;Settings!$E$5))),Settings!$A$5,IF(AND(ISNUMBER(Settings!$D$6),ISNUMBER(Settings!$E$6),IF(Settings!$D$6&lt;=Settings!$E$6,AND(AA535&gt;=Settings!$D$6,AA535&lt;Settings!$E$6),OR(AA535&gt;=Settings!$D$6,AA535&lt;Settings!$E$6))),Settings!$A$6,IF(AND(ISNUMBER(Settings!$D$7),ISNUMBER(Settings!$E$7),IF(Settings!$D$7&lt;=Settings!$E$7,AND(AA535&gt;=Settings!$D$7,AA535&lt;Settings!$E$7),OR(AA535&gt;=Settings!$D$7,AA535&lt;Settings!$E$7))),Settings!$A$7,IF(AND(ISNUMBER(Settings!$D$8),ISNUMBER(Settings!$E$8),IF(Settings!$D$8&lt;=Settings!$E$8,AND(AA535&gt;=Settings!$D$8,AA535&lt;Settings!$E$8),OR(AA535&gt;=Settings!$D$8,AA535&lt;Settings!$E$8))),Settings!$A$8,IF(AND(ISNUMBER(Settings!$D$9),ISNUMBER(Settings!$E$9),IF(Settings!$D$9&lt;=Settings!$E$9,AND(AA535&gt;=Settings!$D$9,AA535&lt;Settings!$E$9),OR(AA535&gt;=Settings!$D$9,AA535&lt;Settings!$E$9))),Settings!$A$9,IF(AND(ISNUMBER(Settings!$D$10),ISNUMBER(Settings!$E$10),IF(Settings!$D$10&lt;=Settings!$E$10,AND(AA535&gt;=Settings!$D$10,AA535&lt;Settings!$E$10),OR(AA535&gt;=Settings!$D$10,AA535&lt;Settings!$E$10))),Settings!$A$10,"")))))))</f>
        <v>0</v>
      </c>
      <c r="AA535">
        <f>IF(AND(A535,ISNUMBER(Journal!$B535)),MOD(ROUND(MOD(Journal!$B535,1)*1440,0)-ROUND(Journal!$D$8*60,0),1440),"")</f>
        <v>0</v>
      </c>
      <c r="AB535">
        <f>IF(G535=1,"LONG",IF(G535=-1,"SHORT",""))</f>
        <v>0</v>
      </c>
      <c r="AC535">
        <f>AC534+IF(K535,1,0)</f>
        <v>0</v>
      </c>
      <c r="AD535">
        <f>IF(K535,AC535,"")</f>
        <v>0</v>
      </c>
      <c r="AE535">
        <f>J535="OPEN"</f>
        <v>0</v>
      </c>
      <c r="AF535">
        <f>AND(J535&lt;&gt;"",J535&lt;&gt;"OK",J535&lt;&gt;"OPEN")</f>
        <v>0</v>
      </c>
      <c r="AH535">
        <v>524</v>
      </c>
      <c r="AI535">
        <f>IF(AH535&gt;$AZ$11,"",IF(AH535=0,Journal!$D$3,INDEX($Q$11:$Q$1010,MATCH(AH535,$AD$11:$AD$1010,0))))</f>
        <v>0</v>
      </c>
      <c r="AJ535">
        <v>525</v>
      </c>
      <c r="AK535">
        <f>IF(AJ535&gt;$AZ$11,"",INDEX($P$11:$P$1010,MATCH(AJ535,$AD$11:$AD$1010,0)))</f>
        <v>0</v>
      </c>
    </row>
    <row r="536" spans="1:37">
      <c r="A536">
        <f>COUNTA(Journal!A536:M536)&gt;0</f>
        <v>0</v>
      </c>
      <c r="B536">
        <f>IF(Journal!$C536="",0,IFERROR(MATCH(Journal!$C536,Markets!$A$5:$A$154,0),0))</f>
        <v>0</v>
      </c>
      <c r="C536">
        <f>IF(B536&gt;0,INDEX(Markets!$C$5:$C$154,B536),"")</f>
        <v>0</v>
      </c>
      <c r="D536">
        <f>IF(B536&gt;0,INDEX(Markets!$F$5:$F$154,B536),"")</f>
        <v>0</v>
      </c>
      <c r="E536">
        <f>IF(B536&gt;0,IF(INDEX(Markets!$G$5:$G$154,B536)="",Journal!$D$4,INDEX(Markets!$G$5:$G$154,B536)),"")</f>
        <v>0</v>
      </c>
      <c r="F536">
        <f>IF(B536&gt;0,N(INDEX(Markets!$H$5:$H$154,B536)),0)</f>
        <v>0</v>
      </c>
      <c r="G536">
        <f>IF(Journal!$D536="LONG",1,IF(Journal!$D536="SHORT",-1,0))</f>
        <v>0</v>
      </c>
      <c r="H536">
        <f>IF(AND(ISNUMBER(Journal!$E536),ISNUMBER(Journal!$F536)),ABS(Journal!$E536-Journal!$F536),"")</f>
        <v>0</v>
      </c>
      <c r="I536">
        <f>IF(NOT(A536),"",IF(Journal!$C536="","INSTRUMENT MISSING",IF(B536=0,"UNKNOWN INSTRUMENT",IF(OR(NOT(ISNUMBER(C536)),NOT(ISNUMBER(D536))),"INSTRUMENT SPECS MISSING",IF(OR(C536&lt;=0,D536&lt;=0),"INSTRUMENT SPECS MISSING",IF(NOT(ISNUMBER(Journal!$E536)),"ENTRY MISSING",IF(NOT(ISNUMBER(Journal!$F536)),"SL MISSING",IF(Journal!$F536=Journal!$E536,"SL = ENTRY",IF(G536=0,"DIRECTION MISSING",IF(G536*(Journal!$E536-Journal!$F536)&lt;=0,"SL WRONG SIDE",IF(NOT(AND(ISNUMBER(Journal!$L536),Journal!$L536&gt;0)),IF(TRUE,"LOTS MISSING","RISK MISSING"),"")))))))))))</f>
        <v>0</v>
      </c>
      <c r="J536">
        <f>IF(NOT(A536),"",IF(I536&lt;&gt;"",I536,IF(AND(ISNUMBER(Journal!$G536),G536*(Journal!$G536-Journal!$E536)&lt;=0),"TP1 WRONG SIDE",IF(AND(ISNUMBER(Journal!$H536),G536*(Journal!$H536-Journal!$E536)&lt;=0),"TP2 WRONG SIDE",IF(AND(ISNUMBER(Journal!$I536),G536*(Journal!$I536-Journal!$E536)&lt;=0),"TP3 WRONG SIDE",IF(Journal!$K536="","OPEN",IF(AND(Journal!$M536&lt;&gt;"",OR(NOT(ISNUMBER(Journal!$M536)),Journal!$M536&lt;=0,Journal!$M536&gt;=1)),"TP1 % INVALID",IF(Journal!$K536="SL","OK",IF(Journal!$K536="TP",IF(ISNUMBER(Journal!$G536),"OK","TP1 MISSING"),IF(Journal!$K536="Manual exit",IF(ISNUMBER(Journal!$J536),"OK","MANUAL MISSING"),IF(Journal!$K536="TP1 + Breakeven",IF(ISNUMBER(Journal!$G536),"OK","TP1 MISSING"),IF(Journal!$K536="TP1 + Manual",IF(ISNUMBER(Journal!$G536),IF(ISNUMBER(Journal!$J536),"OK","MANUAL MISSING"),IF(ISNUMBER(Journal!$J536),"TP1 MISSING","TP1 &amp; MANUAL MISSING")),IF(Journal!$K536="Multiple TP",IF(ISNUMBER(Journal!$G536),IF(ISNUMBER(Journal!$H536),"OK","TP2 MISSING"),IF(ISNUMBER(Journal!$H536),"TP1 MISSING","TP1 &amp; TP2 MISSING")),"UNKNOWN OUTCOME")))))))))))))</f>
        <v>0</v>
      </c>
      <c r="K536">
        <f>J536="OK"</f>
        <v>0</v>
      </c>
      <c r="L536">
        <f>IF(ISNUMBER(Journal!$M536),Journal!$M536,0.5)</f>
        <v>0</v>
      </c>
      <c r="M536">
        <f>IF(NOT(K536),"",G536*IF(Journal!$K536="SL",Journal!$F536-Journal!$E536,IF(Journal!$K536="TP",Journal!$G536-Journal!$E536,IF(Journal!$K536="Manual exit",Journal!$J536-Journal!$E536,IF(Journal!$K536="TP1 + Breakeven",L536*(Journal!$G536-Journal!$E536),IF(Journal!$K536="TP1 + Manual",L536*(Journal!$G536-Journal!$E536)+(1-L536)*(Journal!$J536-Journal!$E536),(Journal!$G536+Journal!$H536+IF(ISNUMBER(Journal!$I536),Journal!$I536,0))/IF(ISNUMBER(Journal!$I536),3,2)-Journal!$E536))))))</f>
        <v>0</v>
      </c>
      <c r="N536">
        <f>IF(K536,Journal!$E536+G536*M536,"")</f>
        <v>0</v>
      </c>
      <c r="O536">
        <f>Q535</f>
        <v>0</v>
      </c>
      <c r="P536">
        <f>IF(OR(NOT(A536),I536&lt;&gt;""),"",Journal!$L536)</f>
        <v>0</v>
      </c>
      <c r="Q536">
        <f>O536+IF(K536,V536,0)</f>
        <v>0</v>
      </c>
      <c r="R536">
        <f>IF(P536="","",H536*P536*C536*D536)</f>
        <v>0</v>
      </c>
      <c r="S536">
        <f>IF(K536,M536*P536*C536*D536,"")</f>
        <v>0</v>
      </c>
      <c r="T536">
        <f>IF(K536,-IF(F536&gt;0,F536*Journal!$E536*P536*C536*D536,P536*E536),"")</f>
        <v>0</v>
      </c>
      <c r="U536">
        <f>IF(K536,IF(S536&gt;0,"W",IF(S536&lt;0,"L","B")),"")</f>
        <v>0</v>
      </c>
      <c r="V536">
        <f>IF(K536,S536+T536,"")</f>
        <v>0</v>
      </c>
      <c r="W536">
        <f>IF(K536,V536/O536,"")</f>
        <v>0</v>
      </c>
      <c r="X536">
        <f>IF(K536,M536/H536,"")</f>
        <v>0</v>
      </c>
      <c r="Y536">
        <f>IF(AND(OR(J536="OK",J536="OPEN"),ISNUMBER(Journal!$G536)),G536*(Journal!$G536-Journal!$E536)/H536,"")</f>
        <v>0</v>
      </c>
      <c r="Z536">
        <f>IF(AA536="","",IF(AND(ISNUMBER(Settings!$D$5),ISNUMBER(Settings!$E$5),IF(Settings!$D$5&lt;=Settings!$E$5,AND(AA536&gt;=Settings!$D$5,AA536&lt;Settings!$E$5),OR(AA536&gt;=Settings!$D$5,AA536&lt;Settings!$E$5))),Settings!$A$5,IF(AND(ISNUMBER(Settings!$D$6),ISNUMBER(Settings!$E$6),IF(Settings!$D$6&lt;=Settings!$E$6,AND(AA536&gt;=Settings!$D$6,AA536&lt;Settings!$E$6),OR(AA536&gt;=Settings!$D$6,AA536&lt;Settings!$E$6))),Settings!$A$6,IF(AND(ISNUMBER(Settings!$D$7),ISNUMBER(Settings!$E$7),IF(Settings!$D$7&lt;=Settings!$E$7,AND(AA536&gt;=Settings!$D$7,AA536&lt;Settings!$E$7),OR(AA536&gt;=Settings!$D$7,AA536&lt;Settings!$E$7))),Settings!$A$7,IF(AND(ISNUMBER(Settings!$D$8),ISNUMBER(Settings!$E$8),IF(Settings!$D$8&lt;=Settings!$E$8,AND(AA536&gt;=Settings!$D$8,AA536&lt;Settings!$E$8),OR(AA536&gt;=Settings!$D$8,AA536&lt;Settings!$E$8))),Settings!$A$8,IF(AND(ISNUMBER(Settings!$D$9),ISNUMBER(Settings!$E$9),IF(Settings!$D$9&lt;=Settings!$E$9,AND(AA536&gt;=Settings!$D$9,AA536&lt;Settings!$E$9),OR(AA536&gt;=Settings!$D$9,AA536&lt;Settings!$E$9))),Settings!$A$9,IF(AND(ISNUMBER(Settings!$D$10),ISNUMBER(Settings!$E$10),IF(Settings!$D$10&lt;=Settings!$E$10,AND(AA536&gt;=Settings!$D$10,AA536&lt;Settings!$E$10),OR(AA536&gt;=Settings!$D$10,AA536&lt;Settings!$E$10))),Settings!$A$10,"")))))))</f>
        <v>0</v>
      </c>
      <c r="AA536">
        <f>IF(AND(A536,ISNUMBER(Journal!$B536)),MOD(ROUND(MOD(Journal!$B536,1)*1440,0)-ROUND(Journal!$D$8*60,0),1440),"")</f>
        <v>0</v>
      </c>
      <c r="AB536">
        <f>IF(G536=1,"LONG",IF(G536=-1,"SHORT",""))</f>
        <v>0</v>
      </c>
      <c r="AC536">
        <f>AC535+IF(K536,1,0)</f>
        <v>0</v>
      </c>
      <c r="AD536">
        <f>IF(K536,AC536,"")</f>
        <v>0</v>
      </c>
      <c r="AE536">
        <f>J536="OPEN"</f>
        <v>0</v>
      </c>
      <c r="AF536">
        <f>AND(J536&lt;&gt;"",J536&lt;&gt;"OK",J536&lt;&gt;"OPEN")</f>
        <v>0</v>
      </c>
      <c r="AH536">
        <v>525</v>
      </c>
      <c r="AI536">
        <f>IF(AH536&gt;$AZ$11,"",IF(AH536=0,Journal!$D$3,INDEX($Q$11:$Q$1010,MATCH(AH536,$AD$11:$AD$1010,0))))</f>
        <v>0</v>
      </c>
      <c r="AJ536">
        <v>526</v>
      </c>
      <c r="AK536">
        <f>IF(AJ536&gt;$AZ$11,"",INDEX($P$11:$P$1010,MATCH(AJ536,$AD$11:$AD$1010,0)))</f>
        <v>0</v>
      </c>
    </row>
    <row r="537" spans="1:37">
      <c r="A537">
        <f>COUNTA(Journal!A537:M537)&gt;0</f>
        <v>0</v>
      </c>
      <c r="B537">
        <f>IF(Journal!$C537="",0,IFERROR(MATCH(Journal!$C537,Markets!$A$5:$A$154,0),0))</f>
        <v>0</v>
      </c>
      <c r="C537">
        <f>IF(B537&gt;0,INDEX(Markets!$C$5:$C$154,B537),"")</f>
        <v>0</v>
      </c>
      <c r="D537">
        <f>IF(B537&gt;0,INDEX(Markets!$F$5:$F$154,B537),"")</f>
        <v>0</v>
      </c>
      <c r="E537">
        <f>IF(B537&gt;0,IF(INDEX(Markets!$G$5:$G$154,B537)="",Journal!$D$4,INDEX(Markets!$G$5:$G$154,B537)),"")</f>
        <v>0</v>
      </c>
      <c r="F537">
        <f>IF(B537&gt;0,N(INDEX(Markets!$H$5:$H$154,B537)),0)</f>
        <v>0</v>
      </c>
      <c r="G537">
        <f>IF(Journal!$D537="LONG",1,IF(Journal!$D537="SHORT",-1,0))</f>
        <v>0</v>
      </c>
      <c r="H537">
        <f>IF(AND(ISNUMBER(Journal!$E537),ISNUMBER(Journal!$F537)),ABS(Journal!$E537-Journal!$F537),"")</f>
        <v>0</v>
      </c>
      <c r="I537">
        <f>IF(NOT(A537),"",IF(Journal!$C537="","INSTRUMENT MISSING",IF(B537=0,"UNKNOWN INSTRUMENT",IF(OR(NOT(ISNUMBER(C537)),NOT(ISNUMBER(D537))),"INSTRUMENT SPECS MISSING",IF(OR(C537&lt;=0,D537&lt;=0),"INSTRUMENT SPECS MISSING",IF(NOT(ISNUMBER(Journal!$E537)),"ENTRY MISSING",IF(NOT(ISNUMBER(Journal!$F537)),"SL MISSING",IF(Journal!$F537=Journal!$E537,"SL = ENTRY",IF(G537=0,"DIRECTION MISSING",IF(G537*(Journal!$E537-Journal!$F537)&lt;=0,"SL WRONG SIDE",IF(NOT(AND(ISNUMBER(Journal!$L537),Journal!$L537&gt;0)),IF(TRUE,"LOTS MISSING","RISK MISSING"),"")))))))))))</f>
        <v>0</v>
      </c>
      <c r="J537">
        <f>IF(NOT(A537),"",IF(I537&lt;&gt;"",I537,IF(AND(ISNUMBER(Journal!$G537),G537*(Journal!$G537-Journal!$E537)&lt;=0),"TP1 WRONG SIDE",IF(AND(ISNUMBER(Journal!$H537),G537*(Journal!$H537-Journal!$E537)&lt;=0),"TP2 WRONG SIDE",IF(AND(ISNUMBER(Journal!$I537),G537*(Journal!$I537-Journal!$E537)&lt;=0),"TP3 WRONG SIDE",IF(Journal!$K537="","OPEN",IF(AND(Journal!$M537&lt;&gt;"",OR(NOT(ISNUMBER(Journal!$M537)),Journal!$M537&lt;=0,Journal!$M537&gt;=1)),"TP1 % INVALID",IF(Journal!$K537="SL","OK",IF(Journal!$K537="TP",IF(ISNUMBER(Journal!$G537),"OK","TP1 MISSING"),IF(Journal!$K537="Manual exit",IF(ISNUMBER(Journal!$J537),"OK","MANUAL MISSING"),IF(Journal!$K537="TP1 + Breakeven",IF(ISNUMBER(Journal!$G537),"OK","TP1 MISSING"),IF(Journal!$K537="TP1 + Manual",IF(ISNUMBER(Journal!$G537),IF(ISNUMBER(Journal!$J537),"OK","MANUAL MISSING"),IF(ISNUMBER(Journal!$J537),"TP1 MISSING","TP1 &amp; MANUAL MISSING")),IF(Journal!$K537="Multiple TP",IF(ISNUMBER(Journal!$G537),IF(ISNUMBER(Journal!$H537),"OK","TP2 MISSING"),IF(ISNUMBER(Journal!$H537),"TP1 MISSING","TP1 &amp; TP2 MISSING")),"UNKNOWN OUTCOME")))))))))))))</f>
        <v>0</v>
      </c>
      <c r="K537">
        <f>J537="OK"</f>
        <v>0</v>
      </c>
      <c r="L537">
        <f>IF(ISNUMBER(Journal!$M537),Journal!$M537,0.5)</f>
        <v>0</v>
      </c>
      <c r="M537">
        <f>IF(NOT(K537),"",G537*IF(Journal!$K537="SL",Journal!$F537-Journal!$E537,IF(Journal!$K537="TP",Journal!$G537-Journal!$E537,IF(Journal!$K537="Manual exit",Journal!$J537-Journal!$E537,IF(Journal!$K537="TP1 + Breakeven",L537*(Journal!$G537-Journal!$E537),IF(Journal!$K537="TP1 + Manual",L537*(Journal!$G537-Journal!$E537)+(1-L537)*(Journal!$J537-Journal!$E537),(Journal!$G537+Journal!$H537+IF(ISNUMBER(Journal!$I537),Journal!$I537,0))/IF(ISNUMBER(Journal!$I537),3,2)-Journal!$E537))))))</f>
        <v>0</v>
      </c>
      <c r="N537">
        <f>IF(K537,Journal!$E537+G537*M537,"")</f>
        <v>0</v>
      </c>
      <c r="O537">
        <f>Q536</f>
        <v>0</v>
      </c>
      <c r="P537">
        <f>IF(OR(NOT(A537),I537&lt;&gt;""),"",Journal!$L537)</f>
        <v>0</v>
      </c>
      <c r="Q537">
        <f>O537+IF(K537,V537,0)</f>
        <v>0</v>
      </c>
      <c r="R537">
        <f>IF(P537="","",H537*P537*C537*D537)</f>
        <v>0</v>
      </c>
      <c r="S537">
        <f>IF(K537,M537*P537*C537*D537,"")</f>
        <v>0</v>
      </c>
      <c r="T537">
        <f>IF(K537,-IF(F537&gt;0,F537*Journal!$E537*P537*C537*D537,P537*E537),"")</f>
        <v>0</v>
      </c>
      <c r="U537">
        <f>IF(K537,IF(S537&gt;0,"W",IF(S537&lt;0,"L","B")),"")</f>
        <v>0</v>
      </c>
      <c r="V537">
        <f>IF(K537,S537+T537,"")</f>
        <v>0</v>
      </c>
      <c r="W537">
        <f>IF(K537,V537/O537,"")</f>
        <v>0</v>
      </c>
      <c r="X537">
        <f>IF(K537,M537/H537,"")</f>
        <v>0</v>
      </c>
      <c r="Y537">
        <f>IF(AND(OR(J537="OK",J537="OPEN"),ISNUMBER(Journal!$G537)),G537*(Journal!$G537-Journal!$E537)/H537,"")</f>
        <v>0</v>
      </c>
      <c r="Z537">
        <f>IF(AA537="","",IF(AND(ISNUMBER(Settings!$D$5),ISNUMBER(Settings!$E$5),IF(Settings!$D$5&lt;=Settings!$E$5,AND(AA537&gt;=Settings!$D$5,AA537&lt;Settings!$E$5),OR(AA537&gt;=Settings!$D$5,AA537&lt;Settings!$E$5))),Settings!$A$5,IF(AND(ISNUMBER(Settings!$D$6),ISNUMBER(Settings!$E$6),IF(Settings!$D$6&lt;=Settings!$E$6,AND(AA537&gt;=Settings!$D$6,AA537&lt;Settings!$E$6),OR(AA537&gt;=Settings!$D$6,AA537&lt;Settings!$E$6))),Settings!$A$6,IF(AND(ISNUMBER(Settings!$D$7),ISNUMBER(Settings!$E$7),IF(Settings!$D$7&lt;=Settings!$E$7,AND(AA537&gt;=Settings!$D$7,AA537&lt;Settings!$E$7),OR(AA537&gt;=Settings!$D$7,AA537&lt;Settings!$E$7))),Settings!$A$7,IF(AND(ISNUMBER(Settings!$D$8),ISNUMBER(Settings!$E$8),IF(Settings!$D$8&lt;=Settings!$E$8,AND(AA537&gt;=Settings!$D$8,AA537&lt;Settings!$E$8),OR(AA537&gt;=Settings!$D$8,AA537&lt;Settings!$E$8))),Settings!$A$8,IF(AND(ISNUMBER(Settings!$D$9),ISNUMBER(Settings!$E$9),IF(Settings!$D$9&lt;=Settings!$E$9,AND(AA537&gt;=Settings!$D$9,AA537&lt;Settings!$E$9),OR(AA537&gt;=Settings!$D$9,AA537&lt;Settings!$E$9))),Settings!$A$9,IF(AND(ISNUMBER(Settings!$D$10),ISNUMBER(Settings!$E$10),IF(Settings!$D$10&lt;=Settings!$E$10,AND(AA537&gt;=Settings!$D$10,AA537&lt;Settings!$E$10),OR(AA537&gt;=Settings!$D$10,AA537&lt;Settings!$E$10))),Settings!$A$10,"")))))))</f>
        <v>0</v>
      </c>
      <c r="AA537">
        <f>IF(AND(A537,ISNUMBER(Journal!$B537)),MOD(ROUND(MOD(Journal!$B537,1)*1440,0)-ROUND(Journal!$D$8*60,0),1440),"")</f>
        <v>0</v>
      </c>
      <c r="AB537">
        <f>IF(G537=1,"LONG",IF(G537=-1,"SHORT",""))</f>
        <v>0</v>
      </c>
      <c r="AC537">
        <f>AC536+IF(K537,1,0)</f>
        <v>0</v>
      </c>
      <c r="AD537">
        <f>IF(K537,AC537,"")</f>
        <v>0</v>
      </c>
      <c r="AE537">
        <f>J537="OPEN"</f>
        <v>0</v>
      </c>
      <c r="AF537">
        <f>AND(J537&lt;&gt;"",J537&lt;&gt;"OK",J537&lt;&gt;"OPEN")</f>
        <v>0</v>
      </c>
      <c r="AH537">
        <v>526</v>
      </c>
      <c r="AI537">
        <f>IF(AH537&gt;$AZ$11,"",IF(AH537=0,Journal!$D$3,INDEX($Q$11:$Q$1010,MATCH(AH537,$AD$11:$AD$1010,0))))</f>
        <v>0</v>
      </c>
      <c r="AJ537">
        <v>527</v>
      </c>
      <c r="AK537">
        <f>IF(AJ537&gt;$AZ$11,"",INDEX($P$11:$P$1010,MATCH(AJ537,$AD$11:$AD$1010,0)))</f>
        <v>0</v>
      </c>
    </row>
    <row r="538" spans="1:37">
      <c r="A538">
        <f>COUNTA(Journal!A538:M538)&gt;0</f>
        <v>0</v>
      </c>
      <c r="B538">
        <f>IF(Journal!$C538="",0,IFERROR(MATCH(Journal!$C538,Markets!$A$5:$A$154,0),0))</f>
        <v>0</v>
      </c>
      <c r="C538">
        <f>IF(B538&gt;0,INDEX(Markets!$C$5:$C$154,B538),"")</f>
        <v>0</v>
      </c>
      <c r="D538">
        <f>IF(B538&gt;0,INDEX(Markets!$F$5:$F$154,B538),"")</f>
        <v>0</v>
      </c>
      <c r="E538">
        <f>IF(B538&gt;0,IF(INDEX(Markets!$G$5:$G$154,B538)="",Journal!$D$4,INDEX(Markets!$G$5:$G$154,B538)),"")</f>
        <v>0</v>
      </c>
      <c r="F538">
        <f>IF(B538&gt;0,N(INDEX(Markets!$H$5:$H$154,B538)),0)</f>
        <v>0</v>
      </c>
      <c r="G538">
        <f>IF(Journal!$D538="LONG",1,IF(Journal!$D538="SHORT",-1,0))</f>
        <v>0</v>
      </c>
      <c r="H538">
        <f>IF(AND(ISNUMBER(Journal!$E538),ISNUMBER(Journal!$F538)),ABS(Journal!$E538-Journal!$F538),"")</f>
        <v>0</v>
      </c>
      <c r="I538">
        <f>IF(NOT(A538),"",IF(Journal!$C538="","INSTRUMENT MISSING",IF(B538=0,"UNKNOWN INSTRUMENT",IF(OR(NOT(ISNUMBER(C538)),NOT(ISNUMBER(D538))),"INSTRUMENT SPECS MISSING",IF(OR(C538&lt;=0,D538&lt;=0),"INSTRUMENT SPECS MISSING",IF(NOT(ISNUMBER(Journal!$E538)),"ENTRY MISSING",IF(NOT(ISNUMBER(Journal!$F538)),"SL MISSING",IF(Journal!$F538=Journal!$E538,"SL = ENTRY",IF(G538=0,"DIRECTION MISSING",IF(G538*(Journal!$E538-Journal!$F538)&lt;=0,"SL WRONG SIDE",IF(NOT(AND(ISNUMBER(Journal!$L538),Journal!$L538&gt;0)),IF(TRUE,"LOTS MISSING","RISK MISSING"),"")))))))))))</f>
        <v>0</v>
      </c>
      <c r="J538">
        <f>IF(NOT(A538),"",IF(I538&lt;&gt;"",I538,IF(AND(ISNUMBER(Journal!$G538),G538*(Journal!$G538-Journal!$E538)&lt;=0),"TP1 WRONG SIDE",IF(AND(ISNUMBER(Journal!$H538),G538*(Journal!$H538-Journal!$E538)&lt;=0),"TP2 WRONG SIDE",IF(AND(ISNUMBER(Journal!$I538),G538*(Journal!$I538-Journal!$E538)&lt;=0),"TP3 WRONG SIDE",IF(Journal!$K538="","OPEN",IF(AND(Journal!$M538&lt;&gt;"",OR(NOT(ISNUMBER(Journal!$M538)),Journal!$M538&lt;=0,Journal!$M538&gt;=1)),"TP1 % INVALID",IF(Journal!$K538="SL","OK",IF(Journal!$K538="TP",IF(ISNUMBER(Journal!$G538),"OK","TP1 MISSING"),IF(Journal!$K538="Manual exit",IF(ISNUMBER(Journal!$J538),"OK","MANUAL MISSING"),IF(Journal!$K538="TP1 + Breakeven",IF(ISNUMBER(Journal!$G538),"OK","TP1 MISSING"),IF(Journal!$K538="TP1 + Manual",IF(ISNUMBER(Journal!$G538),IF(ISNUMBER(Journal!$J538),"OK","MANUAL MISSING"),IF(ISNUMBER(Journal!$J538),"TP1 MISSING","TP1 &amp; MANUAL MISSING")),IF(Journal!$K538="Multiple TP",IF(ISNUMBER(Journal!$G538),IF(ISNUMBER(Journal!$H538),"OK","TP2 MISSING"),IF(ISNUMBER(Journal!$H538),"TP1 MISSING","TP1 &amp; TP2 MISSING")),"UNKNOWN OUTCOME")))))))))))))</f>
        <v>0</v>
      </c>
      <c r="K538">
        <f>J538="OK"</f>
        <v>0</v>
      </c>
      <c r="L538">
        <f>IF(ISNUMBER(Journal!$M538),Journal!$M538,0.5)</f>
        <v>0</v>
      </c>
      <c r="M538">
        <f>IF(NOT(K538),"",G538*IF(Journal!$K538="SL",Journal!$F538-Journal!$E538,IF(Journal!$K538="TP",Journal!$G538-Journal!$E538,IF(Journal!$K538="Manual exit",Journal!$J538-Journal!$E538,IF(Journal!$K538="TP1 + Breakeven",L538*(Journal!$G538-Journal!$E538),IF(Journal!$K538="TP1 + Manual",L538*(Journal!$G538-Journal!$E538)+(1-L538)*(Journal!$J538-Journal!$E538),(Journal!$G538+Journal!$H538+IF(ISNUMBER(Journal!$I538),Journal!$I538,0))/IF(ISNUMBER(Journal!$I538),3,2)-Journal!$E538))))))</f>
        <v>0</v>
      </c>
      <c r="N538">
        <f>IF(K538,Journal!$E538+G538*M538,"")</f>
        <v>0</v>
      </c>
      <c r="O538">
        <f>Q537</f>
        <v>0</v>
      </c>
      <c r="P538">
        <f>IF(OR(NOT(A538),I538&lt;&gt;""),"",Journal!$L538)</f>
        <v>0</v>
      </c>
      <c r="Q538">
        <f>O538+IF(K538,V538,0)</f>
        <v>0</v>
      </c>
      <c r="R538">
        <f>IF(P538="","",H538*P538*C538*D538)</f>
        <v>0</v>
      </c>
      <c r="S538">
        <f>IF(K538,M538*P538*C538*D538,"")</f>
        <v>0</v>
      </c>
      <c r="T538">
        <f>IF(K538,-IF(F538&gt;0,F538*Journal!$E538*P538*C538*D538,P538*E538),"")</f>
        <v>0</v>
      </c>
      <c r="U538">
        <f>IF(K538,IF(S538&gt;0,"W",IF(S538&lt;0,"L","B")),"")</f>
        <v>0</v>
      </c>
      <c r="V538">
        <f>IF(K538,S538+T538,"")</f>
        <v>0</v>
      </c>
      <c r="W538">
        <f>IF(K538,V538/O538,"")</f>
        <v>0</v>
      </c>
      <c r="X538">
        <f>IF(K538,M538/H538,"")</f>
        <v>0</v>
      </c>
      <c r="Y538">
        <f>IF(AND(OR(J538="OK",J538="OPEN"),ISNUMBER(Journal!$G538)),G538*(Journal!$G538-Journal!$E538)/H538,"")</f>
        <v>0</v>
      </c>
      <c r="Z538">
        <f>IF(AA538="","",IF(AND(ISNUMBER(Settings!$D$5),ISNUMBER(Settings!$E$5),IF(Settings!$D$5&lt;=Settings!$E$5,AND(AA538&gt;=Settings!$D$5,AA538&lt;Settings!$E$5),OR(AA538&gt;=Settings!$D$5,AA538&lt;Settings!$E$5))),Settings!$A$5,IF(AND(ISNUMBER(Settings!$D$6),ISNUMBER(Settings!$E$6),IF(Settings!$D$6&lt;=Settings!$E$6,AND(AA538&gt;=Settings!$D$6,AA538&lt;Settings!$E$6),OR(AA538&gt;=Settings!$D$6,AA538&lt;Settings!$E$6))),Settings!$A$6,IF(AND(ISNUMBER(Settings!$D$7),ISNUMBER(Settings!$E$7),IF(Settings!$D$7&lt;=Settings!$E$7,AND(AA538&gt;=Settings!$D$7,AA538&lt;Settings!$E$7),OR(AA538&gt;=Settings!$D$7,AA538&lt;Settings!$E$7))),Settings!$A$7,IF(AND(ISNUMBER(Settings!$D$8),ISNUMBER(Settings!$E$8),IF(Settings!$D$8&lt;=Settings!$E$8,AND(AA538&gt;=Settings!$D$8,AA538&lt;Settings!$E$8),OR(AA538&gt;=Settings!$D$8,AA538&lt;Settings!$E$8))),Settings!$A$8,IF(AND(ISNUMBER(Settings!$D$9),ISNUMBER(Settings!$E$9),IF(Settings!$D$9&lt;=Settings!$E$9,AND(AA538&gt;=Settings!$D$9,AA538&lt;Settings!$E$9),OR(AA538&gt;=Settings!$D$9,AA538&lt;Settings!$E$9))),Settings!$A$9,IF(AND(ISNUMBER(Settings!$D$10),ISNUMBER(Settings!$E$10),IF(Settings!$D$10&lt;=Settings!$E$10,AND(AA538&gt;=Settings!$D$10,AA538&lt;Settings!$E$10),OR(AA538&gt;=Settings!$D$10,AA538&lt;Settings!$E$10))),Settings!$A$10,"")))))))</f>
        <v>0</v>
      </c>
      <c r="AA538">
        <f>IF(AND(A538,ISNUMBER(Journal!$B538)),MOD(ROUND(MOD(Journal!$B538,1)*1440,0)-ROUND(Journal!$D$8*60,0),1440),"")</f>
        <v>0</v>
      </c>
      <c r="AB538">
        <f>IF(G538=1,"LONG",IF(G538=-1,"SHORT",""))</f>
        <v>0</v>
      </c>
      <c r="AC538">
        <f>AC537+IF(K538,1,0)</f>
        <v>0</v>
      </c>
      <c r="AD538">
        <f>IF(K538,AC538,"")</f>
        <v>0</v>
      </c>
      <c r="AE538">
        <f>J538="OPEN"</f>
        <v>0</v>
      </c>
      <c r="AF538">
        <f>AND(J538&lt;&gt;"",J538&lt;&gt;"OK",J538&lt;&gt;"OPEN")</f>
        <v>0</v>
      </c>
      <c r="AH538">
        <v>527</v>
      </c>
      <c r="AI538">
        <f>IF(AH538&gt;$AZ$11,"",IF(AH538=0,Journal!$D$3,INDEX($Q$11:$Q$1010,MATCH(AH538,$AD$11:$AD$1010,0))))</f>
        <v>0</v>
      </c>
      <c r="AJ538">
        <v>528</v>
      </c>
      <c r="AK538">
        <f>IF(AJ538&gt;$AZ$11,"",INDEX($P$11:$P$1010,MATCH(AJ538,$AD$11:$AD$1010,0)))</f>
        <v>0</v>
      </c>
    </row>
    <row r="539" spans="1:37">
      <c r="A539">
        <f>COUNTA(Journal!A539:M539)&gt;0</f>
        <v>0</v>
      </c>
      <c r="B539">
        <f>IF(Journal!$C539="",0,IFERROR(MATCH(Journal!$C539,Markets!$A$5:$A$154,0),0))</f>
        <v>0</v>
      </c>
      <c r="C539">
        <f>IF(B539&gt;0,INDEX(Markets!$C$5:$C$154,B539),"")</f>
        <v>0</v>
      </c>
      <c r="D539">
        <f>IF(B539&gt;0,INDEX(Markets!$F$5:$F$154,B539),"")</f>
        <v>0</v>
      </c>
      <c r="E539">
        <f>IF(B539&gt;0,IF(INDEX(Markets!$G$5:$G$154,B539)="",Journal!$D$4,INDEX(Markets!$G$5:$G$154,B539)),"")</f>
        <v>0</v>
      </c>
      <c r="F539">
        <f>IF(B539&gt;0,N(INDEX(Markets!$H$5:$H$154,B539)),0)</f>
        <v>0</v>
      </c>
      <c r="G539">
        <f>IF(Journal!$D539="LONG",1,IF(Journal!$D539="SHORT",-1,0))</f>
        <v>0</v>
      </c>
      <c r="H539">
        <f>IF(AND(ISNUMBER(Journal!$E539),ISNUMBER(Journal!$F539)),ABS(Journal!$E539-Journal!$F539),"")</f>
        <v>0</v>
      </c>
      <c r="I539">
        <f>IF(NOT(A539),"",IF(Journal!$C539="","INSTRUMENT MISSING",IF(B539=0,"UNKNOWN INSTRUMENT",IF(OR(NOT(ISNUMBER(C539)),NOT(ISNUMBER(D539))),"INSTRUMENT SPECS MISSING",IF(OR(C539&lt;=0,D539&lt;=0),"INSTRUMENT SPECS MISSING",IF(NOT(ISNUMBER(Journal!$E539)),"ENTRY MISSING",IF(NOT(ISNUMBER(Journal!$F539)),"SL MISSING",IF(Journal!$F539=Journal!$E539,"SL = ENTRY",IF(G539=0,"DIRECTION MISSING",IF(G539*(Journal!$E539-Journal!$F539)&lt;=0,"SL WRONG SIDE",IF(NOT(AND(ISNUMBER(Journal!$L539),Journal!$L539&gt;0)),IF(TRUE,"LOTS MISSING","RISK MISSING"),"")))))))))))</f>
        <v>0</v>
      </c>
      <c r="J539">
        <f>IF(NOT(A539),"",IF(I539&lt;&gt;"",I539,IF(AND(ISNUMBER(Journal!$G539),G539*(Journal!$G539-Journal!$E539)&lt;=0),"TP1 WRONG SIDE",IF(AND(ISNUMBER(Journal!$H539),G539*(Journal!$H539-Journal!$E539)&lt;=0),"TP2 WRONG SIDE",IF(AND(ISNUMBER(Journal!$I539),G539*(Journal!$I539-Journal!$E539)&lt;=0),"TP3 WRONG SIDE",IF(Journal!$K539="","OPEN",IF(AND(Journal!$M539&lt;&gt;"",OR(NOT(ISNUMBER(Journal!$M539)),Journal!$M539&lt;=0,Journal!$M539&gt;=1)),"TP1 % INVALID",IF(Journal!$K539="SL","OK",IF(Journal!$K539="TP",IF(ISNUMBER(Journal!$G539),"OK","TP1 MISSING"),IF(Journal!$K539="Manual exit",IF(ISNUMBER(Journal!$J539),"OK","MANUAL MISSING"),IF(Journal!$K539="TP1 + Breakeven",IF(ISNUMBER(Journal!$G539),"OK","TP1 MISSING"),IF(Journal!$K539="TP1 + Manual",IF(ISNUMBER(Journal!$G539),IF(ISNUMBER(Journal!$J539),"OK","MANUAL MISSING"),IF(ISNUMBER(Journal!$J539),"TP1 MISSING","TP1 &amp; MANUAL MISSING")),IF(Journal!$K539="Multiple TP",IF(ISNUMBER(Journal!$G539),IF(ISNUMBER(Journal!$H539),"OK","TP2 MISSING"),IF(ISNUMBER(Journal!$H539),"TP1 MISSING","TP1 &amp; TP2 MISSING")),"UNKNOWN OUTCOME")))))))))))))</f>
        <v>0</v>
      </c>
      <c r="K539">
        <f>J539="OK"</f>
        <v>0</v>
      </c>
      <c r="L539">
        <f>IF(ISNUMBER(Journal!$M539),Journal!$M539,0.5)</f>
        <v>0</v>
      </c>
      <c r="M539">
        <f>IF(NOT(K539),"",G539*IF(Journal!$K539="SL",Journal!$F539-Journal!$E539,IF(Journal!$K539="TP",Journal!$G539-Journal!$E539,IF(Journal!$K539="Manual exit",Journal!$J539-Journal!$E539,IF(Journal!$K539="TP1 + Breakeven",L539*(Journal!$G539-Journal!$E539),IF(Journal!$K539="TP1 + Manual",L539*(Journal!$G539-Journal!$E539)+(1-L539)*(Journal!$J539-Journal!$E539),(Journal!$G539+Journal!$H539+IF(ISNUMBER(Journal!$I539),Journal!$I539,0))/IF(ISNUMBER(Journal!$I539),3,2)-Journal!$E539))))))</f>
        <v>0</v>
      </c>
      <c r="N539">
        <f>IF(K539,Journal!$E539+G539*M539,"")</f>
        <v>0</v>
      </c>
      <c r="O539">
        <f>Q538</f>
        <v>0</v>
      </c>
      <c r="P539">
        <f>IF(OR(NOT(A539),I539&lt;&gt;""),"",Journal!$L539)</f>
        <v>0</v>
      </c>
      <c r="Q539">
        <f>O539+IF(K539,V539,0)</f>
        <v>0</v>
      </c>
      <c r="R539">
        <f>IF(P539="","",H539*P539*C539*D539)</f>
        <v>0</v>
      </c>
      <c r="S539">
        <f>IF(K539,M539*P539*C539*D539,"")</f>
        <v>0</v>
      </c>
      <c r="T539">
        <f>IF(K539,-IF(F539&gt;0,F539*Journal!$E539*P539*C539*D539,P539*E539),"")</f>
        <v>0</v>
      </c>
      <c r="U539">
        <f>IF(K539,IF(S539&gt;0,"W",IF(S539&lt;0,"L","B")),"")</f>
        <v>0</v>
      </c>
      <c r="V539">
        <f>IF(K539,S539+T539,"")</f>
        <v>0</v>
      </c>
      <c r="W539">
        <f>IF(K539,V539/O539,"")</f>
        <v>0</v>
      </c>
      <c r="X539">
        <f>IF(K539,M539/H539,"")</f>
        <v>0</v>
      </c>
      <c r="Y539">
        <f>IF(AND(OR(J539="OK",J539="OPEN"),ISNUMBER(Journal!$G539)),G539*(Journal!$G539-Journal!$E539)/H539,"")</f>
        <v>0</v>
      </c>
      <c r="Z539">
        <f>IF(AA539="","",IF(AND(ISNUMBER(Settings!$D$5),ISNUMBER(Settings!$E$5),IF(Settings!$D$5&lt;=Settings!$E$5,AND(AA539&gt;=Settings!$D$5,AA539&lt;Settings!$E$5),OR(AA539&gt;=Settings!$D$5,AA539&lt;Settings!$E$5))),Settings!$A$5,IF(AND(ISNUMBER(Settings!$D$6),ISNUMBER(Settings!$E$6),IF(Settings!$D$6&lt;=Settings!$E$6,AND(AA539&gt;=Settings!$D$6,AA539&lt;Settings!$E$6),OR(AA539&gt;=Settings!$D$6,AA539&lt;Settings!$E$6))),Settings!$A$6,IF(AND(ISNUMBER(Settings!$D$7),ISNUMBER(Settings!$E$7),IF(Settings!$D$7&lt;=Settings!$E$7,AND(AA539&gt;=Settings!$D$7,AA539&lt;Settings!$E$7),OR(AA539&gt;=Settings!$D$7,AA539&lt;Settings!$E$7))),Settings!$A$7,IF(AND(ISNUMBER(Settings!$D$8),ISNUMBER(Settings!$E$8),IF(Settings!$D$8&lt;=Settings!$E$8,AND(AA539&gt;=Settings!$D$8,AA539&lt;Settings!$E$8),OR(AA539&gt;=Settings!$D$8,AA539&lt;Settings!$E$8))),Settings!$A$8,IF(AND(ISNUMBER(Settings!$D$9),ISNUMBER(Settings!$E$9),IF(Settings!$D$9&lt;=Settings!$E$9,AND(AA539&gt;=Settings!$D$9,AA539&lt;Settings!$E$9),OR(AA539&gt;=Settings!$D$9,AA539&lt;Settings!$E$9))),Settings!$A$9,IF(AND(ISNUMBER(Settings!$D$10),ISNUMBER(Settings!$E$10),IF(Settings!$D$10&lt;=Settings!$E$10,AND(AA539&gt;=Settings!$D$10,AA539&lt;Settings!$E$10),OR(AA539&gt;=Settings!$D$10,AA539&lt;Settings!$E$10))),Settings!$A$10,"")))))))</f>
        <v>0</v>
      </c>
      <c r="AA539">
        <f>IF(AND(A539,ISNUMBER(Journal!$B539)),MOD(ROUND(MOD(Journal!$B539,1)*1440,0)-ROUND(Journal!$D$8*60,0),1440),"")</f>
        <v>0</v>
      </c>
      <c r="AB539">
        <f>IF(G539=1,"LONG",IF(G539=-1,"SHORT",""))</f>
        <v>0</v>
      </c>
      <c r="AC539">
        <f>AC538+IF(K539,1,0)</f>
        <v>0</v>
      </c>
      <c r="AD539">
        <f>IF(K539,AC539,"")</f>
        <v>0</v>
      </c>
      <c r="AE539">
        <f>J539="OPEN"</f>
        <v>0</v>
      </c>
      <c r="AF539">
        <f>AND(J539&lt;&gt;"",J539&lt;&gt;"OK",J539&lt;&gt;"OPEN")</f>
        <v>0</v>
      </c>
      <c r="AH539">
        <v>528</v>
      </c>
      <c r="AI539">
        <f>IF(AH539&gt;$AZ$11,"",IF(AH539=0,Journal!$D$3,INDEX($Q$11:$Q$1010,MATCH(AH539,$AD$11:$AD$1010,0))))</f>
        <v>0</v>
      </c>
      <c r="AJ539">
        <v>529</v>
      </c>
      <c r="AK539">
        <f>IF(AJ539&gt;$AZ$11,"",INDEX($P$11:$P$1010,MATCH(AJ539,$AD$11:$AD$1010,0)))</f>
        <v>0</v>
      </c>
    </row>
    <row r="540" spans="1:37">
      <c r="A540">
        <f>COUNTA(Journal!A540:M540)&gt;0</f>
        <v>0</v>
      </c>
      <c r="B540">
        <f>IF(Journal!$C540="",0,IFERROR(MATCH(Journal!$C540,Markets!$A$5:$A$154,0),0))</f>
        <v>0</v>
      </c>
      <c r="C540">
        <f>IF(B540&gt;0,INDEX(Markets!$C$5:$C$154,B540),"")</f>
        <v>0</v>
      </c>
      <c r="D540">
        <f>IF(B540&gt;0,INDEX(Markets!$F$5:$F$154,B540),"")</f>
        <v>0</v>
      </c>
      <c r="E540">
        <f>IF(B540&gt;0,IF(INDEX(Markets!$G$5:$G$154,B540)="",Journal!$D$4,INDEX(Markets!$G$5:$G$154,B540)),"")</f>
        <v>0</v>
      </c>
      <c r="F540">
        <f>IF(B540&gt;0,N(INDEX(Markets!$H$5:$H$154,B540)),0)</f>
        <v>0</v>
      </c>
      <c r="G540">
        <f>IF(Journal!$D540="LONG",1,IF(Journal!$D540="SHORT",-1,0))</f>
        <v>0</v>
      </c>
      <c r="H540">
        <f>IF(AND(ISNUMBER(Journal!$E540),ISNUMBER(Journal!$F540)),ABS(Journal!$E540-Journal!$F540),"")</f>
        <v>0</v>
      </c>
      <c r="I540">
        <f>IF(NOT(A540),"",IF(Journal!$C540="","INSTRUMENT MISSING",IF(B540=0,"UNKNOWN INSTRUMENT",IF(OR(NOT(ISNUMBER(C540)),NOT(ISNUMBER(D540))),"INSTRUMENT SPECS MISSING",IF(OR(C540&lt;=0,D540&lt;=0),"INSTRUMENT SPECS MISSING",IF(NOT(ISNUMBER(Journal!$E540)),"ENTRY MISSING",IF(NOT(ISNUMBER(Journal!$F540)),"SL MISSING",IF(Journal!$F540=Journal!$E540,"SL = ENTRY",IF(G540=0,"DIRECTION MISSING",IF(G540*(Journal!$E540-Journal!$F540)&lt;=0,"SL WRONG SIDE",IF(NOT(AND(ISNUMBER(Journal!$L540),Journal!$L540&gt;0)),IF(TRUE,"LOTS MISSING","RISK MISSING"),"")))))))))))</f>
        <v>0</v>
      </c>
      <c r="J540">
        <f>IF(NOT(A540),"",IF(I540&lt;&gt;"",I540,IF(AND(ISNUMBER(Journal!$G540),G540*(Journal!$G540-Journal!$E540)&lt;=0),"TP1 WRONG SIDE",IF(AND(ISNUMBER(Journal!$H540),G540*(Journal!$H540-Journal!$E540)&lt;=0),"TP2 WRONG SIDE",IF(AND(ISNUMBER(Journal!$I540),G540*(Journal!$I540-Journal!$E540)&lt;=0),"TP3 WRONG SIDE",IF(Journal!$K540="","OPEN",IF(AND(Journal!$M540&lt;&gt;"",OR(NOT(ISNUMBER(Journal!$M540)),Journal!$M540&lt;=0,Journal!$M540&gt;=1)),"TP1 % INVALID",IF(Journal!$K540="SL","OK",IF(Journal!$K540="TP",IF(ISNUMBER(Journal!$G540),"OK","TP1 MISSING"),IF(Journal!$K540="Manual exit",IF(ISNUMBER(Journal!$J540),"OK","MANUAL MISSING"),IF(Journal!$K540="TP1 + Breakeven",IF(ISNUMBER(Journal!$G540),"OK","TP1 MISSING"),IF(Journal!$K540="TP1 + Manual",IF(ISNUMBER(Journal!$G540),IF(ISNUMBER(Journal!$J540),"OK","MANUAL MISSING"),IF(ISNUMBER(Journal!$J540),"TP1 MISSING","TP1 &amp; MANUAL MISSING")),IF(Journal!$K540="Multiple TP",IF(ISNUMBER(Journal!$G540),IF(ISNUMBER(Journal!$H540),"OK","TP2 MISSING"),IF(ISNUMBER(Journal!$H540),"TP1 MISSING","TP1 &amp; TP2 MISSING")),"UNKNOWN OUTCOME")))))))))))))</f>
        <v>0</v>
      </c>
      <c r="K540">
        <f>J540="OK"</f>
        <v>0</v>
      </c>
      <c r="L540">
        <f>IF(ISNUMBER(Journal!$M540),Journal!$M540,0.5)</f>
        <v>0</v>
      </c>
      <c r="M540">
        <f>IF(NOT(K540),"",G540*IF(Journal!$K540="SL",Journal!$F540-Journal!$E540,IF(Journal!$K540="TP",Journal!$G540-Journal!$E540,IF(Journal!$K540="Manual exit",Journal!$J540-Journal!$E540,IF(Journal!$K540="TP1 + Breakeven",L540*(Journal!$G540-Journal!$E540),IF(Journal!$K540="TP1 + Manual",L540*(Journal!$G540-Journal!$E540)+(1-L540)*(Journal!$J540-Journal!$E540),(Journal!$G540+Journal!$H540+IF(ISNUMBER(Journal!$I540),Journal!$I540,0))/IF(ISNUMBER(Journal!$I540),3,2)-Journal!$E540))))))</f>
        <v>0</v>
      </c>
      <c r="N540">
        <f>IF(K540,Journal!$E540+G540*M540,"")</f>
        <v>0</v>
      </c>
      <c r="O540">
        <f>Q539</f>
        <v>0</v>
      </c>
      <c r="P540">
        <f>IF(OR(NOT(A540),I540&lt;&gt;""),"",Journal!$L540)</f>
        <v>0</v>
      </c>
      <c r="Q540">
        <f>O540+IF(K540,V540,0)</f>
        <v>0</v>
      </c>
      <c r="R540">
        <f>IF(P540="","",H540*P540*C540*D540)</f>
        <v>0</v>
      </c>
      <c r="S540">
        <f>IF(K540,M540*P540*C540*D540,"")</f>
        <v>0</v>
      </c>
      <c r="T540">
        <f>IF(K540,-IF(F540&gt;0,F540*Journal!$E540*P540*C540*D540,P540*E540),"")</f>
        <v>0</v>
      </c>
      <c r="U540">
        <f>IF(K540,IF(S540&gt;0,"W",IF(S540&lt;0,"L","B")),"")</f>
        <v>0</v>
      </c>
      <c r="V540">
        <f>IF(K540,S540+T540,"")</f>
        <v>0</v>
      </c>
      <c r="W540">
        <f>IF(K540,V540/O540,"")</f>
        <v>0</v>
      </c>
      <c r="X540">
        <f>IF(K540,M540/H540,"")</f>
        <v>0</v>
      </c>
      <c r="Y540">
        <f>IF(AND(OR(J540="OK",J540="OPEN"),ISNUMBER(Journal!$G540)),G540*(Journal!$G540-Journal!$E540)/H540,"")</f>
        <v>0</v>
      </c>
      <c r="Z540">
        <f>IF(AA540="","",IF(AND(ISNUMBER(Settings!$D$5),ISNUMBER(Settings!$E$5),IF(Settings!$D$5&lt;=Settings!$E$5,AND(AA540&gt;=Settings!$D$5,AA540&lt;Settings!$E$5),OR(AA540&gt;=Settings!$D$5,AA540&lt;Settings!$E$5))),Settings!$A$5,IF(AND(ISNUMBER(Settings!$D$6),ISNUMBER(Settings!$E$6),IF(Settings!$D$6&lt;=Settings!$E$6,AND(AA540&gt;=Settings!$D$6,AA540&lt;Settings!$E$6),OR(AA540&gt;=Settings!$D$6,AA540&lt;Settings!$E$6))),Settings!$A$6,IF(AND(ISNUMBER(Settings!$D$7),ISNUMBER(Settings!$E$7),IF(Settings!$D$7&lt;=Settings!$E$7,AND(AA540&gt;=Settings!$D$7,AA540&lt;Settings!$E$7),OR(AA540&gt;=Settings!$D$7,AA540&lt;Settings!$E$7))),Settings!$A$7,IF(AND(ISNUMBER(Settings!$D$8),ISNUMBER(Settings!$E$8),IF(Settings!$D$8&lt;=Settings!$E$8,AND(AA540&gt;=Settings!$D$8,AA540&lt;Settings!$E$8),OR(AA540&gt;=Settings!$D$8,AA540&lt;Settings!$E$8))),Settings!$A$8,IF(AND(ISNUMBER(Settings!$D$9),ISNUMBER(Settings!$E$9),IF(Settings!$D$9&lt;=Settings!$E$9,AND(AA540&gt;=Settings!$D$9,AA540&lt;Settings!$E$9),OR(AA540&gt;=Settings!$D$9,AA540&lt;Settings!$E$9))),Settings!$A$9,IF(AND(ISNUMBER(Settings!$D$10),ISNUMBER(Settings!$E$10),IF(Settings!$D$10&lt;=Settings!$E$10,AND(AA540&gt;=Settings!$D$10,AA540&lt;Settings!$E$10),OR(AA540&gt;=Settings!$D$10,AA540&lt;Settings!$E$10))),Settings!$A$10,"")))))))</f>
        <v>0</v>
      </c>
      <c r="AA540">
        <f>IF(AND(A540,ISNUMBER(Journal!$B540)),MOD(ROUND(MOD(Journal!$B540,1)*1440,0)-ROUND(Journal!$D$8*60,0),1440),"")</f>
        <v>0</v>
      </c>
      <c r="AB540">
        <f>IF(G540=1,"LONG",IF(G540=-1,"SHORT",""))</f>
        <v>0</v>
      </c>
      <c r="AC540">
        <f>AC539+IF(K540,1,0)</f>
        <v>0</v>
      </c>
      <c r="AD540">
        <f>IF(K540,AC540,"")</f>
        <v>0</v>
      </c>
      <c r="AE540">
        <f>J540="OPEN"</f>
        <v>0</v>
      </c>
      <c r="AF540">
        <f>AND(J540&lt;&gt;"",J540&lt;&gt;"OK",J540&lt;&gt;"OPEN")</f>
        <v>0</v>
      </c>
      <c r="AH540">
        <v>529</v>
      </c>
      <c r="AI540">
        <f>IF(AH540&gt;$AZ$11,"",IF(AH540=0,Journal!$D$3,INDEX($Q$11:$Q$1010,MATCH(AH540,$AD$11:$AD$1010,0))))</f>
        <v>0</v>
      </c>
      <c r="AJ540">
        <v>530</v>
      </c>
      <c r="AK540">
        <f>IF(AJ540&gt;$AZ$11,"",INDEX($P$11:$P$1010,MATCH(AJ540,$AD$11:$AD$1010,0)))</f>
        <v>0</v>
      </c>
    </row>
    <row r="541" spans="1:37">
      <c r="A541">
        <f>COUNTA(Journal!A541:M541)&gt;0</f>
        <v>0</v>
      </c>
      <c r="B541">
        <f>IF(Journal!$C541="",0,IFERROR(MATCH(Journal!$C541,Markets!$A$5:$A$154,0),0))</f>
        <v>0</v>
      </c>
      <c r="C541">
        <f>IF(B541&gt;0,INDEX(Markets!$C$5:$C$154,B541),"")</f>
        <v>0</v>
      </c>
      <c r="D541">
        <f>IF(B541&gt;0,INDEX(Markets!$F$5:$F$154,B541),"")</f>
        <v>0</v>
      </c>
      <c r="E541">
        <f>IF(B541&gt;0,IF(INDEX(Markets!$G$5:$G$154,B541)="",Journal!$D$4,INDEX(Markets!$G$5:$G$154,B541)),"")</f>
        <v>0</v>
      </c>
      <c r="F541">
        <f>IF(B541&gt;0,N(INDEX(Markets!$H$5:$H$154,B541)),0)</f>
        <v>0</v>
      </c>
      <c r="G541">
        <f>IF(Journal!$D541="LONG",1,IF(Journal!$D541="SHORT",-1,0))</f>
        <v>0</v>
      </c>
      <c r="H541">
        <f>IF(AND(ISNUMBER(Journal!$E541),ISNUMBER(Journal!$F541)),ABS(Journal!$E541-Journal!$F541),"")</f>
        <v>0</v>
      </c>
      <c r="I541">
        <f>IF(NOT(A541),"",IF(Journal!$C541="","INSTRUMENT MISSING",IF(B541=0,"UNKNOWN INSTRUMENT",IF(OR(NOT(ISNUMBER(C541)),NOT(ISNUMBER(D541))),"INSTRUMENT SPECS MISSING",IF(OR(C541&lt;=0,D541&lt;=0),"INSTRUMENT SPECS MISSING",IF(NOT(ISNUMBER(Journal!$E541)),"ENTRY MISSING",IF(NOT(ISNUMBER(Journal!$F541)),"SL MISSING",IF(Journal!$F541=Journal!$E541,"SL = ENTRY",IF(G541=0,"DIRECTION MISSING",IF(G541*(Journal!$E541-Journal!$F541)&lt;=0,"SL WRONG SIDE",IF(NOT(AND(ISNUMBER(Journal!$L541),Journal!$L541&gt;0)),IF(TRUE,"LOTS MISSING","RISK MISSING"),"")))))))))))</f>
        <v>0</v>
      </c>
      <c r="J541">
        <f>IF(NOT(A541),"",IF(I541&lt;&gt;"",I541,IF(AND(ISNUMBER(Journal!$G541),G541*(Journal!$G541-Journal!$E541)&lt;=0),"TP1 WRONG SIDE",IF(AND(ISNUMBER(Journal!$H541),G541*(Journal!$H541-Journal!$E541)&lt;=0),"TP2 WRONG SIDE",IF(AND(ISNUMBER(Journal!$I541),G541*(Journal!$I541-Journal!$E541)&lt;=0),"TP3 WRONG SIDE",IF(Journal!$K541="","OPEN",IF(AND(Journal!$M541&lt;&gt;"",OR(NOT(ISNUMBER(Journal!$M541)),Journal!$M541&lt;=0,Journal!$M541&gt;=1)),"TP1 % INVALID",IF(Journal!$K541="SL","OK",IF(Journal!$K541="TP",IF(ISNUMBER(Journal!$G541),"OK","TP1 MISSING"),IF(Journal!$K541="Manual exit",IF(ISNUMBER(Journal!$J541),"OK","MANUAL MISSING"),IF(Journal!$K541="TP1 + Breakeven",IF(ISNUMBER(Journal!$G541),"OK","TP1 MISSING"),IF(Journal!$K541="TP1 + Manual",IF(ISNUMBER(Journal!$G541),IF(ISNUMBER(Journal!$J541),"OK","MANUAL MISSING"),IF(ISNUMBER(Journal!$J541),"TP1 MISSING","TP1 &amp; MANUAL MISSING")),IF(Journal!$K541="Multiple TP",IF(ISNUMBER(Journal!$G541),IF(ISNUMBER(Journal!$H541),"OK","TP2 MISSING"),IF(ISNUMBER(Journal!$H541),"TP1 MISSING","TP1 &amp; TP2 MISSING")),"UNKNOWN OUTCOME")))))))))))))</f>
        <v>0</v>
      </c>
      <c r="K541">
        <f>J541="OK"</f>
        <v>0</v>
      </c>
      <c r="L541">
        <f>IF(ISNUMBER(Journal!$M541),Journal!$M541,0.5)</f>
        <v>0</v>
      </c>
      <c r="M541">
        <f>IF(NOT(K541),"",G541*IF(Journal!$K541="SL",Journal!$F541-Journal!$E541,IF(Journal!$K541="TP",Journal!$G541-Journal!$E541,IF(Journal!$K541="Manual exit",Journal!$J541-Journal!$E541,IF(Journal!$K541="TP1 + Breakeven",L541*(Journal!$G541-Journal!$E541),IF(Journal!$K541="TP1 + Manual",L541*(Journal!$G541-Journal!$E541)+(1-L541)*(Journal!$J541-Journal!$E541),(Journal!$G541+Journal!$H541+IF(ISNUMBER(Journal!$I541),Journal!$I541,0))/IF(ISNUMBER(Journal!$I541),3,2)-Journal!$E541))))))</f>
        <v>0</v>
      </c>
      <c r="N541">
        <f>IF(K541,Journal!$E541+G541*M541,"")</f>
        <v>0</v>
      </c>
      <c r="O541">
        <f>Q540</f>
        <v>0</v>
      </c>
      <c r="P541">
        <f>IF(OR(NOT(A541),I541&lt;&gt;""),"",Journal!$L541)</f>
        <v>0</v>
      </c>
      <c r="Q541">
        <f>O541+IF(K541,V541,0)</f>
        <v>0</v>
      </c>
      <c r="R541">
        <f>IF(P541="","",H541*P541*C541*D541)</f>
        <v>0</v>
      </c>
      <c r="S541">
        <f>IF(K541,M541*P541*C541*D541,"")</f>
        <v>0</v>
      </c>
      <c r="T541">
        <f>IF(K541,-IF(F541&gt;0,F541*Journal!$E541*P541*C541*D541,P541*E541),"")</f>
        <v>0</v>
      </c>
      <c r="U541">
        <f>IF(K541,IF(S541&gt;0,"W",IF(S541&lt;0,"L","B")),"")</f>
        <v>0</v>
      </c>
      <c r="V541">
        <f>IF(K541,S541+T541,"")</f>
        <v>0</v>
      </c>
      <c r="W541">
        <f>IF(K541,V541/O541,"")</f>
        <v>0</v>
      </c>
      <c r="X541">
        <f>IF(K541,M541/H541,"")</f>
        <v>0</v>
      </c>
      <c r="Y541">
        <f>IF(AND(OR(J541="OK",J541="OPEN"),ISNUMBER(Journal!$G541)),G541*(Journal!$G541-Journal!$E541)/H541,"")</f>
        <v>0</v>
      </c>
      <c r="Z541">
        <f>IF(AA541="","",IF(AND(ISNUMBER(Settings!$D$5),ISNUMBER(Settings!$E$5),IF(Settings!$D$5&lt;=Settings!$E$5,AND(AA541&gt;=Settings!$D$5,AA541&lt;Settings!$E$5),OR(AA541&gt;=Settings!$D$5,AA541&lt;Settings!$E$5))),Settings!$A$5,IF(AND(ISNUMBER(Settings!$D$6),ISNUMBER(Settings!$E$6),IF(Settings!$D$6&lt;=Settings!$E$6,AND(AA541&gt;=Settings!$D$6,AA541&lt;Settings!$E$6),OR(AA541&gt;=Settings!$D$6,AA541&lt;Settings!$E$6))),Settings!$A$6,IF(AND(ISNUMBER(Settings!$D$7),ISNUMBER(Settings!$E$7),IF(Settings!$D$7&lt;=Settings!$E$7,AND(AA541&gt;=Settings!$D$7,AA541&lt;Settings!$E$7),OR(AA541&gt;=Settings!$D$7,AA541&lt;Settings!$E$7))),Settings!$A$7,IF(AND(ISNUMBER(Settings!$D$8),ISNUMBER(Settings!$E$8),IF(Settings!$D$8&lt;=Settings!$E$8,AND(AA541&gt;=Settings!$D$8,AA541&lt;Settings!$E$8),OR(AA541&gt;=Settings!$D$8,AA541&lt;Settings!$E$8))),Settings!$A$8,IF(AND(ISNUMBER(Settings!$D$9),ISNUMBER(Settings!$E$9),IF(Settings!$D$9&lt;=Settings!$E$9,AND(AA541&gt;=Settings!$D$9,AA541&lt;Settings!$E$9),OR(AA541&gt;=Settings!$D$9,AA541&lt;Settings!$E$9))),Settings!$A$9,IF(AND(ISNUMBER(Settings!$D$10),ISNUMBER(Settings!$E$10),IF(Settings!$D$10&lt;=Settings!$E$10,AND(AA541&gt;=Settings!$D$10,AA541&lt;Settings!$E$10),OR(AA541&gt;=Settings!$D$10,AA541&lt;Settings!$E$10))),Settings!$A$10,"")))))))</f>
        <v>0</v>
      </c>
      <c r="AA541">
        <f>IF(AND(A541,ISNUMBER(Journal!$B541)),MOD(ROUND(MOD(Journal!$B541,1)*1440,0)-ROUND(Journal!$D$8*60,0),1440),"")</f>
        <v>0</v>
      </c>
      <c r="AB541">
        <f>IF(G541=1,"LONG",IF(G541=-1,"SHORT",""))</f>
        <v>0</v>
      </c>
      <c r="AC541">
        <f>AC540+IF(K541,1,0)</f>
        <v>0</v>
      </c>
      <c r="AD541">
        <f>IF(K541,AC541,"")</f>
        <v>0</v>
      </c>
      <c r="AE541">
        <f>J541="OPEN"</f>
        <v>0</v>
      </c>
      <c r="AF541">
        <f>AND(J541&lt;&gt;"",J541&lt;&gt;"OK",J541&lt;&gt;"OPEN")</f>
        <v>0</v>
      </c>
      <c r="AH541">
        <v>530</v>
      </c>
      <c r="AI541">
        <f>IF(AH541&gt;$AZ$11,"",IF(AH541=0,Journal!$D$3,INDEX($Q$11:$Q$1010,MATCH(AH541,$AD$11:$AD$1010,0))))</f>
        <v>0</v>
      </c>
      <c r="AJ541">
        <v>531</v>
      </c>
      <c r="AK541">
        <f>IF(AJ541&gt;$AZ$11,"",INDEX($P$11:$P$1010,MATCH(AJ541,$AD$11:$AD$1010,0)))</f>
        <v>0</v>
      </c>
    </row>
    <row r="542" spans="1:37">
      <c r="A542">
        <f>COUNTA(Journal!A542:M542)&gt;0</f>
        <v>0</v>
      </c>
      <c r="B542">
        <f>IF(Journal!$C542="",0,IFERROR(MATCH(Journal!$C542,Markets!$A$5:$A$154,0),0))</f>
        <v>0</v>
      </c>
      <c r="C542">
        <f>IF(B542&gt;0,INDEX(Markets!$C$5:$C$154,B542),"")</f>
        <v>0</v>
      </c>
      <c r="D542">
        <f>IF(B542&gt;0,INDEX(Markets!$F$5:$F$154,B542),"")</f>
        <v>0</v>
      </c>
      <c r="E542">
        <f>IF(B542&gt;0,IF(INDEX(Markets!$G$5:$G$154,B542)="",Journal!$D$4,INDEX(Markets!$G$5:$G$154,B542)),"")</f>
        <v>0</v>
      </c>
      <c r="F542">
        <f>IF(B542&gt;0,N(INDEX(Markets!$H$5:$H$154,B542)),0)</f>
        <v>0</v>
      </c>
      <c r="G542">
        <f>IF(Journal!$D542="LONG",1,IF(Journal!$D542="SHORT",-1,0))</f>
        <v>0</v>
      </c>
      <c r="H542">
        <f>IF(AND(ISNUMBER(Journal!$E542),ISNUMBER(Journal!$F542)),ABS(Journal!$E542-Journal!$F542),"")</f>
        <v>0</v>
      </c>
      <c r="I542">
        <f>IF(NOT(A542),"",IF(Journal!$C542="","INSTRUMENT MISSING",IF(B542=0,"UNKNOWN INSTRUMENT",IF(OR(NOT(ISNUMBER(C542)),NOT(ISNUMBER(D542))),"INSTRUMENT SPECS MISSING",IF(OR(C542&lt;=0,D542&lt;=0),"INSTRUMENT SPECS MISSING",IF(NOT(ISNUMBER(Journal!$E542)),"ENTRY MISSING",IF(NOT(ISNUMBER(Journal!$F542)),"SL MISSING",IF(Journal!$F542=Journal!$E542,"SL = ENTRY",IF(G542=0,"DIRECTION MISSING",IF(G542*(Journal!$E542-Journal!$F542)&lt;=0,"SL WRONG SIDE",IF(NOT(AND(ISNUMBER(Journal!$L542),Journal!$L542&gt;0)),IF(TRUE,"LOTS MISSING","RISK MISSING"),"")))))))))))</f>
        <v>0</v>
      </c>
      <c r="J542">
        <f>IF(NOT(A542),"",IF(I542&lt;&gt;"",I542,IF(AND(ISNUMBER(Journal!$G542),G542*(Journal!$G542-Journal!$E542)&lt;=0),"TP1 WRONG SIDE",IF(AND(ISNUMBER(Journal!$H542),G542*(Journal!$H542-Journal!$E542)&lt;=0),"TP2 WRONG SIDE",IF(AND(ISNUMBER(Journal!$I542),G542*(Journal!$I542-Journal!$E542)&lt;=0),"TP3 WRONG SIDE",IF(Journal!$K542="","OPEN",IF(AND(Journal!$M542&lt;&gt;"",OR(NOT(ISNUMBER(Journal!$M542)),Journal!$M542&lt;=0,Journal!$M542&gt;=1)),"TP1 % INVALID",IF(Journal!$K542="SL","OK",IF(Journal!$K542="TP",IF(ISNUMBER(Journal!$G542),"OK","TP1 MISSING"),IF(Journal!$K542="Manual exit",IF(ISNUMBER(Journal!$J542),"OK","MANUAL MISSING"),IF(Journal!$K542="TP1 + Breakeven",IF(ISNUMBER(Journal!$G542),"OK","TP1 MISSING"),IF(Journal!$K542="TP1 + Manual",IF(ISNUMBER(Journal!$G542),IF(ISNUMBER(Journal!$J542),"OK","MANUAL MISSING"),IF(ISNUMBER(Journal!$J542),"TP1 MISSING","TP1 &amp; MANUAL MISSING")),IF(Journal!$K542="Multiple TP",IF(ISNUMBER(Journal!$G542),IF(ISNUMBER(Journal!$H542),"OK","TP2 MISSING"),IF(ISNUMBER(Journal!$H542),"TP1 MISSING","TP1 &amp; TP2 MISSING")),"UNKNOWN OUTCOME")))))))))))))</f>
        <v>0</v>
      </c>
      <c r="K542">
        <f>J542="OK"</f>
        <v>0</v>
      </c>
      <c r="L542">
        <f>IF(ISNUMBER(Journal!$M542),Journal!$M542,0.5)</f>
        <v>0</v>
      </c>
      <c r="M542">
        <f>IF(NOT(K542),"",G542*IF(Journal!$K542="SL",Journal!$F542-Journal!$E542,IF(Journal!$K542="TP",Journal!$G542-Journal!$E542,IF(Journal!$K542="Manual exit",Journal!$J542-Journal!$E542,IF(Journal!$K542="TP1 + Breakeven",L542*(Journal!$G542-Journal!$E542),IF(Journal!$K542="TP1 + Manual",L542*(Journal!$G542-Journal!$E542)+(1-L542)*(Journal!$J542-Journal!$E542),(Journal!$G542+Journal!$H542+IF(ISNUMBER(Journal!$I542),Journal!$I542,0))/IF(ISNUMBER(Journal!$I542),3,2)-Journal!$E542))))))</f>
        <v>0</v>
      </c>
      <c r="N542">
        <f>IF(K542,Journal!$E542+G542*M542,"")</f>
        <v>0</v>
      </c>
      <c r="O542">
        <f>Q541</f>
        <v>0</v>
      </c>
      <c r="P542">
        <f>IF(OR(NOT(A542),I542&lt;&gt;""),"",Journal!$L542)</f>
        <v>0</v>
      </c>
      <c r="Q542">
        <f>O542+IF(K542,V542,0)</f>
        <v>0</v>
      </c>
      <c r="R542">
        <f>IF(P542="","",H542*P542*C542*D542)</f>
        <v>0</v>
      </c>
      <c r="S542">
        <f>IF(K542,M542*P542*C542*D542,"")</f>
        <v>0</v>
      </c>
      <c r="T542">
        <f>IF(K542,-IF(F542&gt;0,F542*Journal!$E542*P542*C542*D542,P542*E542),"")</f>
        <v>0</v>
      </c>
      <c r="U542">
        <f>IF(K542,IF(S542&gt;0,"W",IF(S542&lt;0,"L","B")),"")</f>
        <v>0</v>
      </c>
      <c r="V542">
        <f>IF(K542,S542+T542,"")</f>
        <v>0</v>
      </c>
      <c r="W542">
        <f>IF(K542,V542/O542,"")</f>
        <v>0</v>
      </c>
      <c r="X542">
        <f>IF(K542,M542/H542,"")</f>
        <v>0</v>
      </c>
      <c r="Y542">
        <f>IF(AND(OR(J542="OK",J542="OPEN"),ISNUMBER(Journal!$G542)),G542*(Journal!$G542-Journal!$E542)/H542,"")</f>
        <v>0</v>
      </c>
      <c r="Z542">
        <f>IF(AA542="","",IF(AND(ISNUMBER(Settings!$D$5),ISNUMBER(Settings!$E$5),IF(Settings!$D$5&lt;=Settings!$E$5,AND(AA542&gt;=Settings!$D$5,AA542&lt;Settings!$E$5),OR(AA542&gt;=Settings!$D$5,AA542&lt;Settings!$E$5))),Settings!$A$5,IF(AND(ISNUMBER(Settings!$D$6),ISNUMBER(Settings!$E$6),IF(Settings!$D$6&lt;=Settings!$E$6,AND(AA542&gt;=Settings!$D$6,AA542&lt;Settings!$E$6),OR(AA542&gt;=Settings!$D$6,AA542&lt;Settings!$E$6))),Settings!$A$6,IF(AND(ISNUMBER(Settings!$D$7),ISNUMBER(Settings!$E$7),IF(Settings!$D$7&lt;=Settings!$E$7,AND(AA542&gt;=Settings!$D$7,AA542&lt;Settings!$E$7),OR(AA542&gt;=Settings!$D$7,AA542&lt;Settings!$E$7))),Settings!$A$7,IF(AND(ISNUMBER(Settings!$D$8),ISNUMBER(Settings!$E$8),IF(Settings!$D$8&lt;=Settings!$E$8,AND(AA542&gt;=Settings!$D$8,AA542&lt;Settings!$E$8),OR(AA542&gt;=Settings!$D$8,AA542&lt;Settings!$E$8))),Settings!$A$8,IF(AND(ISNUMBER(Settings!$D$9),ISNUMBER(Settings!$E$9),IF(Settings!$D$9&lt;=Settings!$E$9,AND(AA542&gt;=Settings!$D$9,AA542&lt;Settings!$E$9),OR(AA542&gt;=Settings!$D$9,AA542&lt;Settings!$E$9))),Settings!$A$9,IF(AND(ISNUMBER(Settings!$D$10),ISNUMBER(Settings!$E$10),IF(Settings!$D$10&lt;=Settings!$E$10,AND(AA542&gt;=Settings!$D$10,AA542&lt;Settings!$E$10),OR(AA542&gt;=Settings!$D$10,AA542&lt;Settings!$E$10))),Settings!$A$10,"")))))))</f>
        <v>0</v>
      </c>
      <c r="AA542">
        <f>IF(AND(A542,ISNUMBER(Journal!$B542)),MOD(ROUND(MOD(Journal!$B542,1)*1440,0)-ROUND(Journal!$D$8*60,0),1440),"")</f>
        <v>0</v>
      </c>
      <c r="AB542">
        <f>IF(G542=1,"LONG",IF(G542=-1,"SHORT",""))</f>
        <v>0</v>
      </c>
      <c r="AC542">
        <f>AC541+IF(K542,1,0)</f>
        <v>0</v>
      </c>
      <c r="AD542">
        <f>IF(K542,AC542,"")</f>
        <v>0</v>
      </c>
      <c r="AE542">
        <f>J542="OPEN"</f>
        <v>0</v>
      </c>
      <c r="AF542">
        <f>AND(J542&lt;&gt;"",J542&lt;&gt;"OK",J542&lt;&gt;"OPEN")</f>
        <v>0</v>
      </c>
      <c r="AH542">
        <v>531</v>
      </c>
      <c r="AI542">
        <f>IF(AH542&gt;$AZ$11,"",IF(AH542=0,Journal!$D$3,INDEX($Q$11:$Q$1010,MATCH(AH542,$AD$11:$AD$1010,0))))</f>
        <v>0</v>
      </c>
      <c r="AJ542">
        <v>532</v>
      </c>
      <c r="AK542">
        <f>IF(AJ542&gt;$AZ$11,"",INDEX($P$11:$P$1010,MATCH(AJ542,$AD$11:$AD$1010,0)))</f>
        <v>0</v>
      </c>
    </row>
    <row r="543" spans="1:37">
      <c r="A543">
        <f>COUNTA(Journal!A543:M543)&gt;0</f>
        <v>0</v>
      </c>
      <c r="B543">
        <f>IF(Journal!$C543="",0,IFERROR(MATCH(Journal!$C543,Markets!$A$5:$A$154,0),0))</f>
        <v>0</v>
      </c>
      <c r="C543">
        <f>IF(B543&gt;0,INDEX(Markets!$C$5:$C$154,B543),"")</f>
        <v>0</v>
      </c>
      <c r="D543">
        <f>IF(B543&gt;0,INDEX(Markets!$F$5:$F$154,B543),"")</f>
        <v>0</v>
      </c>
      <c r="E543">
        <f>IF(B543&gt;0,IF(INDEX(Markets!$G$5:$G$154,B543)="",Journal!$D$4,INDEX(Markets!$G$5:$G$154,B543)),"")</f>
        <v>0</v>
      </c>
      <c r="F543">
        <f>IF(B543&gt;0,N(INDEX(Markets!$H$5:$H$154,B543)),0)</f>
        <v>0</v>
      </c>
      <c r="G543">
        <f>IF(Journal!$D543="LONG",1,IF(Journal!$D543="SHORT",-1,0))</f>
        <v>0</v>
      </c>
      <c r="H543">
        <f>IF(AND(ISNUMBER(Journal!$E543),ISNUMBER(Journal!$F543)),ABS(Journal!$E543-Journal!$F543),"")</f>
        <v>0</v>
      </c>
      <c r="I543">
        <f>IF(NOT(A543),"",IF(Journal!$C543="","INSTRUMENT MISSING",IF(B543=0,"UNKNOWN INSTRUMENT",IF(OR(NOT(ISNUMBER(C543)),NOT(ISNUMBER(D543))),"INSTRUMENT SPECS MISSING",IF(OR(C543&lt;=0,D543&lt;=0),"INSTRUMENT SPECS MISSING",IF(NOT(ISNUMBER(Journal!$E543)),"ENTRY MISSING",IF(NOT(ISNUMBER(Journal!$F543)),"SL MISSING",IF(Journal!$F543=Journal!$E543,"SL = ENTRY",IF(G543=0,"DIRECTION MISSING",IF(G543*(Journal!$E543-Journal!$F543)&lt;=0,"SL WRONG SIDE",IF(NOT(AND(ISNUMBER(Journal!$L543),Journal!$L543&gt;0)),IF(TRUE,"LOTS MISSING","RISK MISSING"),"")))))))))))</f>
        <v>0</v>
      </c>
      <c r="J543">
        <f>IF(NOT(A543),"",IF(I543&lt;&gt;"",I543,IF(AND(ISNUMBER(Journal!$G543),G543*(Journal!$G543-Journal!$E543)&lt;=0),"TP1 WRONG SIDE",IF(AND(ISNUMBER(Journal!$H543),G543*(Journal!$H543-Journal!$E543)&lt;=0),"TP2 WRONG SIDE",IF(AND(ISNUMBER(Journal!$I543),G543*(Journal!$I543-Journal!$E543)&lt;=0),"TP3 WRONG SIDE",IF(Journal!$K543="","OPEN",IF(AND(Journal!$M543&lt;&gt;"",OR(NOT(ISNUMBER(Journal!$M543)),Journal!$M543&lt;=0,Journal!$M543&gt;=1)),"TP1 % INVALID",IF(Journal!$K543="SL","OK",IF(Journal!$K543="TP",IF(ISNUMBER(Journal!$G543),"OK","TP1 MISSING"),IF(Journal!$K543="Manual exit",IF(ISNUMBER(Journal!$J543),"OK","MANUAL MISSING"),IF(Journal!$K543="TP1 + Breakeven",IF(ISNUMBER(Journal!$G543),"OK","TP1 MISSING"),IF(Journal!$K543="TP1 + Manual",IF(ISNUMBER(Journal!$G543),IF(ISNUMBER(Journal!$J543),"OK","MANUAL MISSING"),IF(ISNUMBER(Journal!$J543),"TP1 MISSING","TP1 &amp; MANUAL MISSING")),IF(Journal!$K543="Multiple TP",IF(ISNUMBER(Journal!$G543),IF(ISNUMBER(Journal!$H543),"OK","TP2 MISSING"),IF(ISNUMBER(Journal!$H543),"TP1 MISSING","TP1 &amp; TP2 MISSING")),"UNKNOWN OUTCOME")))))))))))))</f>
        <v>0</v>
      </c>
      <c r="K543">
        <f>J543="OK"</f>
        <v>0</v>
      </c>
      <c r="L543">
        <f>IF(ISNUMBER(Journal!$M543),Journal!$M543,0.5)</f>
        <v>0</v>
      </c>
      <c r="M543">
        <f>IF(NOT(K543),"",G543*IF(Journal!$K543="SL",Journal!$F543-Journal!$E543,IF(Journal!$K543="TP",Journal!$G543-Journal!$E543,IF(Journal!$K543="Manual exit",Journal!$J543-Journal!$E543,IF(Journal!$K543="TP1 + Breakeven",L543*(Journal!$G543-Journal!$E543),IF(Journal!$K543="TP1 + Manual",L543*(Journal!$G543-Journal!$E543)+(1-L543)*(Journal!$J543-Journal!$E543),(Journal!$G543+Journal!$H543+IF(ISNUMBER(Journal!$I543),Journal!$I543,0))/IF(ISNUMBER(Journal!$I543),3,2)-Journal!$E543))))))</f>
        <v>0</v>
      </c>
      <c r="N543">
        <f>IF(K543,Journal!$E543+G543*M543,"")</f>
        <v>0</v>
      </c>
      <c r="O543">
        <f>Q542</f>
        <v>0</v>
      </c>
      <c r="P543">
        <f>IF(OR(NOT(A543),I543&lt;&gt;""),"",Journal!$L543)</f>
        <v>0</v>
      </c>
      <c r="Q543">
        <f>O543+IF(K543,V543,0)</f>
        <v>0</v>
      </c>
      <c r="R543">
        <f>IF(P543="","",H543*P543*C543*D543)</f>
        <v>0</v>
      </c>
      <c r="S543">
        <f>IF(K543,M543*P543*C543*D543,"")</f>
        <v>0</v>
      </c>
      <c r="T543">
        <f>IF(K543,-IF(F543&gt;0,F543*Journal!$E543*P543*C543*D543,P543*E543),"")</f>
        <v>0</v>
      </c>
      <c r="U543">
        <f>IF(K543,IF(S543&gt;0,"W",IF(S543&lt;0,"L","B")),"")</f>
        <v>0</v>
      </c>
      <c r="V543">
        <f>IF(K543,S543+T543,"")</f>
        <v>0</v>
      </c>
      <c r="W543">
        <f>IF(K543,V543/O543,"")</f>
        <v>0</v>
      </c>
      <c r="X543">
        <f>IF(K543,M543/H543,"")</f>
        <v>0</v>
      </c>
      <c r="Y543">
        <f>IF(AND(OR(J543="OK",J543="OPEN"),ISNUMBER(Journal!$G543)),G543*(Journal!$G543-Journal!$E543)/H543,"")</f>
        <v>0</v>
      </c>
      <c r="Z543">
        <f>IF(AA543="","",IF(AND(ISNUMBER(Settings!$D$5),ISNUMBER(Settings!$E$5),IF(Settings!$D$5&lt;=Settings!$E$5,AND(AA543&gt;=Settings!$D$5,AA543&lt;Settings!$E$5),OR(AA543&gt;=Settings!$D$5,AA543&lt;Settings!$E$5))),Settings!$A$5,IF(AND(ISNUMBER(Settings!$D$6),ISNUMBER(Settings!$E$6),IF(Settings!$D$6&lt;=Settings!$E$6,AND(AA543&gt;=Settings!$D$6,AA543&lt;Settings!$E$6),OR(AA543&gt;=Settings!$D$6,AA543&lt;Settings!$E$6))),Settings!$A$6,IF(AND(ISNUMBER(Settings!$D$7),ISNUMBER(Settings!$E$7),IF(Settings!$D$7&lt;=Settings!$E$7,AND(AA543&gt;=Settings!$D$7,AA543&lt;Settings!$E$7),OR(AA543&gt;=Settings!$D$7,AA543&lt;Settings!$E$7))),Settings!$A$7,IF(AND(ISNUMBER(Settings!$D$8),ISNUMBER(Settings!$E$8),IF(Settings!$D$8&lt;=Settings!$E$8,AND(AA543&gt;=Settings!$D$8,AA543&lt;Settings!$E$8),OR(AA543&gt;=Settings!$D$8,AA543&lt;Settings!$E$8))),Settings!$A$8,IF(AND(ISNUMBER(Settings!$D$9),ISNUMBER(Settings!$E$9),IF(Settings!$D$9&lt;=Settings!$E$9,AND(AA543&gt;=Settings!$D$9,AA543&lt;Settings!$E$9),OR(AA543&gt;=Settings!$D$9,AA543&lt;Settings!$E$9))),Settings!$A$9,IF(AND(ISNUMBER(Settings!$D$10),ISNUMBER(Settings!$E$10),IF(Settings!$D$10&lt;=Settings!$E$10,AND(AA543&gt;=Settings!$D$10,AA543&lt;Settings!$E$10),OR(AA543&gt;=Settings!$D$10,AA543&lt;Settings!$E$10))),Settings!$A$10,"")))))))</f>
        <v>0</v>
      </c>
      <c r="AA543">
        <f>IF(AND(A543,ISNUMBER(Journal!$B543)),MOD(ROUND(MOD(Journal!$B543,1)*1440,0)-ROUND(Journal!$D$8*60,0),1440),"")</f>
        <v>0</v>
      </c>
      <c r="AB543">
        <f>IF(G543=1,"LONG",IF(G543=-1,"SHORT",""))</f>
        <v>0</v>
      </c>
      <c r="AC543">
        <f>AC542+IF(K543,1,0)</f>
        <v>0</v>
      </c>
      <c r="AD543">
        <f>IF(K543,AC543,"")</f>
        <v>0</v>
      </c>
      <c r="AE543">
        <f>J543="OPEN"</f>
        <v>0</v>
      </c>
      <c r="AF543">
        <f>AND(J543&lt;&gt;"",J543&lt;&gt;"OK",J543&lt;&gt;"OPEN")</f>
        <v>0</v>
      </c>
      <c r="AH543">
        <v>532</v>
      </c>
      <c r="AI543">
        <f>IF(AH543&gt;$AZ$11,"",IF(AH543=0,Journal!$D$3,INDEX($Q$11:$Q$1010,MATCH(AH543,$AD$11:$AD$1010,0))))</f>
        <v>0</v>
      </c>
      <c r="AJ543">
        <v>533</v>
      </c>
      <c r="AK543">
        <f>IF(AJ543&gt;$AZ$11,"",INDEX($P$11:$P$1010,MATCH(AJ543,$AD$11:$AD$1010,0)))</f>
        <v>0</v>
      </c>
    </row>
    <row r="544" spans="1:37">
      <c r="A544">
        <f>COUNTA(Journal!A544:M544)&gt;0</f>
        <v>0</v>
      </c>
      <c r="B544">
        <f>IF(Journal!$C544="",0,IFERROR(MATCH(Journal!$C544,Markets!$A$5:$A$154,0),0))</f>
        <v>0</v>
      </c>
      <c r="C544">
        <f>IF(B544&gt;0,INDEX(Markets!$C$5:$C$154,B544),"")</f>
        <v>0</v>
      </c>
      <c r="D544">
        <f>IF(B544&gt;0,INDEX(Markets!$F$5:$F$154,B544),"")</f>
        <v>0</v>
      </c>
      <c r="E544">
        <f>IF(B544&gt;0,IF(INDEX(Markets!$G$5:$G$154,B544)="",Journal!$D$4,INDEX(Markets!$G$5:$G$154,B544)),"")</f>
        <v>0</v>
      </c>
      <c r="F544">
        <f>IF(B544&gt;0,N(INDEX(Markets!$H$5:$H$154,B544)),0)</f>
        <v>0</v>
      </c>
      <c r="G544">
        <f>IF(Journal!$D544="LONG",1,IF(Journal!$D544="SHORT",-1,0))</f>
        <v>0</v>
      </c>
      <c r="H544">
        <f>IF(AND(ISNUMBER(Journal!$E544),ISNUMBER(Journal!$F544)),ABS(Journal!$E544-Journal!$F544),"")</f>
        <v>0</v>
      </c>
      <c r="I544">
        <f>IF(NOT(A544),"",IF(Journal!$C544="","INSTRUMENT MISSING",IF(B544=0,"UNKNOWN INSTRUMENT",IF(OR(NOT(ISNUMBER(C544)),NOT(ISNUMBER(D544))),"INSTRUMENT SPECS MISSING",IF(OR(C544&lt;=0,D544&lt;=0),"INSTRUMENT SPECS MISSING",IF(NOT(ISNUMBER(Journal!$E544)),"ENTRY MISSING",IF(NOT(ISNUMBER(Journal!$F544)),"SL MISSING",IF(Journal!$F544=Journal!$E544,"SL = ENTRY",IF(G544=0,"DIRECTION MISSING",IF(G544*(Journal!$E544-Journal!$F544)&lt;=0,"SL WRONG SIDE",IF(NOT(AND(ISNUMBER(Journal!$L544),Journal!$L544&gt;0)),IF(TRUE,"LOTS MISSING","RISK MISSING"),"")))))))))))</f>
        <v>0</v>
      </c>
      <c r="J544">
        <f>IF(NOT(A544),"",IF(I544&lt;&gt;"",I544,IF(AND(ISNUMBER(Journal!$G544),G544*(Journal!$G544-Journal!$E544)&lt;=0),"TP1 WRONG SIDE",IF(AND(ISNUMBER(Journal!$H544),G544*(Journal!$H544-Journal!$E544)&lt;=0),"TP2 WRONG SIDE",IF(AND(ISNUMBER(Journal!$I544),G544*(Journal!$I544-Journal!$E544)&lt;=0),"TP3 WRONG SIDE",IF(Journal!$K544="","OPEN",IF(AND(Journal!$M544&lt;&gt;"",OR(NOT(ISNUMBER(Journal!$M544)),Journal!$M544&lt;=0,Journal!$M544&gt;=1)),"TP1 % INVALID",IF(Journal!$K544="SL","OK",IF(Journal!$K544="TP",IF(ISNUMBER(Journal!$G544),"OK","TP1 MISSING"),IF(Journal!$K544="Manual exit",IF(ISNUMBER(Journal!$J544),"OK","MANUAL MISSING"),IF(Journal!$K544="TP1 + Breakeven",IF(ISNUMBER(Journal!$G544),"OK","TP1 MISSING"),IF(Journal!$K544="TP1 + Manual",IF(ISNUMBER(Journal!$G544),IF(ISNUMBER(Journal!$J544),"OK","MANUAL MISSING"),IF(ISNUMBER(Journal!$J544),"TP1 MISSING","TP1 &amp; MANUAL MISSING")),IF(Journal!$K544="Multiple TP",IF(ISNUMBER(Journal!$G544),IF(ISNUMBER(Journal!$H544),"OK","TP2 MISSING"),IF(ISNUMBER(Journal!$H544),"TP1 MISSING","TP1 &amp; TP2 MISSING")),"UNKNOWN OUTCOME")))))))))))))</f>
        <v>0</v>
      </c>
      <c r="K544">
        <f>J544="OK"</f>
        <v>0</v>
      </c>
      <c r="L544">
        <f>IF(ISNUMBER(Journal!$M544),Journal!$M544,0.5)</f>
        <v>0</v>
      </c>
      <c r="M544">
        <f>IF(NOT(K544),"",G544*IF(Journal!$K544="SL",Journal!$F544-Journal!$E544,IF(Journal!$K544="TP",Journal!$G544-Journal!$E544,IF(Journal!$K544="Manual exit",Journal!$J544-Journal!$E544,IF(Journal!$K544="TP1 + Breakeven",L544*(Journal!$G544-Journal!$E544),IF(Journal!$K544="TP1 + Manual",L544*(Journal!$G544-Journal!$E544)+(1-L544)*(Journal!$J544-Journal!$E544),(Journal!$G544+Journal!$H544+IF(ISNUMBER(Journal!$I544),Journal!$I544,0))/IF(ISNUMBER(Journal!$I544),3,2)-Journal!$E544))))))</f>
        <v>0</v>
      </c>
      <c r="N544">
        <f>IF(K544,Journal!$E544+G544*M544,"")</f>
        <v>0</v>
      </c>
      <c r="O544">
        <f>Q543</f>
        <v>0</v>
      </c>
      <c r="P544">
        <f>IF(OR(NOT(A544),I544&lt;&gt;""),"",Journal!$L544)</f>
        <v>0</v>
      </c>
      <c r="Q544">
        <f>O544+IF(K544,V544,0)</f>
        <v>0</v>
      </c>
      <c r="R544">
        <f>IF(P544="","",H544*P544*C544*D544)</f>
        <v>0</v>
      </c>
      <c r="S544">
        <f>IF(K544,M544*P544*C544*D544,"")</f>
        <v>0</v>
      </c>
      <c r="T544">
        <f>IF(K544,-IF(F544&gt;0,F544*Journal!$E544*P544*C544*D544,P544*E544),"")</f>
        <v>0</v>
      </c>
      <c r="U544">
        <f>IF(K544,IF(S544&gt;0,"W",IF(S544&lt;0,"L","B")),"")</f>
        <v>0</v>
      </c>
      <c r="V544">
        <f>IF(K544,S544+T544,"")</f>
        <v>0</v>
      </c>
      <c r="W544">
        <f>IF(K544,V544/O544,"")</f>
        <v>0</v>
      </c>
      <c r="X544">
        <f>IF(K544,M544/H544,"")</f>
        <v>0</v>
      </c>
      <c r="Y544">
        <f>IF(AND(OR(J544="OK",J544="OPEN"),ISNUMBER(Journal!$G544)),G544*(Journal!$G544-Journal!$E544)/H544,"")</f>
        <v>0</v>
      </c>
      <c r="Z544">
        <f>IF(AA544="","",IF(AND(ISNUMBER(Settings!$D$5),ISNUMBER(Settings!$E$5),IF(Settings!$D$5&lt;=Settings!$E$5,AND(AA544&gt;=Settings!$D$5,AA544&lt;Settings!$E$5),OR(AA544&gt;=Settings!$D$5,AA544&lt;Settings!$E$5))),Settings!$A$5,IF(AND(ISNUMBER(Settings!$D$6),ISNUMBER(Settings!$E$6),IF(Settings!$D$6&lt;=Settings!$E$6,AND(AA544&gt;=Settings!$D$6,AA544&lt;Settings!$E$6),OR(AA544&gt;=Settings!$D$6,AA544&lt;Settings!$E$6))),Settings!$A$6,IF(AND(ISNUMBER(Settings!$D$7),ISNUMBER(Settings!$E$7),IF(Settings!$D$7&lt;=Settings!$E$7,AND(AA544&gt;=Settings!$D$7,AA544&lt;Settings!$E$7),OR(AA544&gt;=Settings!$D$7,AA544&lt;Settings!$E$7))),Settings!$A$7,IF(AND(ISNUMBER(Settings!$D$8),ISNUMBER(Settings!$E$8),IF(Settings!$D$8&lt;=Settings!$E$8,AND(AA544&gt;=Settings!$D$8,AA544&lt;Settings!$E$8),OR(AA544&gt;=Settings!$D$8,AA544&lt;Settings!$E$8))),Settings!$A$8,IF(AND(ISNUMBER(Settings!$D$9),ISNUMBER(Settings!$E$9),IF(Settings!$D$9&lt;=Settings!$E$9,AND(AA544&gt;=Settings!$D$9,AA544&lt;Settings!$E$9),OR(AA544&gt;=Settings!$D$9,AA544&lt;Settings!$E$9))),Settings!$A$9,IF(AND(ISNUMBER(Settings!$D$10),ISNUMBER(Settings!$E$10),IF(Settings!$D$10&lt;=Settings!$E$10,AND(AA544&gt;=Settings!$D$10,AA544&lt;Settings!$E$10),OR(AA544&gt;=Settings!$D$10,AA544&lt;Settings!$E$10))),Settings!$A$10,"")))))))</f>
        <v>0</v>
      </c>
      <c r="AA544">
        <f>IF(AND(A544,ISNUMBER(Journal!$B544)),MOD(ROUND(MOD(Journal!$B544,1)*1440,0)-ROUND(Journal!$D$8*60,0),1440),"")</f>
        <v>0</v>
      </c>
      <c r="AB544">
        <f>IF(G544=1,"LONG",IF(G544=-1,"SHORT",""))</f>
        <v>0</v>
      </c>
      <c r="AC544">
        <f>AC543+IF(K544,1,0)</f>
        <v>0</v>
      </c>
      <c r="AD544">
        <f>IF(K544,AC544,"")</f>
        <v>0</v>
      </c>
      <c r="AE544">
        <f>J544="OPEN"</f>
        <v>0</v>
      </c>
      <c r="AF544">
        <f>AND(J544&lt;&gt;"",J544&lt;&gt;"OK",J544&lt;&gt;"OPEN")</f>
        <v>0</v>
      </c>
      <c r="AH544">
        <v>533</v>
      </c>
      <c r="AI544">
        <f>IF(AH544&gt;$AZ$11,"",IF(AH544=0,Journal!$D$3,INDEX($Q$11:$Q$1010,MATCH(AH544,$AD$11:$AD$1010,0))))</f>
        <v>0</v>
      </c>
      <c r="AJ544">
        <v>534</v>
      </c>
      <c r="AK544">
        <f>IF(AJ544&gt;$AZ$11,"",INDEX($P$11:$P$1010,MATCH(AJ544,$AD$11:$AD$1010,0)))</f>
        <v>0</v>
      </c>
    </row>
    <row r="545" spans="1:37">
      <c r="A545">
        <f>COUNTA(Journal!A545:M545)&gt;0</f>
        <v>0</v>
      </c>
      <c r="B545">
        <f>IF(Journal!$C545="",0,IFERROR(MATCH(Journal!$C545,Markets!$A$5:$A$154,0),0))</f>
        <v>0</v>
      </c>
      <c r="C545">
        <f>IF(B545&gt;0,INDEX(Markets!$C$5:$C$154,B545),"")</f>
        <v>0</v>
      </c>
      <c r="D545">
        <f>IF(B545&gt;0,INDEX(Markets!$F$5:$F$154,B545),"")</f>
        <v>0</v>
      </c>
      <c r="E545">
        <f>IF(B545&gt;0,IF(INDEX(Markets!$G$5:$G$154,B545)="",Journal!$D$4,INDEX(Markets!$G$5:$G$154,B545)),"")</f>
        <v>0</v>
      </c>
      <c r="F545">
        <f>IF(B545&gt;0,N(INDEX(Markets!$H$5:$H$154,B545)),0)</f>
        <v>0</v>
      </c>
      <c r="G545">
        <f>IF(Journal!$D545="LONG",1,IF(Journal!$D545="SHORT",-1,0))</f>
        <v>0</v>
      </c>
      <c r="H545">
        <f>IF(AND(ISNUMBER(Journal!$E545),ISNUMBER(Journal!$F545)),ABS(Journal!$E545-Journal!$F545),"")</f>
        <v>0</v>
      </c>
      <c r="I545">
        <f>IF(NOT(A545),"",IF(Journal!$C545="","INSTRUMENT MISSING",IF(B545=0,"UNKNOWN INSTRUMENT",IF(OR(NOT(ISNUMBER(C545)),NOT(ISNUMBER(D545))),"INSTRUMENT SPECS MISSING",IF(OR(C545&lt;=0,D545&lt;=0),"INSTRUMENT SPECS MISSING",IF(NOT(ISNUMBER(Journal!$E545)),"ENTRY MISSING",IF(NOT(ISNUMBER(Journal!$F545)),"SL MISSING",IF(Journal!$F545=Journal!$E545,"SL = ENTRY",IF(G545=0,"DIRECTION MISSING",IF(G545*(Journal!$E545-Journal!$F545)&lt;=0,"SL WRONG SIDE",IF(NOT(AND(ISNUMBER(Journal!$L545),Journal!$L545&gt;0)),IF(TRUE,"LOTS MISSING","RISK MISSING"),"")))))))))))</f>
        <v>0</v>
      </c>
      <c r="J545">
        <f>IF(NOT(A545),"",IF(I545&lt;&gt;"",I545,IF(AND(ISNUMBER(Journal!$G545),G545*(Journal!$G545-Journal!$E545)&lt;=0),"TP1 WRONG SIDE",IF(AND(ISNUMBER(Journal!$H545),G545*(Journal!$H545-Journal!$E545)&lt;=0),"TP2 WRONG SIDE",IF(AND(ISNUMBER(Journal!$I545),G545*(Journal!$I545-Journal!$E545)&lt;=0),"TP3 WRONG SIDE",IF(Journal!$K545="","OPEN",IF(AND(Journal!$M545&lt;&gt;"",OR(NOT(ISNUMBER(Journal!$M545)),Journal!$M545&lt;=0,Journal!$M545&gt;=1)),"TP1 % INVALID",IF(Journal!$K545="SL","OK",IF(Journal!$K545="TP",IF(ISNUMBER(Journal!$G545),"OK","TP1 MISSING"),IF(Journal!$K545="Manual exit",IF(ISNUMBER(Journal!$J545),"OK","MANUAL MISSING"),IF(Journal!$K545="TP1 + Breakeven",IF(ISNUMBER(Journal!$G545),"OK","TP1 MISSING"),IF(Journal!$K545="TP1 + Manual",IF(ISNUMBER(Journal!$G545),IF(ISNUMBER(Journal!$J545),"OK","MANUAL MISSING"),IF(ISNUMBER(Journal!$J545),"TP1 MISSING","TP1 &amp; MANUAL MISSING")),IF(Journal!$K545="Multiple TP",IF(ISNUMBER(Journal!$G545),IF(ISNUMBER(Journal!$H545),"OK","TP2 MISSING"),IF(ISNUMBER(Journal!$H545),"TP1 MISSING","TP1 &amp; TP2 MISSING")),"UNKNOWN OUTCOME")))))))))))))</f>
        <v>0</v>
      </c>
      <c r="K545">
        <f>J545="OK"</f>
        <v>0</v>
      </c>
      <c r="L545">
        <f>IF(ISNUMBER(Journal!$M545),Journal!$M545,0.5)</f>
        <v>0</v>
      </c>
      <c r="M545">
        <f>IF(NOT(K545),"",G545*IF(Journal!$K545="SL",Journal!$F545-Journal!$E545,IF(Journal!$K545="TP",Journal!$G545-Journal!$E545,IF(Journal!$K545="Manual exit",Journal!$J545-Journal!$E545,IF(Journal!$K545="TP1 + Breakeven",L545*(Journal!$G545-Journal!$E545),IF(Journal!$K545="TP1 + Manual",L545*(Journal!$G545-Journal!$E545)+(1-L545)*(Journal!$J545-Journal!$E545),(Journal!$G545+Journal!$H545+IF(ISNUMBER(Journal!$I545),Journal!$I545,0))/IF(ISNUMBER(Journal!$I545),3,2)-Journal!$E545))))))</f>
        <v>0</v>
      </c>
      <c r="N545">
        <f>IF(K545,Journal!$E545+G545*M545,"")</f>
        <v>0</v>
      </c>
      <c r="O545">
        <f>Q544</f>
        <v>0</v>
      </c>
      <c r="P545">
        <f>IF(OR(NOT(A545),I545&lt;&gt;""),"",Journal!$L545)</f>
        <v>0</v>
      </c>
      <c r="Q545">
        <f>O545+IF(K545,V545,0)</f>
        <v>0</v>
      </c>
      <c r="R545">
        <f>IF(P545="","",H545*P545*C545*D545)</f>
        <v>0</v>
      </c>
      <c r="S545">
        <f>IF(K545,M545*P545*C545*D545,"")</f>
        <v>0</v>
      </c>
      <c r="T545">
        <f>IF(K545,-IF(F545&gt;0,F545*Journal!$E545*P545*C545*D545,P545*E545),"")</f>
        <v>0</v>
      </c>
      <c r="U545">
        <f>IF(K545,IF(S545&gt;0,"W",IF(S545&lt;0,"L","B")),"")</f>
        <v>0</v>
      </c>
      <c r="V545">
        <f>IF(K545,S545+T545,"")</f>
        <v>0</v>
      </c>
      <c r="W545">
        <f>IF(K545,V545/O545,"")</f>
        <v>0</v>
      </c>
      <c r="X545">
        <f>IF(K545,M545/H545,"")</f>
        <v>0</v>
      </c>
      <c r="Y545">
        <f>IF(AND(OR(J545="OK",J545="OPEN"),ISNUMBER(Journal!$G545)),G545*(Journal!$G545-Journal!$E545)/H545,"")</f>
        <v>0</v>
      </c>
      <c r="Z545">
        <f>IF(AA545="","",IF(AND(ISNUMBER(Settings!$D$5),ISNUMBER(Settings!$E$5),IF(Settings!$D$5&lt;=Settings!$E$5,AND(AA545&gt;=Settings!$D$5,AA545&lt;Settings!$E$5),OR(AA545&gt;=Settings!$D$5,AA545&lt;Settings!$E$5))),Settings!$A$5,IF(AND(ISNUMBER(Settings!$D$6),ISNUMBER(Settings!$E$6),IF(Settings!$D$6&lt;=Settings!$E$6,AND(AA545&gt;=Settings!$D$6,AA545&lt;Settings!$E$6),OR(AA545&gt;=Settings!$D$6,AA545&lt;Settings!$E$6))),Settings!$A$6,IF(AND(ISNUMBER(Settings!$D$7),ISNUMBER(Settings!$E$7),IF(Settings!$D$7&lt;=Settings!$E$7,AND(AA545&gt;=Settings!$D$7,AA545&lt;Settings!$E$7),OR(AA545&gt;=Settings!$D$7,AA545&lt;Settings!$E$7))),Settings!$A$7,IF(AND(ISNUMBER(Settings!$D$8),ISNUMBER(Settings!$E$8),IF(Settings!$D$8&lt;=Settings!$E$8,AND(AA545&gt;=Settings!$D$8,AA545&lt;Settings!$E$8),OR(AA545&gt;=Settings!$D$8,AA545&lt;Settings!$E$8))),Settings!$A$8,IF(AND(ISNUMBER(Settings!$D$9),ISNUMBER(Settings!$E$9),IF(Settings!$D$9&lt;=Settings!$E$9,AND(AA545&gt;=Settings!$D$9,AA545&lt;Settings!$E$9),OR(AA545&gt;=Settings!$D$9,AA545&lt;Settings!$E$9))),Settings!$A$9,IF(AND(ISNUMBER(Settings!$D$10),ISNUMBER(Settings!$E$10),IF(Settings!$D$10&lt;=Settings!$E$10,AND(AA545&gt;=Settings!$D$10,AA545&lt;Settings!$E$10),OR(AA545&gt;=Settings!$D$10,AA545&lt;Settings!$E$10))),Settings!$A$10,"")))))))</f>
        <v>0</v>
      </c>
      <c r="AA545">
        <f>IF(AND(A545,ISNUMBER(Journal!$B545)),MOD(ROUND(MOD(Journal!$B545,1)*1440,0)-ROUND(Journal!$D$8*60,0),1440),"")</f>
        <v>0</v>
      </c>
      <c r="AB545">
        <f>IF(G545=1,"LONG",IF(G545=-1,"SHORT",""))</f>
        <v>0</v>
      </c>
      <c r="AC545">
        <f>AC544+IF(K545,1,0)</f>
        <v>0</v>
      </c>
      <c r="AD545">
        <f>IF(K545,AC545,"")</f>
        <v>0</v>
      </c>
      <c r="AE545">
        <f>J545="OPEN"</f>
        <v>0</v>
      </c>
      <c r="AF545">
        <f>AND(J545&lt;&gt;"",J545&lt;&gt;"OK",J545&lt;&gt;"OPEN")</f>
        <v>0</v>
      </c>
      <c r="AH545">
        <v>534</v>
      </c>
      <c r="AI545">
        <f>IF(AH545&gt;$AZ$11,"",IF(AH545=0,Journal!$D$3,INDEX($Q$11:$Q$1010,MATCH(AH545,$AD$11:$AD$1010,0))))</f>
        <v>0</v>
      </c>
      <c r="AJ545">
        <v>535</v>
      </c>
      <c r="AK545">
        <f>IF(AJ545&gt;$AZ$11,"",INDEX($P$11:$P$1010,MATCH(AJ545,$AD$11:$AD$1010,0)))</f>
        <v>0</v>
      </c>
    </row>
    <row r="546" spans="1:37">
      <c r="A546">
        <f>COUNTA(Journal!A546:M546)&gt;0</f>
        <v>0</v>
      </c>
      <c r="B546">
        <f>IF(Journal!$C546="",0,IFERROR(MATCH(Journal!$C546,Markets!$A$5:$A$154,0),0))</f>
        <v>0</v>
      </c>
      <c r="C546">
        <f>IF(B546&gt;0,INDEX(Markets!$C$5:$C$154,B546),"")</f>
        <v>0</v>
      </c>
      <c r="D546">
        <f>IF(B546&gt;0,INDEX(Markets!$F$5:$F$154,B546),"")</f>
        <v>0</v>
      </c>
      <c r="E546">
        <f>IF(B546&gt;0,IF(INDEX(Markets!$G$5:$G$154,B546)="",Journal!$D$4,INDEX(Markets!$G$5:$G$154,B546)),"")</f>
        <v>0</v>
      </c>
      <c r="F546">
        <f>IF(B546&gt;0,N(INDEX(Markets!$H$5:$H$154,B546)),0)</f>
        <v>0</v>
      </c>
      <c r="G546">
        <f>IF(Journal!$D546="LONG",1,IF(Journal!$D546="SHORT",-1,0))</f>
        <v>0</v>
      </c>
      <c r="H546">
        <f>IF(AND(ISNUMBER(Journal!$E546),ISNUMBER(Journal!$F546)),ABS(Journal!$E546-Journal!$F546),"")</f>
        <v>0</v>
      </c>
      <c r="I546">
        <f>IF(NOT(A546),"",IF(Journal!$C546="","INSTRUMENT MISSING",IF(B546=0,"UNKNOWN INSTRUMENT",IF(OR(NOT(ISNUMBER(C546)),NOT(ISNUMBER(D546))),"INSTRUMENT SPECS MISSING",IF(OR(C546&lt;=0,D546&lt;=0),"INSTRUMENT SPECS MISSING",IF(NOT(ISNUMBER(Journal!$E546)),"ENTRY MISSING",IF(NOT(ISNUMBER(Journal!$F546)),"SL MISSING",IF(Journal!$F546=Journal!$E546,"SL = ENTRY",IF(G546=0,"DIRECTION MISSING",IF(G546*(Journal!$E546-Journal!$F546)&lt;=0,"SL WRONG SIDE",IF(NOT(AND(ISNUMBER(Journal!$L546),Journal!$L546&gt;0)),IF(TRUE,"LOTS MISSING","RISK MISSING"),"")))))))))))</f>
        <v>0</v>
      </c>
      <c r="J546">
        <f>IF(NOT(A546),"",IF(I546&lt;&gt;"",I546,IF(AND(ISNUMBER(Journal!$G546),G546*(Journal!$G546-Journal!$E546)&lt;=0),"TP1 WRONG SIDE",IF(AND(ISNUMBER(Journal!$H546),G546*(Journal!$H546-Journal!$E546)&lt;=0),"TP2 WRONG SIDE",IF(AND(ISNUMBER(Journal!$I546),G546*(Journal!$I546-Journal!$E546)&lt;=0),"TP3 WRONG SIDE",IF(Journal!$K546="","OPEN",IF(AND(Journal!$M546&lt;&gt;"",OR(NOT(ISNUMBER(Journal!$M546)),Journal!$M546&lt;=0,Journal!$M546&gt;=1)),"TP1 % INVALID",IF(Journal!$K546="SL","OK",IF(Journal!$K546="TP",IF(ISNUMBER(Journal!$G546),"OK","TP1 MISSING"),IF(Journal!$K546="Manual exit",IF(ISNUMBER(Journal!$J546),"OK","MANUAL MISSING"),IF(Journal!$K546="TP1 + Breakeven",IF(ISNUMBER(Journal!$G546),"OK","TP1 MISSING"),IF(Journal!$K546="TP1 + Manual",IF(ISNUMBER(Journal!$G546),IF(ISNUMBER(Journal!$J546),"OK","MANUAL MISSING"),IF(ISNUMBER(Journal!$J546),"TP1 MISSING","TP1 &amp; MANUAL MISSING")),IF(Journal!$K546="Multiple TP",IF(ISNUMBER(Journal!$G546),IF(ISNUMBER(Journal!$H546),"OK","TP2 MISSING"),IF(ISNUMBER(Journal!$H546),"TP1 MISSING","TP1 &amp; TP2 MISSING")),"UNKNOWN OUTCOME")))))))))))))</f>
        <v>0</v>
      </c>
      <c r="K546">
        <f>J546="OK"</f>
        <v>0</v>
      </c>
      <c r="L546">
        <f>IF(ISNUMBER(Journal!$M546),Journal!$M546,0.5)</f>
        <v>0</v>
      </c>
      <c r="M546">
        <f>IF(NOT(K546),"",G546*IF(Journal!$K546="SL",Journal!$F546-Journal!$E546,IF(Journal!$K546="TP",Journal!$G546-Journal!$E546,IF(Journal!$K546="Manual exit",Journal!$J546-Journal!$E546,IF(Journal!$K546="TP1 + Breakeven",L546*(Journal!$G546-Journal!$E546),IF(Journal!$K546="TP1 + Manual",L546*(Journal!$G546-Journal!$E546)+(1-L546)*(Journal!$J546-Journal!$E546),(Journal!$G546+Journal!$H546+IF(ISNUMBER(Journal!$I546),Journal!$I546,0))/IF(ISNUMBER(Journal!$I546),3,2)-Journal!$E546))))))</f>
        <v>0</v>
      </c>
      <c r="N546">
        <f>IF(K546,Journal!$E546+G546*M546,"")</f>
        <v>0</v>
      </c>
      <c r="O546">
        <f>Q545</f>
        <v>0</v>
      </c>
      <c r="P546">
        <f>IF(OR(NOT(A546),I546&lt;&gt;""),"",Journal!$L546)</f>
        <v>0</v>
      </c>
      <c r="Q546">
        <f>O546+IF(K546,V546,0)</f>
        <v>0</v>
      </c>
      <c r="R546">
        <f>IF(P546="","",H546*P546*C546*D546)</f>
        <v>0</v>
      </c>
      <c r="S546">
        <f>IF(K546,M546*P546*C546*D546,"")</f>
        <v>0</v>
      </c>
      <c r="T546">
        <f>IF(K546,-IF(F546&gt;0,F546*Journal!$E546*P546*C546*D546,P546*E546),"")</f>
        <v>0</v>
      </c>
      <c r="U546">
        <f>IF(K546,IF(S546&gt;0,"W",IF(S546&lt;0,"L","B")),"")</f>
        <v>0</v>
      </c>
      <c r="V546">
        <f>IF(K546,S546+T546,"")</f>
        <v>0</v>
      </c>
      <c r="W546">
        <f>IF(K546,V546/O546,"")</f>
        <v>0</v>
      </c>
      <c r="X546">
        <f>IF(K546,M546/H546,"")</f>
        <v>0</v>
      </c>
      <c r="Y546">
        <f>IF(AND(OR(J546="OK",J546="OPEN"),ISNUMBER(Journal!$G546)),G546*(Journal!$G546-Journal!$E546)/H546,"")</f>
        <v>0</v>
      </c>
      <c r="Z546">
        <f>IF(AA546="","",IF(AND(ISNUMBER(Settings!$D$5),ISNUMBER(Settings!$E$5),IF(Settings!$D$5&lt;=Settings!$E$5,AND(AA546&gt;=Settings!$D$5,AA546&lt;Settings!$E$5),OR(AA546&gt;=Settings!$D$5,AA546&lt;Settings!$E$5))),Settings!$A$5,IF(AND(ISNUMBER(Settings!$D$6),ISNUMBER(Settings!$E$6),IF(Settings!$D$6&lt;=Settings!$E$6,AND(AA546&gt;=Settings!$D$6,AA546&lt;Settings!$E$6),OR(AA546&gt;=Settings!$D$6,AA546&lt;Settings!$E$6))),Settings!$A$6,IF(AND(ISNUMBER(Settings!$D$7),ISNUMBER(Settings!$E$7),IF(Settings!$D$7&lt;=Settings!$E$7,AND(AA546&gt;=Settings!$D$7,AA546&lt;Settings!$E$7),OR(AA546&gt;=Settings!$D$7,AA546&lt;Settings!$E$7))),Settings!$A$7,IF(AND(ISNUMBER(Settings!$D$8),ISNUMBER(Settings!$E$8),IF(Settings!$D$8&lt;=Settings!$E$8,AND(AA546&gt;=Settings!$D$8,AA546&lt;Settings!$E$8),OR(AA546&gt;=Settings!$D$8,AA546&lt;Settings!$E$8))),Settings!$A$8,IF(AND(ISNUMBER(Settings!$D$9),ISNUMBER(Settings!$E$9),IF(Settings!$D$9&lt;=Settings!$E$9,AND(AA546&gt;=Settings!$D$9,AA546&lt;Settings!$E$9),OR(AA546&gt;=Settings!$D$9,AA546&lt;Settings!$E$9))),Settings!$A$9,IF(AND(ISNUMBER(Settings!$D$10),ISNUMBER(Settings!$E$10),IF(Settings!$D$10&lt;=Settings!$E$10,AND(AA546&gt;=Settings!$D$10,AA546&lt;Settings!$E$10),OR(AA546&gt;=Settings!$D$10,AA546&lt;Settings!$E$10))),Settings!$A$10,"")))))))</f>
        <v>0</v>
      </c>
      <c r="AA546">
        <f>IF(AND(A546,ISNUMBER(Journal!$B546)),MOD(ROUND(MOD(Journal!$B546,1)*1440,0)-ROUND(Journal!$D$8*60,0),1440),"")</f>
        <v>0</v>
      </c>
      <c r="AB546">
        <f>IF(G546=1,"LONG",IF(G546=-1,"SHORT",""))</f>
        <v>0</v>
      </c>
      <c r="AC546">
        <f>AC545+IF(K546,1,0)</f>
        <v>0</v>
      </c>
      <c r="AD546">
        <f>IF(K546,AC546,"")</f>
        <v>0</v>
      </c>
      <c r="AE546">
        <f>J546="OPEN"</f>
        <v>0</v>
      </c>
      <c r="AF546">
        <f>AND(J546&lt;&gt;"",J546&lt;&gt;"OK",J546&lt;&gt;"OPEN")</f>
        <v>0</v>
      </c>
      <c r="AH546">
        <v>535</v>
      </c>
      <c r="AI546">
        <f>IF(AH546&gt;$AZ$11,"",IF(AH546=0,Journal!$D$3,INDEX($Q$11:$Q$1010,MATCH(AH546,$AD$11:$AD$1010,0))))</f>
        <v>0</v>
      </c>
      <c r="AJ546">
        <v>536</v>
      </c>
      <c r="AK546">
        <f>IF(AJ546&gt;$AZ$11,"",INDEX($P$11:$P$1010,MATCH(AJ546,$AD$11:$AD$1010,0)))</f>
        <v>0</v>
      </c>
    </row>
    <row r="547" spans="1:37">
      <c r="A547">
        <f>COUNTA(Journal!A547:M547)&gt;0</f>
        <v>0</v>
      </c>
      <c r="B547">
        <f>IF(Journal!$C547="",0,IFERROR(MATCH(Journal!$C547,Markets!$A$5:$A$154,0),0))</f>
        <v>0</v>
      </c>
      <c r="C547">
        <f>IF(B547&gt;0,INDEX(Markets!$C$5:$C$154,B547),"")</f>
        <v>0</v>
      </c>
      <c r="D547">
        <f>IF(B547&gt;0,INDEX(Markets!$F$5:$F$154,B547),"")</f>
        <v>0</v>
      </c>
      <c r="E547">
        <f>IF(B547&gt;0,IF(INDEX(Markets!$G$5:$G$154,B547)="",Journal!$D$4,INDEX(Markets!$G$5:$G$154,B547)),"")</f>
        <v>0</v>
      </c>
      <c r="F547">
        <f>IF(B547&gt;0,N(INDEX(Markets!$H$5:$H$154,B547)),0)</f>
        <v>0</v>
      </c>
      <c r="G547">
        <f>IF(Journal!$D547="LONG",1,IF(Journal!$D547="SHORT",-1,0))</f>
        <v>0</v>
      </c>
      <c r="H547">
        <f>IF(AND(ISNUMBER(Journal!$E547),ISNUMBER(Journal!$F547)),ABS(Journal!$E547-Journal!$F547),"")</f>
        <v>0</v>
      </c>
      <c r="I547">
        <f>IF(NOT(A547),"",IF(Journal!$C547="","INSTRUMENT MISSING",IF(B547=0,"UNKNOWN INSTRUMENT",IF(OR(NOT(ISNUMBER(C547)),NOT(ISNUMBER(D547))),"INSTRUMENT SPECS MISSING",IF(OR(C547&lt;=0,D547&lt;=0),"INSTRUMENT SPECS MISSING",IF(NOT(ISNUMBER(Journal!$E547)),"ENTRY MISSING",IF(NOT(ISNUMBER(Journal!$F547)),"SL MISSING",IF(Journal!$F547=Journal!$E547,"SL = ENTRY",IF(G547=0,"DIRECTION MISSING",IF(G547*(Journal!$E547-Journal!$F547)&lt;=0,"SL WRONG SIDE",IF(NOT(AND(ISNUMBER(Journal!$L547),Journal!$L547&gt;0)),IF(TRUE,"LOTS MISSING","RISK MISSING"),"")))))))))))</f>
        <v>0</v>
      </c>
      <c r="J547">
        <f>IF(NOT(A547),"",IF(I547&lt;&gt;"",I547,IF(AND(ISNUMBER(Journal!$G547),G547*(Journal!$G547-Journal!$E547)&lt;=0),"TP1 WRONG SIDE",IF(AND(ISNUMBER(Journal!$H547),G547*(Journal!$H547-Journal!$E547)&lt;=0),"TP2 WRONG SIDE",IF(AND(ISNUMBER(Journal!$I547),G547*(Journal!$I547-Journal!$E547)&lt;=0),"TP3 WRONG SIDE",IF(Journal!$K547="","OPEN",IF(AND(Journal!$M547&lt;&gt;"",OR(NOT(ISNUMBER(Journal!$M547)),Journal!$M547&lt;=0,Journal!$M547&gt;=1)),"TP1 % INVALID",IF(Journal!$K547="SL","OK",IF(Journal!$K547="TP",IF(ISNUMBER(Journal!$G547),"OK","TP1 MISSING"),IF(Journal!$K547="Manual exit",IF(ISNUMBER(Journal!$J547),"OK","MANUAL MISSING"),IF(Journal!$K547="TP1 + Breakeven",IF(ISNUMBER(Journal!$G547),"OK","TP1 MISSING"),IF(Journal!$K547="TP1 + Manual",IF(ISNUMBER(Journal!$G547),IF(ISNUMBER(Journal!$J547),"OK","MANUAL MISSING"),IF(ISNUMBER(Journal!$J547),"TP1 MISSING","TP1 &amp; MANUAL MISSING")),IF(Journal!$K547="Multiple TP",IF(ISNUMBER(Journal!$G547),IF(ISNUMBER(Journal!$H547),"OK","TP2 MISSING"),IF(ISNUMBER(Journal!$H547),"TP1 MISSING","TP1 &amp; TP2 MISSING")),"UNKNOWN OUTCOME")))))))))))))</f>
        <v>0</v>
      </c>
      <c r="K547">
        <f>J547="OK"</f>
        <v>0</v>
      </c>
      <c r="L547">
        <f>IF(ISNUMBER(Journal!$M547),Journal!$M547,0.5)</f>
        <v>0</v>
      </c>
      <c r="M547">
        <f>IF(NOT(K547),"",G547*IF(Journal!$K547="SL",Journal!$F547-Journal!$E547,IF(Journal!$K547="TP",Journal!$G547-Journal!$E547,IF(Journal!$K547="Manual exit",Journal!$J547-Journal!$E547,IF(Journal!$K547="TP1 + Breakeven",L547*(Journal!$G547-Journal!$E547),IF(Journal!$K547="TP1 + Manual",L547*(Journal!$G547-Journal!$E547)+(1-L547)*(Journal!$J547-Journal!$E547),(Journal!$G547+Journal!$H547+IF(ISNUMBER(Journal!$I547),Journal!$I547,0))/IF(ISNUMBER(Journal!$I547),3,2)-Journal!$E547))))))</f>
        <v>0</v>
      </c>
      <c r="N547">
        <f>IF(K547,Journal!$E547+G547*M547,"")</f>
        <v>0</v>
      </c>
      <c r="O547">
        <f>Q546</f>
        <v>0</v>
      </c>
      <c r="P547">
        <f>IF(OR(NOT(A547),I547&lt;&gt;""),"",Journal!$L547)</f>
        <v>0</v>
      </c>
      <c r="Q547">
        <f>O547+IF(K547,V547,0)</f>
        <v>0</v>
      </c>
      <c r="R547">
        <f>IF(P547="","",H547*P547*C547*D547)</f>
        <v>0</v>
      </c>
      <c r="S547">
        <f>IF(K547,M547*P547*C547*D547,"")</f>
        <v>0</v>
      </c>
      <c r="T547">
        <f>IF(K547,-IF(F547&gt;0,F547*Journal!$E547*P547*C547*D547,P547*E547),"")</f>
        <v>0</v>
      </c>
      <c r="U547">
        <f>IF(K547,IF(S547&gt;0,"W",IF(S547&lt;0,"L","B")),"")</f>
        <v>0</v>
      </c>
      <c r="V547">
        <f>IF(K547,S547+T547,"")</f>
        <v>0</v>
      </c>
      <c r="W547">
        <f>IF(K547,V547/O547,"")</f>
        <v>0</v>
      </c>
      <c r="X547">
        <f>IF(K547,M547/H547,"")</f>
        <v>0</v>
      </c>
      <c r="Y547">
        <f>IF(AND(OR(J547="OK",J547="OPEN"),ISNUMBER(Journal!$G547)),G547*(Journal!$G547-Journal!$E547)/H547,"")</f>
        <v>0</v>
      </c>
      <c r="Z547">
        <f>IF(AA547="","",IF(AND(ISNUMBER(Settings!$D$5),ISNUMBER(Settings!$E$5),IF(Settings!$D$5&lt;=Settings!$E$5,AND(AA547&gt;=Settings!$D$5,AA547&lt;Settings!$E$5),OR(AA547&gt;=Settings!$D$5,AA547&lt;Settings!$E$5))),Settings!$A$5,IF(AND(ISNUMBER(Settings!$D$6),ISNUMBER(Settings!$E$6),IF(Settings!$D$6&lt;=Settings!$E$6,AND(AA547&gt;=Settings!$D$6,AA547&lt;Settings!$E$6),OR(AA547&gt;=Settings!$D$6,AA547&lt;Settings!$E$6))),Settings!$A$6,IF(AND(ISNUMBER(Settings!$D$7),ISNUMBER(Settings!$E$7),IF(Settings!$D$7&lt;=Settings!$E$7,AND(AA547&gt;=Settings!$D$7,AA547&lt;Settings!$E$7),OR(AA547&gt;=Settings!$D$7,AA547&lt;Settings!$E$7))),Settings!$A$7,IF(AND(ISNUMBER(Settings!$D$8),ISNUMBER(Settings!$E$8),IF(Settings!$D$8&lt;=Settings!$E$8,AND(AA547&gt;=Settings!$D$8,AA547&lt;Settings!$E$8),OR(AA547&gt;=Settings!$D$8,AA547&lt;Settings!$E$8))),Settings!$A$8,IF(AND(ISNUMBER(Settings!$D$9),ISNUMBER(Settings!$E$9),IF(Settings!$D$9&lt;=Settings!$E$9,AND(AA547&gt;=Settings!$D$9,AA547&lt;Settings!$E$9),OR(AA547&gt;=Settings!$D$9,AA547&lt;Settings!$E$9))),Settings!$A$9,IF(AND(ISNUMBER(Settings!$D$10),ISNUMBER(Settings!$E$10),IF(Settings!$D$10&lt;=Settings!$E$10,AND(AA547&gt;=Settings!$D$10,AA547&lt;Settings!$E$10),OR(AA547&gt;=Settings!$D$10,AA547&lt;Settings!$E$10))),Settings!$A$10,"")))))))</f>
        <v>0</v>
      </c>
      <c r="AA547">
        <f>IF(AND(A547,ISNUMBER(Journal!$B547)),MOD(ROUND(MOD(Journal!$B547,1)*1440,0)-ROUND(Journal!$D$8*60,0),1440),"")</f>
        <v>0</v>
      </c>
      <c r="AB547">
        <f>IF(G547=1,"LONG",IF(G547=-1,"SHORT",""))</f>
        <v>0</v>
      </c>
      <c r="AC547">
        <f>AC546+IF(K547,1,0)</f>
        <v>0</v>
      </c>
      <c r="AD547">
        <f>IF(K547,AC547,"")</f>
        <v>0</v>
      </c>
      <c r="AE547">
        <f>J547="OPEN"</f>
        <v>0</v>
      </c>
      <c r="AF547">
        <f>AND(J547&lt;&gt;"",J547&lt;&gt;"OK",J547&lt;&gt;"OPEN")</f>
        <v>0</v>
      </c>
      <c r="AH547">
        <v>536</v>
      </c>
      <c r="AI547">
        <f>IF(AH547&gt;$AZ$11,"",IF(AH547=0,Journal!$D$3,INDEX($Q$11:$Q$1010,MATCH(AH547,$AD$11:$AD$1010,0))))</f>
        <v>0</v>
      </c>
      <c r="AJ547">
        <v>537</v>
      </c>
      <c r="AK547">
        <f>IF(AJ547&gt;$AZ$11,"",INDEX($P$11:$P$1010,MATCH(AJ547,$AD$11:$AD$1010,0)))</f>
        <v>0</v>
      </c>
    </row>
    <row r="548" spans="1:37">
      <c r="A548">
        <f>COUNTA(Journal!A548:M548)&gt;0</f>
        <v>0</v>
      </c>
      <c r="B548">
        <f>IF(Journal!$C548="",0,IFERROR(MATCH(Journal!$C548,Markets!$A$5:$A$154,0),0))</f>
        <v>0</v>
      </c>
      <c r="C548">
        <f>IF(B548&gt;0,INDEX(Markets!$C$5:$C$154,B548),"")</f>
        <v>0</v>
      </c>
      <c r="D548">
        <f>IF(B548&gt;0,INDEX(Markets!$F$5:$F$154,B548),"")</f>
        <v>0</v>
      </c>
      <c r="E548">
        <f>IF(B548&gt;0,IF(INDEX(Markets!$G$5:$G$154,B548)="",Journal!$D$4,INDEX(Markets!$G$5:$G$154,B548)),"")</f>
        <v>0</v>
      </c>
      <c r="F548">
        <f>IF(B548&gt;0,N(INDEX(Markets!$H$5:$H$154,B548)),0)</f>
        <v>0</v>
      </c>
      <c r="G548">
        <f>IF(Journal!$D548="LONG",1,IF(Journal!$D548="SHORT",-1,0))</f>
        <v>0</v>
      </c>
      <c r="H548">
        <f>IF(AND(ISNUMBER(Journal!$E548),ISNUMBER(Journal!$F548)),ABS(Journal!$E548-Journal!$F548),"")</f>
        <v>0</v>
      </c>
      <c r="I548">
        <f>IF(NOT(A548),"",IF(Journal!$C548="","INSTRUMENT MISSING",IF(B548=0,"UNKNOWN INSTRUMENT",IF(OR(NOT(ISNUMBER(C548)),NOT(ISNUMBER(D548))),"INSTRUMENT SPECS MISSING",IF(OR(C548&lt;=0,D548&lt;=0),"INSTRUMENT SPECS MISSING",IF(NOT(ISNUMBER(Journal!$E548)),"ENTRY MISSING",IF(NOT(ISNUMBER(Journal!$F548)),"SL MISSING",IF(Journal!$F548=Journal!$E548,"SL = ENTRY",IF(G548=0,"DIRECTION MISSING",IF(G548*(Journal!$E548-Journal!$F548)&lt;=0,"SL WRONG SIDE",IF(NOT(AND(ISNUMBER(Journal!$L548),Journal!$L548&gt;0)),IF(TRUE,"LOTS MISSING","RISK MISSING"),"")))))))))))</f>
        <v>0</v>
      </c>
      <c r="J548">
        <f>IF(NOT(A548),"",IF(I548&lt;&gt;"",I548,IF(AND(ISNUMBER(Journal!$G548),G548*(Journal!$G548-Journal!$E548)&lt;=0),"TP1 WRONG SIDE",IF(AND(ISNUMBER(Journal!$H548),G548*(Journal!$H548-Journal!$E548)&lt;=0),"TP2 WRONG SIDE",IF(AND(ISNUMBER(Journal!$I548),G548*(Journal!$I548-Journal!$E548)&lt;=0),"TP3 WRONG SIDE",IF(Journal!$K548="","OPEN",IF(AND(Journal!$M548&lt;&gt;"",OR(NOT(ISNUMBER(Journal!$M548)),Journal!$M548&lt;=0,Journal!$M548&gt;=1)),"TP1 % INVALID",IF(Journal!$K548="SL","OK",IF(Journal!$K548="TP",IF(ISNUMBER(Journal!$G548),"OK","TP1 MISSING"),IF(Journal!$K548="Manual exit",IF(ISNUMBER(Journal!$J548),"OK","MANUAL MISSING"),IF(Journal!$K548="TP1 + Breakeven",IF(ISNUMBER(Journal!$G548),"OK","TP1 MISSING"),IF(Journal!$K548="TP1 + Manual",IF(ISNUMBER(Journal!$G548),IF(ISNUMBER(Journal!$J548),"OK","MANUAL MISSING"),IF(ISNUMBER(Journal!$J548),"TP1 MISSING","TP1 &amp; MANUAL MISSING")),IF(Journal!$K548="Multiple TP",IF(ISNUMBER(Journal!$G548),IF(ISNUMBER(Journal!$H548),"OK","TP2 MISSING"),IF(ISNUMBER(Journal!$H548),"TP1 MISSING","TP1 &amp; TP2 MISSING")),"UNKNOWN OUTCOME")))))))))))))</f>
        <v>0</v>
      </c>
      <c r="K548">
        <f>J548="OK"</f>
        <v>0</v>
      </c>
      <c r="L548">
        <f>IF(ISNUMBER(Journal!$M548),Journal!$M548,0.5)</f>
        <v>0</v>
      </c>
      <c r="M548">
        <f>IF(NOT(K548),"",G548*IF(Journal!$K548="SL",Journal!$F548-Journal!$E548,IF(Journal!$K548="TP",Journal!$G548-Journal!$E548,IF(Journal!$K548="Manual exit",Journal!$J548-Journal!$E548,IF(Journal!$K548="TP1 + Breakeven",L548*(Journal!$G548-Journal!$E548),IF(Journal!$K548="TP1 + Manual",L548*(Journal!$G548-Journal!$E548)+(1-L548)*(Journal!$J548-Journal!$E548),(Journal!$G548+Journal!$H548+IF(ISNUMBER(Journal!$I548),Journal!$I548,0))/IF(ISNUMBER(Journal!$I548),3,2)-Journal!$E548))))))</f>
        <v>0</v>
      </c>
      <c r="N548">
        <f>IF(K548,Journal!$E548+G548*M548,"")</f>
        <v>0</v>
      </c>
      <c r="O548">
        <f>Q547</f>
        <v>0</v>
      </c>
      <c r="P548">
        <f>IF(OR(NOT(A548),I548&lt;&gt;""),"",Journal!$L548)</f>
        <v>0</v>
      </c>
      <c r="Q548">
        <f>O548+IF(K548,V548,0)</f>
        <v>0</v>
      </c>
      <c r="R548">
        <f>IF(P548="","",H548*P548*C548*D548)</f>
        <v>0</v>
      </c>
      <c r="S548">
        <f>IF(K548,M548*P548*C548*D548,"")</f>
        <v>0</v>
      </c>
      <c r="T548">
        <f>IF(K548,-IF(F548&gt;0,F548*Journal!$E548*P548*C548*D548,P548*E548),"")</f>
        <v>0</v>
      </c>
      <c r="U548">
        <f>IF(K548,IF(S548&gt;0,"W",IF(S548&lt;0,"L","B")),"")</f>
        <v>0</v>
      </c>
      <c r="V548">
        <f>IF(K548,S548+T548,"")</f>
        <v>0</v>
      </c>
      <c r="W548">
        <f>IF(K548,V548/O548,"")</f>
        <v>0</v>
      </c>
      <c r="X548">
        <f>IF(K548,M548/H548,"")</f>
        <v>0</v>
      </c>
      <c r="Y548">
        <f>IF(AND(OR(J548="OK",J548="OPEN"),ISNUMBER(Journal!$G548)),G548*(Journal!$G548-Journal!$E548)/H548,"")</f>
        <v>0</v>
      </c>
      <c r="Z548">
        <f>IF(AA548="","",IF(AND(ISNUMBER(Settings!$D$5),ISNUMBER(Settings!$E$5),IF(Settings!$D$5&lt;=Settings!$E$5,AND(AA548&gt;=Settings!$D$5,AA548&lt;Settings!$E$5),OR(AA548&gt;=Settings!$D$5,AA548&lt;Settings!$E$5))),Settings!$A$5,IF(AND(ISNUMBER(Settings!$D$6),ISNUMBER(Settings!$E$6),IF(Settings!$D$6&lt;=Settings!$E$6,AND(AA548&gt;=Settings!$D$6,AA548&lt;Settings!$E$6),OR(AA548&gt;=Settings!$D$6,AA548&lt;Settings!$E$6))),Settings!$A$6,IF(AND(ISNUMBER(Settings!$D$7),ISNUMBER(Settings!$E$7),IF(Settings!$D$7&lt;=Settings!$E$7,AND(AA548&gt;=Settings!$D$7,AA548&lt;Settings!$E$7),OR(AA548&gt;=Settings!$D$7,AA548&lt;Settings!$E$7))),Settings!$A$7,IF(AND(ISNUMBER(Settings!$D$8),ISNUMBER(Settings!$E$8),IF(Settings!$D$8&lt;=Settings!$E$8,AND(AA548&gt;=Settings!$D$8,AA548&lt;Settings!$E$8),OR(AA548&gt;=Settings!$D$8,AA548&lt;Settings!$E$8))),Settings!$A$8,IF(AND(ISNUMBER(Settings!$D$9),ISNUMBER(Settings!$E$9),IF(Settings!$D$9&lt;=Settings!$E$9,AND(AA548&gt;=Settings!$D$9,AA548&lt;Settings!$E$9),OR(AA548&gt;=Settings!$D$9,AA548&lt;Settings!$E$9))),Settings!$A$9,IF(AND(ISNUMBER(Settings!$D$10),ISNUMBER(Settings!$E$10),IF(Settings!$D$10&lt;=Settings!$E$10,AND(AA548&gt;=Settings!$D$10,AA548&lt;Settings!$E$10),OR(AA548&gt;=Settings!$D$10,AA548&lt;Settings!$E$10))),Settings!$A$10,"")))))))</f>
        <v>0</v>
      </c>
      <c r="AA548">
        <f>IF(AND(A548,ISNUMBER(Journal!$B548)),MOD(ROUND(MOD(Journal!$B548,1)*1440,0)-ROUND(Journal!$D$8*60,0),1440),"")</f>
        <v>0</v>
      </c>
      <c r="AB548">
        <f>IF(G548=1,"LONG",IF(G548=-1,"SHORT",""))</f>
        <v>0</v>
      </c>
      <c r="AC548">
        <f>AC547+IF(K548,1,0)</f>
        <v>0</v>
      </c>
      <c r="AD548">
        <f>IF(K548,AC548,"")</f>
        <v>0</v>
      </c>
      <c r="AE548">
        <f>J548="OPEN"</f>
        <v>0</v>
      </c>
      <c r="AF548">
        <f>AND(J548&lt;&gt;"",J548&lt;&gt;"OK",J548&lt;&gt;"OPEN")</f>
        <v>0</v>
      </c>
      <c r="AH548">
        <v>537</v>
      </c>
      <c r="AI548">
        <f>IF(AH548&gt;$AZ$11,"",IF(AH548=0,Journal!$D$3,INDEX($Q$11:$Q$1010,MATCH(AH548,$AD$11:$AD$1010,0))))</f>
        <v>0</v>
      </c>
      <c r="AJ548">
        <v>538</v>
      </c>
      <c r="AK548">
        <f>IF(AJ548&gt;$AZ$11,"",INDEX($P$11:$P$1010,MATCH(AJ548,$AD$11:$AD$1010,0)))</f>
        <v>0</v>
      </c>
    </row>
    <row r="549" spans="1:37">
      <c r="A549">
        <f>COUNTA(Journal!A549:M549)&gt;0</f>
        <v>0</v>
      </c>
      <c r="B549">
        <f>IF(Journal!$C549="",0,IFERROR(MATCH(Journal!$C549,Markets!$A$5:$A$154,0),0))</f>
        <v>0</v>
      </c>
      <c r="C549">
        <f>IF(B549&gt;0,INDEX(Markets!$C$5:$C$154,B549),"")</f>
        <v>0</v>
      </c>
      <c r="D549">
        <f>IF(B549&gt;0,INDEX(Markets!$F$5:$F$154,B549),"")</f>
        <v>0</v>
      </c>
      <c r="E549">
        <f>IF(B549&gt;0,IF(INDEX(Markets!$G$5:$G$154,B549)="",Journal!$D$4,INDEX(Markets!$G$5:$G$154,B549)),"")</f>
        <v>0</v>
      </c>
      <c r="F549">
        <f>IF(B549&gt;0,N(INDEX(Markets!$H$5:$H$154,B549)),0)</f>
        <v>0</v>
      </c>
      <c r="G549">
        <f>IF(Journal!$D549="LONG",1,IF(Journal!$D549="SHORT",-1,0))</f>
        <v>0</v>
      </c>
      <c r="H549">
        <f>IF(AND(ISNUMBER(Journal!$E549),ISNUMBER(Journal!$F549)),ABS(Journal!$E549-Journal!$F549),"")</f>
        <v>0</v>
      </c>
      <c r="I549">
        <f>IF(NOT(A549),"",IF(Journal!$C549="","INSTRUMENT MISSING",IF(B549=0,"UNKNOWN INSTRUMENT",IF(OR(NOT(ISNUMBER(C549)),NOT(ISNUMBER(D549))),"INSTRUMENT SPECS MISSING",IF(OR(C549&lt;=0,D549&lt;=0),"INSTRUMENT SPECS MISSING",IF(NOT(ISNUMBER(Journal!$E549)),"ENTRY MISSING",IF(NOT(ISNUMBER(Journal!$F549)),"SL MISSING",IF(Journal!$F549=Journal!$E549,"SL = ENTRY",IF(G549=0,"DIRECTION MISSING",IF(G549*(Journal!$E549-Journal!$F549)&lt;=0,"SL WRONG SIDE",IF(NOT(AND(ISNUMBER(Journal!$L549),Journal!$L549&gt;0)),IF(TRUE,"LOTS MISSING","RISK MISSING"),"")))))))))))</f>
        <v>0</v>
      </c>
      <c r="J549">
        <f>IF(NOT(A549),"",IF(I549&lt;&gt;"",I549,IF(AND(ISNUMBER(Journal!$G549),G549*(Journal!$G549-Journal!$E549)&lt;=0),"TP1 WRONG SIDE",IF(AND(ISNUMBER(Journal!$H549),G549*(Journal!$H549-Journal!$E549)&lt;=0),"TP2 WRONG SIDE",IF(AND(ISNUMBER(Journal!$I549),G549*(Journal!$I549-Journal!$E549)&lt;=0),"TP3 WRONG SIDE",IF(Journal!$K549="","OPEN",IF(AND(Journal!$M549&lt;&gt;"",OR(NOT(ISNUMBER(Journal!$M549)),Journal!$M549&lt;=0,Journal!$M549&gt;=1)),"TP1 % INVALID",IF(Journal!$K549="SL","OK",IF(Journal!$K549="TP",IF(ISNUMBER(Journal!$G549),"OK","TP1 MISSING"),IF(Journal!$K549="Manual exit",IF(ISNUMBER(Journal!$J549),"OK","MANUAL MISSING"),IF(Journal!$K549="TP1 + Breakeven",IF(ISNUMBER(Journal!$G549),"OK","TP1 MISSING"),IF(Journal!$K549="TP1 + Manual",IF(ISNUMBER(Journal!$G549),IF(ISNUMBER(Journal!$J549),"OK","MANUAL MISSING"),IF(ISNUMBER(Journal!$J549),"TP1 MISSING","TP1 &amp; MANUAL MISSING")),IF(Journal!$K549="Multiple TP",IF(ISNUMBER(Journal!$G549),IF(ISNUMBER(Journal!$H549),"OK","TP2 MISSING"),IF(ISNUMBER(Journal!$H549),"TP1 MISSING","TP1 &amp; TP2 MISSING")),"UNKNOWN OUTCOME")))))))))))))</f>
        <v>0</v>
      </c>
      <c r="K549">
        <f>J549="OK"</f>
        <v>0</v>
      </c>
      <c r="L549">
        <f>IF(ISNUMBER(Journal!$M549),Journal!$M549,0.5)</f>
        <v>0</v>
      </c>
      <c r="M549">
        <f>IF(NOT(K549),"",G549*IF(Journal!$K549="SL",Journal!$F549-Journal!$E549,IF(Journal!$K549="TP",Journal!$G549-Journal!$E549,IF(Journal!$K549="Manual exit",Journal!$J549-Journal!$E549,IF(Journal!$K549="TP1 + Breakeven",L549*(Journal!$G549-Journal!$E549),IF(Journal!$K549="TP1 + Manual",L549*(Journal!$G549-Journal!$E549)+(1-L549)*(Journal!$J549-Journal!$E549),(Journal!$G549+Journal!$H549+IF(ISNUMBER(Journal!$I549),Journal!$I549,0))/IF(ISNUMBER(Journal!$I549),3,2)-Journal!$E549))))))</f>
        <v>0</v>
      </c>
      <c r="N549">
        <f>IF(K549,Journal!$E549+G549*M549,"")</f>
        <v>0</v>
      </c>
      <c r="O549">
        <f>Q548</f>
        <v>0</v>
      </c>
      <c r="P549">
        <f>IF(OR(NOT(A549),I549&lt;&gt;""),"",Journal!$L549)</f>
        <v>0</v>
      </c>
      <c r="Q549">
        <f>O549+IF(K549,V549,0)</f>
        <v>0</v>
      </c>
      <c r="R549">
        <f>IF(P549="","",H549*P549*C549*D549)</f>
        <v>0</v>
      </c>
      <c r="S549">
        <f>IF(K549,M549*P549*C549*D549,"")</f>
        <v>0</v>
      </c>
      <c r="T549">
        <f>IF(K549,-IF(F549&gt;0,F549*Journal!$E549*P549*C549*D549,P549*E549),"")</f>
        <v>0</v>
      </c>
      <c r="U549">
        <f>IF(K549,IF(S549&gt;0,"W",IF(S549&lt;0,"L","B")),"")</f>
        <v>0</v>
      </c>
      <c r="V549">
        <f>IF(K549,S549+T549,"")</f>
        <v>0</v>
      </c>
      <c r="W549">
        <f>IF(K549,V549/O549,"")</f>
        <v>0</v>
      </c>
      <c r="X549">
        <f>IF(K549,M549/H549,"")</f>
        <v>0</v>
      </c>
      <c r="Y549">
        <f>IF(AND(OR(J549="OK",J549="OPEN"),ISNUMBER(Journal!$G549)),G549*(Journal!$G549-Journal!$E549)/H549,"")</f>
        <v>0</v>
      </c>
      <c r="Z549">
        <f>IF(AA549="","",IF(AND(ISNUMBER(Settings!$D$5),ISNUMBER(Settings!$E$5),IF(Settings!$D$5&lt;=Settings!$E$5,AND(AA549&gt;=Settings!$D$5,AA549&lt;Settings!$E$5),OR(AA549&gt;=Settings!$D$5,AA549&lt;Settings!$E$5))),Settings!$A$5,IF(AND(ISNUMBER(Settings!$D$6),ISNUMBER(Settings!$E$6),IF(Settings!$D$6&lt;=Settings!$E$6,AND(AA549&gt;=Settings!$D$6,AA549&lt;Settings!$E$6),OR(AA549&gt;=Settings!$D$6,AA549&lt;Settings!$E$6))),Settings!$A$6,IF(AND(ISNUMBER(Settings!$D$7),ISNUMBER(Settings!$E$7),IF(Settings!$D$7&lt;=Settings!$E$7,AND(AA549&gt;=Settings!$D$7,AA549&lt;Settings!$E$7),OR(AA549&gt;=Settings!$D$7,AA549&lt;Settings!$E$7))),Settings!$A$7,IF(AND(ISNUMBER(Settings!$D$8),ISNUMBER(Settings!$E$8),IF(Settings!$D$8&lt;=Settings!$E$8,AND(AA549&gt;=Settings!$D$8,AA549&lt;Settings!$E$8),OR(AA549&gt;=Settings!$D$8,AA549&lt;Settings!$E$8))),Settings!$A$8,IF(AND(ISNUMBER(Settings!$D$9),ISNUMBER(Settings!$E$9),IF(Settings!$D$9&lt;=Settings!$E$9,AND(AA549&gt;=Settings!$D$9,AA549&lt;Settings!$E$9),OR(AA549&gt;=Settings!$D$9,AA549&lt;Settings!$E$9))),Settings!$A$9,IF(AND(ISNUMBER(Settings!$D$10),ISNUMBER(Settings!$E$10),IF(Settings!$D$10&lt;=Settings!$E$10,AND(AA549&gt;=Settings!$D$10,AA549&lt;Settings!$E$10),OR(AA549&gt;=Settings!$D$10,AA549&lt;Settings!$E$10))),Settings!$A$10,"")))))))</f>
        <v>0</v>
      </c>
      <c r="AA549">
        <f>IF(AND(A549,ISNUMBER(Journal!$B549)),MOD(ROUND(MOD(Journal!$B549,1)*1440,0)-ROUND(Journal!$D$8*60,0),1440),"")</f>
        <v>0</v>
      </c>
      <c r="AB549">
        <f>IF(G549=1,"LONG",IF(G549=-1,"SHORT",""))</f>
        <v>0</v>
      </c>
      <c r="AC549">
        <f>AC548+IF(K549,1,0)</f>
        <v>0</v>
      </c>
      <c r="AD549">
        <f>IF(K549,AC549,"")</f>
        <v>0</v>
      </c>
      <c r="AE549">
        <f>J549="OPEN"</f>
        <v>0</v>
      </c>
      <c r="AF549">
        <f>AND(J549&lt;&gt;"",J549&lt;&gt;"OK",J549&lt;&gt;"OPEN")</f>
        <v>0</v>
      </c>
      <c r="AH549">
        <v>538</v>
      </c>
      <c r="AI549">
        <f>IF(AH549&gt;$AZ$11,"",IF(AH549=0,Journal!$D$3,INDEX($Q$11:$Q$1010,MATCH(AH549,$AD$11:$AD$1010,0))))</f>
        <v>0</v>
      </c>
      <c r="AJ549">
        <v>539</v>
      </c>
      <c r="AK549">
        <f>IF(AJ549&gt;$AZ$11,"",INDEX($P$11:$P$1010,MATCH(AJ549,$AD$11:$AD$1010,0)))</f>
        <v>0</v>
      </c>
    </row>
    <row r="550" spans="1:37">
      <c r="A550">
        <f>COUNTA(Journal!A550:M550)&gt;0</f>
        <v>0</v>
      </c>
      <c r="B550">
        <f>IF(Journal!$C550="",0,IFERROR(MATCH(Journal!$C550,Markets!$A$5:$A$154,0),0))</f>
        <v>0</v>
      </c>
      <c r="C550">
        <f>IF(B550&gt;0,INDEX(Markets!$C$5:$C$154,B550),"")</f>
        <v>0</v>
      </c>
      <c r="D550">
        <f>IF(B550&gt;0,INDEX(Markets!$F$5:$F$154,B550),"")</f>
        <v>0</v>
      </c>
      <c r="E550">
        <f>IF(B550&gt;0,IF(INDEX(Markets!$G$5:$G$154,B550)="",Journal!$D$4,INDEX(Markets!$G$5:$G$154,B550)),"")</f>
        <v>0</v>
      </c>
      <c r="F550">
        <f>IF(B550&gt;0,N(INDEX(Markets!$H$5:$H$154,B550)),0)</f>
        <v>0</v>
      </c>
      <c r="G550">
        <f>IF(Journal!$D550="LONG",1,IF(Journal!$D550="SHORT",-1,0))</f>
        <v>0</v>
      </c>
      <c r="H550">
        <f>IF(AND(ISNUMBER(Journal!$E550),ISNUMBER(Journal!$F550)),ABS(Journal!$E550-Journal!$F550),"")</f>
        <v>0</v>
      </c>
      <c r="I550">
        <f>IF(NOT(A550),"",IF(Journal!$C550="","INSTRUMENT MISSING",IF(B550=0,"UNKNOWN INSTRUMENT",IF(OR(NOT(ISNUMBER(C550)),NOT(ISNUMBER(D550))),"INSTRUMENT SPECS MISSING",IF(OR(C550&lt;=0,D550&lt;=0),"INSTRUMENT SPECS MISSING",IF(NOT(ISNUMBER(Journal!$E550)),"ENTRY MISSING",IF(NOT(ISNUMBER(Journal!$F550)),"SL MISSING",IF(Journal!$F550=Journal!$E550,"SL = ENTRY",IF(G550=0,"DIRECTION MISSING",IF(G550*(Journal!$E550-Journal!$F550)&lt;=0,"SL WRONG SIDE",IF(NOT(AND(ISNUMBER(Journal!$L550),Journal!$L550&gt;0)),IF(TRUE,"LOTS MISSING","RISK MISSING"),"")))))))))))</f>
        <v>0</v>
      </c>
      <c r="J550">
        <f>IF(NOT(A550),"",IF(I550&lt;&gt;"",I550,IF(AND(ISNUMBER(Journal!$G550),G550*(Journal!$G550-Journal!$E550)&lt;=0),"TP1 WRONG SIDE",IF(AND(ISNUMBER(Journal!$H550),G550*(Journal!$H550-Journal!$E550)&lt;=0),"TP2 WRONG SIDE",IF(AND(ISNUMBER(Journal!$I550),G550*(Journal!$I550-Journal!$E550)&lt;=0),"TP3 WRONG SIDE",IF(Journal!$K550="","OPEN",IF(AND(Journal!$M550&lt;&gt;"",OR(NOT(ISNUMBER(Journal!$M550)),Journal!$M550&lt;=0,Journal!$M550&gt;=1)),"TP1 % INVALID",IF(Journal!$K550="SL","OK",IF(Journal!$K550="TP",IF(ISNUMBER(Journal!$G550),"OK","TP1 MISSING"),IF(Journal!$K550="Manual exit",IF(ISNUMBER(Journal!$J550),"OK","MANUAL MISSING"),IF(Journal!$K550="TP1 + Breakeven",IF(ISNUMBER(Journal!$G550),"OK","TP1 MISSING"),IF(Journal!$K550="TP1 + Manual",IF(ISNUMBER(Journal!$G550),IF(ISNUMBER(Journal!$J550),"OK","MANUAL MISSING"),IF(ISNUMBER(Journal!$J550),"TP1 MISSING","TP1 &amp; MANUAL MISSING")),IF(Journal!$K550="Multiple TP",IF(ISNUMBER(Journal!$G550),IF(ISNUMBER(Journal!$H550),"OK","TP2 MISSING"),IF(ISNUMBER(Journal!$H550),"TP1 MISSING","TP1 &amp; TP2 MISSING")),"UNKNOWN OUTCOME")))))))))))))</f>
        <v>0</v>
      </c>
      <c r="K550">
        <f>J550="OK"</f>
        <v>0</v>
      </c>
      <c r="L550">
        <f>IF(ISNUMBER(Journal!$M550),Journal!$M550,0.5)</f>
        <v>0</v>
      </c>
      <c r="M550">
        <f>IF(NOT(K550),"",G550*IF(Journal!$K550="SL",Journal!$F550-Journal!$E550,IF(Journal!$K550="TP",Journal!$G550-Journal!$E550,IF(Journal!$K550="Manual exit",Journal!$J550-Journal!$E550,IF(Journal!$K550="TP1 + Breakeven",L550*(Journal!$G550-Journal!$E550),IF(Journal!$K550="TP1 + Manual",L550*(Journal!$G550-Journal!$E550)+(1-L550)*(Journal!$J550-Journal!$E550),(Journal!$G550+Journal!$H550+IF(ISNUMBER(Journal!$I550),Journal!$I550,0))/IF(ISNUMBER(Journal!$I550),3,2)-Journal!$E550))))))</f>
        <v>0</v>
      </c>
      <c r="N550">
        <f>IF(K550,Journal!$E550+G550*M550,"")</f>
        <v>0</v>
      </c>
      <c r="O550">
        <f>Q549</f>
        <v>0</v>
      </c>
      <c r="P550">
        <f>IF(OR(NOT(A550),I550&lt;&gt;""),"",Journal!$L550)</f>
        <v>0</v>
      </c>
      <c r="Q550">
        <f>O550+IF(K550,V550,0)</f>
        <v>0</v>
      </c>
      <c r="R550">
        <f>IF(P550="","",H550*P550*C550*D550)</f>
        <v>0</v>
      </c>
      <c r="S550">
        <f>IF(K550,M550*P550*C550*D550,"")</f>
        <v>0</v>
      </c>
      <c r="T550">
        <f>IF(K550,-IF(F550&gt;0,F550*Journal!$E550*P550*C550*D550,P550*E550),"")</f>
        <v>0</v>
      </c>
      <c r="U550">
        <f>IF(K550,IF(S550&gt;0,"W",IF(S550&lt;0,"L","B")),"")</f>
        <v>0</v>
      </c>
      <c r="V550">
        <f>IF(K550,S550+T550,"")</f>
        <v>0</v>
      </c>
      <c r="W550">
        <f>IF(K550,V550/O550,"")</f>
        <v>0</v>
      </c>
      <c r="X550">
        <f>IF(K550,M550/H550,"")</f>
        <v>0</v>
      </c>
      <c r="Y550">
        <f>IF(AND(OR(J550="OK",J550="OPEN"),ISNUMBER(Journal!$G550)),G550*(Journal!$G550-Journal!$E550)/H550,"")</f>
        <v>0</v>
      </c>
      <c r="Z550">
        <f>IF(AA550="","",IF(AND(ISNUMBER(Settings!$D$5),ISNUMBER(Settings!$E$5),IF(Settings!$D$5&lt;=Settings!$E$5,AND(AA550&gt;=Settings!$D$5,AA550&lt;Settings!$E$5),OR(AA550&gt;=Settings!$D$5,AA550&lt;Settings!$E$5))),Settings!$A$5,IF(AND(ISNUMBER(Settings!$D$6),ISNUMBER(Settings!$E$6),IF(Settings!$D$6&lt;=Settings!$E$6,AND(AA550&gt;=Settings!$D$6,AA550&lt;Settings!$E$6),OR(AA550&gt;=Settings!$D$6,AA550&lt;Settings!$E$6))),Settings!$A$6,IF(AND(ISNUMBER(Settings!$D$7),ISNUMBER(Settings!$E$7),IF(Settings!$D$7&lt;=Settings!$E$7,AND(AA550&gt;=Settings!$D$7,AA550&lt;Settings!$E$7),OR(AA550&gt;=Settings!$D$7,AA550&lt;Settings!$E$7))),Settings!$A$7,IF(AND(ISNUMBER(Settings!$D$8),ISNUMBER(Settings!$E$8),IF(Settings!$D$8&lt;=Settings!$E$8,AND(AA550&gt;=Settings!$D$8,AA550&lt;Settings!$E$8),OR(AA550&gt;=Settings!$D$8,AA550&lt;Settings!$E$8))),Settings!$A$8,IF(AND(ISNUMBER(Settings!$D$9),ISNUMBER(Settings!$E$9),IF(Settings!$D$9&lt;=Settings!$E$9,AND(AA550&gt;=Settings!$D$9,AA550&lt;Settings!$E$9),OR(AA550&gt;=Settings!$D$9,AA550&lt;Settings!$E$9))),Settings!$A$9,IF(AND(ISNUMBER(Settings!$D$10),ISNUMBER(Settings!$E$10),IF(Settings!$D$10&lt;=Settings!$E$10,AND(AA550&gt;=Settings!$D$10,AA550&lt;Settings!$E$10),OR(AA550&gt;=Settings!$D$10,AA550&lt;Settings!$E$10))),Settings!$A$10,"")))))))</f>
        <v>0</v>
      </c>
      <c r="AA550">
        <f>IF(AND(A550,ISNUMBER(Journal!$B550)),MOD(ROUND(MOD(Journal!$B550,1)*1440,0)-ROUND(Journal!$D$8*60,0),1440),"")</f>
        <v>0</v>
      </c>
      <c r="AB550">
        <f>IF(G550=1,"LONG",IF(G550=-1,"SHORT",""))</f>
        <v>0</v>
      </c>
      <c r="AC550">
        <f>AC549+IF(K550,1,0)</f>
        <v>0</v>
      </c>
      <c r="AD550">
        <f>IF(K550,AC550,"")</f>
        <v>0</v>
      </c>
      <c r="AE550">
        <f>J550="OPEN"</f>
        <v>0</v>
      </c>
      <c r="AF550">
        <f>AND(J550&lt;&gt;"",J550&lt;&gt;"OK",J550&lt;&gt;"OPEN")</f>
        <v>0</v>
      </c>
      <c r="AH550">
        <v>539</v>
      </c>
      <c r="AI550">
        <f>IF(AH550&gt;$AZ$11,"",IF(AH550=0,Journal!$D$3,INDEX($Q$11:$Q$1010,MATCH(AH550,$AD$11:$AD$1010,0))))</f>
        <v>0</v>
      </c>
      <c r="AJ550">
        <v>540</v>
      </c>
      <c r="AK550">
        <f>IF(AJ550&gt;$AZ$11,"",INDEX($P$11:$P$1010,MATCH(AJ550,$AD$11:$AD$1010,0)))</f>
        <v>0</v>
      </c>
    </row>
    <row r="551" spans="1:37">
      <c r="A551">
        <f>COUNTA(Journal!A551:M551)&gt;0</f>
        <v>0</v>
      </c>
      <c r="B551">
        <f>IF(Journal!$C551="",0,IFERROR(MATCH(Journal!$C551,Markets!$A$5:$A$154,0),0))</f>
        <v>0</v>
      </c>
      <c r="C551">
        <f>IF(B551&gt;0,INDEX(Markets!$C$5:$C$154,B551),"")</f>
        <v>0</v>
      </c>
      <c r="D551">
        <f>IF(B551&gt;0,INDEX(Markets!$F$5:$F$154,B551),"")</f>
        <v>0</v>
      </c>
      <c r="E551">
        <f>IF(B551&gt;0,IF(INDEX(Markets!$G$5:$G$154,B551)="",Journal!$D$4,INDEX(Markets!$G$5:$G$154,B551)),"")</f>
        <v>0</v>
      </c>
      <c r="F551">
        <f>IF(B551&gt;0,N(INDEX(Markets!$H$5:$H$154,B551)),0)</f>
        <v>0</v>
      </c>
      <c r="G551">
        <f>IF(Journal!$D551="LONG",1,IF(Journal!$D551="SHORT",-1,0))</f>
        <v>0</v>
      </c>
      <c r="H551">
        <f>IF(AND(ISNUMBER(Journal!$E551),ISNUMBER(Journal!$F551)),ABS(Journal!$E551-Journal!$F551),"")</f>
        <v>0</v>
      </c>
      <c r="I551">
        <f>IF(NOT(A551),"",IF(Journal!$C551="","INSTRUMENT MISSING",IF(B551=0,"UNKNOWN INSTRUMENT",IF(OR(NOT(ISNUMBER(C551)),NOT(ISNUMBER(D551))),"INSTRUMENT SPECS MISSING",IF(OR(C551&lt;=0,D551&lt;=0),"INSTRUMENT SPECS MISSING",IF(NOT(ISNUMBER(Journal!$E551)),"ENTRY MISSING",IF(NOT(ISNUMBER(Journal!$F551)),"SL MISSING",IF(Journal!$F551=Journal!$E551,"SL = ENTRY",IF(G551=0,"DIRECTION MISSING",IF(G551*(Journal!$E551-Journal!$F551)&lt;=0,"SL WRONG SIDE",IF(NOT(AND(ISNUMBER(Journal!$L551),Journal!$L551&gt;0)),IF(TRUE,"LOTS MISSING","RISK MISSING"),"")))))))))))</f>
        <v>0</v>
      </c>
      <c r="J551">
        <f>IF(NOT(A551),"",IF(I551&lt;&gt;"",I551,IF(AND(ISNUMBER(Journal!$G551),G551*(Journal!$G551-Journal!$E551)&lt;=0),"TP1 WRONG SIDE",IF(AND(ISNUMBER(Journal!$H551),G551*(Journal!$H551-Journal!$E551)&lt;=0),"TP2 WRONG SIDE",IF(AND(ISNUMBER(Journal!$I551),G551*(Journal!$I551-Journal!$E551)&lt;=0),"TP3 WRONG SIDE",IF(Journal!$K551="","OPEN",IF(AND(Journal!$M551&lt;&gt;"",OR(NOT(ISNUMBER(Journal!$M551)),Journal!$M551&lt;=0,Journal!$M551&gt;=1)),"TP1 % INVALID",IF(Journal!$K551="SL","OK",IF(Journal!$K551="TP",IF(ISNUMBER(Journal!$G551),"OK","TP1 MISSING"),IF(Journal!$K551="Manual exit",IF(ISNUMBER(Journal!$J551),"OK","MANUAL MISSING"),IF(Journal!$K551="TP1 + Breakeven",IF(ISNUMBER(Journal!$G551),"OK","TP1 MISSING"),IF(Journal!$K551="TP1 + Manual",IF(ISNUMBER(Journal!$G551),IF(ISNUMBER(Journal!$J551),"OK","MANUAL MISSING"),IF(ISNUMBER(Journal!$J551),"TP1 MISSING","TP1 &amp; MANUAL MISSING")),IF(Journal!$K551="Multiple TP",IF(ISNUMBER(Journal!$G551),IF(ISNUMBER(Journal!$H551),"OK","TP2 MISSING"),IF(ISNUMBER(Journal!$H551),"TP1 MISSING","TP1 &amp; TP2 MISSING")),"UNKNOWN OUTCOME")))))))))))))</f>
        <v>0</v>
      </c>
      <c r="K551">
        <f>J551="OK"</f>
        <v>0</v>
      </c>
      <c r="L551">
        <f>IF(ISNUMBER(Journal!$M551),Journal!$M551,0.5)</f>
        <v>0</v>
      </c>
      <c r="M551">
        <f>IF(NOT(K551),"",G551*IF(Journal!$K551="SL",Journal!$F551-Journal!$E551,IF(Journal!$K551="TP",Journal!$G551-Journal!$E551,IF(Journal!$K551="Manual exit",Journal!$J551-Journal!$E551,IF(Journal!$K551="TP1 + Breakeven",L551*(Journal!$G551-Journal!$E551),IF(Journal!$K551="TP1 + Manual",L551*(Journal!$G551-Journal!$E551)+(1-L551)*(Journal!$J551-Journal!$E551),(Journal!$G551+Journal!$H551+IF(ISNUMBER(Journal!$I551),Journal!$I551,0))/IF(ISNUMBER(Journal!$I551),3,2)-Journal!$E551))))))</f>
        <v>0</v>
      </c>
      <c r="N551">
        <f>IF(K551,Journal!$E551+G551*M551,"")</f>
        <v>0</v>
      </c>
      <c r="O551">
        <f>Q550</f>
        <v>0</v>
      </c>
      <c r="P551">
        <f>IF(OR(NOT(A551),I551&lt;&gt;""),"",Journal!$L551)</f>
        <v>0</v>
      </c>
      <c r="Q551">
        <f>O551+IF(K551,V551,0)</f>
        <v>0</v>
      </c>
      <c r="R551">
        <f>IF(P551="","",H551*P551*C551*D551)</f>
        <v>0</v>
      </c>
      <c r="S551">
        <f>IF(K551,M551*P551*C551*D551,"")</f>
        <v>0</v>
      </c>
      <c r="T551">
        <f>IF(K551,-IF(F551&gt;0,F551*Journal!$E551*P551*C551*D551,P551*E551),"")</f>
        <v>0</v>
      </c>
      <c r="U551">
        <f>IF(K551,IF(S551&gt;0,"W",IF(S551&lt;0,"L","B")),"")</f>
        <v>0</v>
      </c>
      <c r="V551">
        <f>IF(K551,S551+T551,"")</f>
        <v>0</v>
      </c>
      <c r="W551">
        <f>IF(K551,V551/O551,"")</f>
        <v>0</v>
      </c>
      <c r="X551">
        <f>IF(K551,M551/H551,"")</f>
        <v>0</v>
      </c>
      <c r="Y551">
        <f>IF(AND(OR(J551="OK",J551="OPEN"),ISNUMBER(Journal!$G551)),G551*(Journal!$G551-Journal!$E551)/H551,"")</f>
        <v>0</v>
      </c>
      <c r="Z551">
        <f>IF(AA551="","",IF(AND(ISNUMBER(Settings!$D$5),ISNUMBER(Settings!$E$5),IF(Settings!$D$5&lt;=Settings!$E$5,AND(AA551&gt;=Settings!$D$5,AA551&lt;Settings!$E$5),OR(AA551&gt;=Settings!$D$5,AA551&lt;Settings!$E$5))),Settings!$A$5,IF(AND(ISNUMBER(Settings!$D$6),ISNUMBER(Settings!$E$6),IF(Settings!$D$6&lt;=Settings!$E$6,AND(AA551&gt;=Settings!$D$6,AA551&lt;Settings!$E$6),OR(AA551&gt;=Settings!$D$6,AA551&lt;Settings!$E$6))),Settings!$A$6,IF(AND(ISNUMBER(Settings!$D$7),ISNUMBER(Settings!$E$7),IF(Settings!$D$7&lt;=Settings!$E$7,AND(AA551&gt;=Settings!$D$7,AA551&lt;Settings!$E$7),OR(AA551&gt;=Settings!$D$7,AA551&lt;Settings!$E$7))),Settings!$A$7,IF(AND(ISNUMBER(Settings!$D$8),ISNUMBER(Settings!$E$8),IF(Settings!$D$8&lt;=Settings!$E$8,AND(AA551&gt;=Settings!$D$8,AA551&lt;Settings!$E$8),OR(AA551&gt;=Settings!$D$8,AA551&lt;Settings!$E$8))),Settings!$A$8,IF(AND(ISNUMBER(Settings!$D$9),ISNUMBER(Settings!$E$9),IF(Settings!$D$9&lt;=Settings!$E$9,AND(AA551&gt;=Settings!$D$9,AA551&lt;Settings!$E$9),OR(AA551&gt;=Settings!$D$9,AA551&lt;Settings!$E$9))),Settings!$A$9,IF(AND(ISNUMBER(Settings!$D$10),ISNUMBER(Settings!$E$10),IF(Settings!$D$10&lt;=Settings!$E$10,AND(AA551&gt;=Settings!$D$10,AA551&lt;Settings!$E$10),OR(AA551&gt;=Settings!$D$10,AA551&lt;Settings!$E$10))),Settings!$A$10,"")))))))</f>
        <v>0</v>
      </c>
      <c r="AA551">
        <f>IF(AND(A551,ISNUMBER(Journal!$B551)),MOD(ROUND(MOD(Journal!$B551,1)*1440,0)-ROUND(Journal!$D$8*60,0),1440),"")</f>
        <v>0</v>
      </c>
      <c r="AB551">
        <f>IF(G551=1,"LONG",IF(G551=-1,"SHORT",""))</f>
        <v>0</v>
      </c>
      <c r="AC551">
        <f>AC550+IF(K551,1,0)</f>
        <v>0</v>
      </c>
      <c r="AD551">
        <f>IF(K551,AC551,"")</f>
        <v>0</v>
      </c>
      <c r="AE551">
        <f>J551="OPEN"</f>
        <v>0</v>
      </c>
      <c r="AF551">
        <f>AND(J551&lt;&gt;"",J551&lt;&gt;"OK",J551&lt;&gt;"OPEN")</f>
        <v>0</v>
      </c>
      <c r="AH551">
        <v>540</v>
      </c>
      <c r="AI551">
        <f>IF(AH551&gt;$AZ$11,"",IF(AH551=0,Journal!$D$3,INDEX($Q$11:$Q$1010,MATCH(AH551,$AD$11:$AD$1010,0))))</f>
        <v>0</v>
      </c>
      <c r="AJ551">
        <v>541</v>
      </c>
      <c r="AK551">
        <f>IF(AJ551&gt;$AZ$11,"",INDEX($P$11:$P$1010,MATCH(AJ551,$AD$11:$AD$1010,0)))</f>
        <v>0</v>
      </c>
    </row>
    <row r="552" spans="1:37">
      <c r="A552">
        <f>COUNTA(Journal!A552:M552)&gt;0</f>
        <v>0</v>
      </c>
      <c r="B552">
        <f>IF(Journal!$C552="",0,IFERROR(MATCH(Journal!$C552,Markets!$A$5:$A$154,0),0))</f>
        <v>0</v>
      </c>
      <c r="C552">
        <f>IF(B552&gt;0,INDEX(Markets!$C$5:$C$154,B552),"")</f>
        <v>0</v>
      </c>
      <c r="D552">
        <f>IF(B552&gt;0,INDEX(Markets!$F$5:$F$154,B552),"")</f>
        <v>0</v>
      </c>
      <c r="E552">
        <f>IF(B552&gt;0,IF(INDEX(Markets!$G$5:$G$154,B552)="",Journal!$D$4,INDEX(Markets!$G$5:$G$154,B552)),"")</f>
        <v>0</v>
      </c>
      <c r="F552">
        <f>IF(B552&gt;0,N(INDEX(Markets!$H$5:$H$154,B552)),0)</f>
        <v>0</v>
      </c>
      <c r="G552">
        <f>IF(Journal!$D552="LONG",1,IF(Journal!$D552="SHORT",-1,0))</f>
        <v>0</v>
      </c>
      <c r="H552">
        <f>IF(AND(ISNUMBER(Journal!$E552),ISNUMBER(Journal!$F552)),ABS(Journal!$E552-Journal!$F552),"")</f>
        <v>0</v>
      </c>
      <c r="I552">
        <f>IF(NOT(A552),"",IF(Journal!$C552="","INSTRUMENT MISSING",IF(B552=0,"UNKNOWN INSTRUMENT",IF(OR(NOT(ISNUMBER(C552)),NOT(ISNUMBER(D552))),"INSTRUMENT SPECS MISSING",IF(OR(C552&lt;=0,D552&lt;=0),"INSTRUMENT SPECS MISSING",IF(NOT(ISNUMBER(Journal!$E552)),"ENTRY MISSING",IF(NOT(ISNUMBER(Journal!$F552)),"SL MISSING",IF(Journal!$F552=Journal!$E552,"SL = ENTRY",IF(G552=0,"DIRECTION MISSING",IF(G552*(Journal!$E552-Journal!$F552)&lt;=0,"SL WRONG SIDE",IF(NOT(AND(ISNUMBER(Journal!$L552),Journal!$L552&gt;0)),IF(TRUE,"LOTS MISSING","RISK MISSING"),"")))))))))))</f>
        <v>0</v>
      </c>
      <c r="J552">
        <f>IF(NOT(A552),"",IF(I552&lt;&gt;"",I552,IF(AND(ISNUMBER(Journal!$G552),G552*(Journal!$G552-Journal!$E552)&lt;=0),"TP1 WRONG SIDE",IF(AND(ISNUMBER(Journal!$H552),G552*(Journal!$H552-Journal!$E552)&lt;=0),"TP2 WRONG SIDE",IF(AND(ISNUMBER(Journal!$I552),G552*(Journal!$I552-Journal!$E552)&lt;=0),"TP3 WRONG SIDE",IF(Journal!$K552="","OPEN",IF(AND(Journal!$M552&lt;&gt;"",OR(NOT(ISNUMBER(Journal!$M552)),Journal!$M552&lt;=0,Journal!$M552&gt;=1)),"TP1 % INVALID",IF(Journal!$K552="SL","OK",IF(Journal!$K552="TP",IF(ISNUMBER(Journal!$G552),"OK","TP1 MISSING"),IF(Journal!$K552="Manual exit",IF(ISNUMBER(Journal!$J552),"OK","MANUAL MISSING"),IF(Journal!$K552="TP1 + Breakeven",IF(ISNUMBER(Journal!$G552),"OK","TP1 MISSING"),IF(Journal!$K552="TP1 + Manual",IF(ISNUMBER(Journal!$G552),IF(ISNUMBER(Journal!$J552),"OK","MANUAL MISSING"),IF(ISNUMBER(Journal!$J552),"TP1 MISSING","TP1 &amp; MANUAL MISSING")),IF(Journal!$K552="Multiple TP",IF(ISNUMBER(Journal!$G552),IF(ISNUMBER(Journal!$H552),"OK","TP2 MISSING"),IF(ISNUMBER(Journal!$H552),"TP1 MISSING","TP1 &amp; TP2 MISSING")),"UNKNOWN OUTCOME")))))))))))))</f>
        <v>0</v>
      </c>
      <c r="K552">
        <f>J552="OK"</f>
        <v>0</v>
      </c>
      <c r="L552">
        <f>IF(ISNUMBER(Journal!$M552),Journal!$M552,0.5)</f>
        <v>0</v>
      </c>
      <c r="M552">
        <f>IF(NOT(K552),"",G552*IF(Journal!$K552="SL",Journal!$F552-Journal!$E552,IF(Journal!$K552="TP",Journal!$G552-Journal!$E552,IF(Journal!$K552="Manual exit",Journal!$J552-Journal!$E552,IF(Journal!$K552="TP1 + Breakeven",L552*(Journal!$G552-Journal!$E552),IF(Journal!$K552="TP1 + Manual",L552*(Journal!$G552-Journal!$E552)+(1-L552)*(Journal!$J552-Journal!$E552),(Journal!$G552+Journal!$H552+IF(ISNUMBER(Journal!$I552),Journal!$I552,0))/IF(ISNUMBER(Journal!$I552),3,2)-Journal!$E552))))))</f>
        <v>0</v>
      </c>
      <c r="N552">
        <f>IF(K552,Journal!$E552+G552*M552,"")</f>
        <v>0</v>
      </c>
      <c r="O552">
        <f>Q551</f>
        <v>0</v>
      </c>
      <c r="P552">
        <f>IF(OR(NOT(A552),I552&lt;&gt;""),"",Journal!$L552)</f>
        <v>0</v>
      </c>
      <c r="Q552">
        <f>O552+IF(K552,V552,0)</f>
        <v>0</v>
      </c>
      <c r="R552">
        <f>IF(P552="","",H552*P552*C552*D552)</f>
        <v>0</v>
      </c>
      <c r="S552">
        <f>IF(K552,M552*P552*C552*D552,"")</f>
        <v>0</v>
      </c>
      <c r="T552">
        <f>IF(K552,-IF(F552&gt;0,F552*Journal!$E552*P552*C552*D552,P552*E552),"")</f>
        <v>0</v>
      </c>
      <c r="U552">
        <f>IF(K552,IF(S552&gt;0,"W",IF(S552&lt;0,"L","B")),"")</f>
        <v>0</v>
      </c>
      <c r="V552">
        <f>IF(K552,S552+T552,"")</f>
        <v>0</v>
      </c>
      <c r="W552">
        <f>IF(K552,V552/O552,"")</f>
        <v>0</v>
      </c>
      <c r="X552">
        <f>IF(K552,M552/H552,"")</f>
        <v>0</v>
      </c>
      <c r="Y552">
        <f>IF(AND(OR(J552="OK",J552="OPEN"),ISNUMBER(Journal!$G552)),G552*(Journal!$G552-Journal!$E552)/H552,"")</f>
        <v>0</v>
      </c>
      <c r="Z552">
        <f>IF(AA552="","",IF(AND(ISNUMBER(Settings!$D$5),ISNUMBER(Settings!$E$5),IF(Settings!$D$5&lt;=Settings!$E$5,AND(AA552&gt;=Settings!$D$5,AA552&lt;Settings!$E$5),OR(AA552&gt;=Settings!$D$5,AA552&lt;Settings!$E$5))),Settings!$A$5,IF(AND(ISNUMBER(Settings!$D$6),ISNUMBER(Settings!$E$6),IF(Settings!$D$6&lt;=Settings!$E$6,AND(AA552&gt;=Settings!$D$6,AA552&lt;Settings!$E$6),OR(AA552&gt;=Settings!$D$6,AA552&lt;Settings!$E$6))),Settings!$A$6,IF(AND(ISNUMBER(Settings!$D$7),ISNUMBER(Settings!$E$7),IF(Settings!$D$7&lt;=Settings!$E$7,AND(AA552&gt;=Settings!$D$7,AA552&lt;Settings!$E$7),OR(AA552&gt;=Settings!$D$7,AA552&lt;Settings!$E$7))),Settings!$A$7,IF(AND(ISNUMBER(Settings!$D$8),ISNUMBER(Settings!$E$8),IF(Settings!$D$8&lt;=Settings!$E$8,AND(AA552&gt;=Settings!$D$8,AA552&lt;Settings!$E$8),OR(AA552&gt;=Settings!$D$8,AA552&lt;Settings!$E$8))),Settings!$A$8,IF(AND(ISNUMBER(Settings!$D$9),ISNUMBER(Settings!$E$9),IF(Settings!$D$9&lt;=Settings!$E$9,AND(AA552&gt;=Settings!$D$9,AA552&lt;Settings!$E$9),OR(AA552&gt;=Settings!$D$9,AA552&lt;Settings!$E$9))),Settings!$A$9,IF(AND(ISNUMBER(Settings!$D$10),ISNUMBER(Settings!$E$10),IF(Settings!$D$10&lt;=Settings!$E$10,AND(AA552&gt;=Settings!$D$10,AA552&lt;Settings!$E$10),OR(AA552&gt;=Settings!$D$10,AA552&lt;Settings!$E$10))),Settings!$A$10,"")))))))</f>
        <v>0</v>
      </c>
      <c r="AA552">
        <f>IF(AND(A552,ISNUMBER(Journal!$B552)),MOD(ROUND(MOD(Journal!$B552,1)*1440,0)-ROUND(Journal!$D$8*60,0),1440),"")</f>
        <v>0</v>
      </c>
      <c r="AB552">
        <f>IF(G552=1,"LONG",IF(G552=-1,"SHORT",""))</f>
        <v>0</v>
      </c>
      <c r="AC552">
        <f>AC551+IF(K552,1,0)</f>
        <v>0</v>
      </c>
      <c r="AD552">
        <f>IF(K552,AC552,"")</f>
        <v>0</v>
      </c>
      <c r="AE552">
        <f>J552="OPEN"</f>
        <v>0</v>
      </c>
      <c r="AF552">
        <f>AND(J552&lt;&gt;"",J552&lt;&gt;"OK",J552&lt;&gt;"OPEN")</f>
        <v>0</v>
      </c>
      <c r="AH552">
        <v>541</v>
      </c>
      <c r="AI552">
        <f>IF(AH552&gt;$AZ$11,"",IF(AH552=0,Journal!$D$3,INDEX($Q$11:$Q$1010,MATCH(AH552,$AD$11:$AD$1010,0))))</f>
        <v>0</v>
      </c>
      <c r="AJ552">
        <v>542</v>
      </c>
      <c r="AK552">
        <f>IF(AJ552&gt;$AZ$11,"",INDEX($P$11:$P$1010,MATCH(AJ552,$AD$11:$AD$1010,0)))</f>
        <v>0</v>
      </c>
    </row>
    <row r="553" spans="1:37">
      <c r="A553">
        <f>COUNTA(Journal!A553:M553)&gt;0</f>
        <v>0</v>
      </c>
      <c r="B553">
        <f>IF(Journal!$C553="",0,IFERROR(MATCH(Journal!$C553,Markets!$A$5:$A$154,0),0))</f>
        <v>0</v>
      </c>
      <c r="C553">
        <f>IF(B553&gt;0,INDEX(Markets!$C$5:$C$154,B553),"")</f>
        <v>0</v>
      </c>
      <c r="D553">
        <f>IF(B553&gt;0,INDEX(Markets!$F$5:$F$154,B553),"")</f>
        <v>0</v>
      </c>
      <c r="E553">
        <f>IF(B553&gt;0,IF(INDEX(Markets!$G$5:$G$154,B553)="",Journal!$D$4,INDEX(Markets!$G$5:$G$154,B553)),"")</f>
        <v>0</v>
      </c>
      <c r="F553">
        <f>IF(B553&gt;0,N(INDEX(Markets!$H$5:$H$154,B553)),0)</f>
        <v>0</v>
      </c>
      <c r="G553">
        <f>IF(Journal!$D553="LONG",1,IF(Journal!$D553="SHORT",-1,0))</f>
        <v>0</v>
      </c>
      <c r="H553">
        <f>IF(AND(ISNUMBER(Journal!$E553),ISNUMBER(Journal!$F553)),ABS(Journal!$E553-Journal!$F553),"")</f>
        <v>0</v>
      </c>
      <c r="I553">
        <f>IF(NOT(A553),"",IF(Journal!$C553="","INSTRUMENT MISSING",IF(B553=0,"UNKNOWN INSTRUMENT",IF(OR(NOT(ISNUMBER(C553)),NOT(ISNUMBER(D553))),"INSTRUMENT SPECS MISSING",IF(OR(C553&lt;=0,D553&lt;=0),"INSTRUMENT SPECS MISSING",IF(NOT(ISNUMBER(Journal!$E553)),"ENTRY MISSING",IF(NOT(ISNUMBER(Journal!$F553)),"SL MISSING",IF(Journal!$F553=Journal!$E553,"SL = ENTRY",IF(G553=0,"DIRECTION MISSING",IF(G553*(Journal!$E553-Journal!$F553)&lt;=0,"SL WRONG SIDE",IF(NOT(AND(ISNUMBER(Journal!$L553),Journal!$L553&gt;0)),IF(TRUE,"LOTS MISSING","RISK MISSING"),"")))))))))))</f>
        <v>0</v>
      </c>
      <c r="J553">
        <f>IF(NOT(A553),"",IF(I553&lt;&gt;"",I553,IF(AND(ISNUMBER(Journal!$G553),G553*(Journal!$G553-Journal!$E553)&lt;=0),"TP1 WRONG SIDE",IF(AND(ISNUMBER(Journal!$H553),G553*(Journal!$H553-Journal!$E553)&lt;=0),"TP2 WRONG SIDE",IF(AND(ISNUMBER(Journal!$I553),G553*(Journal!$I553-Journal!$E553)&lt;=0),"TP3 WRONG SIDE",IF(Journal!$K553="","OPEN",IF(AND(Journal!$M553&lt;&gt;"",OR(NOT(ISNUMBER(Journal!$M553)),Journal!$M553&lt;=0,Journal!$M553&gt;=1)),"TP1 % INVALID",IF(Journal!$K553="SL","OK",IF(Journal!$K553="TP",IF(ISNUMBER(Journal!$G553),"OK","TP1 MISSING"),IF(Journal!$K553="Manual exit",IF(ISNUMBER(Journal!$J553),"OK","MANUAL MISSING"),IF(Journal!$K553="TP1 + Breakeven",IF(ISNUMBER(Journal!$G553),"OK","TP1 MISSING"),IF(Journal!$K553="TP1 + Manual",IF(ISNUMBER(Journal!$G553),IF(ISNUMBER(Journal!$J553),"OK","MANUAL MISSING"),IF(ISNUMBER(Journal!$J553),"TP1 MISSING","TP1 &amp; MANUAL MISSING")),IF(Journal!$K553="Multiple TP",IF(ISNUMBER(Journal!$G553),IF(ISNUMBER(Journal!$H553),"OK","TP2 MISSING"),IF(ISNUMBER(Journal!$H553),"TP1 MISSING","TP1 &amp; TP2 MISSING")),"UNKNOWN OUTCOME")))))))))))))</f>
        <v>0</v>
      </c>
      <c r="K553">
        <f>J553="OK"</f>
        <v>0</v>
      </c>
      <c r="L553">
        <f>IF(ISNUMBER(Journal!$M553),Journal!$M553,0.5)</f>
        <v>0</v>
      </c>
      <c r="M553">
        <f>IF(NOT(K553),"",G553*IF(Journal!$K553="SL",Journal!$F553-Journal!$E553,IF(Journal!$K553="TP",Journal!$G553-Journal!$E553,IF(Journal!$K553="Manual exit",Journal!$J553-Journal!$E553,IF(Journal!$K553="TP1 + Breakeven",L553*(Journal!$G553-Journal!$E553),IF(Journal!$K553="TP1 + Manual",L553*(Journal!$G553-Journal!$E553)+(1-L553)*(Journal!$J553-Journal!$E553),(Journal!$G553+Journal!$H553+IF(ISNUMBER(Journal!$I553),Journal!$I553,0))/IF(ISNUMBER(Journal!$I553),3,2)-Journal!$E553))))))</f>
        <v>0</v>
      </c>
      <c r="N553">
        <f>IF(K553,Journal!$E553+G553*M553,"")</f>
        <v>0</v>
      </c>
      <c r="O553">
        <f>Q552</f>
        <v>0</v>
      </c>
      <c r="P553">
        <f>IF(OR(NOT(A553),I553&lt;&gt;""),"",Journal!$L553)</f>
        <v>0</v>
      </c>
      <c r="Q553">
        <f>O553+IF(K553,V553,0)</f>
        <v>0</v>
      </c>
      <c r="R553">
        <f>IF(P553="","",H553*P553*C553*D553)</f>
        <v>0</v>
      </c>
      <c r="S553">
        <f>IF(K553,M553*P553*C553*D553,"")</f>
        <v>0</v>
      </c>
      <c r="T553">
        <f>IF(K553,-IF(F553&gt;0,F553*Journal!$E553*P553*C553*D553,P553*E553),"")</f>
        <v>0</v>
      </c>
      <c r="U553">
        <f>IF(K553,IF(S553&gt;0,"W",IF(S553&lt;0,"L","B")),"")</f>
        <v>0</v>
      </c>
      <c r="V553">
        <f>IF(K553,S553+T553,"")</f>
        <v>0</v>
      </c>
      <c r="W553">
        <f>IF(K553,V553/O553,"")</f>
        <v>0</v>
      </c>
      <c r="X553">
        <f>IF(K553,M553/H553,"")</f>
        <v>0</v>
      </c>
      <c r="Y553">
        <f>IF(AND(OR(J553="OK",J553="OPEN"),ISNUMBER(Journal!$G553)),G553*(Journal!$G553-Journal!$E553)/H553,"")</f>
        <v>0</v>
      </c>
      <c r="Z553">
        <f>IF(AA553="","",IF(AND(ISNUMBER(Settings!$D$5),ISNUMBER(Settings!$E$5),IF(Settings!$D$5&lt;=Settings!$E$5,AND(AA553&gt;=Settings!$D$5,AA553&lt;Settings!$E$5),OR(AA553&gt;=Settings!$D$5,AA553&lt;Settings!$E$5))),Settings!$A$5,IF(AND(ISNUMBER(Settings!$D$6),ISNUMBER(Settings!$E$6),IF(Settings!$D$6&lt;=Settings!$E$6,AND(AA553&gt;=Settings!$D$6,AA553&lt;Settings!$E$6),OR(AA553&gt;=Settings!$D$6,AA553&lt;Settings!$E$6))),Settings!$A$6,IF(AND(ISNUMBER(Settings!$D$7),ISNUMBER(Settings!$E$7),IF(Settings!$D$7&lt;=Settings!$E$7,AND(AA553&gt;=Settings!$D$7,AA553&lt;Settings!$E$7),OR(AA553&gt;=Settings!$D$7,AA553&lt;Settings!$E$7))),Settings!$A$7,IF(AND(ISNUMBER(Settings!$D$8),ISNUMBER(Settings!$E$8),IF(Settings!$D$8&lt;=Settings!$E$8,AND(AA553&gt;=Settings!$D$8,AA553&lt;Settings!$E$8),OR(AA553&gt;=Settings!$D$8,AA553&lt;Settings!$E$8))),Settings!$A$8,IF(AND(ISNUMBER(Settings!$D$9),ISNUMBER(Settings!$E$9),IF(Settings!$D$9&lt;=Settings!$E$9,AND(AA553&gt;=Settings!$D$9,AA553&lt;Settings!$E$9),OR(AA553&gt;=Settings!$D$9,AA553&lt;Settings!$E$9))),Settings!$A$9,IF(AND(ISNUMBER(Settings!$D$10),ISNUMBER(Settings!$E$10),IF(Settings!$D$10&lt;=Settings!$E$10,AND(AA553&gt;=Settings!$D$10,AA553&lt;Settings!$E$10),OR(AA553&gt;=Settings!$D$10,AA553&lt;Settings!$E$10))),Settings!$A$10,"")))))))</f>
        <v>0</v>
      </c>
      <c r="AA553">
        <f>IF(AND(A553,ISNUMBER(Journal!$B553)),MOD(ROUND(MOD(Journal!$B553,1)*1440,0)-ROUND(Journal!$D$8*60,0),1440),"")</f>
        <v>0</v>
      </c>
      <c r="AB553">
        <f>IF(G553=1,"LONG",IF(G553=-1,"SHORT",""))</f>
        <v>0</v>
      </c>
      <c r="AC553">
        <f>AC552+IF(K553,1,0)</f>
        <v>0</v>
      </c>
      <c r="AD553">
        <f>IF(K553,AC553,"")</f>
        <v>0</v>
      </c>
      <c r="AE553">
        <f>J553="OPEN"</f>
        <v>0</v>
      </c>
      <c r="AF553">
        <f>AND(J553&lt;&gt;"",J553&lt;&gt;"OK",J553&lt;&gt;"OPEN")</f>
        <v>0</v>
      </c>
      <c r="AH553">
        <v>542</v>
      </c>
      <c r="AI553">
        <f>IF(AH553&gt;$AZ$11,"",IF(AH553=0,Journal!$D$3,INDEX($Q$11:$Q$1010,MATCH(AH553,$AD$11:$AD$1010,0))))</f>
        <v>0</v>
      </c>
      <c r="AJ553">
        <v>543</v>
      </c>
      <c r="AK553">
        <f>IF(AJ553&gt;$AZ$11,"",INDEX($P$11:$P$1010,MATCH(AJ553,$AD$11:$AD$1010,0)))</f>
        <v>0</v>
      </c>
    </row>
    <row r="554" spans="1:37">
      <c r="A554">
        <f>COUNTA(Journal!A554:M554)&gt;0</f>
        <v>0</v>
      </c>
      <c r="B554">
        <f>IF(Journal!$C554="",0,IFERROR(MATCH(Journal!$C554,Markets!$A$5:$A$154,0),0))</f>
        <v>0</v>
      </c>
      <c r="C554">
        <f>IF(B554&gt;0,INDEX(Markets!$C$5:$C$154,B554),"")</f>
        <v>0</v>
      </c>
      <c r="D554">
        <f>IF(B554&gt;0,INDEX(Markets!$F$5:$F$154,B554),"")</f>
        <v>0</v>
      </c>
      <c r="E554">
        <f>IF(B554&gt;0,IF(INDEX(Markets!$G$5:$G$154,B554)="",Journal!$D$4,INDEX(Markets!$G$5:$G$154,B554)),"")</f>
        <v>0</v>
      </c>
      <c r="F554">
        <f>IF(B554&gt;0,N(INDEX(Markets!$H$5:$H$154,B554)),0)</f>
        <v>0</v>
      </c>
      <c r="G554">
        <f>IF(Journal!$D554="LONG",1,IF(Journal!$D554="SHORT",-1,0))</f>
        <v>0</v>
      </c>
      <c r="H554">
        <f>IF(AND(ISNUMBER(Journal!$E554),ISNUMBER(Journal!$F554)),ABS(Journal!$E554-Journal!$F554),"")</f>
        <v>0</v>
      </c>
      <c r="I554">
        <f>IF(NOT(A554),"",IF(Journal!$C554="","INSTRUMENT MISSING",IF(B554=0,"UNKNOWN INSTRUMENT",IF(OR(NOT(ISNUMBER(C554)),NOT(ISNUMBER(D554))),"INSTRUMENT SPECS MISSING",IF(OR(C554&lt;=0,D554&lt;=0),"INSTRUMENT SPECS MISSING",IF(NOT(ISNUMBER(Journal!$E554)),"ENTRY MISSING",IF(NOT(ISNUMBER(Journal!$F554)),"SL MISSING",IF(Journal!$F554=Journal!$E554,"SL = ENTRY",IF(G554=0,"DIRECTION MISSING",IF(G554*(Journal!$E554-Journal!$F554)&lt;=0,"SL WRONG SIDE",IF(NOT(AND(ISNUMBER(Journal!$L554),Journal!$L554&gt;0)),IF(TRUE,"LOTS MISSING","RISK MISSING"),"")))))))))))</f>
        <v>0</v>
      </c>
      <c r="J554">
        <f>IF(NOT(A554),"",IF(I554&lt;&gt;"",I554,IF(AND(ISNUMBER(Journal!$G554),G554*(Journal!$G554-Journal!$E554)&lt;=0),"TP1 WRONG SIDE",IF(AND(ISNUMBER(Journal!$H554),G554*(Journal!$H554-Journal!$E554)&lt;=0),"TP2 WRONG SIDE",IF(AND(ISNUMBER(Journal!$I554),G554*(Journal!$I554-Journal!$E554)&lt;=0),"TP3 WRONG SIDE",IF(Journal!$K554="","OPEN",IF(AND(Journal!$M554&lt;&gt;"",OR(NOT(ISNUMBER(Journal!$M554)),Journal!$M554&lt;=0,Journal!$M554&gt;=1)),"TP1 % INVALID",IF(Journal!$K554="SL","OK",IF(Journal!$K554="TP",IF(ISNUMBER(Journal!$G554),"OK","TP1 MISSING"),IF(Journal!$K554="Manual exit",IF(ISNUMBER(Journal!$J554),"OK","MANUAL MISSING"),IF(Journal!$K554="TP1 + Breakeven",IF(ISNUMBER(Journal!$G554),"OK","TP1 MISSING"),IF(Journal!$K554="TP1 + Manual",IF(ISNUMBER(Journal!$G554),IF(ISNUMBER(Journal!$J554),"OK","MANUAL MISSING"),IF(ISNUMBER(Journal!$J554),"TP1 MISSING","TP1 &amp; MANUAL MISSING")),IF(Journal!$K554="Multiple TP",IF(ISNUMBER(Journal!$G554),IF(ISNUMBER(Journal!$H554),"OK","TP2 MISSING"),IF(ISNUMBER(Journal!$H554),"TP1 MISSING","TP1 &amp; TP2 MISSING")),"UNKNOWN OUTCOME")))))))))))))</f>
        <v>0</v>
      </c>
      <c r="K554">
        <f>J554="OK"</f>
        <v>0</v>
      </c>
      <c r="L554">
        <f>IF(ISNUMBER(Journal!$M554),Journal!$M554,0.5)</f>
        <v>0</v>
      </c>
      <c r="M554">
        <f>IF(NOT(K554),"",G554*IF(Journal!$K554="SL",Journal!$F554-Journal!$E554,IF(Journal!$K554="TP",Journal!$G554-Journal!$E554,IF(Journal!$K554="Manual exit",Journal!$J554-Journal!$E554,IF(Journal!$K554="TP1 + Breakeven",L554*(Journal!$G554-Journal!$E554),IF(Journal!$K554="TP1 + Manual",L554*(Journal!$G554-Journal!$E554)+(1-L554)*(Journal!$J554-Journal!$E554),(Journal!$G554+Journal!$H554+IF(ISNUMBER(Journal!$I554),Journal!$I554,0))/IF(ISNUMBER(Journal!$I554),3,2)-Journal!$E554))))))</f>
        <v>0</v>
      </c>
      <c r="N554">
        <f>IF(K554,Journal!$E554+G554*M554,"")</f>
        <v>0</v>
      </c>
      <c r="O554">
        <f>Q553</f>
        <v>0</v>
      </c>
      <c r="P554">
        <f>IF(OR(NOT(A554),I554&lt;&gt;""),"",Journal!$L554)</f>
        <v>0</v>
      </c>
      <c r="Q554">
        <f>O554+IF(K554,V554,0)</f>
        <v>0</v>
      </c>
      <c r="R554">
        <f>IF(P554="","",H554*P554*C554*D554)</f>
        <v>0</v>
      </c>
      <c r="S554">
        <f>IF(K554,M554*P554*C554*D554,"")</f>
        <v>0</v>
      </c>
      <c r="T554">
        <f>IF(K554,-IF(F554&gt;0,F554*Journal!$E554*P554*C554*D554,P554*E554),"")</f>
        <v>0</v>
      </c>
      <c r="U554">
        <f>IF(K554,IF(S554&gt;0,"W",IF(S554&lt;0,"L","B")),"")</f>
        <v>0</v>
      </c>
      <c r="V554">
        <f>IF(K554,S554+T554,"")</f>
        <v>0</v>
      </c>
      <c r="W554">
        <f>IF(K554,V554/O554,"")</f>
        <v>0</v>
      </c>
      <c r="X554">
        <f>IF(K554,M554/H554,"")</f>
        <v>0</v>
      </c>
      <c r="Y554">
        <f>IF(AND(OR(J554="OK",J554="OPEN"),ISNUMBER(Journal!$G554)),G554*(Journal!$G554-Journal!$E554)/H554,"")</f>
        <v>0</v>
      </c>
      <c r="Z554">
        <f>IF(AA554="","",IF(AND(ISNUMBER(Settings!$D$5),ISNUMBER(Settings!$E$5),IF(Settings!$D$5&lt;=Settings!$E$5,AND(AA554&gt;=Settings!$D$5,AA554&lt;Settings!$E$5),OR(AA554&gt;=Settings!$D$5,AA554&lt;Settings!$E$5))),Settings!$A$5,IF(AND(ISNUMBER(Settings!$D$6),ISNUMBER(Settings!$E$6),IF(Settings!$D$6&lt;=Settings!$E$6,AND(AA554&gt;=Settings!$D$6,AA554&lt;Settings!$E$6),OR(AA554&gt;=Settings!$D$6,AA554&lt;Settings!$E$6))),Settings!$A$6,IF(AND(ISNUMBER(Settings!$D$7),ISNUMBER(Settings!$E$7),IF(Settings!$D$7&lt;=Settings!$E$7,AND(AA554&gt;=Settings!$D$7,AA554&lt;Settings!$E$7),OR(AA554&gt;=Settings!$D$7,AA554&lt;Settings!$E$7))),Settings!$A$7,IF(AND(ISNUMBER(Settings!$D$8),ISNUMBER(Settings!$E$8),IF(Settings!$D$8&lt;=Settings!$E$8,AND(AA554&gt;=Settings!$D$8,AA554&lt;Settings!$E$8),OR(AA554&gt;=Settings!$D$8,AA554&lt;Settings!$E$8))),Settings!$A$8,IF(AND(ISNUMBER(Settings!$D$9),ISNUMBER(Settings!$E$9),IF(Settings!$D$9&lt;=Settings!$E$9,AND(AA554&gt;=Settings!$D$9,AA554&lt;Settings!$E$9),OR(AA554&gt;=Settings!$D$9,AA554&lt;Settings!$E$9))),Settings!$A$9,IF(AND(ISNUMBER(Settings!$D$10),ISNUMBER(Settings!$E$10),IF(Settings!$D$10&lt;=Settings!$E$10,AND(AA554&gt;=Settings!$D$10,AA554&lt;Settings!$E$10),OR(AA554&gt;=Settings!$D$10,AA554&lt;Settings!$E$10))),Settings!$A$10,"")))))))</f>
        <v>0</v>
      </c>
      <c r="AA554">
        <f>IF(AND(A554,ISNUMBER(Journal!$B554)),MOD(ROUND(MOD(Journal!$B554,1)*1440,0)-ROUND(Journal!$D$8*60,0),1440),"")</f>
        <v>0</v>
      </c>
      <c r="AB554">
        <f>IF(G554=1,"LONG",IF(G554=-1,"SHORT",""))</f>
        <v>0</v>
      </c>
      <c r="AC554">
        <f>AC553+IF(K554,1,0)</f>
        <v>0</v>
      </c>
      <c r="AD554">
        <f>IF(K554,AC554,"")</f>
        <v>0</v>
      </c>
      <c r="AE554">
        <f>J554="OPEN"</f>
        <v>0</v>
      </c>
      <c r="AF554">
        <f>AND(J554&lt;&gt;"",J554&lt;&gt;"OK",J554&lt;&gt;"OPEN")</f>
        <v>0</v>
      </c>
      <c r="AH554">
        <v>543</v>
      </c>
      <c r="AI554">
        <f>IF(AH554&gt;$AZ$11,"",IF(AH554=0,Journal!$D$3,INDEX($Q$11:$Q$1010,MATCH(AH554,$AD$11:$AD$1010,0))))</f>
        <v>0</v>
      </c>
      <c r="AJ554">
        <v>544</v>
      </c>
      <c r="AK554">
        <f>IF(AJ554&gt;$AZ$11,"",INDEX($P$11:$P$1010,MATCH(AJ554,$AD$11:$AD$1010,0)))</f>
        <v>0</v>
      </c>
    </row>
    <row r="555" spans="1:37">
      <c r="A555">
        <f>COUNTA(Journal!A555:M555)&gt;0</f>
        <v>0</v>
      </c>
      <c r="B555">
        <f>IF(Journal!$C555="",0,IFERROR(MATCH(Journal!$C555,Markets!$A$5:$A$154,0),0))</f>
        <v>0</v>
      </c>
      <c r="C555">
        <f>IF(B555&gt;0,INDEX(Markets!$C$5:$C$154,B555),"")</f>
        <v>0</v>
      </c>
      <c r="D555">
        <f>IF(B555&gt;0,INDEX(Markets!$F$5:$F$154,B555),"")</f>
        <v>0</v>
      </c>
      <c r="E555">
        <f>IF(B555&gt;0,IF(INDEX(Markets!$G$5:$G$154,B555)="",Journal!$D$4,INDEX(Markets!$G$5:$G$154,B555)),"")</f>
        <v>0</v>
      </c>
      <c r="F555">
        <f>IF(B555&gt;0,N(INDEX(Markets!$H$5:$H$154,B555)),0)</f>
        <v>0</v>
      </c>
      <c r="G555">
        <f>IF(Journal!$D555="LONG",1,IF(Journal!$D555="SHORT",-1,0))</f>
        <v>0</v>
      </c>
      <c r="H555">
        <f>IF(AND(ISNUMBER(Journal!$E555),ISNUMBER(Journal!$F555)),ABS(Journal!$E555-Journal!$F555),"")</f>
        <v>0</v>
      </c>
      <c r="I555">
        <f>IF(NOT(A555),"",IF(Journal!$C555="","INSTRUMENT MISSING",IF(B555=0,"UNKNOWN INSTRUMENT",IF(OR(NOT(ISNUMBER(C555)),NOT(ISNUMBER(D555))),"INSTRUMENT SPECS MISSING",IF(OR(C555&lt;=0,D555&lt;=0),"INSTRUMENT SPECS MISSING",IF(NOT(ISNUMBER(Journal!$E555)),"ENTRY MISSING",IF(NOT(ISNUMBER(Journal!$F555)),"SL MISSING",IF(Journal!$F555=Journal!$E555,"SL = ENTRY",IF(G555=0,"DIRECTION MISSING",IF(G555*(Journal!$E555-Journal!$F555)&lt;=0,"SL WRONG SIDE",IF(NOT(AND(ISNUMBER(Journal!$L555),Journal!$L555&gt;0)),IF(TRUE,"LOTS MISSING","RISK MISSING"),"")))))))))))</f>
        <v>0</v>
      </c>
      <c r="J555">
        <f>IF(NOT(A555),"",IF(I555&lt;&gt;"",I555,IF(AND(ISNUMBER(Journal!$G555),G555*(Journal!$G555-Journal!$E555)&lt;=0),"TP1 WRONG SIDE",IF(AND(ISNUMBER(Journal!$H555),G555*(Journal!$H555-Journal!$E555)&lt;=0),"TP2 WRONG SIDE",IF(AND(ISNUMBER(Journal!$I555),G555*(Journal!$I555-Journal!$E555)&lt;=0),"TP3 WRONG SIDE",IF(Journal!$K555="","OPEN",IF(AND(Journal!$M555&lt;&gt;"",OR(NOT(ISNUMBER(Journal!$M555)),Journal!$M555&lt;=0,Journal!$M555&gt;=1)),"TP1 % INVALID",IF(Journal!$K555="SL","OK",IF(Journal!$K555="TP",IF(ISNUMBER(Journal!$G555),"OK","TP1 MISSING"),IF(Journal!$K555="Manual exit",IF(ISNUMBER(Journal!$J555),"OK","MANUAL MISSING"),IF(Journal!$K555="TP1 + Breakeven",IF(ISNUMBER(Journal!$G555),"OK","TP1 MISSING"),IF(Journal!$K555="TP1 + Manual",IF(ISNUMBER(Journal!$G555),IF(ISNUMBER(Journal!$J555),"OK","MANUAL MISSING"),IF(ISNUMBER(Journal!$J555),"TP1 MISSING","TP1 &amp; MANUAL MISSING")),IF(Journal!$K555="Multiple TP",IF(ISNUMBER(Journal!$G555),IF(ISNUMBER(Journal!$H555),"OK","TP2 MISSING"),IF(ISNUMBER(Journal!$H555),"TP1 MISSING","TP1 &amp; TP2 MISSING")),"UNKNOWN OUTCOME")))))))))))))</f>
        <v>0</v>
      </c>
      <c r="K555">
        <f>J555="OK"</f>
        <v>0</v>
      </c>
      <c r="L555">
        <f>IF(ISNUMBER(Journal!$M555),Journal!$M555,0.5)</f>
        <v>0</v>
      </c>
      <c r="M555">
        <f>IF(NOT(K555),"",G555*IF(Journal!$K555="SL",Journal!$F555-Journal!$E555,IF(Journal!$K555="TP",Journal!$G555-Journal!$E555,IF(Journal!$K555="Manual exit",Journal!$J555-Journal!$E555,IF(Journal!$K555="TP1 + Breakeven",L555*(Journal!$G555-Journal!$E555),IF(Journal!$K555="TP1 + Manual",L555*(Journal!$G555-Journal!$E555)+(1-L555)*(Journal!$J555-Journal!$E555),(Journal!$G555+Journal!$H555+IF(ISNUMBER(Journal!$I555),Journal!$I555,0))/IF(ISNUMBER(Journal!$I555),3,2)-Journal!$E555))))))</f>
        <v>0</v>
      </c>
      <c r="N555">
        <f>IF(K555,Journal!$E555+G555*M555,"")</f>
        <v>0</v>
      </c>
      <c r="O555">
        <f>Q554</f>
        <v>0</v>
      </c>
      <c r="P555">
        <f>IF(OR(NOT(A555),I555&lt;&gt;""),"",Journal!$L555)</f>
        <v>0</v>
      </c>
      <c r="Q555">
        <f>O555+IF(K555,V555,0)</f>
        <v>0</v>
      </c>
      <c r="R555">
        <f>IF(P555="","",H555*P555*C555*D555)</f>
        <v>0</v>
      </c>
      <c r="S555">
        <f>IF(K555,M555*P555*C555*D555,"")</f>
        <v>0</v>
      </c>
      <c r="T555">
        <f>IF(K555,-IF(F555&gt;0,F555*Journal!$E555*P555*C555*D555,P555*E555),"")</f>
        <v>0</v>
      </c>
      <c r="U555">
        <f>IF(K555,IF(S555&gt;0,"W",IF(S555&lt;0,"L","B")),"")</f>
        <v>0</v>
      </c>
      <c r="V555">
        <f>IF(K555,S555+T555,"")</f>
        <v>0</v>
      </c>
      <c r="W555">
        <f>IF(K555,V555/O555,"")</f>
        <v>0</v>
      </c>
      <c r="X555">
        <f>IF(K555,M555/H555,"")</f>
        <v>0</v>
      </c>
      <c r="Y555">
        <f>IF(AND(OR(J555="OK",J555="OPEN"),ISNUMBER(Journal!$G555)),G555*(Journal!$G555-Journal!$E555)/H555,"")</f>
        <v>0</v>
      </c>
      <c r="Z555">
        <f>IF(AA555="","",IF(AND(ISNUMBER(Settings!$D$5),ISNUMBER(Settings!$E$5),IF(Settings!$D$5&lt;=Settings!$E$5,AND(AA555&gt;=Settings!$D$5,AA555&lt;Settings!$E$5),OR(AA555&gt;=Settings!$D$5,AA555&lt;Settings!$E$5))),Settings!$A$5,IF(AND(ISNUMBER(Settings!$D$6),ISNUMBER(Settings!$E$6),IF(Settings!$D$6&lt;=Settings!$E$6,AND(AA555&gt;=Settings!$D$6,AA555&lt;Settings!$E$6),OR(AA555&gt;=Settings!$D$6,AA555&lt;Settings!$E$6))),Settings!$A$6,IF(AND(ISNUMBER(Settings!$D$7),ISNUMBER(Settings!$E$7),IF(Settings!$D$7&lt;=Settings!$E$7,AND(AA555&gt;=Settings!$D$7,AA555&lt;Settings!$E$7),OR(AA555&gt;=Settings!$D$7,AA555&lt;Settings!$E$7))),Settings!$A$7,IF(AND(ISNUMBER(Settings!$D$8),ISNUMBER(Settings!$E$8),IF(Settings!$D$8&lt;=Settings!$E$8,AND(AA555&gt;=Settings!$D$8,AA555&lt;Settings!$E$8),OR(AA555&gt;=Settings!$D$8,AA555&lt;Settings!$E$8))),Settings!$A$8,IF(AND(ISNUMBER(Settings!$D$9),ISNUMBER(Settings!$E$9),IF(Settings!$D$9&lt;=Settings!$E$9,AND(AA555&gt;=Settings!$D$9,AA555&lt;Settings!$E$9),OR(AA555&gt;=Settings!$D$9,AA555&lt;Settings!$E$9))),Settings!$A$9,IF(AND(ISNUMBER(Settings!$D$10),ISNUMBER(Settings!$E$10),IF(Settings!$D$10&lt;=Settings!$E$10,AND(AA555&gt;=Settings!$D$10,AA555&lt;Settings!$E$10),OR(AA555&gt;=Settings!$D$10,AA555&lt;Settings!$E$10))),Settings!$A$10,"")))))))</f>
        <v>0</v>
      </c>
      <c r="AA555">
        <f>IF(AND(A555,ISNUMBER(Journal!$B555)),MOD(ROUND(MOD(Journal!$B555,1)*1440,0)-ROUND(Journal!$D$8*60,0),1440),"")</f>
        <v>0</v>
      </c>
      <c r="AB555">
        <f>IF(G555=1,"LONG",IF(G555=-1,"SHORT",""))</f>
        <v>0</v>
      </c>
      <c r="AC555">
        <f>AC554+IF(K555,1,0)</f>
        <v>0</v>
      </c>
      <c r="AD555">
        <f>IF(K555,AC555,"")</f>
        <v>0</v>
      </c>
      <c r="AE555">
        <f>J555="OPEN"</f>
        <v>0</v>
      </c>
      <c r="AF555">
        <f>AND(J555&lt;&gt;"",J555&lt;&gt;"OK",J555&lt;&gt;"OPEN")</f>
        <v>0</v>
      </c>
      <c r="AH555">
        <v>544</v>
      </c>
      <c r="AI555">
        <f>IF(AH555&gt;$AZ$11,"",IF(AH555=0,Journal!$D$3,INDEX($Q$11:$Q$1010,MATCH(AH555,$AD$11:$AD$1010,0))))</f>
        <v>0</v>
      </c>
      <c r="AJ555">
        <v>545</v>
      </c>
      <c r="AK555">
        <f>IF(AJ555&gt;$AZ$11,"",INDEX($P$11:$P$1010,MATCH(AJ555,$AD$11:$AD$1010,0)))</f>
        <v>0</v>
      </c>
    </row>
    <row r="556" spans="1:37">
      <c r="A556">
        <f>COUNTA(Journal!A556:M556)&gt;0</f>
        <v>0</v>
      </c>
      <c r="B556">
        <f>IF(Journal!$C556="",0,IFERROR(MATCH(Journal!$C556,Markets!$A$5:$A$154,0),0))</f>
        <v>0</v>
      </c>
      <c r="C556">
        <f>IF(B556&gt;0,INDEX(Markets!$C$5:$C$154,B556),"")</f>
        <v>0</v>
      </c>
      <c r="D556">
        <f>IF(B556&gt;0,INDEX(Markets!$F$5:$F$154,B556),"")</f>
        <v>0</v>
      </c>
      <c r="E556">
        <f>IF(B556&gt;0,IF(INDEX(Markets!$G$5:$G$154,B556)="",Journal!$D$4,INDEX(Markets!$G$5:$G$154,B556)),"")</f>
        <v>0</v>
      </c>
      <c r="F556">
        <f>IF(B556&gt;0,N(INDEX(Markets!$H$5:$H$154,B556)),0)</f>
        <v>0</v>
      </c>
      <c r="G556">
        <f>IF(Journal!$D556="LONG",1,IF(Journal!$D556="SHORT",-1,0))</f>
        <v>0</v>
      </c>
      <c r="H556">
        <f>IF(AND(ISNUMBER(Journal!$E556),ISNUMBER(Journal!$F556)),ABS(Journal!$E556-Journal!$F556),"")</f>
        <v>0</v>
      </c>
      <c r="I556">
        <f>IF(NOT(A556),"",IF(Journal!$C556="","INSTRUMENT MISSING",IF(B556=0,"UNKNOWN INSTRUMENT",IF(OR(NOT(ISNUMBER(C556)),NOT(ISNUMBER(D556))),"INSTRUMENT SPECS MISSING",IF(OR(C556&lt;=0,D556&lt;=0),"INSTRUMENT SPECS MISSING",IF(NOT(ISNUMBER(Journal!$E556)),"ENTRY MISSING",IF(NOT(ISNUMBER(Journal!$F556)),"SL MISSING",IF(Journal!$F556=Journal!$E556,"SL = ENTRY",IF(G556=0,"DIRECTION MISSING",IF(G556*(Journal!$E556-Journal!$F556)&lt;=0,"SL WRONG SIDE",IF(NOT(AND(ISNUMBER(Journal!$L556),Journal!$L556&gt;0)),IF(TRUE,"LOTS MISSING","RISK MISSING"),"")))))))))))</f>
        <v>0</v>
      </c>
      <c r="J556">
        <f>IF(NOT(A556),"",IF(I556&lt;&gt;"",I556,IF(AND(ISNUMBER(Journal!$G556),G556*(Journal!$G556-Journal!$E556)&lt;=0),"TP1 WRONG SIDE",IF(AND(ISNUMBER(Journal!$H556),G556*(Journal!$H556-Journal!$E556)&lt;=0),"TP2 WRONG SIDE",IF(AND(ISNUMBER(Journal!$I556),G556*(Journal!$I556-Journal!$E556)&lt;=0),"TP3 WRONG SIDE",IF(Journal!$K556="","OPEN",IF(AND(Journal!$M556&lt;&gt;"",OR(NOT(ISNUMBER(Journal!$M556)),Journal!$M556&lt;=0,Journal!$M556&gt;=1)),"TP1 % INVALID",IF(Journal!$K556="SL","OK",IF(Journal!$K556="TP",IF(ISNUMBER(Journal!$G556),"OK","TP1 MISSING"),IF(Journal!$K556="Manual exit",IF(ISNUMBER(Journal!$J556),"OK","MANUAL MISSING"),IF(Journal!$K556="TP1 + Breakeven",IF(ISNUMBER(Journal!$G556),"OK","TP1 MISSING"),IF(Journal!$K556="TP1 + Manual",IF(ISNUMBER(Journal!$G556),IF(ISNUMBER(Journal!$J556),"OK","MANUAL MISSING"),IF(ISNUMBER(Journal!$J556),"TP1 MISSING","TP1 &amp; MANUAL MISSING")),IF(Journal!$K556="Multiple TP",IF(ISNUMBER(Journal!$G556),IF(ISNUMBER(Journal!$H556),"OK","TP2 MISSING"),IF(ISNUMBER(Journal!$H556),"TP1 MISSING","TP1 &amp; TP2 MISSING")),"UNKNOWN OUTCOME")))))))))))))</f>
        <v>0</v>
      </c>
      <c r="K556">
        <f>J556="OK"</f>
        <v>0</v>
      </c>
      <c r="L556">
        <f>IF(ISNUMBER(Journal!$M556),Journal!$M556,0.5)</f>
        <v>0</v>
      </c>
      <c r="M556">
        <f>IF(NOT(K556),"",G556*IF(Journal!$K556="SL",Journal!$F556-Journal!$E556,IF(Journal!$K556="TP",Journal!$G556-Journal!$E556,IF(Journal!$K556="Manual exit",Journal!$J556-Journal!$E556,IF(Journal!$K556="TP1 + Breakeven",L556*(Journal!$G556-Journal!$E556),IF(Journal!$K556="TP1 + Manual",L556*(Journal!$G556-Journal!$E556)+(1-L556)*(Journal!$J556-Journal!$E556),(Journal!$G556+Journal!$H556+IF(ISNUMBER(Journal!$I556),Journal!$I556,0))/IF(ISNUMBER(Journal!$I556),3,2)-Journal!$E556))))))</f>
        <v>0</v>
      </c>
      <c r="N556">
        <f>IF(K556,Journal!$E556+G556*M556,"")</f>
        <v>0</v>
      </c>
      <c r="O556">
        <f>Q555</f>
        <v>0</v>
      </c>
      <c r="P556">
        <f>IF(OR(NOT(A556),I556&lt;&gt;""),"",Journal!$L556)</f>
        <v>0</v>
      </c>
      <c r="Q556">
        <f>O556+IF(K556,V556,0)</f>
        <v>0</v>
      </c>
      <c r="R556">
        <f>IF(P556="","",H556*P556*C556*D556)</f>
        <v>0</v>
      </c>
      <c r="S556">
        <f>IF(K556,M556*P556*C556*D556,"")</f>
        <v>0</v>
      </c>
      <c r="T556">
        <f>IF(K556,-IF(F556&gt;0,F556*Journal!$E556*P556*C556*D556,P556*E556),"")</f>
        <v>0</v>
      </c>
      <c r="U556">
        <f>IF(K556,IF(S556&gt;0,"W",IF(S556&lt;0,"L","B")),"")</f>
        <v>0</v>
      </c>
      <c r="V556">
        <f>IF(K556,S556+T556,"")</f>
        <v>0</v>
      </c>
      <c r="W556">
        <f>IF(K556,V556/O556,"")</f>
        <v>0</v>
      </c>
      <c r="X556">
        <f>IF(K556,M556/H556,"")</f>
        <v>0</v>
      </c>
      <c r="Y556">
        <f>IF(AND(OR(J556="OK",J556="OPEN"),ISNUMBER(Journal!$G556)),G556*(Journal!$G556-Journal!$E556)/H556,"")</f>
        <v>0</v>
      </c>
      <c r="Z556">
        <f>IF(AA556="","",IF(AND(ISNUMBER(Settings!$D$5),ISNUMBER(Settings!$E$5),IF(Settings!$D$5&lt;=Settings!$E$5,AND(AA556&gt;=Settings!$D$5,AA556&lt;Settings!$E$5),OR(AA556&gt;=Settings!$D$5,AA556&lt;Settings!$E$5))),Settings!$A$5,IF(AND(ISNUMBER(Settings!$D$6),ISNUMBER(Settings!$E$6),IF(Settings!$D$6&lt;=Settings!$E$6,AND(AA556&gt;=Settings!$D$6,AA556&lt;Settings!$E$6),OR(AA556&gt;=Settings!$D$6,AA556&lt;Settings!$E$6))),Settings!$A$6,IF(AND(ISNUMBER(Settings!$D$7),ISNUMBER(Settings!$E$7),IF(Settings!$D$7&lt;=Settings!$E$7,AND(AA556&gt;=Settings!$D$7,AA556&lt;Settings!$E$7),OR(AA556&gt;=Settings!$D$7,AA556&lt;Settings!$E$7))),Settings!$A$7,IF(AND(ISNUMBER(Settings!$D$8),ISNUMBER(Settings!$E$8),IF(Settings!$D$8&lt;=Settings!$E$8,AND(AA556&gt;=Settings!$D$8,AA556&lt;Settings!$E$8),OR(AA556&gt;=Settings!$D$8,AA556&lt;Settings!$E$8))),Settings!$A$8,IF(AND(ISNUMBER(Settings!$D$9),ISNUMBER(Settings!$E$9),IF(Settings!$D$9&lt;=Settings!$E$9,AND(AA556&gt;=Settings!$D$9,AA556&lt;Settings!$E$9),OR(AA556&gt;=Settings!$D$9,AA556&lt;Settings!$E$9))),Settings!$A$9,IF(AND(ISNUMBER(Settings!$D$10),ISNUMBER(Settings!$E$10),IF(Settings!$D$10&lt;=Settings!$E$10,AND(AA556&gt;=Settings!$D$10,AA556&lt;Settings!$E$10),OR(AA556&gt;=Settings!$D$10,AA556&lt;Settings!$E$10))),Settings!$A$10,"")))))))</f>
        <v>0</v>
      </c>
      <c r="AA556">
        <f>IF(AND(A556,ISNUMBER(Journal!$B556)),MOD(ROUND(MOD(Journal!$B556,1)*1440,0)-ROUND(Journal!$D$8*60,0),1440),"")</f>
        <v>0</v>
      </c>
      <c r="AB556">
        <f>IF(G556=1,"LONG",IF(G556=-1,"SHORT",""))</f>
        <v>0</v>
      </c>
      <c r="AC556">
        <f>AC555+IF(K556,1,0)</f>
        <v>0</v>
      </c>
      <c r="AD556">
        <f>IF(K556,AC556,"")</f>
        <v>0</v>
      </c>
      <c r="AE556">
        <f>J556="OPEN"</f>
        <v>0</v>
      </c>
      <c r="AF556">
        <f>AND(J556&lt;&gt;"",J556&lt;&gt;"OK",J556&lt;&gt;"OPEN")</f>
        <v>0</v>
      </c>
      <c r="AH556">
        <v>545</v>
      </c>
      <c r="AI556">
        <f>IF(AH556&gt;$AZ$11,"",IF(AH556=0,Journal!$D$3,INDEX($Q$11:$Q$1010,MATCH(AH556,$AD$11:$AD$1010,0))))</f>
        <v>0</v>
      </c>
      <c r="AJ556">
        <v>546</v>
      </c>
      <c r="AK556">
        <f>IF(AJ556&gt;$AZ$11,"",INDEX($P$11:$P$1010,MATCH(AJ556,$AD$11:$AD$1010,0)))</f>
        <v>0</v>
      </c>
    </row>
    <row r="557" spans="1:37">
      <c r="A557">
        <f>COUNTA(Journal!A557:M557)&gt;0</f>
        <v>0</v>
      </c>
      <c r="B557">
        <f>IF(Journal!$C557="",0,IFERROR(MATCH(Journal!$C557,Markets!$A$5:$A$154,0),0))</f>
        <v>0</v>
      </c>
      <c r="C557">
        <f>IF(B557&gt;0,INDEX(Markets!$C$5:$C$154,B557),"")</f>
        <v>0</v>
      </c>
      <c r="D557">
        <f>IF(B557&gt;0,INDEX(Markets!$F$5:$F$154,B557),"")</f>
        <v>0</v>
      </c>
      <c r="E557">
        <f>IF(B557&gt;0,IF(INDEX(Markets!$G$5:$G$154,B557)="",Journal!$D$4,INDEX(Markets!$G$5:$G$154,B557)),"")</f>
        <v>0</v>
      </c>
      <c r="F557">
        <f>IF(B557&gt;0,N(INDEX(Markets!$H$5:$H$154,B557)),0)</f>
        <v>0</v>
      </c>
      <c r="G557">
        <f>IF(Journal!$D557="LONG",1,IF(Journal!$D557="SHORT",-1,0))</f>
        <v>0</v>
      </c>
      <c r="H557">
        <f>IF(AND(ISNUMBER(Journal!$E557),ISNUMBER(Journal!$F557)),ABS(Journal!$E557-Journal!$F557),"")</f>
        <v>0</v>
      </c>
      <c r="I557">
        <f>IF(NOT(A557),"",IF(Journal!$C557="","INSTRUMENT MISSING",IF(B557=0,"UNKNOWN INSTRUMENT",IF(OR(NOT(ISNUMBER(C557)),NOT(ISNUMBER(D557))),"INSTRUMENT SPECS MISSING",IF(OR(C557&lt;=0,D557&lt;=0),"INSTRUMENT SPECS MISSING",IF(NOT(ISNUMBER(Journal!$E557)),"ENTRY MISSING",IF(NOT(ISNUMBER(Journal!$F557)),"SL MISSING",IF(Journal!$F557=Journal!$E557,"SL = ENTRY",IF(G557=0,"DIRECTION MISSING",IF(G557*(Journal!$E557-Journal!$F557)&lt;=0,"SL WRONG SIDE",IF(NOT(AND(ISNUMBER(Journal!$L557),Journal!$L557&gt;0)),IF(TRUE,"LOTS MISSING","RISK MISSING"),"")))))))))))</f>
        <v>0</v>
      </c>
      <c r="J557">
        <f>IF(NOT(A557),"",IF(I557&lt;&gt;"",I557,IF(AND(ISNUMBER(Journal!$G557),G557*(Journal!$G557-Journal!$E557)&lt;=0),"TP1 WRONG SIDE",IF(AND(ISNUMBER(Journal!$H557),G557*(Journal!$H557-Journal!$E557)&lt;=0),"TP2 WRONG SIDE",IF(AND(ISNUMBER(Journal!$I557),G557*(Journal!$I557-Journal!$E557)&lt;=0),"TP3 WRONG SIDE",IF(Journal!$K557="","OPEN",IF(AND(Journal!$M557&lt;&gt;"",OR(NOT(ISNUMBER(Journal!$M557)),Journal!$M557&lt;=0,Journal!$M557&gt;=1)),"TP1 % INVALID",IF(Journal!$K557="SL","OK",IF(Journal!$K557="TP",IF(ISNUMBER(Journal!$G557),"OK","TP1 MISSING"),IF(Journal!$K557="Manual exit",IF(ISNUMBER(Journal!$J557),"OK","MANUAL MISSING"),IF(Journal!$K557="TP1 + Breakeven",IF(ISNUMBER(Journal!$G557),"OK","TP1 MISSING"),IF(Journal!$K557="TP1 + Manual",IF(ISNUMBER(Journal!$G557),IF(ISNUMBER(Journal!$J557),"OK","MANUAL MISSING"),IF(ISNUMBER(Journal!$J557),"TP1 MISSING","TP1 &amp; MANUAL MISSING")),IF(Journal!$K557="Multiple TP",IF(ISNUMBER(Journal!$G557),IF(ISNUMBER(Journal!$H557),"OK","TP2 MISSING"),IF(ISNUMBER(Journal!$H557),"TP1 MISSING","TP1 &amp; TP2 MISSING")),"UNKNOWN OUTCOME")))))))))))))</f>
        <v>0</v>
      </c>
      <c r="K557">
        <f>J557="OK"</f>
        <v>0</v>
      </c>
      <c r="L557">
        <f>IF(ISNUMBER(Journal!$M557),Journal!$M557,0.5)</f>
        <v>0</v>
      </c>
      <c r="M557">
        <f>IF(NOT(K557),"",G557*IF(Journal!$K557="SL",Journal!$F557-Journal!$E557,IF(Journal!$K557="TP",Journal!$G557-Journal!$E557,IF(Journal!$K557="Manual exit",Journal!$J557-Journal!$E557,IF(Journal!$K557="TP1 + Breakeven",L557*(Journal!$G557-Journal!$E557),IF(Journal!$K557="TP1 + Manual",L557*(Journal!$G557-Journal!$E557)+(1-L557)*(Journal!$J557-Journal!$E557),(Journal!$G557+Journal!$H557+IF(ISNUMBER(Journal!$I557),Journal!$I557,0))/IF(ISNUMBER(Journal!$I557),3,2)-Journal!$E557))))))</f>
        <v>0</v>
      </c>
      <c r="N557">
        <f>IF(K557,Journal!$E557+G557*M557,"")</f>
        <v>0</v>
      </c>
      <c r="O557">
        <f>Q556</f>
        <v>0</v>
      </c>
      <c r="P557">
        <f>IF(OR(NOT(A557),I557&lt;&gt;""),"",Journal!$L557)</f>
        <v>0</v>
      </c>
      <c r="Q557">
        <f>O557+IF(K557,V557,0)</f>
        <v>0</v>
      </c>
      <c r="R557">
        <f>IF(P557="","",H557*P557*C557*D557)</f>
        <v>0</v>
      </c>
      <c r="S557">
        <f>IF(K557,M557*P557*C557*D557,"")</f>
        <v>0</v>
      </c>
      <c r="T557">
        <f>IF(K557,-IF(F557&gt;0,F557*Journal!$E557*P557*C557*D557,P557*E557),"")</f>
        <v>0</v>
      </c>
      <c r="U557">
        <f>IF(K557,IF(S557&gt;0,"W",IF(S557&lt;0,"L","B")),"")</f>
        <v>0</v>
      </c>
      <c r="V557">
        <f>IF(K557,S557+T557,"")</f>
        <v>0</v>
      </c>
      <c r="W557">
        <f>IF(K557,V557/O557,"")</f>
        <v>0</v>
      </c>
      <c r="X557">
        <f>IF(K557,M557/H557,"")</f>
        <v>0</v>
      </c>
      <c r="Y557">
        <f>IF(AND(OR(J557="OK",J557="OPEN"),ISNUMBER(Journal!$G557)),G557*(Journal!$G557-Journal!$E557)/H557,"")</f>
        <v>0</v>
      </c>
      <c r="Z557">
        <f>IF(AA557="","",IF(AND(ISNUMBER(Settings!$D$5),ISNUMBER(Settings!$E$5),IF(Settings!$D$5&lt;=Settings!$E$5,AND(AA557&gt;=Settings!$D$5,AA557&lt;Settings!$E$5),OR(AA557&gt;=Settings!$D$5,AA557&lt;Settings!$E$5))),Settings!$A$5,IF(AND(ISNUMBER(Settings!$D$6),ISNUMBER(Settings!$E$6),IF(Settings!$D$6&lt;=Settings!$E$6,AND(AA557&gt;=Settings!$D$6,AA557&lt;Settings!$E$6),OR(AA557&gt;=Settings!$D$6,AA557&lt;Settings!$E$6))),Settings!$A$6,IF(AND(ISNUMBER(Settings!$D$7),ISNUMBER(Settings!$E$7),IF(Settings!$D$7&lt;=Settings!$E$7,AND(AA557&gt;=Settings!$D$7,AA557&lt;Settings!$E$7),OR(AA557&gt;=Settings!$D$7,AA557&lt;Settings!$E$7))),Settings!$A$7,IF(AND(ISNUMBER(Settings!$D$8),ISNUMBER(Settings!$E$8),IF(Settings!$D$8&lt;=Settings!$E$8,AND(AA557&gt;=Settings!$D$8,AA557&lt;Settings!$E$8),OR(AA557&gt;=Settings!$D$8,AA557&lt;Settings!$E$8))),Settings!$A$8,IF(AND(ISNUMBER(Settings!$D$9),ISNUMBER(Settings!$E$9),IF(Settings!$D$9&lt;=Settings!$E$9,AND(AA557&gt;=Settings!$D$9,AA557&lt;Settings!$E$9),OR(AA557&gt;=Settings!$D$9,AA557&lt;Settings!$E$9))),Settings!$A$9,IF(AND(ISNUMBER(Settings!$D$10),ISNUMBER(Settings!$E$10),IF(Settings!$D$10&lt;=Settings!$E$10,AND(AA557&gt;=Settings!$D$10,AA557&lt;Settings!$E$10),OR(AA557&gt;=Settings!$D$10,AA557&lt;Settings!$E$10))),Settings!$A$10,"")))))))</f>
        <v>0</v>
      </c>
      <c r="AA557">
        <f>IF(AND(A557,ISNUMBER(Journal!$B557)),MOD(ROUND(MOD(Journal!$B557,1)*1440,0)-ROUND(Journal!$D$8*60,0),1440),"")</f>
        <v>0</v>
      </c>
      <c r="AB557">
        <f>IF(G557=1,"LONG",IF(G557=-1,"SHORT",""))</f>
        <v>0</v>
      </c>
      <c r="AC557">
        <f>AC556+IF(K557,1,0)</f>
        <v>0</v>
      </c>
      <c r="AD557">
        <f>IF(K557,AC557,"")</f>
        <v>0</v>
      </c>
      <c r="AE557">
        <f>J557="OPEN"</f>
        <v>0</v>
      </c>
      <c r="AF557">
        <f>AND(J557&lt;&gt;"",J557&lt;&gt;"OK",J557&lt;&gt;"OPEN")</f>
        <v>0</v>
      </c>
      <c r="AH557">
        <v>546</v>
      </c>
      <c r="AI557">
        <f>IF(AH557&gt;$AZ$11,"",IF(AH557=0,Journal!$D$3,INDEX($Q$11:$Q$1010,MATCH(AH557,$AD$11:$AD$1010,0))))</f>
        <v>0</v>
      </c>
      <c r="AJ557">
        <v>547</v>
      </c>
      <c r="AK557">
        <f>IF(AJ557&gt;$AZ$11,"",INDEX($P$11:$P$1010,MATCH(AJ557,$AD$11:$AD$1010,0)))</f>
        <v>0</v>
      </c>
    </row>
    <row r="558" spans="1:37">
      <c r="A558">
        <f>COUNTA(Journal!A558:M558)&gt;0</f>
        <v>0</v>
      </c>
      <c r="B558">
        <f>IF(Journal!$C558="",0,IFERROR(MATCH(Journal!$C558,Markets!$A$5:$A$154,0),0))</f>
        <v>0</v>
      </c>
      <c r="C558">
        <f>IF(B558&gt;0,INDEX(Markets!$C$5:$C$154,B558),"")</f>
        <v>0</v>
      </c>
      <c r="D558">
        <f>IF(B558&gt;0,INDEX(Markets!$F$5:$F$154,B558),"")</f>
        <v>0</v>
      </c>
      <c r="E558">
        <f>IF(B558&gt;0,IF(INDEX(Markets!$G$5:$G$154,B558)="",Journal!$D$4,INDEX(Markets!$G$5:$G$154,B558)),"")</f>
        <v>0</v>
      </c>
      <c r="F558">
        <f>IF(B558&gt;0,N(INDEX(Markets!$H$5:$H$154,B558)),0)</f>
        <v>0</v>
      </c>
      <c r="G558">
        <f>IF(Journal!$D558="LONG",1,IF(Journal!$D558="SHORT",-1,0))</f>
        <v>0</v>
      </c>
      <c r="H558">
        <f>IF(AND(ISNUMBER(Journal!$E558),ISNUMBER(Journal!$F558)),ABS(Journal!$E558-Journal!$F558),"")</f>
        <v>0</v>
      </c>
      <c r="I558">
        <f>IF(NOT(A558),"",IF(Journal!$C558="","INSTRUMENT MISSING",IF(B558=0,"UNKNOWN INSTRUMENT",IF(OR(NOT(ISNUMBER(C558)),NOT(ISNUMBER(D558))),"INSTRUMENT SPECS MISSING",IF(OR(C558&lt;=0,D558&lt;=0),"INSTRUMENT SPECS MISSING",IF(NOT(ISNUMBER(Journal!$E558)),"ENTRY MISSING",IF(NOT(ISNUMBER(Journal!$F558)),"SL MISSING",IF(Journal!$F558=Journal!$E558,"SL = ENTRY",IF(G558=0,"DIRECTION MISSING",IF(G558*(Journal!$E558-Journal!$F558)&lt;=0,"SL WRONG SIDE",IF(NOT(AND(ISNUMBER(Journal!$L558),Journal!$L558&gt;0)),IF(TRUE,"LOTS MISSING","RISK MISSING"),"")))))))))))</f>
        <v>0</v>
      </c>
      <c r="J558">
        <f>IF(NOT(A558),"",IF(I558&lt;&gt;"",I558,IF(AND(ISNUMBER(Journal!$G558),G558*(Journal!$G558-Journal!$E558)&lt;=0),"TP1 WRONG SIDE",IF(AND(ISNUMBER(Journal!$H558),G558*(Journal!$H558-Journal!$E558)&lt;=0),"TP2 WRONG SIDE",IF(AND(ISNUMBER(Journal!$I558),G558*(Journal!$I558-Journal!$E558)&lt;=0),"TP3 WRONG SIDE",IF(Journal!$K558="","OPEN",IF(AND(Journal!$M558&lt;&gt;"",OR(NOT(ISNUMBER(Journal!$M558)),Journal!$M558&lt;=0,Journal!$M558&gt;=1)),"TP1 % INVALID",IF(Journal!$K558="SL","OK",IF(Journal!$K558="TP",IF(ISNUMBER(Journal!$G558),"OK","TP1 MISSING"),IF(Journal!$K558="Manual exit",IF(ISNUMBER(Journal!$J558),"OK","MANUAL MISSING"),IF(Journal!$K558="TP1 + Breakeven",IF(ISNUMBER(Journal!$G558),"OK","TP1 MISSING"),IF(Journal!$K558="TP1 + Manual",IF(ISNUMBER(Journal!$G558),IF(ISNUMBER(Journal!$J558),"OK","MANUAL MISSING"),IF(ISNUMBER(Journal!$J558),"TP1 MISSING","TP1 &amp; MANUAL MISSING")),IF(Journal!$K558="Multiple TP",IF(ISNUMBER(Journal!$G558),IF(ISNUMBER(Journal!$H558),"OK","TP2 MISSING"),IF(ISNUMBER(Journal!$H558),"TP1 MISSING","TP1 &amp; TP2 MISSING")),"UNKNOWN OUTCOME")))))))))))))</f>
        <v>0</v>
      </c>
      <c r="K558">
        <f>J558="OK"</f>
        <v>0</v>
      </c>
      <c r="L558">
        <f>IF(ISNUMBER(Journal!$M558),Journal!$M558,0.5)</f>
        <v>0</v>
      </c>
      <c r="M558">
        <f>IF(NOT(K558),"",G558*IF(Journal!$K558="SL",Journal!$F558-Journal!$E558,IF(Journal!$K558="TP",Journal!$G558-Journal!$E558,IF(Journal!$K558="Manual exit",Journal!$J558-Journal!$E558,IF(Journal!$K558="TP1 + Breakeven",L558*(Journal!$G558-Journal!$E558),IF(Journal!$K558="TP1 + Manual",L558*(Journal!$G558-Journal!$E558)+(1-L558)*(Journal!$J558-Journal!$E558),(Journal!$G558+Journal!$H558+IF(ISNUMBER(Journal!$I558),Journal!$I558,0))/IF(ISNUMBER(Journal!$I558),3,2)-Journal!$E558))))))</f>
        <v>0</v>
      </c>
      <c r="N558">
        <f>IF(K558,Journal!$E558+G558*M558,"")</f>
        <v>0</v>
      </c>
      <c r="O558">
        <f>Q557</f>
        <v>0</v>
      </c>
      <c r="P558">
        <f>IF(OR(NOT(A558),I558&lt;&gt;""),"",Journal!$L558)</f>
        <v>0</v>
      </c>
      <c r="Q558">
        <f>O558+IF(K558,V558,0)</f>
        <v>0</v>
      </c>
      <c r="R558">
        <f>IF(P558="","",H558*P558*C558*D558)</f>
        <v>0</v>
      </c>
      <c r="S558">
        <f>IF(K558,M558*P558*C558*D558,"")</f>
        <v>0</v>
      </c>
      <c r="T558">
        <f>IF(K558,-IF(F558&gt;0,F558*Journal!$E558*P558*C558*D558,P558*E558),"")</f>
        <v>0</v>
      </c>
      <c r="U558">
        <f>IF(K558,IF(S558&gt;0,"W",IF(S558&lt;0,"L","B")),"")</f>
        <v>0</v>
      </c>
      <c r="V558">
        <f>IF(K558,S558+T558,"")</f>
        <v>0</v>
      </c>
      <c r="W558">
        <f>IF(K558,V558/O558,"")</f>
        <v>0</v>
      </c>
      <c r="X558">
        <f>IF(K558,M558/H558,"")</f>
        <v>0</v>
      </c>
      <c r="Y558">
        <f>IF(AND(OR(J558="OK",J558="OPEN"),ISNUMBER(Journal!$G558)),G558*(Journal!$G558-Journal!$E558)/H558,"")</f>
        <v>0</v>
      </c>
      <c r="Z558">
        <f>IF(AA558="","",IF(AND(ISNUMBER(Settings!$D$5),ISNUMBER(Settings!$E$5),IF(Settings!$D$5&lt;=Settings!$E$5,AND(AA558&gt;=Settings!$D$5,AA558&lt;Settings!$E$5),OR(AA558&gt;=Settings!$D$5,AA558&lt;Settings!$E$5))),Settings!$A$5,IF(AND(ISNUMBER(Settings!$D$6),ISNUMBER(Settings!$E$6),IF(Settings!$D$6&lt;=Settings!$E$6,AND(AA558&gt;=Settings!$D$6,AA558&lt;Settings!$E$6),OR(AA558&gt;=Settings!$D$6,AA558&lt;Settings!$E$6))),Settings!$A$6,IF(AND(ISNUMBER(Settings!$D$7),ISNUMBER(Settings!$E$7),IF(Settings!$D$7&lt;=Settings!$E$7,AND(AA558&gt;=Settings!$D$7,AA558&lt;Settings!$E$7),OR(AA558&gt;=Settings!$D$7,AA558&lt;Settings!$E$7))),Settings!$A$7,IF(AND(ISNUMBER(Settings!$D$8),ISNUMBER(Settings!$E$8),IF(Settings!$D$8&lt;=Settings!$E$8,AND(AA558&gt;=Settings!$D$8,AA558&lt;Settings!$E$8),OR(AA558&gt;=Settings!$D$8,AA558&lt;Settings!$E$8))),Settings!$A$8,IF(AND(ISNUMBER(Settings!$D$9),ISNUMBER(Settings!$E$9),IF(Settings!$D$9&lt;=Settings!$E$9,AND(AA558&gt;=Settings!$D$9,AA558&lt;Settings!$E$9),OR(AA558&gt;=Settings!$D$9,AA558&lt;Settings!$E$9))),Settings!$A$9,IF(AND(ISNUMBER(Settings!$D$10),ISNUMBER(Settings!$E$10),IF(Settings!$D$10&lt;=Settings!$E$10,AND(AA558&gt;=Settings!$D$10,AA558&lt;Settings!$E$10),OR(AA558&gt;=Settings!$D$10,AA558&lt;Settings!$E$10))),Settings!$A$10,"")))))))</f>
        <v>0</v>
      </c>
      <c r="AA558">
        <f>IF(AND(A558,ISNUMBER(Journal!$B558)),MOD(ROUND(MOD(Journal!$B558,1)*1440,0)-ROUND(Journal!$D$8*60,0),1440),"")</f>
        <v>0</v>
      </c>
      <c r="AB558">
        <f>IF(G558=1,"LONG",IF(G558=-1,"SHORT",""))</f>
        <v>0</v>
      </c>
      <c r="AC558">
        <f>AC557+IF(K558,1,0)</f>
        <v>0</v>
      </c>
      <c r="AD558">
        <f>IF(K558,AC558,"")</f>
        <v>0</v>
      </c>
      <c r="AE558">
        <f>J558="OPEN"</f>
        <v>0</v>
      </c>
      <c r="AF558">
        <f>AND(J558&lt;&gt;"",J558&lt;&gt;"OK",J558&lt;&gt;"OPEN")</f>
        <v>0</v>
      </c>
      <c r="AH558">
        <v>547</v>
      </c>
      <c r="AI558">
        <f>IF(AH558&gt;$AZ$11,"",IF(AH558=0,Journal!$D$3,INDEX($Q$11:$Q$1010,MATCH(AH558,$AD$11:$AD$1010,0))))</f>
        <v>0</v>
      </c>
      <c r="AJ558">
        <v>548</v>
      </c>
      <c r="AK558">
        <f>IF(AJ558&gt;$AZ$11,"",INDEX($P$11:$P$1010,MATCH(AJ558,$AD$11:$AD$1010,0)))</f>
        <v>0</v>
      </c>
    </row>
    <row r="559" spans="1:37">
      <c r="A559">
        <f>COUNTA(Journal!A559:M559)&gt;0</f>
        <v>0</v>
      </c>
      <c r="B559">
        <f>IF(Journal!$C559="",0,IFERROR(MATCH(Journal!$C559,Markets!$A$5:$A$154,0),0))</f>
        <v>0</v>
      </c>
      <c r="C559">
        <f>IF(B559&gt;0,INDEX(Markets!$C$5:$C$154,B559),"")</f>
        <v>0</v>
      </c>
      <c r="D559">
        <f>IF(B559&gt;0,INDEX(Markets!$F$5:$F$154,B559),"")</f>
        <v>0</v>
      </c>
      <c r="E559">
        <f>IF(B559&gt;0,IF(INDEX(Markets!$G$5:$G$154,B559)="",Journal!$D$4,INDEX(Markets!$G$5:$G$154,B559)),"")</f>
        <v>0</v>
      </c>
      <c r="F559">
        <f>IF(B559&gt;0,N(INDEX(Markets!$H$5:$H$154,B559)),0)</f>
        <v>0</v>
      </c>
      <c r="G559">
        <f>IF(Journal!$D559="LONG",1,IF(Journal!$D559="SHORT",-1,0))</f>
        <v>0</v>
      </c>
      <c r="H559">
        <f>IF(AND(ISNUMBER(Journal!$E559),ISNUMBER(Journal!$F559)),ABS(Journal!$E559-Journal!$F559),"")</f>
        <v>0</v>
      </c>
      <c r="I559">
        <f>IF(NOT(A559),"",IF(Journal!$C559="","INSTRUMENT MISSING",IF(B559=0,"UNKNOWN INSTRUMENT",IF(OR(NOT(ISNUMBER(C559)),NOT(ISNUMBER(D559))),"INSTRUMENT SPECS MISSING",IF(OR(C559&lt;=0,D559&lt;=0),"INSTRUMENT SPECS MISSING",IF(NOT(ISNUMBER(Journal!$E559)),"ENTRY MISSING",IF(NOT(ISNUMBER(Journal!$F559)),"SL MISSING",IF(Journal!$F559=Journal!$E559,"SL = ENTRY",IF(G559=0,"DIRECTION MISSING",IF(G559*(Journal!$E559-Journal!$F559)&lt;=0,"SL WRONG SIDE",IF(NOT(AND(ISNUMBER(Journal!$L559),Journal!$L559&gt;0)),IF(TRUE,"LOTS MISSING","RISK MISSING"),"")))))))))))</f>
        <v>0</v>
      </c>
      <c r="J559">
        <f>IF(NOT(A559),"",IF(I559&lt;&gt;"",I559,IF(AND(ISNUMBER(Journal!$G559),G559*(Journal!$G559-Journal!$E559)&lt;=0),"TP1 WRONG SIDE",IF(AND(ISNUMBER(Journal!$H559),G559*(Journal!$H559-Journal!$E559)&lt;=0),"TP2 WRONG SIDE",IF(AND(ISNUMBER(Journal!$I559),G559*(Journal!$I559-Journal!$E559)&lt;=0),"TP3 WRONG SIDE",IF(Journal!$K559="","OPEN",IF(AND(Journal!$M559&lt;&gt;"",OR(NOT(ISNUMBER(Journal!$M559)),Journal!$M559&lt;=0,Journal!$M559&gt;=1)),"TP1 % INVALID",IF(Journal!$K559="SL","OK",IF(Journal!$K559="TP",IF(ISNUMBER(Journal!$G559),"OK","TP1 MISSING"),IF(Journal!$K559="Manual exit",IF(ISNUMBER(Journal!$J559),"OK","MANUAL MISSING"),IF(Journal!$K559="TP1 + Breakeven",IF(ISNUMBER(Journal!$G559),"OK","TP1 MISSING"),IF(Journal!$K559="TP1 + Manual",IF(ISNUMBER(Journal!$G559),IF(ISNUMBER(Journal!$J559),"OK","MANUAL MISSING"),IF(ISNUMBER(Journal!$J559),"TP1 MISSING","TP1 &amp; MANUAL MISSING")),IF(Journal!$K559="Multiple TP",IF(ISNUMBER(Journal!$G559),IF(ISNUMBER(Journal!$H559),"OK","TP2 MISSING"),IF(ISNUMBER(Journal!$H559),"TP1 MISSING","TP1 &amp; TP2 MISSING")),"UNKNOWN OUTCOME")))))))))))))</f>
        <v>0</v>
      </c>
      <c r="K559">
        <f>J559="OK"</f>
        <v>0</v>
      </c>
      <c r="L559">
        <f>IF(ISNUMBER(Journal!$M559),Journal!$M559,0.5)</f>
        <v>0</v>
      </c>
      <c r="M559">
        <f>IF(NOT(K559),"",G559*IF(Journal!$K559="SL",Journal!$F559-Journal!$E559,IF(Journal!$K559="TP",Journal!$G559-Journal!$E559,IF(Journal!$K559="Manual exit",Journal!$J559-Journal!$E559,IF(Journal!$K559="TP1 + Breakeven",L559*(Journal!$G559-Journal!$E559),IF(Journal!$K559="TP1 + Manual",L559*(Journal!$G559-Journal!$E559)+(1-L559)*(Journal!$J559-Journal!$E559),(Journal!$G559+Journal!$H559+IF(ISNUMBER(Journal!$I559),Journal!$I559,0))/IF(ISNUMBER(Journal!$I559),3,2)-Journal!$E559))))))</f>
        <v>0</v>
      </c>
      <c r="N559">
        <f>IF(K559,Journal!$E559+G559*M559,"")</f>
        <v>0</v>
      </c>
      <c r="O559">
        <f>Q558</f>
        <v>0</v>
      </c>
      <c r="P559">
        <f>IF(OR(NOT(A559),I559&lt;&gt;""),"",Journal!$L559)</f>
        <v>0</v>
      </c>
      <c r="Q559">
        <f>O559+IF(K559,V559,0)</f>
        <v>0</v>
      </c>
      <c r="R559">
        <f>IF(P559="","",H559*P559*C559*D559)</f>
        <v>0</v>
      </c>
      <c r="S559">
        <f>IF(K559,M559*P559*C559*D559,"")</f>
        <v>0</v>
      </c>
      <c r="T559">
        <f>IF(K559,-IF(F559&gt;0,F559*Journal!$E559*P559*C559*D559,P559*E559),"")</f>
        <v>0</v>
      </c>
      <c r="U559">
        <f>IF(K559,IF(S559&gt;0,"W",IF(S559&lt;0,"L","B")),"")</f>
        <v>0</v>
      </c>
      <c r="V559">
        <f>IF(K559,S559+T559,"")</f>
        <v>0</v>
      </c>
      <c r="W559">
        <f>IF(K559,V559/O559,"")</f>
        <v>0</v>
      </c>
      <c r="X559">
        <f>IF(K559,M559/H559,"")</f>
        <v>0</v>
      </c>
      <c r="Y559">
        <f>IF(AND(OR(J559="OK",J559="OPEN"),ISNUMBER(Journal!$G559)),G559*(Journal!$G559-Journal!$E559)/H559,"")</f>
        <v>0</v>
      </c>
      <c r="Z559">
        <f>IF(AA559="","",IF(AND(ISNUMBER(Settings!$D$5),ISNUMBER(Settings!$E$5),IF(Settings!$D$5&lt;=Settings!$E$5,AND(AA559&gt;=Settings!$D$5,AA559&lt;Settings!$E$5),OR(AA559&gt;=Settings!$D$5,AA559&lt;Settings!$E$5))),Settings!$A$5,IF(AND(ISNUMBER(Settings!$D$6),ISNUMBER(Settings!$E$6),IF(Settings!$D$6&lt;=Settings!$E$6,AND(AA559&gt;=Settings!$D$6,AA559&lt;Settings!$E$6),OR(AA559&gt;=Settings!$D$6,AA559&lt;Settings!$E$6))),Settings!$A$6,IF(AND(ISNUMBER(Settings!$D$7),ISNUMBER(Settings!$E$7),IF(Settings!$D$7&lt;=Settings!$E$7,AND(AA559&gt;=Settings!$D$7,AA559&lt;Settings!$E$7),OR(AA559&gt;=Settings!$D$7,AA559&lt;Settings!$E$7))),Settings!$A$7,IF(AND(ISNUMBER(Settings!$D$8),ISNUMBER(Settings!$E$8),IF(Settings!$D$8&lt;=Settings!$E$8,AND(AA559&gt;=Settings!$D$8,AA559&lt;Settings!$E$8),OR(AA559&gt;=Settings!$D$8,AA559&lt;Settings!$E$8))),Settings!$A$8,IF(AND(ISNUMBER(Settings!$D$9),ISNUMBER(Settings!$E$9),IF(Settings!$D$9&lt;=Settings!$E$9,AND(AA559&gt;=Settings!$D$9,AA559&lt;Settings!$E$9),OR(AA559&gt;=Settings!$D$9,AA559&lt;Settings!$E$9))),Settings!$A$9,IF(AND(ISNUMBER(Settings!$D$10),ISNUMBER(Settings!$E$10),IF(Settings!$D$10&lt;=Settings!$E$10,AND(AA559&gt;=Settings!$D$10,AA559&lt;Settings!$E$10),OR(AA559&gt;=Settings!$D$10,AA559&lt;Settings!$E$10))),Settings!$A$10,"")))))))</f>
        <v>0</v>
      </c>
      <c r="AA559">
        <f>IF(AND(A559,ISNUMBER(Journal!$B559)),MOD(ROUND(MOD(Journal!$B559,1)*1440,0)-ROUND(Journal!$D$8*60,0),1440),"")</f>
        <v>0</v>
      </c>
      <c r="AB559">
        <f>IF(G559=1,"LONG",IF(G559=-1,"SHORT",""))</f>
        <v>0</v>
      </c>
      <c r="AC559">
        <f>AC558+IF(K559,1,0)</f>
        <v>0</v>
      </c>
      <c r="AD559">
        <f>IF(K559,AC559,"")</f>
        <v>0</v>
      </c>
      <c r="AE559">
        <f>J559="OPEN"</f>
        <v>0</v>
      </c>
      <c r="AF559">
        <f>AND(J559&lt;&gt;"",J559&lt;&gt;"OK",J559&lt;&gt;"OPEN")</f>
        <v>0</v>
      </c>
      <c r="AH559">
        <v>548</v>
      </c>
      <c r="AI559">
        <f>IF(AH559&gt;$AZ$11,"",IF(AH559=0,Journal!$D$3,INDEX($Q$11:$Q$1010,MATCH(AH559,$AD$11:$AD$1010,0))))</f>
        <v>0</v>
      </c>
      <c r="AJ559">
        <v>549</v>
      </c>
      <c r="AK559">
        <f>IF(AJ559&gt;$AZ$11,"",INDEX($P$11:$P$1010,MATCH(AJ559,$AD$11:$AD$1010,0)))</f>
        <v>0</v>
      </c>
    </row>
    <row r="560" spans="1:37">
      <c r="A560">
        <f>COUNTA(Journal!A560:M560)&gt;0</f>
        <v>0</v>
      </c>
      <c r="B560">
        <f>IF(Journal!$C560="",0,IFERROR(MATCH(Journal!$C560,Markets!$A$5:$A$154,0),0))</f>
        <v>0</v>
      </c>
      <c r="C560">
        <f>IF(B560&gt;0,INDEX(Markets!$C$5:$C$154,B560),"")</f>
        <v>0</v>
      </c>
      <c r="D560">
        <f>IF(B560&gt;0,INDEX(Markets!$F$5:$F$154,B560),"")</f>
        <v>0</v>
      </c>
      <c r="E560">
        <f>IF(B560&gt;0,IF(INDEX(Markets!$G$5:$G$154,B560)="",Journal!$D$4,INDEX(Markets!$G$5:$G$154,B560)),"")</f>
        <v>0</v>
      </c>
      <c r="F560">
        <f>IF(B560&gt;0,N(INDEX(Markets!$H$5:$H$154,B560)),0)</f>
        <v>0</v>
      </c>
      <c r="G560">
        <f>IF(Journal!$D560="LONG",1,IF(Journal!$D560="SHORT",-1,0))</f>
        <v>0</v>
      </c>
      <c r="H560">
        <f>IF(AND(ISNUMBER(Journal!$E560),ISNUMBER(Journal!$F560)),ABS(Journal!$E560-Journal!$F560),"")</f>
        <v>0</v>
      </c>
      <c r="I560">
        <f>IF(NOT(A560),"",IF(Journal!$C560="","INSTRUMENT MISSING",IF(B560=0,"UNKNOWN INSTRUMENT",IF(OR(NOT(ISNUMBER(C560)),NOT(ISNUMBER(D560))),"INSTRUMENT SPECS MISSING",IF(OR(C560&lt;=0,D560&lt;=0),"INSTRUMENT SPECS MISSING",IF(NOT(ISNUMBER(Journal!$E560)),"ENTRY MISSING",IF(NOT(ISNUMBER(Journal!$F560)),"SL MISSING",IF(Journal!$F560=Journal!$E560,"SL = ENTRY",IF(G560=0,"DIRECTION MISSING",IF(G560*(Journal!$E560-Journal!$F560)&lt;=0,"SL WRONG SIDE",IF(NOT(AND(ISNUMBER(Journal!$L560),Journal!$L560&gt;0)),IF(TRUE,"LOTS MISSING","RISK MISSING"),"")))))))))))</f>
        <v>0</v>
      </c>
      <c r="J560">
        <f>IF(NOT(A560),"",IF(I560&lt;&gt;"",I560,IF(AND(ISNUMBER(Journal!$G560),G560*(Journal!$G560-Journal!$E560)&lt;=0),"TP1 WRONG SIDE",IF(AND(ISNUMBER(Journal!$H560),G560*(Journal!$H560-Journal!$E560)&lt;=0),"TP2 WRONG SIDE",IF(AND(ISNUMBER(Journal!$I560),G560*(Journal!$I560-Journal!$E560)&lt;=0),"TP3 WRONG SIDE",IF(Journal!$K560="","OPEN",IF(AND(Journal!$M560&lt;&gt;"",OR(NOT(ISNUMBER(Journal!$M560)),Journal!$M560&lt;=0,Journal!$M560&gt;=1)),"TP1 % INVALID",IF(Journal!$K560="SL","OK",IF(Journal!$K560="TP",IF(ISNUMBER(Journal!$G560),"OK","TP1 MISSING"),IF(Journal!$K560="Manual exit",IF(ISNUMBER(Journal!$J560),"OK","MANUAL MISSING"),IF(Journal!$K560="TP1 + Breakeven",IF(ISNUMBER(Journal!$G560),"OK","TP1 MISSING"),IF(Journal!$K560="TP1 + Manual",IF(ISNUMBER(Journal!$G560),IF(ISNUMBER(Journal!$J560),"OK","MANUAL MISSING"),IF(ISNUMBER(Journal!$J560),"TP1 MISSING","TP1 &amp; MANUAL MISSING")),IF(Journal!$K560="Multiple TP",IF(ISNUMBER(Journal!$G560),IF(ISNUMBER(Journal!$H560),"OK","TP2 MISSING"),IF(ISNUMBER(Journal!$H560),"TP1 MISSING","TP1 &amp; TP2 MISSING")),"UNKNOWN OUTCOME")))))))))))))</f>
        <v>0</v>
      </c>
      <c r="K560">
        <f>J560="OK"</f>
        <v>0</v>
      </c>
      <c r="L560">
        <f>IF(ISNUMBER(Journal!$M560),Journal!$M560,0.5)</f>
        <v>0</v>
      </c>
      <c r="M560">
        <f>IF(NOT(K560),"",G560*IF(Journal!$K560="SL",Journal!$F560-Journal!$E560,IF(Journal!$K560="TP",Journal!$G560-Journal!$E560,IF(Journal!$K560="Manual exit",Journal!$J560-Journal!$E560,IF(Journal!$K560="TP1 + Breakeven",L560*(Journal!$G560-Journal!$E560),IF(Journal!$K560="TP1 + Manual",L560*(Journal!$G560-Journal!$E560)+(1-L560)*(Journal!$J560-Journal!$E560),(Journal!$G560+Journal!$H560+IF(ISNUMBER(Journal!$I560),Journal!$I560,0))/IF(ISNUMBER(Journal!$I560),3,2)-Journal!$E560))))))</f>
        <v>0</v>
      </c>
      <c r="N560">
        <f>IF(K560,Journal!$E560+G560*M560,"")</f>
        <v>0</v>
      </c>
      <c r="O560">
        <f>Q559</f>
        <v>0</v>
      </c>
      <c r="P560">
        <f>IF(OR(NOT(A560),I560&lt;&gt;""),"",Journal!$L560)</f>
        <v>0</v>
      </c>
      <c r="Q560">
        <f>O560+IF(K560,V560,0)</f>
        <v>0</v>
      </c>
      <c r="R560">
        <f>IF(P560="","",H560*P560*C560*D560)</f>
        <v>0</v>
      </c>
      <c r="S560">
        <f>IF(K560,M560*P560*C560*D560,"")</f>
        <v>0</v>
      </c>
      <c r="T560">
        <f>IF(K560,-IF(F560&gt;0,F560*Journal!$E560*P560*C560*D560,P560*E560),"")</f>
        <v>0</v>
      </c>
      <c r="U560">
        <f>IF(K560,IF(S560&gt;0,"W",IF(S560&lt;0,"L","B")),"")</f>
        <v>0</v>
      </c>
      <c r="V560">
        <f>IF(K560,S560+T560,"")</f>
        <v>0</v>
      </c>
      <c r="W560">
        <f>IF(K560,V560/O560,"")</f>
        <v>0</v>
      </c>
      <c r="X560">
        <f>IF(K560,M560/H560,"")</f>
        <v>0</v>
      </c>
      <c r="Y560">
        <f>IF(AND(OR(J560="OK",J560="OPEN"),ISNUMBER(Journal!$G560)),G560*(Journal!$G560-Journal!$E560)/H560,"")</f>
        <v>0</v>
      </c>
      <c r="Z560">
        <f>IF(AA560="","",IF(AND(ISNUMBER(Settings!$D$5),ISNUMBER(Settings!$E$5),IF(Settings!$D$5&lt;=Settings!$E$5,AND(AA560&gt;=Settings!$D$5,AA560&lt;Settings!$E$5),OR(AA560&gt;=Settings!$D$5,AA560&lt;Settings!$E$5))),Settings!$A$5,IF(AND(ISNUMBER(Settings!$D$6),ISNUMBER(Settings!$E$6),IF(Settings!$D$6&lt;=Settings!$E$6,AND(AA560&gt;=Settings!$D$6,AA560&lt;Settings!$E$6),OR(AA560&gt;=Settings!$D$6,AA560&lt;Settings!$E$6))),Settings!$A$6,IF(AND(ISNUMBER(Settings!$D$7),ISNUMBER(Settings!$E$7),IF(Settings!$D$7&lt;=Settings!$E$7,AND(AA560&gt;=Settings!$D$7,AA560&lt;Settings!$E$7),OR(AA560&gt;=Settings!$D$7,AA560&lt;Settings!$E$7))),Settings!$A$7,IF(AND(ISNUMBER(Settings!$D$8),ISNUMBER(Settings!$E$8),IF(Settings!$D$8&lt;=Settings!$E$8,AND(AA560&gt;=Settings!$D$8,AA560&lt;Settings!$E$8),OR(AA560&gt;=Settings!$D$8,AA560&lt;Settings!$E$8))),Settings!$A$8,IF(AND(ISNUMBER(Settings!$D$9),ISNUMBER(Settings!$E$9),IF(Settings!$D$9&lt;=Settings!$E$9,AND(AA560&gt;=Settings!$D$9,AA560&lt;Settings!$E$9),OR(AA560&gt;=Settings!$D$9,AA560&lt;Settings!$E$9))),Settings!$A$9,IF(AND(ISNUMBER(Settings!$D$10),ISNUMBER(Settings!$E$10),IF(Settings!$D$10&lt;=Settings!$E$10,AND(AA560&gt;=Settings!$D$10,AA560&lt;Settings!$E$10),OR(AA560&gt;=Settings!$D$10,AA560&lt;Settings!$E$10))),Settings!$A$10,"")))))))</f>
        <v>0</v>
      </c>
      <c r="AA560">
        <f>IF(AND(A560,ISNUMBER(Journal!$B560)),MOD(ROUND(MOD(Journal!$B560,1)*1440,0)-ROUND(Journal!$D$8*60,0),1440),"")</f>
        <v>0</v>
      </c>
      <c r="AB560">
        <f>IF(G560=1,"LONG",IF(G560=-1,"SHORT",""))</f>
        <v>0</v>
      </c>
      <c r="AC560">
        <f>AC559+IF(K560,1,0)</f>
        <v>0</v>
      </c>
      <c r="AD560">
        <f>IF(K560,AC560,"")</f>
        <v>0</v>
      </c>
      <c r="AE560">
        <f>J560="OPEN"</f>
        <v>0</v>
      </c>
      <c r="AF560">
        <f>AND(J560&lt;&gt;"",J560&lt;&gt;"OK",J560&lt;&gt;"OPEN")</f>
        <v>0</v>
      </c>
      <c r="AH560">
        <v>549</v>
      </c>
      <c r="AI560">
        <f>IF(AH560&gt;$AZ$11,"",IF(AH560=0,Journal!$D$3,INDEX($Q$11:$Q$1010,MATCH(AH560,$AD$11:$AD$1010,0))))</f>
        <v>0</v>
      </c>
      <c r="AJ560">
        <v>550</v>
      </c>
      <c r="AK560">
        <f>IF(AJ560&gt;$AZ$11,"",INDEX($P$11:$P$1010,MATCH(AJ560,$AD$11:$AD$1010,0)))</f>
        <v>0</v>
      </c>
    </row>
    <row r="561" spans="1:37">
      <c r="A561">
        <f>COUNTA(Journal!A561:M561)&gt;0</f>
        <v>0</v>
      </c>
      <c r="B561">
        <f>IF(Journal!$C561="",0,IFERROR(MATCH(Journal!$C561,Markets!$A$5:$A$154,0),0))</f>
        <v>0</v>
      </c>
      <c r="C561">
        <f>IF(B561&gt;0,INDEX(Markets!$C$5:$C$154,B561),"")</f>
        <v>0</v>
      </c>
      <c r="D561">
        <f>IF(B561&gt;0,INDEX(Markets!$F$5:$F$154,B561),"")</f>
        <v>0</v>
      </c>
      <c r="E561">
        <f>IF(B561&gt;0,IF(INDEX(Markets!$G$5:$G$154,B561)="",Journal!$D$4,INDEX(Markets!$G$5:$G$154,B561)),"")</f>
        <v>0</v>
      </c>
      <c r="F561">
        <f>IF(B561&gt;0,N(INDEX(Markets!$H$5:$H$154,B561)),0)</f>
        <v>0</v>
      </c>
      <c r="G561">
        <f>IF(Journal!$D561="LONG",1,IF(Journal!$D561="SHORT",-1,0))</f>
        <v>0</v>
      </c>
      <c r="H561">
        <f>IF(AND(ISNUMBER(Journal!$E561),ISNUMBER(Journal!$F561)),ABS(Journal!$E561-Journal!$F561),"")</f>
        <v>0</v>
      </c>
      <c r="I561">
        <f>IF(NOT(A561),"",IF(Journal!$C561="","INSTRUMENT MISSING",IF(B561=0,"UNKNOWN INSTRUMENT",IF(OR(NOT(ISNUMBER(C561)),NOT(ISNUMBER(D561))),"INSTRUMENT SPECS MISSING",IF(OR(C561&lt;=0,D561&lt;=0),"INSTRUMENT SPECS MISSING",IF(NOT(ISNUMBER(Journal!$E561)),"ENTRY MISSING",IF(NOT(ISNUMBER(Journal!$F561)),"SL MISSING",IF(Journal!$F561=Journal!$E561,"SL = ENTRY",IF(G561=0,"DIRECTION MISSING",IF(G561*(Journal!$E561-Journal!$F561)&lt;=0,"SL WRONG SIDE",IF(NOT(AND(ISNUMBER(Journal!$L561),Journal!$L561&gt;0)),IF(TRUE,"LOTS MISSING","RISK MISSING"),"")))))))))))</f>
        <v>0</v>
      </c>
      <c r="J561">
        <f>IF(NOT(A561),"",IF(I561&lt;&gt;"",I561,IF(AND(ISNUMBER(Journal!$G561),G561*(Journal!$G561-Journal!$E561)&lt;=0),"TP1 WRONG SIDE",IF(AND(ISNUMBER(Journal!$H561),G561*(Journal!$H561-Journal!$E561)&lt;=0),"TP2 WRONG SIDE",IF(AND(ISNUMBER(Journal!$I561),G561*(Journal!$I561-Journal!$E561)&lt;=0),"TP3 WRONG SIDE",IF(Journal!$K561="","OPEN",IF(AND(Journal!$M561&lt;&gt;"",OR(NOT(ISNUMBER(Journal!$M561)),Journal!$M561&lt;=0,Journal!$M561&gt;=1)),"TP1 % INVALID",IF(Journal!$K561="SL","OK",IF(Journal!$K561="TP",IF(ISNUMBER(Journal!$G561),"OK","TP1 MISSING"),IF(Journal!$K561="Manual exit",IF(ISNUMBER(Journal!$J561),"OK","MANUAL MISSING"),IF(Journal!$K561="TP1 + Breakeven",IF(ISNUMBER(Journal!$G561),"OK","TP1 MISSING"),IF(Journal!$K561="TP1 + Manual",IF(ISNUMBER(Journal!$G561),IF(ISNUMBER(Journal!$J561),"OK","MANUAL MISSING"),IF(ISNUMBER(Journal!$J561),"TP1 MISSING","TP1 &amp; MANUAL MISSING")),IF(Journal!$K561="Multiple TP",IF(ISNUMBER(Journal!$G561),IF(ISNUMBER(Journal!$H561),"OK","TP2 MISSING"),IF(ISNUMBER(Journal!$H561),"TP1 MISSING","TP1 &amp; TP2 MISSING")),"UNKNOWN OUTCOME")))))))))))))</f>
        <v>0</v>
      </c>
      <c r="K561">
        <f>J561="OK"</f>
        <v>0</v>
      </c>
      <c r="L561">
        <f>IF(ISNUMBER(Journal!$M561),Journal!$M561,0.5)</f>
        <v>0</v>
      </c>
      <c r="M561">
        <f>IF(NOT(K561),"",G561*IF(Journal!$K561="SL",Journal!$F561-Journal!$E561,IF(Journal!$K561="TP",Journal!$G561-Journal!$E561,IF(Journal!$K561="Manual exit",Journal!$J561-Journal!$E561,IF(Journal!$K561="TP1 + Breakeven",L561*(Journal!$G561-Journal!$E561),IF(Journal!$K561="TP1 + Manual",L561*(Journal!$G561-Journal!$E561)+(1-L561)*(Journal!$J561-Journal!$E561),(Journal!$G561+Journal!$H561+IF(ISNUMBER(Journal!$I561),Journal!$I561,0))/IF(ISNUMBER(Journal!$I561),3,2)-Journal!$E561))))))</f>
        <v>0</v>
      </c>
      <c r="N561">
        <f>IF(K561,Journal!$E561+G561*M561,"")</f>
        <v>0</v>
      </c>
      <c r="O561">
        <f>Q560</f>
        <v>0</v>
      </c>
      <c r="P561">
        <f>IF(OR(NOT(A561),I561&lt;&gt;""),"",Journal!$L561)</f>
        <v>0</v>
      </c>
      <c r="Q561">
        <f>O561+IF(K561,V561,0)</f>
        <v>0</v>
      </c>
      <c r="R561">
        <f>IF(P561="","",H561*P561*C561*D561)</f>
        <v>0</v>
      </c>
      <c r="S561">
        <f>IF(K561,M561*P561*C561*D561,"")</f>
        <v>0</v>
      </c>
      <c r="T561">
        <f>IF(K561,-IF(F561&gt;0,F561*Journal!$E561*P561*C561*D561,P561*E561),"")</f>
        <v>0</v>
      </c>
      <c r="U561">
        <f>IF(K561,IF(S561&gt;0,"W",IF(S561&lt;0,"L","B")),"")</f>
        <v>0</v>
      </c>
      <c r="V561">
        <f>IF(K561,S561+T561,"")</f>
        <v>0</v>
      </c>
      <c r="W561">
        <f>IF(K561,V561/O561,"")</f>
        <v>0</v>
      </c>
      <c r="X561">
        <f>IF(K561,M561/H561,"")</f>
        <v>0</v>
      </c>
      <c r="Y561">
        <f>IF(AND(OR(J561="OK",J561="OPEN"),ISNUMBER(Journal!$G561)),G561*(Journal!$G561-Journal!$E561)/H561,"")</f>
        <v>0</v>
      </c>
      <c r="Z561">
        <f>IF(AA561="","",IF(AND(ISNUMBER(Settings!$D$5),ISNUMBER(Settings!$E$5),IF(Settings!$D$5&lt;=Settings!$E$5,AND(AA561&gt;=Settings!$D$5,AA561&lt;Settings!$E$5),OR(AA561&gt;=Settings!$D$5,AA561&lt;Settings!$E$5))),Settings!$A$5,IF(AND(ISNUMBER(Settings!$D$6),ISNUMBER(Settings!$E$6),IF(Settings!$D$6&lt;=Settings!$E$6,AND(AA561&gt;=Settings!$D$6,AA561&lt;Settings!$E$6),OR(AA561&gt;=Settings!$D$6,AA561&lt;Settings!$E$6))),Settings!$A$6,IF(AND(ISNUMBER(Settings!$D$7),ISNUMBER(Settings!$E$7),IF(Settings!$D$7&lt;=Settings!$E$7,AND(AA561&gt;=Settings!$D$7,AA561&lt;Settings!$E$7),OR(AA561&gt;=Settings!$D$7,AA561&lt;Settings!$E$7))),Settings!$A$7,IF(AND(ISNUMBER(Settings!$D$8),ISNUMBER(Settings!$E$8),IF(Settings!$D$8&lt;=Settings!$E$8,AND(AA561&gt;=Settings!$D$8,AA561&lt;Settings!$E$8),OR(AA561&gt;=Settings!$D$8,AA561&lt;Settings!$E$8))),Settings!$A$8,IF(AND(ISNUMBER(Settings!$D$9),ISNUMBER(Settings!$E$9),IF(Settings!$D$9&lt;=Settings!$E$9,AND(AA561&gt;=Settings!$D$9,AA561&lt;Settings!$E$9),OR(AA561&gt;=Settings!$D$9,AA561&lt;Settings!$E$9))),Settings!$A$9,IF(AND(ISNUMBER(Settings!$D$10),ISNUMBER(Settings!$E$10),IF(Settings!$D$10&lt;=Settings!$E$10,AND(AA561&gt;=Settings!$D$10,AA561&lt;Settings!$E$10),OR(AA561&gt;=Settings!$D$10,AA561&lt;Settings!$E$10))),Settings!$A$10,"")))))))</f>
        <v>0</v>
      </c>
      <c r="AA561">
        <f>IF(AND(A561,ISNUMBER(Journal!$B561)),MOD(ROUND(MOD(Journal!$B561,1)*1440,0)-ROUND(Journal!$D$8*60,0),1440),"")</f>
        <v>0</v>
      </c>
      <c r="AB561">
        <f>IF(G561=1,"LONG",IF(G561=-1,"SHORT",""))</f>
        <v>0</v>
      </c>
      <c r="AC561">
        <f>AC560+IF(K561,1,0)</f>
        <v>0</v>
      </c>
      <c r="AD561">
        <f>IF(K561,AC561,"")</f>
        <v>0</v>
      </c>
      <c r="AE561">
        <f>J561="OPEN"</f>
        <v>0</v>
      </c>
      <c r="AF561">
        <f>AND(J561&lt;&gt;"",J561&lt;&gt;"OK",J561&lt;&gt;"OPEN")</f>
        <v>0</v>
      </c>
      <c r="AH561">
        <v>550</v>
      </c>
      <c r="AI561">
        <f>IF(AH561&gt;$AZ$11,"",IF(AH561=0,Journal!$D$3,INDEX($Q$11:$Q$1010,MATCH(AH561,$AD$11:$AD$1010,0))))</f>
        <v>0</v>
      </c>
      <c r="AJ561">
        <v>551</v>
      </c>
      <c r="AK561">
        <f>IF(AJ561&gt;$AZ$11,"",INDEX($P$11:$P$1010,MATCH(AJ561,$AD$11:$AD$1010,0)))</f>
        <v>0</v>
      </c>
    </row>
    <row r="562" spans="1:37">
      <c r="A562">
        <f>COUNTA(Journal!A562:M562)&gt;0</f>
        <v>0</v>
      </c>
      <c r="B562">
        <f>IF(Journal!$C562="",0,IFERROR(MATCH(Journal!$C562,Markets!$A$5:$A$154,0),0))</f>
        <v>0</v>
      </c>
      <c r="C562">
        <f>IF(B562&gt;0,INDEX(Markets!$C$5:$C$154,B562),"")</f>
        <v>0</v>
      </c>
      <c r="D562">
        <f>IF(B562&gt;0,INDEX(Markets!$F$5:$F$154,B562),"")</f>
        <v>0</v>
      </c>
      <c r="E562">
        <f>IF(B562&gt;0,IF(INDEX(Markets!$G$5:$G$154,B562)="",Journal!$D$4,INDEX(Markets!$G$5:$G$154,B562)),"")</f>
        <v>0</v>
      </c>
      <c r="F562">
        <f>IF(B562&gt;0,N(INDEX(Markets!$H$5:$H$154,B562)),0)</f>
        <v>0</v>
      </c>
      <c r="G562">
        <f>IF(Journal!$D562="LONG",1,IF(Journal!$D562="SHORT",-1,0))</f>
        <v>0</v>
      </c>
      <c r="H562">
        <f>IF(AND(ISNUMBER(Journal!$E562),ISNUMBER(Journal!$F562)),ABS(Journal!$E562-Journal!$F562),"")</f>
        <v>0</v>
      </c>
      <c r="I562">
        <f>IF(NOT(A562),"",IF(Journal!$C562="","INSTRUMENT MISSING",IF(B562=0,"UNKNOWN INSTRUMENT",IF(OR(NOT(ISNUMBER(C562)),NOT(ISNUMBER(D562))),"INSTRUMENT SPECS MISSING",IF(OR(C562&lt;=0,D562&lt;=0),"INSTRUMENT SPECS MISSING",IF(NOT(ISNUMBER(Journal!$E562)),"ENTRY MISSING",IF(NOT(ISNUMBER(Journal!$F562)),"SL MISSING",IF(Journal!$F562=Journal!$E562,"SL = ENTRY",IF(G562=0,"DIRECTION MISSING",IF(G562*(Journal!$E562-Journal!$F562)&lt;=0,"SL WRONG SIDE",IF(NOT(AND(ISNUMBER(Journal!$L562),Journal!$L562&gt;0)),IF(TRUE,"LOTS MISSING","RISK MISSING"),"")))))))))))</f>
        <v>0</v>
      </c>
      <c r="J562">
        <f>IF(NOT(A562),"",IF(I562&lt;&gt;"",I562,IF(AND(ISNUMBER(Journal!$G562),G562*(Journal!$G562-Journal!$E562)&lt;=0),"TP1 WRONG SIDE",IF(AND(ISNUMBER(Journal!$H562),G562*(Journal!$H562-Journal!$E562)&lt;=0),"TP2 WRONG SIDE",IF(AND(ISNUMBER(Journal!$I562),G562*(Journal!$I562-Journal!$E562)&lt;=0),"TP3 WRONG SIDE",IF(Journal!$K562="","OPEN",IF(AND(Journal!$M562&lt;&gt;"",OR(NOT(ISNUMBER(Journal!$M562)),Journal!$M562&lt;=0,Journal!$M562&gt;=1)),"TP1 % INVALID",IF(Journal!$K562="SL","OK",IF(Journal!$K562="TP",IF(ISNUMBER(Journal!$G562),"OK","TP1 MISSING"),IF(Journal!$K562="Manual exit",IF(ISNUMBER(Journal!$J562),"OK","MANUAL MISSING"),IF(Journal!$K562="TP1 + Breakeven",IF(ISNUMBER(Journal!$G562),"OK","TP1 MISSING"),IF(Journal!$K562="TP1 + Manual",IF(ISNUMBER(Journal!$G562),IF(ISNUMBER(Journal!$J562),"OK","MANUAL MISSING"),IF(ISNUMBER(Journal!$J562),"TP1 MISSING","TP1 &amp; MANUAL MISSING")),IF(Journal!$K562="Multiple TP",IF(ISNUMBER(Journal!$G562),IF(ISNUMBER(Journal!$H562),"OK","TP2 MISSING"),IF(ISNUMBER(Journal!$H562),"TP1 MISSING","TP1 &amp; TP2 MISSING")),"UNKNOWN OUTCOME")))))))))))))</f>
        <v>0</v>
      </c>
      <c r="K562">
        <f>J562="OK"</f>
        <v>0</v>
      </c>
      <c r="L562">
        <f>IF(ISNUMBER(Journal!$M562),Journal!$M562,0.5)</f>
        <v>0</v>
      </c>
      <c r="M562">
        <f>IF(NOT(K562),"",G562*IF(Journal!$K562="SL",Journal!$F562-Journal!$E562,IF(Journal!$K562="TP",Journal!$G562-Journal!$E562,IF(Journal!$K562="Manual exit",Journal!$J562-Journal!$E562,IF(Journal!$K562="TP1 + Breakeven",L562*(Journal!$G562-Journal!$E562),IF(Journal!$K562="TP1 + Manual",L562*(Journal!$G562-Journal!$E562)+(1-L562)*(Journal!$J562-Journal!$E562),(Journal!$G562+Journal!$H562+IF(ISNUMBER(Journal!$I562),Journal!$I562,0))/IF(ISNUMBER(Journal!$I562),3,2)-Journal!$E562))))))</f>
        <v>0</v>
      </c>
      <c r="N562">
        <f>IF(K562,Journal!$E562+G562*M562,"")</f>
        <v>0</v>
      </c>
      <c r="O562">
        <f>Q561</f>
        <v>0</v>
      </c>
      <c r="P562">
        <f>IF(OR(NOT(A562),I562&lt;&gt;""),"",Journal!$L562)</f>
        <v>0</v>
      </c>
      <c r="Q562">
        <f>O562+IF(K562,V562,0)</f>
        <v>0</v>
      </c>
      <c r="R562">
        <f>IF(P562="","",H562*P562*C562*D562)</f>
        <v>0</v>
      </c>
      <c r="S562">
        <f>IF(K562,M562*P562*C562*D562,"")</f>
        <v>0</v>
      </c>
      <c r="T562">
        <f>IF(K562,-IF(F562&gt;0,F562*Journal!$E562*P562*C562*D562,P562*E562),"")</f>
        <v>0</v>
      </c>
      <c r="U562">
        <f>IF(K562,IF(S562&gt;0,"W",IF(S562&lt;0,"L","B")),"")</f>
        <v>0</v>
      </c>
      <c r="V562">
        <f>IF(K562,S562+T562,"")</f>
        <v>0</v>
      </c>
      <c r="W562">
        <f>IF(K562,V562/O562,"")</f>
        <v>0</v>
      </c>
      <c r="X562">
        <f>IF(K562,M562/H562,"")</f>
        <v>0</v>
      </c>
      <c r="Y562">
        <f>IF(AND(OR(J562="OK",J562="OPEN"),ISNUMBER(Journal!$G562)),G562*(Journal!$G562-Journal!$E562)/H562,"")</f>
        <v>0</v>
      </c>
      <c r="Z562">
        <f>IF(AA562="","",IF(AND(ISNUMBER(Settings!$D$5),ISNUMBER(Settings!$E$5),IF(Settings!$D$5&lt;=Settings!$E$5,AND(AA562&gt;=Settings!$D$5,AA562&lt;Settings!$E$5),OR(AA562&gt;=Settings!$D$5,AA562&lt;Settings!$E$5))),Settings!$A$5,IF(AND(ISNUMBER(Settings!$D$6),ISNUMBER(Settings!$E$6),IF(Settings!$D$6&lt;=Settings!$E$6,AND(AA562&gt;=Settings!$D$6,AA562&lt;Settings!$E$6),OR(AA562&gt;=Settings!$D$6,AA562&lt;Settings!$E$6))),Settings!$A$6,IF(AND(ISNUMBER(Settings!$D$7),ISNUMBER(Settings!$E$7),IF(Settings!$D$7&lt;=Settings!$E$7,AND(AA562&gt;=Settings!$D$7,AA562&lt;Settings!$E$7),OR(AA562&gt;=Settings!$D$7,AA562&lt;Settings!$E$7))),Settings!$A$7,IF(AND(ISNUMBER(Settings!$D$8),ISNUMBER(Settings!$E$8),IF(Settings!$D$8&lt;=Settings!$E$8,AND(AA562&gt;=Settings!$D$8,AA562&lt;Settings!$E$8),OR(AA562&gt;=Settings!$D$8,AA562&lt;Settings!$E$8))),Settings!$A$8,IF(AND(ISNUMBER(Settings!$D$9),ISNUMBER(Settings!$E$9),IF(Settings!$D$9&lt;=Settings!$E$9,AND(AA562&gt;=Settings!$D$9,AA562&lt;Settings!$E$9),OR(AA562&gt;=Settings!$D$9,AA562&lt;Settings!$E$9))),Settings!$A$9,IF(AND(ISNUMBER(Settings!$D$10),ISNUMBER(Settings!$E$10),IF(Settings!$D$10&lt;=Settings!$E$10,AND(AA562&gt;=Settings!$D$10,AA562&lt;Settings!$E$10),OR(AA562&gt;=Settings!$D$10,AA562&lt;Settings!$E$10))),Settings!$A$10,"")))))))</f>
        <v>0</v>
      </c>
      <c r="AA562">
        <f>IF(AND(A562,ISNUMBER(Journal!$B562)),MOD(ROUND(MOD(Journal!$B562,1)*1440,0)-ROUND(Journal!$D$8*60,0),1440),"")</f>
        <v>0</v>
      </c>
      <c r="AB562">
        <f>IF(G562=1,"LONG",IF(G562=-1,"SHORT",""))</f>
        <v>0</v>
      </c>
      <c r="AC562">
        <f>AC561+IF(K562,1,0)</f>
        <v>0</v>
      </c>
      <c r="AD562">
        <f>IF(K562,AC562,"")</f>
        <v>0</v>
      </c>
      <c r="AE562">
        <f>J562="OPEN"</f>
        <v>0</v>
      </c>
      <c r="AF562">
        <f>AND(J562&lt;&gt;"",J562&lt;&gt;"OK",J562&lt;&gt;"OPEN")</f>
        <v>0</v>
      </c>
      <c r="AH562">
        <v>551</v>
      </c>
      <c r="AI562">
        <f>IF(AH562&gt;$AZ$11,"",IF(AH562=0,Journal!$D$3,INDEX($Q$11:$Q$1010,MATCH(AH562,$AD$11:$AD$1010,0))))</f>
        <v>0</v>
      </c>
      <c r="AJ562">
        <v>552</v>
      </c>
      <c r="AK562">
        <f>IF(AJ562&gt;$AZ$11,"",INDEX($P$11:$P$1010,MATCH(AJ562,$AD$11:$AD$1010,0)))</f>
        <v>0</v>
      </c>
    </row>
    <row r="563" spans="1:37">
      <c r="A563">
        <f>COUNTA(Journal!A563:M563)&gt;0</f>
        <v>0</v>
      </c>
      <c r="B563">
        <f>IF(Journal!$C563="",0,IFERROR(MATCH(Journal!$C563,Markets!$A$5:$A$154,0),0))</f>
        <v>0</v>
      </c>
      <c r="C563">
        <f>IF(B563&gt;0,INDEX(Markets!$C$5:$C$154,B563),"")</f>
        <v>0</v>
      </c>
      <c r="D563">
        <f>IF(B563&gt;0,INDEX(Markets!$F$5:$F$154,B563),"")</f>
        <v>0</v>
      </c>
      <c r="E563">
        <f>IF(B563&gt;0,IF(INDEX(Markets!$G$5:$G$154,B563)="",Journal!$D$4,INDEX(Markets!$G$5:$G$154,B563)),"")</f>
        <v>0</v>
      </c>
      <c r="F563">
        <f>IF(B563&gt;0,N(INDEX(Markets!$H$5:$H$154,B563)),0)</f>
        <v>0</v>
      </c>
      <c r="G563">
        <f>IF(Journal!$D563="LONG",1,IF(Journal!$D563="SHORT",-1,0))</f>
        <v>0</v>
      </c>
      <c r="H563">
        <f>IF(AND(ISNUMBER(Journal!$E563),ISNUMBER(Journal!$F563)),ABS(Journal!$E563-Journal!$F563),"")</f>
        <v>0</v>
      </c>
      <c r="I563">
        <f>IF(NOT(A563),"",IF(Journal!$C563="","INSTRUMENT MISSING",IF(B563=0,"UNKNOWN INSTRUMENT",IF(OR(NOT(ISNUMBER(C563)),NOT(ISNUMBER(D563))),"INSTRUMENT SPECS MISSING",IF(OR(C563&lt;=0,D563&lt;=0),"INSTRUMENT SPECS MISSING",IF(NOT(ISNUMBER(Journal!$E563)),"ENTRY MISSING",IF(NOT(ISNUMBER(Journal!$F563)),"SL MISSING",IF(Journal!$F563=Journal!$E563,"SL = ENTRY",IF(G563=0,"DIRECTION MISSING",IF(G563*(Journal!$E563-Journal!$F563)&lt;=0,"SL WRONG SIDE",IF(NOT(AND(ISNUMBER(Journal!$L563),Journal!$L563&gt;0)),IF(TRUE,"LOTS MISSING","RISK MISSING"),"")))))))))))</f>
        <v>0</v>
      </c>
      <c r="J563">
        <f>IF(NOT(A563),"",IF(I563&lt;&gt;"",I563,IF(AND(ISNUMBER(Journal!$G563),G563*(Journal!$G563-Journal!$E563)&lt;=0),"TP1 WRONG SIDE",IF(AND(ISNUMBER(Journal!$H563),G563*(Journal!$H563-Journal!$E563)&lt;=0),"TP2 WRONG SIDE",IF(AND(ISNUMBER(Journal!$I563),G563*(Journal!$I563-Journal!$E563)&lt;=0),"TP3 WRONG SIDE",IF(Journal!$K563="","OPEN",IF(AND(Journal!$M563&lt;&gt;"",OR(NOT(ISNUMBER(Journal!$M563)),Journal!$M563&lt;=0,Journal!$M563&gt;=1)),"TP1 % INVALID",IF(Journal!$K563="SL","OK",IF(Journal!$K563="TP",IF(ISNUMBER(Journal!$G563),"OK","TP1 MISSING"),IF(Journal!$K563="Manual exit",IF(ISNUMBER(Journal!$J563),"OK","MANUAL MISSING"),IF(Journal!$K563="TP1 + Breakeven",IF(ISNUMBER(Journal!$G563),"OK","TP1 MISSING"),IF(Journal!$K563="TP1 + Manual",IF(ISNUMBER(Journal!$G563),IF(ISNUMBER(Journal!$J563),"OK","MANUAL MISSING"),IF(ISNUMBER(Journal!$J563),"TP1 MISSING","TP1 &amp; MANUAL MISSING")),IF(Journal!$K563="Multiple TP",IF(ISNUMBER(Journal!$G563),IF(ISNUMBER(Journal!$H563),"OK","TP2 MISSING"),IF(ISNUMBER(Journal!$H563),"TP1 MISSING","TP1 &amp; TP2 MISSING")),"UNKNOWN OUTCOME")))))))))))))</f>
        <v>0</v>
      </c>
      <c r="K563">
        <f>J563="OK"</f>
        <v>0</v>
      </c>
      <c r="L563">
        <f>IF(ISNUMBER(Journal!$M563),Journal!$M563,0.5)</f>
        <v>0</v>
      </c>
      <c r="M563">
        <f>IF(NOT(K563),"",G563*IF(Journal!$K563="SL",Journal!$F563-Journal!$E563,IF(Journal!$K563="TP",Journal!$G563-Journal!$E563,IF(Journal!$K563="Manual exit",Journal!$J563-Journal!$E563,IF(Journal!$K563="TP1 + Breakeven",L563*(Journal!$G563-Journal!$E563),IF(Journal!$K563="TP1 + Manual",L563*(Journal!$G563-Journal!$E563)+(1-L563)*(Journal!$J563-Journal!$E563),(Journal!$G563+Journal!$H563+IF(ISNUMBER(Journal!$I563),Journal!$I563,0))/IF(ISNUMBER(Journal!$I563),3,2)-Journal!$E563))))))</f>
        <v>0</v>
      </c>
      <c r="N563">
        <f>IF(K563,Journal!$E563+G563*M563,"")</f>
        <v>0</v>
      </c>
      <c r="O563">
        <f>Q562</f>
        <v>0</v>
      </c>
      <c r="P563">
        <f>IF(OR(NOT(A563),I563&lt;&gt;""),"",Journal!$L563)</f>
        <v>0</v>
      </c>
      <c r="Q563">
        <f>O563+IF(K563,V563,0)</f>
        <v>0</v>
      </c>
      <c r="R563">
        <f>IF(P563="","",H563*P563*C563*D563)</f>
        <v>0</v>
      </c>
      <c r="S563">
        <f>IF(K563,M563*P563*C563*D563,"")</f>
        <v>0</v>
      </c>
      <c r="T563">
        <f>IF(K563,-IF(F563&gt;0,F563*Journal!$E563*P563*C563*D563,P563*E563),"")</f>
        <v>0</v>
      </c>
      <c r="U563">
        <f>IF(K563,IF(S563&gt;0,"W",IF(S563&lt;0,"L","B")),"")</f>
        <v>0</v>
      </c>
      <c r="V563">
        <f>IF(K563,S563+T563,"")</f>
        <v>0</v>
      </c>
      <c r="W563">
        <f>IF(K563,V563/O563,"")</f>
        <v>0</v>
      </c>
      <c r="X563">
        <f>IF(K563,M563/H563,"")</f>
        <v>0</v>
      </c>
      <c r="Y563">
        <f>IF(AND(OR(J563="OK",J563="OPEN"),ISNUMBER(Journal!$G563)),G563*(Journal!$G563-Journal!$E563)/H563,"")</f>
        <v>0</v>
      </c>
      <c r="Z563">
        <f>IF(AA563="","",IF(AND(ISNUMBER(Settings!$D$5),ISNUMBER(Settings!$E$5),IF(Settings!$D$5&lt;=Settings!$E$5,AND(AA563&gt;=Settings!$D$5,AA563&lt;Settings!$E$5),OR(AA563&gt;=Settings!$D$5,AA563&lt;Settings!$E$5))),Settings!$A$5,IF(AND(ISNUMBER(Settings!$D$6),ISNUMBER(Settings!$E$6),IF(Settings!$D$6&lt;=Settings!$E$6,AND(AA563&gt;=Settings!$D$6,AA563&lt;Settings!$E$6),OR(AA563&gt;=Settings!$D$6,AA563&lt;Settings!$E$6))),Settings!$A$6,IF(AND(ISNUMBER(Settings!$D$7),ISNUMBER(Settings!$E$7),IF(Settings!$D$7&lt;=Settings!$E$7,AND(AA563&gt;=Settings!$D$7,AA563&lt;Settings!$E$7),OR(AA563&gt;=Settings!$D$7,AA563&lt;Settings!$E$7))),Settings!$A$7,IF(AND(ISNUMBER(Settings!$D$8),ISNUMBER(Settings!$E$8),IF(Settings!$D$8&lt;=Settings!$E$8,AND(AA563&gt;=Settings!$D$8,AA563&lt;Settings!$E$8),OR(AA563&gt;=Settings!$D$8,AA563&lt;Settings!$E$8))),Settings!$A$8,IF(AND(ISNUMBER(Settings!$D$9),ISNUMBER(Settings!$E$9),IF(Settings!$D$9&lt;=Settings!$E$9,AND(AA563&gt;=Settings!$D$9,AA563&lt;Settings!$E$9),OR(AA563&gt;=Settings!$D$9,AA563&lt;Settings!$E$9))),Settings!$A$9,IF(AND(ISNUMBER(Settings!$D$10),ISNUMBER(Settings!$E$10),IF(Settings!$D$10&lt;=Settings!$E$10,AND(AA563&gt;=Settings!$D$10,AA563&lt;Settings!$E$10),OR(AA563&gt;=Settings!$D$10,AA563&lt;Settings!$E$10))),Settings!$A$10,"")))))))</f>
        <v>0</v>
      </c>
      <c r="AA563">
        <f>IF(AND(A563,ISNUMBER(Journal!$B563)),MOD(ROUND(MOD(Journal!$B563,1)*1440,0)-ROUND(Journal!$D$8*60,0),1440),"")</f>
        <v>0</v>
      </c>
      <c r="AB563">
        <f>IF(G563=1,"LONG",IF(G563=-1,"SHORT",""))</f>
        <v>0</v>
      </c>
      <c r="AC563">
        <f>AC562+IF(K563,1,0)</f>
        <v>0</v>
      </c>
      <c r="AD563">
        <f>IF(K563,AC563,"")</f>
        <v>0</v>
      </c>
      <c r="AE563">
        <f>J563="OPEN"</f>
        <v>0</v>
      </c>
      <c r="AF563">
        <f>AND(J563&lt;&gt;"",J563&lt;&gt;"OK",J563&lt;&gt;"OPEN")</f>
        <v>0</v>
      </c>
      <c r="AH563">
        <v>552</v>
      </c>
      <c r="AI563">
        <f>IF(AH563&gt;$AZ$11,"",IF(AH563=0,Journal!$D$3,INDEX($Q$11:$Q$1010,MATCH(AH563,$AD$11:$AD$1010,0))))</f>
        <v>0</v>
      </c>
      <c r="AJ563">
        <v>553</v>
      </c>
      <c r="AK563">
        <f>IF(AJ563&gt;$AZ$11,"",INDEX($P$11:$P$1010,MATCH(AJ563,$AD$11:$AD$1010,0)))</f>
        <v>0</v>
      </c>
    </row>
    <row r="564" spans="1:37">
      <c r="A564">
        <f>COUNTA(Journal!A564:M564)&gt;0</f>
        <v>0</v>
      </c>
      <c r="B564">
        <f>IF(Journal!$C564="",0,IFERROR(MATCH(Journal!$C564,Markets!$A$5:$A$154,0),0))</f>
        <v>0</v>
      </c>
      <c r="C564">
        <f>IF(B564&gt;0,INDEX(Markets!$C$5:$C$154,B564),"")</f>
        <v>0</v>
      </c>
      <c r="D564">
        <f>IF(B564&gt;0,INDEX(Markets!$F$5:$F$154,B564),"")</f>
        <v>0</v>
      </c>
      <c r="E564">
        <f>IF(B564&gt;0,IF(INDEX(Markets!$G$5:$G$154,B564)="",Journal!$D$4,INDEX(Markets!$G$5:$G$154,B564)),"")</f>
        <v>0</v>
      </c>
      <c r="F564">
        <f>IF(B564&gt;0,N(INDEX(Markets!$H$5:$H$154,B564)),0)</f>
        <v>0</v>
      </c>
      <c r="G564">
        <f>IF(Journal!$D564="LONG",1,IF(Journal!$D564="SHORT",-1,0))</f>
        <v>0</v>
      </c>
      <c r="H564">
        <f>IF(AND(ISNUMBER(Journal!$E564),ISNUMBER(Journal!$F564)),ABS(Journal!$E564-Journal!$F564),"")</f>
        <v>0</v>
      </c>
      <c r="I564">
        <f>IF(NOT(A564),"",IF(Journal!$C564="","INSTRUMENT MISSING",IF(B564=0,"UNKNOWN INSTRUMENT",IF(OR(NOT(ISNUMBER(C564)),NOT(ISNUMBER(D564))),"INSTRUMENT SPECS MISSING",IF(OR(C564&lt;=0,D564&lt;=0),"INSTRUMENT SPECS MISSING",IF(NOT(ISNUMBER(Journal!$E564)),"ENTRY MISSING",IF(NOT(ISNUMBER(Journal!$F564)),"SL MISSING",IF(Journal!$F564=Journal!$E564,"SL = ENTRY",IF(G564=0,"DIRECTION MISSING",IF(G564*(Journal!$E564-Journal!$F564)&lt;=0,"SL WRONG SIDE",IF(NOT(AND(ISNUMBER(Journal!$L564),Journal!$L564&gt;0)),IF(TRUE,"LOTS MISSING","RISK MISSING"),"")))))))))))</f>
        <v>0</v>
      </c>
      <c r="J564">
        <f>IF(NOT(A564),"",IF(I564&lt;&gt;"",I564,IF(AND(ISNUMBER(Journal!$G564),G564*(Journal!$G564-Journal!$E564)&lt;=0),"TP1 WRONG SIDE",IF(AND(ISNUMBER(Journal!$H564),G564*(Journal!$H564-Journal!$E564)&lt;=0),"TP2 WRONG SIDE",IF(AND(ISNUMBER(Journal!$I564),G564*(Journal!$I564-Journal!$E564)&lt;=0),"TP3 WRONG SIDE",IF(Journal!$K564="","OPEN",IF(AND(Journal!$M564&lt;&gt;"",OR(NOT(ISNUMBER(Journal!$M564)),Journal!$M564&lt;=0,Journal!$M564&gt;=1)),"TP1 % INVALID",IF(Journal!$K564="SL","OK",IF(Journal!$K564="TP",IF(ISNUMBER(Journal!$G564),"OK","TP1 MISSING"),IF(Journal!$K564="Manual exit",IF(ISNUMBER(Journal!$J564),"OK","MANUAL MISSING"),IF(Journal!$K564="TP1 + Breakeven",IF(ISNUMBER(Journal!$G564),"OK","TP1 MISSING"),IF(Journal!$K564="TP1 + Manual",IF(ISNUMBER(Journal!$G564),IF(ISNUMBER(Journal!$J564),"OK","MANUAL MISSING"),IF(ISNUMBER(Journal!$J564),"TP1 MISSING","TP1 &amp; MANUAL MISSING")),IF(Journal!$K564="Multiple TP",IF(ISNUMBER(Journal!$G564),IF(ISNUMBER(Journal!$H564),"OK","TP2 MISSING"),IF(ISNUMBER(Journal!$H564),"TP1 MISSING","TP1 &amp; TP2 MISSING")),"UNKNOWN OUTCOME")))))))))))))</f>
        <v>0</v>
      </c>
      <c r="K564">
        <f>J564="OK"</f>
        <v>0</v>
      </c>
      <c r="L564">
        <f>IF(ISNUMBER(Journal!$M564),Journal!$M564,0.5)</f>
        <v>0</v>
      </c>
      <c r="M564">
        <f>IF(NOT(K564),"",G564*IF(Journal!$K564="SL",Journal!$F564-Journal!$E564,IF(Journal!$K564="TP",Journal!$G564-Journal!$E564,IF(Journal!$K564="Manual exit",Journal!$J564-Journal!$E564,IF(Journal!$K564="TP1 + Breakeven",L564*(Journal!$G564-Journal!$E564),IF(Journal!$K564="TP1 + Manual",L564*(Journal!$G564-Journal!$E564)+(1-L564)*(Journal!$J564-Journal!$E564),(Journal!$G564+Journal!$H564+IF(ISNUMBER(Journal!$I564),Journal!$I564,0))/IF(ISNUMBER(Journal!$I564),3,2)-Journal!$E564))))))</f>
        <v>0</v>
      </c>
      <c r="N564">
        <f>IF(K564,Journal!$E564+G564*M564,"")</f>
        <v>0</v>
      </c>
      <c r="O564">
        <f>Q563</f>
        <v>0</v>
      </c>
      <c r="P564">
        <f>IF(OR(NOT(A564),I564&lt;&gt;""),"",Journal!$L564)</f>
        <v>0</v>
      </c>
      <c r="Q564">
        <f>O564+IF(K564,V564,0)</f>
        <v>0</v>
      </c>
      <c r="R564">
        <f>IF(P564="","",H564*P564*C564*D564)</f>
        <v>0</v>
      </c>
      <c r="S564">
        <f>IF(K564,M564*P564*C564*D564,"")</f>
        <v>0</v>
      </c>
      <c r="T564">
        <f>IF(K564,-IF(F564&gt;0,F564*Journal!$E564*P564*C564*D564,P564*E564),"")</f>
        <v>0</v>
      </c>
      <c r="U564">
        <f>IF(K564,IF(S564&gt;0,"W",IF(S564&lt;0,"L","B")),"")</f>
        <v>0</v>
      </c>
      <c r="V564">
        <f>IF(K564,S564+T564,"")</f>
        <v>0</v>
      </c>
      <c r="W564">
        <f>IF(K564,V564/O564,"")</f>
        <v>0</v>
      </c>
      <c r="X564">
        <f>IF(K564,M564/H564,"")</f>
        <v>0</v>
      </c>
      <c r="Y564">
        <f>IF(AND(OR(J564="OK",J564="OPEN"),ISNUMBER(Journal!$G564)),G564*(Journal!$G564-Journal!$E564)/H564,"")</f>
        <v>0</v>
      </c>
      <c r="Z564">
        <f>IF(AA564="","",IF(AND(ISNUMBER(Settings!$D$5),ISNUMBER(Settings!$E$5),IF(Settings!$D$5&lt;=Settings!$E$5,AND(AA564&gt;=Settings!$D$5,AA564&lt;Settings!$E$5),OR(AA564&gt;=Settings!$D$5,AA564&lt;Settings!$E$5))),Settings!$A$5,IF(AND(ISNUMBER(Settings!$D$6),ISNUMBER(Settings!$E$6),IF(Settings!$D$6&lt;=Settings!$E$6,AND(AA564&gt;=Settings!$D$6,AA564&lt;Settings!$E$6),OR(AA564&gt;=Settings!$D$6,AA564&lt;Settings!$E$6))),Settings!$A$6,IF(AND(ISNUMBER(Settings!$D$7),ISNUMBER(Settings!$E$7),IF(Settings!$D$7&lt;=Settings!$E$7,AND(AA564&gt;=Settings!$D$7,AA564&lt;Settings!$E$7),OR(AA564&gt;=Settings!$D$7,AA564&lt;Settings!$E$7))),Settings!$A$7,IF(AND(ISNUMBER(Settings!$D$8),ISNUMBER(Settings!$E$8),IF(Settings!$D$8&lt;=Settings!$E$8,AND(AA564&gt;=Settings!$D$8,AA564&lt;Settings!$E$8),OR(AA564&gt;=Settings!$D$8,AA564&lt;Settings!$E$8))),Settings!$A$8,IF(AND(ISNUMBER(Settings!$D$9),ISNUMBER(Settings!$E$9),IF(Settings!$D$9&lt;=Settings!$E$9,AND(AA564&gt;=Settings!$D$9,AA564&lt;Settings!$E$9),OR(AA564&gt;=Settings!$D$9,AA564&lt;Settings!$E$9))),Settings!$A$9,IF(AND(ISNUMBER(Settings!$D$10),ISNUMBER(Settings!$E$10),IF(Settings!$D$10&lt;=Settings!$E$10,AND(AA564&gt;=Settings!$D$10,AA564&lt;Settings!$E$10),OR(AA564&gt;=Settings!$D$10,AA564&lt;Settings!$E$10))),Settings!$A$10,"")))))))</f>
        <v>0</v>
      </c>
      <c r="AA564">
        <f>IF(AND(A564,ISNUMBER(Journal!$B564)),MOD(ROUND(MOD(Journal!$B564,1)*1440,0)-ROUND(Journal!$D$8*60,0),1440),"")</f>
        <v>0</v>
      </c>
      <c r="AB564">
        <f>IF(G564=1,"LONG",IF(G564=-1,"SHORT",""))</f>
        <v>0</v>
      </c>
      <c r="AC564">
        <f>AC563+IF(K564,1,0)</f>
        <v>0</v>
      </c>
      <c r="AD564">
        <f>IF(K564,AC564,"")</f>
        <v>0</v>
      </c>
      <c r="AE564">
        <f>J564="OPEN"</f>
        <v>0</v>
      </c>
      <c r="AF564">
        <f>AND(J564&lt;&gt;"",J564&lt;&gt;"OK",J564&lt;&gt;"OPEN")</f>
        <v>0</v>
      </c>
      <c r="AH564">
        <v>553</v>
      </c>
      <c r="AI564">
        <f>IF(AH564&gt;$AZ$11,"",IF(AH564=0,Journal!$D$3,INDEX($Q$11:$Q$1010,MATCH(AH564,$AD$11:$AD$1010,0))))</f>
        <v>0</v>
      </c>
      <c r="AJ564">
        <v>554</v>
      </c>
      <c r="AK564">
        <f>IF(AJ564&gt;$AZ$11,"",INDEX($P$11:$P$1010,MATCH(AJ564,$AD$11:$AD$1010,0)))</f>
        <v>0</v>
      </c>
    </row>
    <row r="565" spans="1:37">
      <c r="A565">
        <f>COUNTA(Journal!A565:M565)&gt;0</f>
        <v>0</v>
      </c>
      <c r="B565">
        <f>IF(Journal!$C565="",0,IFERROR(MATCH(Journal!$C565,Markets!$A$5:$A$154,0),0))</f>
        <v>0</v>
      </c>
      <c r="C565">
        <f>IF(B565&gt;0,INDEX(Markets!$C$5:$C$154,B565),"")</f>
        <v>0</v>
      </c>
      <c r="D565">
        <f>IF(B565&gt;0,INDEX(Markets!$F$5:$F$154,B565),"")</f>
        <v>0</v>
      </c>
      <c r="E565">
        <f>IF(B565&gt;0,IF(INDEX(Markets!$G$5:$G$154,B565)="",Journal!$D$4,INDEX(Markets!$G$5:$G$154,B565)),"")</f>
        <v>0</v>
      </c>
      <c r="F565">
        <f>IF(B565&gt;0,N(INDEX(Markets!$H$5:$H$154,B565)),0)</f>
        <v>0</v>
      </c>
      <c r="G565">
        <f>IF(Journal!$D565="LONG",1,IF(Journal!$D565="SHORT",-1,0))</f>
        <v>0</v>
      </c>
      <c r="H565">
        <f>IF(AND(ISNUMBER(Journal!$E565),ISNUMBER(Journal!$F565)),ABS(Journal!$E565-Journal!$F565),"")</f>
        <v>0</v>
      </c>
      <c r="I565">
        <f>IF(NOT(A565),"",IF(Journal!$C565="","INSTRUMENT MISSING",IF(B565=0,"UNKNOWN INSTRUMENT",IF(OR(NOT(ISNUMBER(C565)),NOT(ISNUMBER(D565))),"INSTRUMENT SPECS MISSING",IF(OR(C565&lt;=0,D565&lt;=0),"INSTRUMENT SPECS MISSING",IF(NOT(ISNUMBER(Journal!$E565)),"ENTRY MISSING",IF(NOT(ISNUMBER(Journal!$F565)),"SL MISSING",IF(Journal!$F565=Journal!$E565,"SL = ENTRY",IF(G565=0,"DIRECTION MISSING",IF(G565*(Journal!$E565-Journal!$F565)&lt;=0,"SL WRONG SIDE",IF(NOT(AND(ISNUMBER(Journal!$L565),Journal!$L565&gt;0)),IF(TRUE,"LOTS MISSING","RISK MISSING"),"")))))))))))</f>
        <v>0</v>
      </c>
      <c r="J565">
        <f>IF(NOT(A565),"",IF(I565&lt;&gt;"",I565,IF(AND(ISNUMBER(Journal!$G565),G565*(Journal!$G565-Journal!$E565)&lt;=0),"TP1 WRONG SIDE",IF(AND(ISNUMBER(Journal!$H565),G565*(Journal!$H565-Journal!$E565)&lt;=0),"TP2 WRONG SIDE",IF(AND(ISNUMBER(Journal!$I565),G565*(Journal!$I565-Journal!$E565)&lt;=0),"TP3 WRONG SIDE",IF(Journal!$K565="","OPEN",IF(AND(Journal!$M565&lt;&gt;"",OR(NOT(ISNUMBER(Journal!$M565)),Journal!$M565&lt;=0,Journal!$M565&gt;=1)),"TP1 % INVALID",IF(Journal!$K565="SL","OK",IF(Journal!$K565="TP",IF(ISNUMBER(Journal!$G565),"OK","TP1 MISSING"),IF(Journal!$K565="Manual exit",IF(ISNUMBER(Journal!$J565),"OK","MANUAL MISSING"),IF(Journal!$K565="TP1 + Breakeven",IF(ISNUMBER(Journal!$G565),"OK","TP1 MISSING"),IF(Journal!$K565="TP1 + Manual",IF(ISNUMBER(Journal!$G565),IF(ISNUMBER(Journal!$J565),"OK","MANUAL MISSING"),IF(ISNUMBER(Journal!$J565),"TP1 MISSING","TP1 &amp; MANUAL MISSING")),IF(Journal!$K565="Multiple TP",IF(ISNUMBER(Journal!$G565),IF(ISNUMBER(Journal!$H565),"OK","TP2 MISSING"),IF(ISNUMBER(Journal!$H565),"TP1 MISSING","TP1 &amp; TP2 MISSING")),"UNKNOWN OUTCOME")))))))))))))</f>
        <v>0</v>
      </c>
      <c r="K565">
        <f>J565="OK"</f>
        <v>0</v>
      </c>
      <c r="L565">
        <f>IF(ISNUMBER(Journal!$M565),Journal!$M565,0.5)</f>
        <v>0</v>
      </c>
      <c r="M565">
        <f>IF(NOT(K565),"",G565*IF(Journal!$K565="SL",Journal!$F565-Journal!$E565,IF(Journal!$K565="TP",Journal!$G565-Journal!$E565,IF(Journal!$K565="Manual exit",Journal!$J565-Journal!$E565,IF(Journal!$K565="TP1 + Breakeven",L565*(Journal!$G565-Journal!$E565),IF(Journal!$K565="TP1 + Manual",L565*(Journal!$G565-Journal!$E565)+(1-L565)*(Journal!$J565-Journal!$E565),(Journal!$G565+Journal!$H565+IF(ISNUMBER(Journal!$I565),Journal!$I565,0))/IF(ISNUMBER(Journal!$I565),3,2)-Journal!$E565))))))</f>
        <v>0</v>
      </c>
      <c r="N565">
        <f>IF(K565,Journal!$E565+G565*M565,"")</f>
        <v>0</v>
      </c>
      <c r="O565">
        <f>Q564</f>
        <v>0</v>
      </c>
      <c r="P565">
        <f>IF(OR(NOT(A565),I565&lt;&gt;""),"",Journal!$L565)</f>
        <v>0</v>
      </c>
      <c r="Q565">
        <f>O565+IF(K565,V565,0)</f>
        <v>0</v>
      </c>
      <c r="R565">
        <f>IF(P565="","",H565*P565*C565*D565)</f>
        <v>0</v>
      </c>
      <c r="S565">
        <f>IF(K565,M565*P565*C565*D565,"")</f>
        <v>0</v>
      </c>
      <c r="T565">
        <f>IF(K565,-IF(F565&gt;0,F565*Journal!$E565*P565*C565*D565,P565*E565),"")</f>
        <v>0</v>
      </c>
      <c r="U565">
        <f>IF(K565,IF(S565&gt;0,"W",IF(S565&lt;0,"L","B")),"")</f>
        <v>0</v>
      </c>
      <c r="V565">
        <f>IF(K565,S565+T565,"")</f>
        <v>0</v>
      </c>
      <c r="W565">
        <f>IF(K565,V565/O565,"")</f>
        <v>0</v>
      </c>
      <c r="X565">
        <f>IF(K565,M565/H565,"")</f>
        <v>0</v>
      </c>
      <c r="Y565">
        <f>IF(AND(OR(J565="OK",J565="OPEN"),ISNUMBER(Journal!$G565)),G565*(Journal!$G565-Journal!$E565)/H565,"")</f>
        <v>0</v>
      </c>
      <c r="Z565">
        <f>IF(AA565="","",IF(AND(ISNUMBER(Settings!$D$5),ISNUMBER(Settings!$E$5),IF(Settings!$D$5&lt;=Settings!$E$5,AND(AA565&gt;=Settings!$D$5,AA565&lt;Settings!$E$5),OR(AA565&gt;=Settings!$D$5,AA565&lt;Settings!$E$5))),Settings!$A$5,IF(AND(ISNUMBER(Settings!$D$6),ISNUMBER(Settings!$E$6),IF(Settings!$D$6&lt;=Settings!$E$6,AND(AA565&gt;=Settings!$D$6,AA565&lt;Settings!$E$6),OR(AA565&gt;=Settings!$D$6,AA565&lt;Settings!$E$6))),Settings!$A$6,IF(AND(ISNUMBER(Settings!$D$7),ISNUMBER(Settings!$E$7),IF(Settings!$D$7&lt;=Settings!$E$7,AND(AA565&gt;=Settings!$D$7,AA565&lt;Settings!$E$7),OR(AA565&gt;=Settings!$D$7,AA565&lt;Settings!$E$7))),Settings!$A$7,IF(AND(ISNUMBER(Settings!$D$8),ISNUMBER(Settings!$E$8),IF(Settings!$D$8&lt;=Settings!$E$8,AND(AA565&gt;=Settings!$D$8,AA565&lt;Settings!$E$8),OR(AA565&gt;=Settings!$D$8,AA565&lt;Settings!$E$8))),Settings!$A$8,IF(AND(ISNUMBER(Settings!$D$9),ISNUMBER(Settings!$E$9),IF(Settings!$D$9&lt;=Settings!$E$9,AND(AA565&gt;=Settings!$D$9,AA565&lt;Settings!$E$9),OR(AA565&gt;=Settings!$D$9,AA565&lt;Settings!$E$9))),Settings!$A$9,IF(AND(ISNUMBER(Settings!$D$10),ISNUMBER(Settings!$E$10),IF(Settings!$D$10&lt;=Settings!$E$10,AND(AA565&gt;=Settings!$D$10,AA565&lt;Settings!$E$10),OR(AA565&gt;=Settings!$D$10,AA565&lt;Settings!$E$10))),Settings!$A$10,"")))))))</f>
        <v>0</v>
      </c>
      <c r="AA565">
        <f>IF(AND(A565,ISNUMBER(Journal!$B565)),MOD(ROUND(MOD(Journal!$B565,1)*1440,0)-ROUND(Journal!$D$8*60,0),1440),"")</f>
        <v>0</v>
      </c>
      <c r="AB565">
        <f>IF(G565=1,"LONG",IF(G565=-1,"SHORT",""))</f>
        <v>0</v>
      </c>
      <c r="AC565">
        <f>AC564+IF(K565,1,0)</f>
        <v>0</v>
      </c>
      <c r="AD565">
        <f>IF(K565,AC565,"")</f>
        <v>0</v>
      </c>
      <c r="AE565">
        <f>J565="OPEN"</f>
        <v>0</v>
      </c>
      <c r="AF565">
        <f>AND(J565&lt;&gt;"",J565&lt;&gt;"OK",J565&lt;&gt;"OPEN")</f>
        <v>0</v>
      </c>
      <c r="AH565">
        <v>554</v>
      </c>
      <c r="AI565">
        <f>IF(AH565&gt;$AZ$11,"",IF(AH565=0,Journal!$D$3,INDEX($Q$11:$Q$1010,MATCH(AH565,$AD$11:$AD$1010,0))))</f>
        <v>0</v>
      </c>
      <c r="AJ565">
        <v>555</v>
      </c>
      <c r="AK565">
        <f>IF(AJ565&gt;$AZ$11,"",INDEX($P$11:$P$1010,MATCH(AJ565,$AD$11:$AD$1010,0)))</f>
        <v>0</v>
      </c>
    </row>
    <row r="566" spans="1:37">
      <c r="A566">
        <f>COUNTA(Journal!A566:M566)&gt;0</f>
        <v>0</v>
      </c>
      <c r="B566">
        <f>IF(Journal!$C566="",0,IFERROR(MATCH(Journal!$C566,Markets!$A$5:$A$154,0),0))</f>
        <v>0</v>
      </c>
      <c r="C566">
        <f>IF(B566&gt;0,INDEX(Markets!$C$5:$C$154,B566),"")</f>
        <v>0</v>
      </c>
      <c r="D566">
        <f>IF(B566&gt;0,INDEX(Markets!$F$5:$F$154,B566),"")</f>
        <v>0</v>
      </c>
      <c r="E566">
        <f>IF(B566&gt;0,IF(INDEX(Markets!$G$5:$G$154,B566)="",Journal!$D$4,INDEX(Markets!$G$5:$G$154,B566)),"")</f>
        <v>0</v>
      </c>
      <c r="F566">
        <f>IF(B566&gt;0,N(INDEX(Markets!$H$5:$H$154,B566)),0)</f>
        <v>0</v>
      </c>
      <c r="G566">
        <f>IF(Journal!$D566="LONG",1,IF(Journal!$D566="SHORT",-1,0))</f>
        <v>0</v>
      </c>
      <c r="H566">
        <f>IF(AND(ISNUMBER(Journal!$E566),ISNUMBER(Journal!$F566)),ABS(Journal!$E566-Journal!$F566),"")</f>
        <v>0</v>
      </c>
      <c r="I566">
        <f>IF(NOT(A566),"",IF(Journal!$C566="","INSTRUMENT MISSING",IF(B566=0,"UNKNOWN INSTRUMENT",IF(OR(NOT(ISNUMBER(C566)),NOT(ISNUMBER(D566))),"INSTRUMENT SPECS MISSING",IF(OR(C566&lt;=0,D566&lt;=0),"INSTRUMENT SPECS MISSING",IF(NOT(ISNUMBER(Journal!$E566)),"ENTRY MISSING",IF(NOT(ISNUMBER(Journal!$F566)),"SL MISSING",IF(Journal!$F566=Journal!$E566,"SL = ENTRY",IF(G566=0,"DIRECTION MISSING",IF(G566*(Journal!$E566-Journal!$F566)&lt;=0,"SL WRONG SIDE",IF(NOT(AND(ISNUMBER(Journal!$L566),Journal!$L566&gt;0)),IF(TRUE,"LOTS MISSING","RISK MISSING"),"")))))))))))</f>
        <v>0</v>
      </c>
      <c r="J566">
        <f>IF(NOT(A566),"",IF(I566&lt;&gt;"",I566,IF(AND(ISNUMBER(Journal!$G566),G566*(Journal!$G566-Journal!$E566)&lt;=0),"TP1 WRONG SIDE",IF(AND(ISNUMBER(Journal!$H566),G566*(Journal!$H566-Journal!$E566)&lt;=0),"TP2 WRONG SIDE",IF(AND(ISNUMBER(Journal!$I566),G566*(Journal!$I566-Journal!$E566)&lt;=0),"TP3 WRONG SIDE",IF(Journal!$K566="","OPEN",IF(AND(Journal!$M566&lt;&gt;"",OR(NOT(ISNUMBER(Journal!$M566)),Journal!$M566&lt;=0,Journal!$M566&gt;=1)),"TP1 % INVALID",IF(Journal!$K566="SL","OK",IF(Journal!$K566="TP",IF(ISNUMBER(Journal!$G566),"OK","TP1 MISSING"),IF(Journal!$K566="Manual exit",IF(ISNUMBER(Journal!$J566),"OK","MANUAL MISSING"),IF(Journal!$K566="TP1 + Breakeven",IF(ISNUMBER(Journal!$G566),"OK","TP1 MISSING"),IF(Journal!$K566="TP1 + Manual",IF(ISNUMBER(Journal!$G566),IF(ISNUMBER(Journal!$J566),"OK","MANUAL MISSING"),IF(ISNUMBER(Journal!$J566),"TP1 MISSING","TP1 &amp; MANUAL MISSING")),IF(Journal!$K566="Multiple TP",IF(ISNUMBER(Journal!$G566),IF(ISNUMBER(Journal!$H566),"OK","TP2 MISSING"),IF(ISNUMBER(Journal!$H566),"TP1 MISSING","TP1 &amp; TP2 MISSING")),"UNKNOWN OUTCOME")))))))))))))</f>
        <v>0</v>
      </c>
      <c r="K566">
        <f>J566="OK"</f>
        <v>0</v>
      </c>
      <c r="L566">
        <f>IF(ISNUMBER(Journal!$M566),Journal!$M566,0.5)</f>
        <v>0</v>
      </c>
      <c r="M566">
        <f>IF(NOT(K566),"",G566*IF(Journal!$K566="SL",Journal!$F566-Journal!$E566,IF(Journal!$K566="TP",Journal!$G566-Journal!$E566,IF(Journal!$K566="Manual exit",Journal!$J566-Journal!$E566,IF(Journal!$K566="TP1 + Breakeven",L566*(Journal!$G566-Journal!$E566),IF(Journal!$K566="TP1 + Manual",L566*(Journal!$G566-Journal!$E566)+(1-L566)*(Journal!$J566-Journal!$E566),(Journal!$G566+Journal!$H566+IF(ISNUMBER(Journal!$I566),Journal!$I566,0))/IF(ISNUMBER(Journal!$I566),3,2)-Journal!$E566))))))</f>
        <v>0</v>
      </c>
      <c r="N566">
        <f>IF(K566,Journal!$E566+G566*M566,"")</f>
        <v>0</v>
      </c>
      <c r="O566">
        <f>Q565</f>
        <v>0</v>
      </c>
      <c r="P566">
        <f>IF(OR(NOT(A566),I566&lt;&gt;""),"",Journal!$L566)</f>
        <v>0</v>
      </c>
      <c r="Q566">
        <f>O566+IF(K566,V566,0)</f>
        <v>0</v>
      </c>
      <c r="R566">
        <f>IF(P566="","",H566*P566*C566*D566)</f>
        <v>0</v>
      </c>
      <c r="S566">
        <f>IF(K566,M566*P566*C566*D566,"")</f>
        <v>0</v>
      </c>
      <c r="T566">
        <f>IF(K566,-IF(F566&gt;0,F566*Journal!$E566*P566*C566*D566,P566*E566),"")</f>
        <v>0</v>
      </c>
      <c r="U566">
        <f>IF(K566,IF(S566&gt;0,"W",IF(S566&lt;0,"L","B")),"")</f>
        <v>0</v>
      </c>
      <c r="V566">
        <f>IF(K566,S566+T566,"")</f>
        <v>0</v>
      </c>
      <c r="W566">
        <f>IF(K566,V566/O566,"")</f>
        <v>0</v>
      </c>
      <c r="X566">
        <f>IF(K566,M566/H566,"")</f>
        <v>0</v>
      </c>
      <c r="Y566">
        <f>IF(AND(OR(J566="OK",J566="OPEN"),ISNUMBER(Journal!$G566)),G566*(Journal!$G566-Journal!$E566)/H566,"")</f>
        <v>0</v>
      </c>
      <c r="Z566">
        <f>IF(AA566="","",IF(AND(ISNUMBER(Settings!$D$5),ISNUMBER(Settings!$E$5),IF(Settings!$D$5&lt;=Settings!$E$5,AND(AA566&gt;=Settings!$D$5,AA566&lt;Settings!$E$5),OR(AA566&gt;=Settings!$D$5,AA566&lt;Settings!$E$5))),Settings!$A$5,IF(AND(ISNUMBER(Settings!$D$6),ISNUMBER(Settings!$E$6),IF(Settings!$D$6&lt;=Settings!$E$6,AND(AA566&gt;=Settings!$D$6,AA566&lt;Settings!$E$6),OR(AA566&gt;=Settings!$D$6,AA566&lt;Settings!$E$6))),Settings!$A$6,IF(AND(ISNUMBER(Settings!$D$7),ISNUMBER(Settings!$E$7),IF(Settings!$D$7&lt;=Settings!$E$7,AND(AA566&gt;=Settings!$D$7,AA566&lt;Settings!$E$7),OR(AA566&gt;=Settings!$D$7,AA566&lt;Settings!$E$7))),Settings!$A$7,IF(AND(ISNUMBER(Settings!$D$8),ISNUMBER(Settings!$E$8),IF(Settings!$D$8&lt;=Settings!$E$8,AND(AA566&gt;=Settings!$D$8,AA566&lt;Settings!$E$8),OR(AA566&gt;=Settings!$D$8,AA566&lt;Settings!$E$8))),Settings!$A$8,IF(AND(ISNUMBER(Settings!$D$9),ISNUMBER(Settings!$E$9),IF(Settings!$D$9&lt;=Settings!$E$9,AND(AA566&gt;=Settings!$D$9,AA566&lt;Settings!$E$9),OR(AA566&gt;=Settings!$D$9,AA566&lt;Settings!$E$9))),Settings!$A$9,IF(AND(ISNUMBER(Settings!$D$10),ISNUMBER(Settings!$E$10),IF(Settings!$D$10&lt;=Settings!$E$10,AND(AA566&gt;=Settings!$D$10,AA566&lt;Settings!$E$10),OR(AA566&gt;=Settings!$D$10,AA566&lt;Settings!$E$10))),Settings!$A$10,"")))))))</f>
        <v>0</v>
      </c>
      <c r="AA566">
        <f>IF(AND(A566,ISNUMBER(Journal!$B566)),MOD(ROUND(MOD(Journal!$B566,1)*1440,0)-ROUND(Journal!$D$8*60,0),1440),"")</f>
        <v>0</v>
      </c>
      <c r="AB566">
        <f>IF(G566=1,"LONG",IF(G566=-1,"SHORT",""))</f>
        <v>0</v>
      </c>
      <c r="AC566">
        <f>AC565+IF(K566,1,0)</f>
        <v>0</v>
      </c>
      <c r="AD566">
        <f>IF(K566,AC566,"")</f>
        <v>0</v>
      </c>
      <c r="AE566">
        <f>J566="OPEN"</f>
        <v>0</v>
      </c>
      <c r="AF566">
        <f>AND(J566&lt;&gt;"",J566&lt;&gt;"OK",J566&lt;&gt;"OPEN")</f>
        <v>0</v>
      </c>
      <c r="AH566">
        <v>555</v>
      </c>
      <c r="AI566">
        <f>IF(AH566&gt;$AZ$11,"",IF(AH566=0,Journal!$D$3,INDEX($Q$11:$Q$1010,MATCH(AH566,$AD$11:$AD$1010,0))))</f>
        <v>0</v>
      </c>
      <c r="AJ566">
        <v>556</v>
      </c>
      <c r="AK566">
        <f>IF(AJ566&gt;$AZ$11,"",INDEX($P$11:$P$1010,MATCH(AJ566,$AD$11:$AD$1010,0)))</f>
        <v>0</v>
      </c>
    </row>
    <row r="567" spans="1:37">
      <c r="A567">
        <f>COUNTA(Journal!A567:M567)&gt;0</f>
        <v>0</v>
      </c>
      <c r="B567">
        <f>IF(Journal!$C567="",0,IFERROR(MATCH(Journal!$C567,Markets!$A$5:$A$154,0),0))</f>
        <v>0</v>
      </c>
      <c r="C567">
        <f>IF(B567&gt;0,INDEX(Markets!$C$5:$C$154,B567),"")</f>
        <v>0</v>
      </c>
      <c r="D567">
        <f>IF(B567&gt;0,INDEX(Markets!$F$5:$F$154,B567),"")</f>
        <v>0</v>
      </c>
      <c r="E567">
        <f>IF(B567&gt;0,IF(INDEX(Markets!$G$5:$G$154,B567)="",Journal!$D$4,INDEX(Markets!$G$5:$G$154,B567)),"")</f>
        <v>0</v>
      </c>
      <c r="F567">
        <f>IF(B567&gt;0,N(INDEX(Markets!$H$5:$H$154,B567)),0)</f>
        <v>0</v>
      </c>
      <c r="G567">
        <f>IF(Journal!$D567="LONG",1,IF(Journal!$D567="SHORT",-1,0))</f>
        <v>0</v>
      </c>
      <c r="H567">
        <f>IF(AND(ISNUMBER(Journal!$E567),ISNUMBER(Journal!$F567)),ABS(Journal!$E567-Journal!$F567),"")</f>
        <v>0</v>
      </c>
      <c r="I567">
        <f>IF(NOT(A567),"",IF(Journal!$C567="","INSTRUMENT MISSING",IF(B567=0,"UNKNOWN INSTRUMENT",IF(OR(NOT(ISNUMBER(C567)),NOT(ISNUMBER(D567))),"INSTRUMENT SPECS MISSING",IF(OR(C567&lt;=0,D567&lt;=0),"INSTRUMENT SPECS MISSING",IF(NOT(ISNUMBER(Journal!$E567)),"ENTRY MISSING",IF(NOT(ISNUMBER(Journal!$F567)),"SL MISSING",IF(Journal!$F567=Journal!$E567,"SL = ENTRY",IF(G567=0,"DIRECTION MISSING",IF(G567*(Journal!$E567-Journal!$F567)&lt;=0,"SL WRONG SIDE",IF(NOT(AND(ISNUMBER(Journal!$L567),Journal!$L567&gt;0)),IF(TRUE,"LOTS MISSING","RISK MISSING"),"")))))))))))</f>
        <v>0</v>
      </c>
      <c r="J567">
        <f>IF(NOT(A567),"",IF(I567&lt;&gt;"",I567,IF(AND(ISNUMBER(Journal!$G567),G567*(Journal!$G567-Journal!$E567)&lt;=0),"TP1 WRONG SIDE",IF(AND(ISNUMBER(Journal!$H567),G567*(Journal!$H567-Journal!$E567)&lt;=0),"TP2 WRONG SIDE",IF(AND(ISNUMBER(Journal!$I567),G567*(Journal!$I567-Journal!$E567)&lt;=0),"TP3 WRONG SIDE",IF(Journal!$K567="","OPEN",IF(AND(Journal!$M567&lt;&gt;"",OR(NOT(ISNUMBER(Journal!$M567)),Journal!$M567&lt;=0,Journal!$M567&gt;=1)),"TP1 % INVALID",IF(Journal!$K567="SL","OK",IF(Journal!$K567="TP",IF(ISNUMBER(Journal!$G567),"OK","TP1 MISSING"),IF(Journal!$K567="Manual exit",IF(ISNUMBER(Journal!$J567),"OK","MANUAL MISSING"),IF(Journal!$K567="TP1 + Breakeven",IF(ISNUMBER(Journal!$G567),"OK","TP1 MISSING"),IF(Journal!$K567="TP1 + Manual",IF(ISNUMBER(Journal!$G567),IF(ISNUMBER(Journal!$J567),"OK","MANUAL MISSING"),IF(ISNUMBER(Journal!$J567),"TP1 MISSING","TP1 &amp; MANUAL MISSING")),IF(Journal!$K567="Multiple TP",IF(ISNUMBER(Journal!$G567),IF(ISNUMBER(Journal!$H567),"OK","TP2 MISSING"),IF(ISNUMBER(Journal!$H567),"TP1 MISSING","TP1 &amp; TP2 MISSING")),"UNKNOWN OUTCOME")))))))))))))</f>
        <v>0</v>
      </c>
      <c r="K567">
        <f>J567="OK"</f>
        <v>0</v>
      </c>
      <c r="L567">
        <f>IF(ISNUMBER(Journal!$M567),Journal!$M567,0.5)</f>
        <v>0</v>
      </c>
      <c r="M567">
        <f>IF(NOT(K567),"",G567*IF(Journal!$K567="SL",Journal!$F567-Journal!$E567,IF(Journal!$K567="TP",Journal!$G567-Journal!$E567,IF(Journal!$K567="Manual exit",Journal!$J567-Journal!$E567,IF(Journal!$K567="TP1 + Breakeven",L567*(Journal!$G567-Journal!$E567),IF(Journal!$K567="TP1 + Manual",L567*(Journal!$G567-Journal!$E567)+(1-L567)*(Journal!$J567-Journal!$E567),(Journal!$G567+Journal!$H567+IF(ISNUMBER(Journal!$I567),Journal!$I567,0))/IF(ISNUMBER(Journal!$I567),3,2)-Journal!$E567))))))</f>
        <v>0</v>
      </c>
      <c r="N567">
        <f>IF(K567,Journal!$E567+G567*M567,"")</f>
        <v>0</v>
      </c>
      <c r="O567">
        <f>Q566</f>
        <v>0</v>
      </c>
      <c r="P567">
        <f>IF(OR(NOT(A567),I567&lt;&gt;""),"",Journal!$L567)</f>
        <v>0</v>
      </c>
      <c r="Q567">
        <f>O567+IF(K567,V567,0)</f>
        <v>0</v>
      </c>
      <c r="R567">
        <f>IF(P567="","",H567*P567*C567*D567)</f>
        <v>0</v>
      </c>
      <c r="S567">
        <f>IF(K567,M567*P567*C567*D567,"")</f>
        <v>0</v>
      </c>
      <c r="T567">
        <f>IF(K567,-IF(F567&gt;0,F567*Journal!$E567*P567*C567*D567,P567*E567),"")</f>
        <v>0</v>
      </c>
      <c r="U567">
        <f>IF(K567,IF(S567&gt;0,"W",IF(S567&lt;0,"L","B")),"")</f>
        <v>0</v>
      </c>
      <c r="V567">
        <f>IF(K567,S567+T567,"")</f>
        <v>0</v>
      </c>
      <c r="W567">
        <f>IF(K567,V567/O567,"")</f>
        <v>0</v>
      </c>
      <c r="X567">
        <f>IF(K567,M567/H567,"")</f>
        <v>0</v>
      </c>
      <c r="Y567">
        <f>IF(AND(OR(J567="OK",J567="OPEN"),ISNUMBER(Journal!$G567)),G567*(Journal!$G567-Journal!$E567)/H567,"")</f>
        <v>0</v>
      </c>
      <c r="Z567">
        <f>IF(AA567="","",IF(AND(ISNUMBER(Settings!$D$5),ISNUMBER(Settings!$E$5),IF(Settings!$D$5&lt;=Settings!$E$5,AND(AA567&gt;=Settings!$D$5,AA567&lt;Settings!$E$5),OR(AA567&gt;=Settings!$D$5,AA567&lt;Settings!$E$5))),Settings!$A$5,IF(AND(ISNUMBER(Settings!$D$6),ISNUMBER(Settings!$E$6),IF(Settings!$D$6&lt;=Settings!$E$6,AND(AA567&gt;=Settings!$D$6,AA567&lt;Settings!$E$6),OR(AA567&gt;=Settings!$D$6,AA567&lt;Settings!$E$6))),Settings!$A$6,IF(AND(ISNUMBER(Settings!$D$7),ISNUMBER(Settings!$E$7),IF(Settings!$D$7&lt;=Settings!$E$7,AND(AA567&gt;=Settings!$D$7,AA567&lt;Settings!$E$7),OR(AA567&gt;=Settings!$D$7,AA567&lt;Settings!$E$7))),Settings!$A$7,IF(AND(ISNUMBER(Settings!$D$8),ISNUMBER(Settings!$E$8),IF(Settings!$D$8&lt;=Settings!$E$8,AND(AA567&gt;=Settings!$D$8,AA567&lt;Settings!$E$8),OR(AA567&gt;=Settings!$D$8,AA567&lt;Settings!$E$8))),Settings!$A$8,IF(AND(ISNUMBER(Settings!$D$9),ISNUMBER(Settings!$E$9),IF(Settings!$D$9&lt;=Settings!$E$9,AND(AA567&gt;=Settings!$D$9,AA567&lt;Settings!$E$9),OR(AA567&gt;=Settings!$D$9,AA567&lt;Settings!$E$9))),Settings!$A$9,IF(AND(ISNUMBER(Settings!$D$10),ISNUMBER(Settings!$E$10),IF(Settings!$D$10&lt;=Settings!$E$10,AND(AA567&gt;=Settings!$D$10,AA567&lt;Settings!$E$10),OR(AA567&gt;=Settings!$D$10,AA567&lt;Settings!$E$10))),Settings!$A$10,"")))))))</f>
        <v>0</v>
      </c>
      <c r="AA567">
        <f>IF(AND(A567,ISNUMBER(Journal!$B567)),MOD(ROUND(MOD(Journal!$B567,1)*1440,0)-ROUND(Journal!$D$8*60,0),1440),"")</f>
        <v>0</v>
      </c>
      <c r="AB567">
        <f>IF(G567=1,"LONG",IF(G567=-1,"SHORT",""))</f>
        <v>0</v>
      </c>
      <c r="AC567">
        <f>AC566+IF(K567,1,0)</f>
        <v>0</v>
      </c>
      <c r="AD567">
        <f>IF(K567,AC567,"")</f>
        <v>0</v>
      </c>
      <c r="AE567">
        <f>J567="OPEN"</f>
        <v>0</v>
      </c>
      <c r="AF567">
        <f>AND(J567&lt;&gt;"",J567&lt;&gt;"OK",J567&lt;&gt;"OPEN")</f>
        <v>0</v>
      </c>
      <c r="AH567">
        <v>556</v>
      </c>
      <c r="AI567">
        <f>IF(AH567&gt;$AZ$11,"",IF(AH567=0,Journal!$D$3,INDEX($Q$11:$Q$1010,MATCH(AH567,$AD$11:$AD$1010,0))))</f>
        <v>0</v>
      </c>
      <c r="AJ567">
        <v>557</v>
      </c>
      <c r="AK567">
        <f>IF(AJ567&gt;$AZ$11,"",INDEX($P$11:$P$1010,MATCH(AJ567,$AD$11:$AD$1010,0)))</f>
        <v>0</v>
      </c>
    </row>
    <row r="568" spans="1:37">
      <c r="A568">
        <f>COUNTA(Journal!A568:M568)&gt;0</f>
        <v>0</v>
      </c>
      <c r="B568">
        <f>IF(Journal!$C568="",0,IFERROR(MATCH(Journal!$C568,Markets!$A$5:$A$154,0),0))</f>
        <v>0</v>
      </c>
      <c r="C568">
        <f>IF(B568&gt;0,INDEX(Markets!$C$5:$C$154,B568),"")</f>
        <v>0</v>
      </c>
      <c r="D568">
        <f>IF(B568&gt;0,INDEX(Markets!$F$5:$F$154,B568),"")</f>
        <v>0</v>
      </c>
      <c r="E568">
        <f>IF(B568&gt;0,IF(INDEX(Markets!$G$5:$G$154,B568)="",Journal!$D$4,INDEX(Markets!$G$5:$G$154,B568)),"")</f>
        <v>0</v>
      </c>
      <c r="F568">
        <f>IF(B568&gt;0,N(INDEX(Markets!$H$5:$H$154,B568)),0)</f>
        <v>0</v>
      </c>
      <c r="G568">
        <f>IF(Journal!$D568="LONG",1,IF(Journal!$D568="SHORT",-1,0))</f>
        <v>0</v>
      </c>
      <c r="H568">
        <f>IF(AND(ISNUMBER(Journal!$E568),ISNUMBER(Journal!$F568)),ABS(Journal!$E568-Journal!$F568),"")</f>
        <v>0</v>
      </c>
      <c r="I568">
        <f>IF(NOT(A568),"",IF(Journal!$C568="","INSTRUMENT MISSING",IF(B568=0,"UNKNOWN INSTRUMENT",IF(OR(NOT(ISNUMBER(C568)),NOT(ISNUMBER(D568))),"INSTRUMENT SPECS MISSING",IF(OR(C568&lt;=0,D568&lt;=0),"INSTRUMENT SPECS MISSING",IF(NOT(ISNUMBER(Journal!$E568)),"ENTRY MISSING",IF(NOT(ISNUMBER(Journal!$F568)),"SL MISSING",IF(Journal!$F568=Journal!$E568,"SL = ENTRY",IF(G568=0,"DIRECTION MISSING",IF(G568*(Journal!$E568-Journal!$F568)&lt;=0,"SL WRONG SIDE",IF(NOT(AND(ISNUMBER(Journal!$L568),Journal!$L568&gt;0)),IF(TRUE,"LOTS MISSING","RISK MISSING"),"")))))))))))</f>
        <v>0</v>
      </c>
      <c r="J568">
        <f>IF(NOT(A568),"",IF(I568&lt;&gt;"",I568,IF(AND(ISNUMBER(Journal!$G568),G568*(Journal!$G568-Journal!$E568)&lt;=0),"TP1 WRONG SIDE",IF(AND(ISNUMBER(Journal!$H568),G568*(Journal!$H568-Journal!$E568)&lt;=0),"TP2 WRONG SIDE",IF(AND(ISNUMBER(Journal!$I568),G568*(Journal!$I568-Journal!$E568)&lt;=0),"TP3 WRONG SIDE",IF(Journal!$K568="","OPEN",IF(AND(Journal!$M568&lt;&gt;"",OR(NOT(ISNUMBER(Journal!$M568)),Journal!$M568&lt;=0,Journal!$M568&gt;=1)),"TP1 % INVALID",IF(Journal!$K568="SL","OK",IF(Journal!$K568="TP",IF(ISNUMBER(Journal!$G568),"OK","TP1 MISSING"),IF(Journal!$K568="Manual exit",IF(ISNUMBER(Journal!$J568),"OK","MANUAL MISSING"),IF(Journal!$K568="TP1 + Breakeven",IF(ISNUMBER(Journal!$G568),"OK","TP1 MISSING"),IF(Journal!$K568="TP1 + Manual",IF(ISNUMBER(Journal!$G568),IF(ISNUMBER(Journal!$J568),"OK","MANUAL MISSING"),IF(ISNUMBER(Journal!$J568),"TP1 MISSING","TP1 &amp; MANUAL MISSING")),IF(Journal!$K568="Multiple TP",IF(ISNUMBER(Journal!$G568),IF(ISNUMBER(Journal!$H568),"OK","TP2 MISSING"),IF(ISNUMBER(Journal!$H568),"TP1 MISSING","TP1 &amp; TP2 MISSING")),"UNKNOWN OUTCOME")))))))))))))</f>
        <v>0</v>
      </c>
      <c r="K568">
        <f>J568="OK"</f>
        <v>0</v>
      </c>
      <c r="L568">
        <f>IF(ISNUMBER(Journal!$M568),Journal!$M568,0.5)</f>
        <v>0</v>
      </c>
      <c r="M568">
        <f>IF(NOT(K568),"",G568*IF(Journal!$K568="SL",Journal!$F568-Journal!$E568,IF(Journal!$K568="TP",Journal!$G568-Journal!$E568,IF(Journal!$K568="Manual exit",Journal!$J568-Journal!$E568,IF(Journal!$K568="TP1 + Breakeven",L568*(Journal!$G568-Journal!$E568),IF(Journal!$K568="TP1 + Manual",L568*(Journal!$G568-Journal!$E568)+(1-L568)*(Journal!$J568-Journal!$E568),(Journal!$G568+Journal!$H568+IF(ISNUMBER(Journal!$I568),Journal!$I568,0))/IF(ISNUMBER(Journal!$I568),3,2)-Journal!$E568))))))</f>
        <v>0</v>
      </c>
      <c r="N568">
        <f>IF(K568,Journal!$E568+G568*M568,"")</f>
        <v>0</v>
      </c>
      <c r="O568">
        <f>Q567</f>
        <v>0</v>
      </c>
      <c r="P568">
        <f>IF(OR(NOT(A568),I568&lt;&gt;""),"",Journal!$L568)</f>
        <v>0</v>
      </c>
      <c r="Q568">
        <f>O568+IF(K568,V568,0)</f>
        <v>0</v>
      </c>
      <c r="R568">
        <f>IF(P568="","",H568*P568*C568*D568)</f>
        <v>0</v>
      </c>
      <c r="S568">
        <f>IF(K568,M568*P568*C568*D568,"")</f>
        <v>0</v>
      </c>
      <c r="T568">
        <f>IF(K568,-IF(F568&gt;0,F568*Journal!$E568*P568*C568*D568,P568*E568),"")</f>
        <v>0</v>
      </c>
      <c r="U568">
        <f>IF(K568,IF(S568&gt;0,"W",IF(S568&lt;0,"L","B")),"")</f>
        <v>0</v>
      </c>
      <c r="V568">
        <f>IF(K568,S568+T568,"")</f>
        <v>0</v>
      </c>
      <c r="W568">
        <f>IF(K568,V568/O568,"")</f>
        <v>0</v>
      </c>
      <c r="X568">
        <f>IF(K568,M568/H568,"")</f>
        <v>0</v>
      </c>
      <c r="Y568">
        <f>IF(AND(OR(J568="OK",J568="OPEN"),ISNUMBER(Journal!$G568)),G568*(Journal!$G568-Journal!$E568)/H568,"")</f>
        <v>0</v>
      </c>
      <c r="Z568">
        <f>IF(AA568="","",IF(AND(ISNUMBER(Settings!$D$5),ISNUMBER(Settings!$E$5),IF(Settings!$D$5&lt;=Settings!$E$5,AND(AA568&gt;=Settings!$D$5,AA568&lt;Settings!$E$5),OR(AA568&gt;=Settings!$D$5,AA568&lt;Settings!$E$5))),Settings!$A$5,IF(AND(ISNUMBER(Settings!$D$6),ISNUMBER(Settings!$E$6),IF(Settings!$D$6&lt;=Settings!$E$6,AND(AA568&gt;=Settings!$D$6,AA568&lt;Settings!$E$6),OR(AA568&gt;=Settings!$D$6,AA568&lt;Settings!$E$6))),Settings!$A$6,IF(AND(ISNUMBER(Settings!$D$7),ISNUMBER(Settings!$E$7),IF(Settings!$D$7&lt;=Settings!$E$7,AND(AA568&gt;=Settings!$D$7,AA568&lt;Settings!$E$7),OR(AA568&gt;=Settings!$D$7,AA568&lt;Settings!$E$7))),Settings!$A$7,IF(AND(ISNUMBER(Settings!$D$8),ISNUMBER(Settings!$E$8),IF(Settings!$D$8&lt;=Settings!$E$8,AND(AA568&gt;=Settings!$D$8,AA568&lt;Settings!$E$8),OR(AA568&gt;=Settings!$D$8,AA568&lt;Settings!$E$8))),Settings!$A$8,IF(AND(ISNUMBER(Settings!$D$9),ISNUMBER(Settings!$E$9),IF(Settings!$D$9&lt;=Settings!$E$9,AND(AA568&gt;=Settings!$D$9,AA568&lt;Settings!$E$9),OR(AA568&gt;=Settings!$D$9,AA568&lt;Settings!$E$9))),Settings!$A$9,IF(AND(ISNUMBER(Settings!$D$10),ISNUMBER(Settings!$E$10),IF(Settings!$D$10&lt;=Settings!$E$10,AND(AA568&gt;=Settings!$D$10,AA568&lt;Settings!$E$10),OR(AA568&gt;=Settings!$D$10,AA568&lt;Settings!$E$10))),Settings!$A$10,"")))))))</f>
        <v>0</v>
      </c>
      <c r="AA568">
        <f>IF(AND(A568,ISNUMBER(Journal!$B568)),MOD(ROUND(MOD(Journal!$B568,1)*1440,0)-ROUND(Journal!$D$8*60,0),1440),"")</f>
        <v>0</v>
      </c>
      <c r="AB568">
        <f>IF(G568=1,"LONG",IF(G568=-1,"SHORT",""))</f>
        <v>0</v>
      </c>
      <c r="AC568">
        <f>AC567+IF(K568,1,0)</f>
        <v>0</v>
      </c>
      <c r="AD568">
        <f>IF(K568,AC568,"")</f>
        <v>0</v>
      </c>
      <c r="AE568">
        <f>J568="OPEN"</f>
        <v>0</v>
      </c>
      <c r="AF568">
        <f>AND(J568&lt;&gt;"",J568&lt;&gt;"OK",J568&lt;&gt;"OPEN")</f>
        <v>0</v>
      </c>
      <c r="AH568">
        <v>557</v>
      </c>
      <c r="AI568">
        <f>IF(AH568&gt;$AZ$11,"",IF(AH568=0,Journal!$D$3,INDEX($Q$11:$Q$1010,MATCH(AH568,$AD$11:$AD$1010,0))))</f>
        <v>0</v>
      </c>
      <c r="AJ568">
        <v>558</v>
      </c>
      <c r="AK568">
        <f>IF(AJ568&gt;$AZ$11,"",INDEX($P$11:$P$1010,MATCH(AJ568,$AD$11:$AD$1010,0)))</f>
        <v>0</v>
      </c>
    </row>
    <row r="569" spans="1:37">
      <c r="A569">
        <f>COUNTA(Journal!A569:M569)&gt;0</f>
        <v>0</v>
      </c>
      <c r="B569">
        <f>IF(Journal!$C569="",0,IFERROR(MATCH(Journal!$C569,Markets!$A$5:$A$154,0),0))</f>
        <v>0</v>
      </c>
      <c r="C569">
        <f>IF(B569&gt;0,INDEX(Markets!$C$5:$C$154,B569),"")</f>
        <v>0</v>
      </c>
      <c r="D569">
        <f>IF(B569&gt;0,INDEX(Markets!$F$5:$F$154,B569),"")</f>
        <v>0</v>
      </c>
      <c r="E569">
        <f>IF(B569&gt;0,IF(INDEX(Markets!$G$5:$G$154,B569)="",Journal!$D$4,INDEX(Markets!$G$5:$G$154,B569)),"")</f>
        <v>0</v>
      </c>
      <c r="F569">
        <f>IF(B569&gt;0,N(INDEX(Markets!$H$5:$H$154,B569)),0)</f>
        <v>0</v>
      </c>
      <c r="G569">
        <f>IF(Journal!$D569="LONG",1,IF(Journal!$D569="SHORT",-1,0))</f>
        <v>0</v>
      </c>
      <c r="H569">
        <f>IF(AND(ISNUMBER(Journal!$E569),ISNUMBER(Journal!$F569)),ABS(Journal!$E569-Journal!$F569),"")</f>
        <v>0</v>
      </c>
      <c r="I569">
        <f>IF(NOT(A569),"",IF(Journal!$C569="","INSTRUMENT MISSING",IF(B569=0,"UNKNOWN INSTRUMENT",IF(OR(NOT(ISNUMBER(C569)),NOT(ISNUMBER(D569))),"INSTRUMENT SPECS MISSING",IF(OR(C569&lt;=0,D569&lt;=0),"INSTRUMENT SPECS MISSING",IF(NOT(ISNUMBER(Journal!$E569)),"ENTRY MISSING",IF(NOT(ISNUMBER(Journal!$F569)),"SL MISSING",IF(Journal!$F569=Journal!$E569,"SL = ENTRY",IF(G569=0,"DIRECTION MISSING",IF(G569*(Journal!$E569-Journal!$F569)&lt;=0,"SL WRONG SIDE",IF(NOT(AND(ISNUMBER(Journal!$L569),Journal!$L569&gt;0)),IF(TRUE,"LOTS MISSING","RISK MISSING"),"")))))))))))</f>
        <v>0</v>
      </c>
      <c r="J569">
        <f>IF(NOT(A569),"",IF(I569&lt;&gt;"",I569,IF(AND(ISNUMBER(Journal!$G569),G569*(Journal!$G569-Journal!$E569)&lt;=0),"TP1 WRONG SIDE",IF(AND(ISNUMBER(Journal!$H569),G569*(Journal!$H569-Journal!$E569)&lt;=0),"TP2 WRONG SIDE",IF(AND(ISNUMBER(Journal!$I569),G569*(Journal!$I569-Journal!$E569)&lt;=0),"TP3 WRONG SIDE",IF(Journal!$K569="","OPEN",IF(AND(Journal!$M569&lt;&gt;"",OR(NOT(ISNUMBER(Journal!$M569)),Journal!$M569&lt;=0,Journal!$M569&gt;=1)),"TP1 % INVALID",IF(Journal!$K569="SL","OK",IF(Journal!$K569="TP",IF(ISNUMBER(Journal!$G569),"OK","TP1 MISSING"),IF(Journal!$K569="Manual exit",IF(ISNUMBER(Journal!$J569),"OK","MANUAL MISSING"),IF(Journal!$K569="TP1 + Breakeven",IF(ISNUMBER(Journal!$G569),"OK","TP1 MISSING"),IF(Journal!$K569="TP1 + Manual",IF(ISNUMBER(Journal!$G569),IF(ISNUMBER(Journal!$J569),"OK","MANUAL MISSING"),IF(ISNUMBER(Journal!$J569),"TP1 MISSING","TP1 &amp; MANUAL MISSING")),IF(Journal!$K569="Multiple TP",IF(ISNUMBER(Journal!$G569),IF(ISNUMBER(Journal!$H569),"OK","TP2 MISSING"),IF(ISNUMBER(Journal!$H569),"TP1 MISSING","TP1 &amp; TP2 MISSING")),"UNKNOWN OUTCOME")))))))))))))</f>
        <v>0</v>
      </c>
      <c r="K569">
        <f>J569="OK"</f>
        <v>0</v>
      </c>
      <c r="L569">
        <f>IF(ISNUMBER(Journal!$M569),Journal!$M569,0.5)</f>
        <v>0</v>
      </c>
      <c r="M569">
        <f>IF(NOT(K569),"",G569*IF(Journal!$K569="SL",Journal!$F569-Journal!$E569,IF(Journal!$K569="TP",Journal!$G569-Journal!$E569,IF(Journal!$K569="Manual exit",Journal!$J569-Journal!$E569,IF(Journal!$K569="TP1 + Breakeven",L569*(Journal!$G569-Journal!$E569),IF(Journal!$K569="TP1 + Manual",L569*(Journal!$G569-Journal!$E569)+(1-L569)*(Journal!$J569-Journal!$E569),(Journal!$G569+Journal!$H569+IF(ISNUMBER(Journal!$I569),Journal!$I569,0))/IF(ISNUMBER(Journal!$I569),3,2)-Journal!$E569))))))</f>
        <v>0</v>
      </c>
      <c r="N569">
        <f>IF(K569,Journal!$E569+G569*M569,"")</f>
        <v>0</v>
      </c>
      <c r="O569">
        <f>Q568</f>
        <v>0</v>
      </c>
      <c r="P569">
        <f>IF(OR(NOT(A569),I569&lt;&gt;""),"",Journal!$L569)</f>
        <v>0</v>
      </c>
      <c r="Q569">
        <f>O569+IF(K569,V569,0)</f>
        <v>0</v>
      </c>
      <c r="R569">
        <f>IF(P569="","",H569*P569*C569*D569)</f>
        <v>0</v>
      </c>
      <c r="S569">
        <f>IF(K569,M569*P569*C569*D569,"")</f>
        <v>0</v>
      </c>
      <c r="T569">
        <f>IF(K569,-IF(F569&gt;0,F569*Journal!$E569*P569*C569*D569,P569*E569),"")</f>
        <v>0</v>
      </c>
      <c r="U569">
        <f>IF(K569,IF(S569&gt;0,"W",IF(S569&lt;0,"L","B")),"")</f>
        <v>0</v>
      </c>
      <c r="V569">
        <f>IF(K569,S569+T569,"")</f>
        <v>0</v>
      </c>
      <c r="W569">
        <f>IF(K569,V569/O569,"")</f>
        <v>0</v>
      </c>
      <c r="X569">
        <f>IF(K569,M569/H569,"")</f>
        <v>0</v>
      </c>
      <c r="Y569">
        <f>IF(AND(OR(J569="OK",J569="OPEN"),ISNUMBER(Journal!$G569)),G569*(Journal!$G569-Journal!$E569)/H569,"")</f>
        <v>0</v>
      </c>
      <c r="Z569">
        <f>IF(AA569="","",IF(AND(ISNUMBER(Settings!$D$5),ISNUMBER(Settings!$E$5),IF(Settings!$D$5&lt;=Settings!$E$5,AND(AA569&gt;=Settings!$D$5,AA569&lt;Settings!$E$5),OR(AA569&gt;=Settings!$D$5,AA569&lt;Settings!$E$5))),Settings!$A$5,IF(AND(ISNUMBER(Settings!$D$6),ISNUMBER(Settings!$E$6),IF(Settings!$D$6&lt;=Settings!$E$6,AND(AA569&gt;=Settings!$D$6,AA569&lt;Settings!$E$6),OR(AA569&gt;=Settings!$D$6,AA569&lt;Settings!$E$6))),Settings!$A$6,IF(AND(ISNUMBER(Settings!$D$7),ISNUMBER(Settings!$E$7),IF(Settings!$D$7&lt;=Settings!$E$7,AND(AA569&gt;=Settings!$D$7,AA569&lt;Settings!$E$7),OR(AA569&gt;=Settings!$D$7,AA569&lt;Settings!$E$7))),Settings!$A$7,IF(AND(ISNUMBER(Settings!$D$8),ISNUMBER(Settings!$E$8),IF(Settings!$D$8&lt;=Settings!$E$8,AND(AA569&gt;=Settings!$D$8,AA569&lt;Settings!$E$8),OR(AA569&gt;=Settings!$D$8,AA569&lt;Settings!$E$8))),Settings!$A$8,IF(AND(ISNUMBER(Settings!$D$9),ISNUMBER(Settings!$E$9),IF(Settings!$D$9&lt;=Settings!$E$9,AND(AA569&gt;=Settings!$D$9,AA569&lt;Settings!$E$9),OR(AA569&gt;=Settings!$D$9,AA569&lt;Settings!$E$9))),Settings!$A$9,IF(AND(ISNUMBER(Settings!$D$10),ISNUMBER(Settings!$E$10),IF(Settings!$D$10&lt;=Settings!$E$10,AND(AA569&gt;=Settings!$D$10,AA569&lt;Settings!$E$10),OR(AA569&gt;=Settings!$D$10,AA569&lt;Settings!$E$10))),Settings!$A$10,"")))))))</f>
        <v>0</v>
      </c>
      <c r="AA569">
        <f>IF(AND(A569,ISNUMBER(Journal!$B569)),MOD(ROUND(MOD(Journal!$B569,1)*1440,0)-ROUND(Journal!$D$8*60,0),1440),"")</f>
        <v>0</v>
      </c>
      <c r="AB569">
        <f>IF(G569=1,"LONG",IF(G569=-1,"SHORT",""))</f>
        <v>0</v>
      </c>
      <c r="AC569">
        <f>AC568+IF(K569,1,0)</f>
        <v>0</v>
      </c>
      <c r="AD569">
        <f>IF(K569,AC569,"")</f>
        <v>0</v>
      </c>
      <c r="AE569">
        <f>J569="OPEN"</f>
        <v>0</v>
      </c>
      <c r="AF569">
        <f>AND(J569&lt;&gt;"",J569&lt;&gt;"OK",J569&lt;&gt;"OPEN")</f>
        <v>0</v>
      </c>
      <c r="AH569">
        <v>558</v>
      </c>
      <c r="AI569">
        <f>IF(AH569&gt;$AZ$11,"",IF(AH569=0,Journal!$D$3,INDEX($Q$11:$Q$1010,MATCH(AH569,$AD$11:$AD$1010,0))))</f>
        <v>0</v>
      </c>
      <c r="AJ569">
        <v>559</v>
      </c>
      <c r="AK569">
        <f>IF(AJ569&gt;$AZ$11,"",INDEX($P$11:$P$1010,MATCH(AJ569,$AD$11:$AD$1010,0)))</f>
        <v>0</v>
      </c>
    </row>
    <row r="570" spans="1:37">
      <c r="A570">
        <f>COUNTA(Journal!A570:M570)&gt;0</f>
        <v>0</v>
      </c>
      <c r="B570">
        <f>IF(Journal!$C570="",0,IFERROR(MATCH(Journal!$C570,Markets!$A$5:$A$154,0),0))</f>
        <v>0</v>
      </c>
      <c r="C570">
        <f>IF(B570&gt;0,INDEX(Markets!$C$5:$C$154,B570),"")</f>
        <v>0</v>
      </c>
      <c r="D570">
        <f>IF(B570&gt;0,INDEX(Markets!$F$5:$F$154,B570),"")</f>
        <v>0</v>
      </c>
      <c r="E570">
        <f>IF(B570&gt;0,IF(INDEX(Markets!$G$5:$G$154,B570)="",Journal!$D$4,INDEX(Markets!$G$5:$G$154,B570)),"")</f>
        <v>0</v>
      </c>
      <c r="F570">
        <f>IF(B570&gt;0,N(INDEX(Markets!$H$5:$H$154,B570)),0)</f>
        <v>0</v>
      </c>
      <c r="G570">
        <f>IF(Journal!$D570="LONG",1,IF(Journal!$D570="SHORT",-1,0))</f>
        <v>0</v>
      </c>
      <c r="H570">
        <f>IF(AND(ISNUMBER(Journal!$E570),ISNUMBER(Journal!$F570)),ABS(Journal!$E570-Journal!$F570),"")</f>
        <v>0</v>
      </c>
      <c r="I570">
        <f>IF(NOT(A570),"",IF(Journal!$C570="","INSTRUMENT MISSING",IF(B570=0,"UNKNOWN INSTRUMENT",IF(OR(NOT(ISNUMBER(C570)),NOT(ISNUMBER(D570))),"INSTRUMENT SPECS MISSING",IF(OR(C570&lt;=0,D570&lt;=0),"INSTRUMENT SPECS MISSING",IF(NOT(ISNUMBER(Journal!$E570)),"ENTRY MISSING",IF(NOT(ISNUMBER(Journal!$F570)),"SL MISSING",IF(Journal!$F570=Journal!$E570,"SL = ENTRY",IF(G570=0,"DIRECTION MISSING",IF(G570*(Journal!$E570-Journal!$F570)&lt;=0,"SL WRONG SIDE",IF(NOT(AND(ISNUMBER(Journal!$L570),Journal!$L570&gt;0)),IF(TRUE,"LOTS MISSING","RISK MISSING"),"")))))))))))</f>
        <v>0</v>
      </c>
      <c r="J570">
        <f>IF(NOT(A570),"",IF(I570&lt;&gt;"",I570,IF(AND(ISNUMBER(Journal!$G570),G570*(Journal!$G570-Journal!$E570)&lt;=0),"TP1 WRONG SIDE",IF(AND(ISNUMBER(Journal!$H570),G570*(Journal!$H570-Journal!$E570)&lt;=0),"TP2 WRONG SIDE",IF(AND(ISNUMBER(Journal!$I570),G570*(Journal!$I570-Journal!$E570)&lt;=0),"TP3 WRONG SIDE",IF(Journal!$K570="","OPEN",IF(AND(Journal!$M570&lt;&gt;"",OR(NOT(ISNUMBER(Journal!$M570)),Journal!$M570&lt;=0,Journal!$M570&gt;=1)),"TP1 % INVALID",IF(Journal!$K570="SL","OK",IF(Journal!$K570="TP",IF(ISNUMBER(Journal!$G570),"OK","TP1 MISSING"),IF(Journal!$K570="Manual exit",IF(ISNUMBER(Journal!$J570),"OK","MANUAL MISSING"),IF(Journal!$K570="TP1 + Breakeven",IF(ISNUMBER(Journal!$G570),"OK","TP1 MISSING"),IF(Journal!$K570="TP1 + Manual",IF(ISNUMBER(Journal!$G570),IF(ISNUMBER(Journal!$J570),"OK","MANUAL MISSING"),IF(ISNUMBER(Journal!$J570),"TP1 MISSING","TP1 &amp; MANUAL MISSING")),IF(Journal!$K570="Multiple TP",IF(ISNUMBER(Journal!$G570),IF(ISNUMBER(Journal!$H570),"OK","TP2 MISSING"),IF(ISNUMBER(Journal!$H570),"TP1 MISSING","TP1 &amp; TP2 MISSING")),"UNKNOWN OUTCOME")))))))))))))</f>
        <v>0</v>
      </c>
      <c r="K570">
        <f>J570="OK"</f>
        <v>0</v>
      </c>
      <c r="L570">
        <f>IF(ISNUMBER(Journal!$M570),Journal!$M570,0.5)</f>
        <v>0</v>
      </c>
      <c r="M570">
        <f>IF(NOT(K570),"",G570*IF(Journal!$K570="SL",Journal!$F570-Journal!$E570,IF(Journal!$K570="TP",Journal!$G570-Journal!$E570,IF(Journal!$K570="Manual exit",Journal!$J570-Journal!$E570,IF(Journal!$K570="TP1 + Breakeven",L570*(Journal!$G570-Journal!$E570),IF(Journal!$K570="TP1 + Manual",L570*(Journal!$G570-Journal!$E570)+(1-L570)*(Journal!$J570-Journal!$E570),(Journal!$G570+Journal!$H570+IF(ISNUMBER(Journal!$I570),Journal!$I570,0))/IF(ISNUMBER(Journal!$I570),3,2)-Journal!$E570))))))</f>
        <v>0</v>
      </c>
      <c r="N570">
        <f>IF(K570,Journal!$E570+G570*M570,"")</f>
        <v>0</v>
      </c>
      <c r="O570">
        <f>Q569</f>
        <v>0</v>
      </c>
      <c r="P570">
        <f>IF(OR(NOT(A570),I570&lt;&gt;""),"",Journal!$L570)</f>
        <v>0</v>
      </c>
      <c r="Q570">
        <f>O570+IF(K570,V570,0)</f>
        <v>0</v>
      </c>
      <c r="R570">
        <f>IF(P570="","",H570*P570*C570*D570)</f>
        <v>0</v>
      </c>
      <c r="S570">
        <f>IF(K570,M570*P570*C570*D570,"")</f>
        <v>0</v>
      </c>
      <c r="T570">
        <f>IF(K570,-IF(F570&gt;0,F570*Journal!$E570*P570*C570*D570,P570*E570),"")</f>
        <v>0</v>
      </c>
      <c r="U570">
        <f>IF(K570,IF(S570&gt;0,"W",IF(S570&lt;0,"L","B")),"")</f>
        <v>0</v>
      </c>
      <c r="V570">
        <f>IF(K570,S570+T570,"")</f>
        <v>0</v>
      </c>
      <c r="W570">
        <f>IF(K570,V570/O570,"")</f>
        <v>0</v>
      </c>
      <c r="X570">
        <f>IF(K570,M570/H570,"")</f>
        <v>0</v>
      </c>
      <c r="Y570">
        <f>IF(AND(OR(J570="OK",J570="OPEN"),ISNUMBER(Journal!$G570)),G570*(Journal!$G570-Journal!$E570)/H570,"")</f>
        <v>0</v>
      </c>
      <c r="Z570">
        <f>IF(AA570="","",IF(AND(ISNUMBER(Settings!$D$5),ISNUMBER(Settings!$E$5),IF(Settings!$D$5&lt;=Settings!$E$5,AND(AA570&gt;=Settings!$D$5,AA570&lt;Settings!$E$5),OR(AA570&gt;=Settings!$D$5,AA570&lt;Settings!$E$5))),Settings!$A$5,IF(AND(ISNUMBER(Settings!$D$6),ISNUMBER(Settings!$E$6),IF(Settings!$D$6&lt;=Settings!$E$6,AND(AA570&gt;=Settings!$D$6,AA570&lt;Settings!$E$6),OR(AA570&gt;=Settings!$D$6,AA570&lt;Settings!$E$6))),Settings!$A$6,IF(AND(ISNUMBER(Settings!$D$7),ISNUMBER(Settings!$E$7),IF(Settings!$D$7&lt;=Settings!$E$7,AND(AA570&gt;=Settings!$D$7,AA570&lt;Settings!$E$7),OR(AA570&gt;=Settings!$D$7,AA570&lt;Settings!$E$7))),Settings!$A$7,IF(AND(ISNUMBER(Settings!$D$8),ISNUMBER(Settings!$E$8),IF(Settings!$D$8&lt;=Settings!$E$8,AND(AA570&gt;=Settings!$D$8,AA570&lt;Settings!$E$8),OR(AA570&gt;=Settings!$D$8,AA570&lt;Settings!$E$8))),Settings!$A$8,IF(AND(ISNUMBER(Settings!$D$9),ISNUMBER(Settings!$E$9),IF(Settings!$D$9&lt;=Settings!$E$9,AND(AA570&gt;=Settings!$D$9,AA570&lt;Settings!$E$9),OR(AA570&gt;=Settings!$D$9,AA570&lt;Settings!$E$9))),Settings!$A$9,IF(AND(ISNUMBER(Settings!$D$10),ISNUMBER(Settings!$E$10),IF(Settings!$D$10&lt;=Settings!$E$10,AND(AA570&gt;=Settings!$D$10,AA570&lt;Settings!$E$10),OR(AA570&gt;=Settings!$D$10,AA570&lt;Settings!$E$10))),Settings!$A$10,"")))))))</f>
        <v>0</v>
      </c>
      <c r="AA570">
        <f>IF(AND(A570,ISNUMBER(Journal!$B570)),MOD(ROUND(MOD(Journal!$B570,1)*1440,0)-ROUND(Journal!$D$8*60,0),1440),"")</f>
        <v>0</v>
      </c>
      <c r="AB570">
        <f>IF(G570=1,"LONG",IF(G570=-1,"SHORT",""))</f>
        <v>0</v>
      </c>
      <c r="AC570">
        <f>AC569+IF(K570,1,0)</f>
        <v>0</v>
      </c>
      <c r="AD570">
        <f>IF(K570,AC570,"")</f>
        <v>0</v>
      </c>
      <c r="AE570">
        <f>J570="OPEN"</f>
        <v>0</v>
      </c>
      <c r="AF570">
        <f>AND(J570&lt;&gt;"",J570&lt;&gt;"OK",J570&lt;&gt;"OPEN")</f>
        <v>0</v>
      </c>
      <c r="AH570">
        <v>559</v>
      </c>
      <c r="AI570">
        <f>IF(AH570&gt;$AZ$11,"",IF(AH570=0,Journal!$D$3,INDEX($Q$11:$Q$1010,MATCH(AH570,$AD$11:$AD$1010,0))))</f>
        <v>0</v>
      </c>
      <c r="AJ570">
        <v>560</v>
      </c>
      <c r="AK570">
        <f>IF(AJ570&gt;$AZ$11,"",INDEX($P$11:$P$1010,MATCH(AJ570,$AD$11:$AD$1010,0)))</f>
        <v>0</v>
      </c>
    </row>
    <row r="571" spans="1:37">
      <c r="A571">
        <f>COUNTA(Journal!A571:M571)&gt;0</f>
        <v>0</v>
      </c>
      <c r="B571">
        <f>IF(Journal!$C571="",0,IFERROR(MATCH(Journal!$C571,Markets!$A$5:$A$154,0),0))</f>
        <v>0</v>
      </c>
      <c r="C571">
        <f>IF(B571&gt;0,INDEX(Markets!$C$5:$C$154,B571),"")</f>
        <v>0</v>
      </c>
      <c r="D571">
        <f>IF(B571&gt;0,INDEX(Markets!$F$5:$F$154,B571),"")</f>
        <v>0</v>
      </c>
      <c r="E571">
        <f>IF(B571&gt;0,IF(INDEX(Markets!$G$5:$G$154,B571)="",Journal!$D$4,INDEX(Markets!$G$5:$G$154,B571)),"")</f>
        <v>0</v>
      </c>
      <c r="F571">
        <f>IF(B571&gt;0,N(INDEX(Markets!$H$5:$H$154,B571)),0)</f>
        <v>0</v>
      </c>
      <c r="G571">
        <f>IF(Journal!$D571="LONG",1,IF(Journal!$D571="SHORT",-1,0))</f>
        <v>0</v>
      </c>
      <c r="H571">
        <f>IF(AND(ISNUMBER(Journal!$E571),ISNUMBER(Journal!$F571)),ABS(Journal!$E571-Journal!$F571),"")</f>
        <v>0</v>
      </c>
      <c r="I571">
        <f>IF(NOT(A571),"",IF(Journal!$C571="","INSTRUMENT MISSING",IF(B571=0,"UNKNOWN INSTRUMENT",IF(OR(NOT(ISNUMBER(C571)),NOT(ISNUMBER(D571))),"INSTRUMENT SPECS MISSING",IF(OR(C571&lt;=0,D571&lt;=0),"INSTRUMENT SPECS MISSING",IF(NOT(ISNUMBER(Journal!$E571)),"ENTRY MISSING",IF(NOT(ISNUMBER(Journal!$F571)),"SL MISSING",IF(Journal!$F571=Journal!$E571,"SL = ENTRY",IF(G571=0,"DIRECTION MISSING",IF(G571*(Journal!$E571-Journal!$F571)&lt;=0,"SL WRONG SIDE",IF(NOT(AND(ISNUMBER(Journal!$L571),Journal!$L571&gt;0)),IF(TRUE,"LOTS MISSING","RISK MISSING"),"")))))))))))</f>
        <v>0</v>
      </c>
      <c r="J571">
        <f>IF(NOT(A571),"",IF(I571&lt;&gt;"",I571,IF(AND(ISNUMBER(Journal!$G571),G571*(Journal!$G571-Journal!$E571)&lt;=0),"TP1 WRONG SIDE",IF(AND(ISNUMBER(Journal!$H571),G571*(Journal!$H571-Journal!$E571)&lt;=0),"TP2 WRONG SIDE",IF(AND(ISNUMBER(Journal!$I571),G571*(Journal!$I571-Journal!$E571)&lt;=0),"TP3 WRONG SIDE",IF(Journal!$K571="","OPEN",IF(AND(Journal!$M571&lt;&gt;"",OR(NOT(ISNUMBER(Journal!$M571)),Journal!$M571&lt;=0,Journal!$M571&gt;=1)),"TP1 % INVALID",IF(Journal!$K571="SL","OK",IF(Journal!$K571="TP",IF(ISNUMBER(Journal!$G571),"OK","TP1 MISSING"),IF(Journal!$K571="Manual exit",IF(ISNUMBER(Journal!$J571),"OK","MANUAL MISSING"),IF(Journal!$K571="TP1 + Breakeven",IF(ISNUMBER(Journal!$G571),"OK","TP1 MISSING"),IF(Journal!$K571="TP1 + Manual",IF(ISNUMBER(Journal!$G571),IF(ISNUMBER(Journal!$J571),"OK","MANUAL MISSING"),IF(ISNUMBER(Journal!$J571),"TP1 MISSING","TP1 &amp; MANUAL MISSING")),IF(Journal!$K571="Multiple TP",IF(ISNUMBER(Journal!$G571),IF(ISNUMBER(Journal!$H571),"OK","TP2 MISSING"),IF(ISNUMBER(Journal!$H571),"TP1 MISSING","TP1 &amp; TP2 MISSING")),"UNKNOWN OUTCOME")))))))))))))</f>
        <v>0</v>
      </c>
      <c r="K571">
        <f>J571="OK"</f>
        <v>0</v>
      </c>
      <c r="L571">
        <f>IF(ISNUMBER(Journal!$M571),Journal!$M571,0.5)</f>
        <v>0</v>
      </c>
      <c r="M571">
        <f>IF(NOT(K571),"",G571*IF(Journal!$K571="SL",Journal!$F571-Journal!$E571,IF(Journal!$K571="TP",Journal!$G571-Journal!$E571,IF(Journal!$K571="Manual exit",Journal!$J571-Journal!$E571,IF(Journal!$K571="TP1 + Breakeven",L571*(Journal!$G571-Journal!$E571),IF(Journal!$K571="TP1 + Manual",L571*(Journal!$G571-Journal!$E571)+(1-L571)*(Journal!$J571-Journal!$E571),(Journal!$G571+Journal!$H571+IF(ISNUMBER(Journal!$I571),Journal!$I571,0))/IF(ISNUMBER(Journal!$I571),3,2)-Journal!$E571))))))</f>
        <v>0</v>
      </c>
      <c r="N571">
        <f>IF(K571,Journal!$E571+G571*M571,"")</f>
        <v>0</v>
      </c>
      <c r="O571">
        <f>Q570</f>
        <v>0</v>
      </c>
      <c r="P571">
        <f>IF(OR(NOT(A571),I571&lt;&gt;""),"",Journal!$L571)</f>
        <v>0</v>
      </c>
      <c r="Q571">
        <f>O571+IF(K571,V571,0)</f>
        <v>0</v>
      </c>
      <c r="R571">
        <f>IF(P571="","",H571*P571*C571*D571)</f>
        <v>0</v>
      </c>
      <c r="S571">
        <f>IF(K571,M571*P571*C571*D571,"")</f>
        <v>0</v>
      </c>
      <c r="T571">
        <f>IF(K571,-IF(F571&gt;0,F571*Journal!$E571*P571*C571*D571,P571*E571),"")</f>
        <v>0</v>
      </c>
      <c r="U571">
        <f>IF(K571,IF(S571&gt;0,"W",IF(S571&lt;0,"L","B")),"")</f>
        <v>0</v>
      </c>
      <c r="V571">
        <f>IF(K571,S571+T571,"")</f>
        <v>0</v>
      </c>
      <c r="W571">
        <f>IF(K571,V571/O571,"")</f>
        <v>0</v>
      </c>
      <c r="X571">
        <f>IF(K571,M571/H571,"")</f>
        <v>0</v>
      </c>
      <c r="Y571">
        <f>IF(AND(OR(J571="OK",J571="OPEN"),ISNUMBER(Journal!$G571)),G571*(Journal!$G571-Journal!$E571)/H571,"")</f>
        <v>0</v>
      </c>
      <c r="Z571">
        <f>IF(AA571="","",IF(AND(ISNUMBER(Settings!$D$5),ISNUMBER(Settings!$E$5),IF(Settings!$D$5&lt;=Settings!$E$5,AND(AA571&gt;=Settings!$D$5,AA571&lt;Settings!$E$5),OR(AA571&gt;=Settings!$D$5,AA571&lt;Settings!$E$5))),Settings!$A$5,IF(AND(ISNUMBER(Settings!$D$6),ISNUMBER(Settings!$E$6),IF(Settings!$D$6&lt;=Settings!$E$6,AND(AA571&gt;=Settings!$D$6,AA571&lt;Settings!$E$6),OR(AA571&gt;=Settings!$D$6,AA571&lt;Settings!$E$6))),Settings!$A$6,IF(AND(ISNUMBER(Settings!$D$7),ISNUMBER(Settings!$E$7),IF(Settings!$D$7&lt;=Settings!$E$7,AND(AA571&gt;=Settings!$D$7,AA571&lt;Settings!$E$7),OR(AA571&gt;=Settings!$D$7,AA571&lt;Settings!$E$7))),Settings!$A$7,IF(AND(ISNUMBER(Settings!$D$8),ISNUMBER(Settings!$E$8),IF(Settings!$D$8&lt;=Settings!$E$8,AND(AA571&gt;=Settings!$D$8,AA571&lt;Settings!$E$8),OR(AA571&gt;=Settings!$D$8,AA571&lt;Settings!$E$8))),Settings!$A$8,IF(AND(ISNUMBER(Settings!$D$9),ISNUMBER(Settings!$E$9),IF(Settings!$D$9&lt;=Settings!$E$9,AND(AA571&gt;=Settings!$D$9,AA571&lt;Settings!$E$9),OR(AA571&gt;=Settings!$D$9,AA571&lt;Settings!$E$9))),Settings!$A$9,IF(AND(ISNUMBER(Settings!$D$10),ISNUMBER(Settings!$E$10),IF(Settings!$D$10&lt;=Settings!$E$10,AND(AA571&gt;=Settings!$D$10,AA571&lt;Settings!$E$10),OR(AA571&gt;=Settings!$D$10,AA571&lt;Settings!$E$10))),Settings!$A$10,"")))))))</f>
        <v>0</v>
      </c>
      <c r="AA571">
        <f>IF(AND(A571,ISNUMBER(Journal!$B571)),MOD(ROUND(MOD(Journal!$B571,1)*1440,0)-ROUND(Journal!$D$8*60,0),1440),"")</f>
        <v>0</v>
      </c>
      <c r="AB571">
        <f>IF(G571=1,"LONG",IF(G571=-1,"SHORT",""))</f>
        <v>0</v>
      </c>
      <c r="AC571">
        <f>AC570+IF(K571,1,0)</f>
        <v>0</v>
      </c>
      <c r="AD571">
        <f>IF(K571,AC571,"")</f>
        <v>0</v>
      </c>
      <c r="AE571">
        <f>J571="OPEN"</f>
        <v>0</v>
      </c>
      <c r="AF571">
        <f>AND(J571&lt;&gt;"",J571&lt;&gt;"OK",J571&lt;&gt;"OPEN")</f>
        <v>0</v>
      </c>
      <c r="AH571">
        <v>560</v>
      </c>
      <c r="AI571">
        <f>IF(AH571&gt;$AZ$11,"",IF(AH571=0,Journal!$D$3,INDEX($Q$11:$Q$1010,MATCH(AH571,$AD$11:$AD$1010,0))))</f>
        <v>0</v>
      </c>
      <c r="AJ571">
        <v>561</v>
      </c>
      <c r="AK571">
        <f>IF(AJ571&gt;$AZ$11,"",INDEX($P$11:$P$1010,MATCH(AJ571,$AD$11:$AD$1010,0)))</f>
        <v>0</v>
      </c>
    </row>
    <row r="572" spans="1:37">
      <c r="A572">
        <f>COUNTA(Journal!A572:M572)&gt;0</f>
        <v>0</v>
      </c>
      <c r="B572">
        <f>IF(Journal!$C572="",0,IFERROR(MATCH(Journal!$C572,Markets!$A$5:$A$154,0),0))</f>
        <v>0</v>
      </c>
      <c r="C572">
        <f>IF(B572&gt;0,INDEX(Markets!$C$5:$C$154,B572),"")</f>
        <v>0</v>
      </c>
      <c r="D572">
        <f>IF(B572&gt;0,INDEX(Markets!$F$5:$F$154,B572),"")</f>
        <v>0</v>
      </c>
      <c r="E572">
        <f>IF(B572&gt;0,IF(INDEX(Markets!$G$5:$G$154,B572)="",Journal!$D$4,INDEX(Markets!$G$5:$G$154,B572)),"")</f>
        <v>0</v>
      </c>
      <c r="F572">
        <f>IF(B572&gt;0,N(INDEX(Markets!$H$5:$H$154,B572)),0)</f>
        <v>0</v>
      </c>
      <c r="G572">
        <f>IF(Journal!$D572="LONG",1,IF(Journal!$D572="SHORT",-1,0))</f>
        <v>0</v>
      </c>
      <c r="H572">
        <f>IF(AND(ISNUMBER(Journal!$E572),ISNUMBER(Journal!$F572)),ABS(Journal!$E572-Journal!$F572),"")</f>
        <v>0</v>
      </c>
      <c r="I572">
        <f>IF(NOT(A572),"",IF(Journal!$C572="","INSTRUMENT MISSING",IF(B572=0,"UNKNOWN INSTRUMENT",IF(OR(NOT(ISNUMBER(C572)),NOT(ISNUMBER(D572))),"INSTRUMENT SPECS MISSING",IF(OR(C572&lt;=0,D572&lt;=0),"INSTRUMENT SPECS MISSING",IF(NOT(ISNUMBER(Journal!$E572)),"ENTRY MISSING",IF(NOT(ISNUMBER(Journal!$F572)),"SL MISSING",IF(Journal!$F572=Journal!$E572,"SL = ENTRY",IF(G572=0,"DIRECTION MISSING",IF(G572*(Journal!$E572-Journal!$F572)&lt;=0,"SL WRONG SIDE",IF(NOT(AND(ISNUMBER(Journal!$L572),Journal!$L572&gt;0)),IF(TRUE,"LOTS MISSING","RISK MISSING"),"")))))))))))</f>
        <v>0</v>
      </c>
      <c r="J572">
        <f>IF(NOT(A572),"",IF(I572&lt;&gt;"",I572,IF(AND(ISNUMBER(Journal!$G572),G572*(Journal!$G572-Journal!$E572)&lt;=0),"TP1 WRONG SIDE",IF(AND(ISNUMBER(Journal!$H572),G572*(Journal!$H572-Journal!$E572)&lt;=0),"TP2 WRONG SIDE",IF(AND(ISNUMBER(Journal!$I572),G572*(Journal!$I572-Journal!$E572)&lt;=0),"TP3 WRONG SIDE",IF(Journal!$K572="","OPEN",IF(AND(Journal!$M572&lt;&gt;"",OR(NOT(ISNUMBER(Journal!$M572)),Journal!$M572&lt;=0,Journal!$M572&gt;=1)),"TP1 % INVALID",IF(Journal!$K572="SL","OK",IF(Journal!$K572="TP",IF(ISNUMBER(Journal!$G572),"OK","TP1 MISSING"),IF(Journal!$K572="Manual exit",IF(ISNUMBER(Journal!$J572),"OK","MANUAL MISSING"),IF(Journal!$K572="TP1 + Breakeven",IF(ISNUMBER(Journal!$G572),"OK","TP1 MISSING"),IF(Journal!$K572="TP1 + Manual",IF(ISNUMBER(Journal!$G572),IF(ISNUMBER(Journal!$J572),"OK","MANUAL MISSING"),IF(ISNUMBER(Journal!$J572),"TP1 MISSING","TP1 &amp; MANUAL MISSING")),IF(Journal!$K572="Multiple TP",IF(ISNUMBER(Journal!$G572),IF(ISNUMBER(Journal!$H572),"OK","TP2 MISSING"),IF(ISNUMBER(Journal!$H572),"TP1 MISSING","TP1 &amp; TP2 MISSING")),"UNKNOWN OUTCOME")))))))))))))</f>
        <v>0</v>
      </c>
      <c r="K572">
        <f>J572="OK"</f>
        <v>0</v>
      </c>
      <c r="L572">
        <f>IF(ISNUMBER(Journal!$M572),Journal!$M572,0.5)</f>
        <v>0</v>
      </c>
      <c r="M572">
        <f>IF(NOT(K572),"",G572*IF(Journal!$K572="SL",Journal!$F572-Journal!$E572,IF(Journal!$K572="TP",Journal!$G572-Journal!$E572,IF(Journal!$K572="Manual exit",Journal!$J572-Journal!$E572,IF(Journal!$K572="TP1 + Breakeven",L572*(Journal!$G572-Journal!$E572),IF(Journal!$K572="TP1 + Manual",L572*(Journal!$G572-Journal!$E572)+(1-L572)*(Journal!$J572-Journal!$E572),(Journal!$G572+Journal!$H572+IF(ISNUMBER(Journal!$I572),Journal!$I572,0))/IF(ISNUMBER(Journal!$I572),3,2)-Journal!$E572))))))</f>
        <v>0</v>
      </c>
      <c r="N572">
        <f>IF(K572,Journal!$E572+G572*M572,"")</f>
        <v>0</v>
      </c>
      <c r="O572">
        <f>Q571</f>
        <v>0</v>
      </c>
      <c r="P572">
        <f>IF(OR(NOT(A572),I572&lt;&gt;""),"",Journal!$L572)</f>
        <v>0</v>
      </c>
      <c r="Q572">
        <f>O572+IF(K572,V572,0)</f>
        <v>0</v>
      </c>
      <c r="R572">
        <f>IF(P572="","",H572*P572*C572*D572)</f>
        <v>0</v>
      </c>
      <c r="S572">
        <f>IF(K572,M572*P572*C572*D572,"")</f>
        <v>0</v>
      </c>
      <c r="T572">
        <f>IF(K572,-IF(F572&gt;0,F572*Journal!$E572*P572*C572*D572,P572*E572),"")</f>
        <v>0</v>
      </c>
      <c r="U572">
        <f>IF(K572,IF(S572&gt;0,"W",IF(S572&lt;0,"L","B")),"")</f>
        <v>0</v>
      </c>
      <c r="V572">
        <f>IF(K572,S572+T572,"")</f>
        <v>0</v>
      </c>
      <c r="W572">
        <f>IF(K572,V572/O572,"")</f>
        <v>0</v>
      </c>
      <c r="X572">
        <f>IF(K572,M572/H572,"")</f>
        <v>0</v>
      </c>
      <c r="Y572">
        <f>IF(AND(OR(J572="OK",J572="OPEN"),ISNUMBER(Journal!$G572)),G572*(Journal!$G572-Journal!$E572)/H572,"")</f>
        <v>0</v>
      </c>
      <c r="Z572">
        <f>IF(AA572="","",IF(AND(ISNUMBER(Settings!$D$5),ISNUMBER(Settings!$E$5),IF(Settings!$D$5&lt;=Settings!$E$5,AND(AA572&gt;=Settings!$D$5,AA572&lt;Settings!$E$5),OR(AA572&gt;=Settings!$D$5,AA572&lt;Settings!$E$5))),Settings!$A$5,IF(AND(ISNUMBER(Settings!$D$6),ISNUMBER(Settings!$E$6),IF(Settings!$D$6&lt;=Settings!$E$6,AND(AA572&gt;=Settings!$D$6,AA572&lt;Settings!$E$6),OR(AA572&gt;=Settings!$D$6,AA572&lt;Settings!$E$6))),Settings!$A$6,IF(AND(ISNUMBER(Settings!$D$7),ISNUMBER(Settings!$E$7),IF(Settings!$D$7&lt;=Settings!$E$7,AND(AA572&gt;=Settings!$D$7,AA572&lt;Settings!$E$7),OR(AA572&gt;=Settings!$D$7,AA572&lt;Settings!$E$7))),Settings!$A$7,IF(AND(ISNUMBER(Settings!$D$8),ISNUMBER(Settings!$E$8),IF(Settings!$D$8&lt;=Settings!$E$8,AND(AA572&gt;=Settings!$D$8,AA572&lt;Settings!$E$8),OR(AA572&gt;=Settings!$D$8,AA572&lt;Settings!$E$8))),Settings!$A$8,IF(AND(ISNUMBER(Settings!$D$9),ISNUMBER(Settings!$E$9),IF(Settings!$D$9&lt;=Settings!$E$9,AND(AA572&gt;=Settings!$D$9,AA572&lt;Settings!$E$9),OR(AA572&gt;=Settings!$D$9,AA572&lt;Settings!$E$9))),Settings!$A$9,IF(AND(ISNUMBER(Settings!$D$10),ISNUMBER(Settings!$E$10),IF(Settings!$D$10&lt;=Settings!$E$10,AND(AA572&gt;=Settings!$D$10,AA572&lt;Settings!$E$10),OR(AA572&gt;=Settings!$D$10,AA572&lt;Settings!$E$10))),Settings!$A$10,"")))))))</f>
        <v>0</v>
      </c>
      <c r="AA572">
        <f>IF(AND(A572,ISNUMBER(Journal!$B572)),MOD(ROUND(MOD(Journal!$B572,1)*1440,0)-ROUND(Journal!$D$8*60,0),1440),"")</f>
        <v>0</v>
      </c>
      <c r="AB572">
        <f>IF(G572=1,"LONG",IF(G572=-1,"SHORT",""))</f>
        <v>0</v>
      </c>
      <c r="AC572">
        <f>AC571+IF(K572,1,0)</f>
        <v>0</v>
      </c>
      <c r="AD572">
        <f>IF(K572,AC572,"")</f>
        <v>0</v>
      </c>
      <c r="AE572">
        <f>J572="OPEN"</f>
        <v>0</v>
      </c>
      <c r="AF572">
        <f>AND(J572&lt;&gt;"",J572&lt;&gt;"OK",J572&lt;&gt;"OPEN")</f>
        <v>0</v>
      </c>
      <c r="AH572">
        <v>561</v>
      </c>
      <c r="AI572">
        <f>IF(AH572&gt;$AZ$11,"",IF(AH572=0,Journal!$D$3,INDEX($Q$11:$Q$1010,MATCH(AH572,$AD$11:$AD$1010,0))))</f>
        <v>0</v>
      </c>
      <c r="AJ572">
        <v>562</v>
      </c>
      <c r="AK572">
        <f>IF(AJ572&gt;$AZ$11,"",INDEX($P$11:$P$1010,MATCH(AJ572,$AD$11:$AD$1010,0)))</f>
        <v>0</v>
      </c>
    </row>
    <row r="573" spans="1:37">
      <c r="A573">
        <f>COUNTA(Journal!A573:M573)&gt;0</f>
        <v>0</v>
      </c>
      <c r="B573">
        <f>IF(Journal!$C573="",0,IFERROR(MATCH(Journal!$C573,Markets!$A$5:$A$154,0),0))</f>
        <v>0</v>
      </c>
      <c r="C573">
        <f>IF(B573&gt;0,INDEX(Markets!$C$5:$C$154,B573),"")</f>
        <v>0</v>
      </c>
      <c r="D573">
        <f>IF(B573&gt;0,INDEX(Markets!$F$5:$F$154,B573),"")</f>
        <v>0</v>
      </c>
      <c r="E573">
        <f>IF(B573&gt;0,IF(INDEX(Markets!$G$5:$G$154,B573)="",Journal!$D$4,INDEX(Markets!$G$5:$G$154,B573)),"")</f>
        <v>0</v>
      </c>
      <c r="F573">
        <f>IF(B573&gt;0,N(INDEX(Markets!$H$5:$H$154,B573)),0)</f>
        <v>0</v>
      </c>
      <c r="G573">
        <f>IF(Journal!$D573="LONG",1,IF(Journal!$D573="SHORT",-1,0))</f>
        <v>0</v>
      </c>
      <c r="H573">
        <f>IF(AND(ISNUMBER(Journal!$E573),ISNUMBER(Journal!$F573)),ABS(Journal!$E573-Journal!$F573),"")</f>
        <v>0</v>
      </c>
      <c r="I573">
        <f>IF(NOT(A573),"",IF(Journal!$C573="","INSTRUMENT MISSING",IF(B573=0,"UNKNOWN INSTRUMENT",IF(OR(NOT(ISNUMBER(C573)),NOT(ISNUMBER(D573))),"INSTRUMENT SPECS MISSING",IF(OR(C573&lt;=0,D573&lt;=0),"INSTRUMENT SPECS MISSING",IF(NOT(ISNUMBER(Journal!$E573)),"ENTRY MISSING",IF(NOT(ISNUMBER(Journal!$F573)),"SL MISSING",IF(Journal!$F573=Journal!$E573,"SL = ENTRY",IF(G573=0,"DIRECTION MISSING",IF(G573*(Journal!$E573-Journal!$F573)&lt;=0,"SL WRONG SIDE",IF(NOT(AND(ISNUMBER(Journal!$L573),Journal!$L573&gt;0)),IF(TRUE,"LOTS MISSING","RISK MISSING"),"")))))))))))</f>
        <v>0</v>
      </c>
      <c r="J573">
        <f>IF(NOT(A573),"",IF(I573&lt;&gt;"",I573,IF(AND(ISNUMBER(Journal!$G573),G573*(Journal!$G573-Journal!$E573)&lt;=0),"TP1 WRONG SIDE",IF(AND(ISNUMBER(Journal!$H573),G573*(Journal!$H573-Journal!$E573)&lt;=0),"TP2 WRONG SIDE",IF(AND(ISNUMBER(Journal!$I573),G573*(Journal!$I573-Journal!$E573)&lt;=0),"TP3 WRONG SIDE",IF(Journal!$K573="","OPEN",IF(AND(Journal!$M573&lt;&gt;"",OR(NOT(ISNUMBER(Journal!$M573)),Journal!$M573&lt;=0,Journal!$M573&gt;=1)),"TP1 % INVALID",IF(Journal!$K573="SL","OK",IF(Journal!$K573="TP",IF(ISNUMBER(Journal!$G573),"OK","TP1 MISSING"),IF(Journal!$K573="Manual exit",IF(ISNUMBER(Journal!$J573),"OK","MANUAL MISSING"),IF(Journal!$K573="TP1 + Breakeven",IF(ISNUMBER(Journal!$G573),"OK","TP1 MISSING"),IF(Journal!$K573="TP1 + Manual",IF(ISNUMBER(Journal!$G573),IF(ISNUMBER(Journal!$J573),"OK","MANUAL MISSING"),IF(ISNUMBER(Journal!$J573),"TP1 MISSING","TP1 &amp; MANUAL MISSING")),IF(Journal!$K573="Multiple TP",IF(ISNUMBER(Journal!$G573),IF(ISNUMBER(Journal!$H573),"OK","TP2 MISSING"),IF(ISNUMBER(Journal!$H573),"TP1 MISSING","TP1 &amp; TP2 MISSING")),"UNKNOWN OUTCOME")))))))))))))</f>
        <v>0</v>
      </c>
      <c r="K573">
        <f>J573="OK"</f>
        <v>0</v>
      </c>
      <c r="L573">
        <f>IF(ISNUMBER(Journal!$M573),Journal!$M573,0.5)</f>
        <v>0</v>
      </c>
      <c r="M573">
        <f>IF(NOT(K573),"",G573*IF(Journal!$K573="SL",Journal!$F573-Journal!$E573,IF(Journal!$K573="TP",Journal!$G573-Journal!$E573,IF(Journal!$K573="Manual exit",Journal!$J573-Journal!$E573,IF(Journal!$K573="TP1 + Breakeven",L573*(Journal!$G573-Journal!$E573),IF(Journal!$K573="TP1 + Manual",L573*(Journal!$G573-Journal!$E573)+(1-L573)*(Journal!$J573-Journal!$E573),(Journal!$G573+Journal!$H573+IF(ISNUMBER(Journal!$I573),Journal!$I573,0))/IF(ISNUMBER(Journal!$I573),3,2)-Journal!$E573))))))</f>
        <v>0</v>
      </c>
      <c r="N573">
        <f>IF(K573,Journal!$E573+G573*M573,"")</f>
        <v>0</v>
      </c>
      <c r="O573">
        <f>Q572</f>
        <v>0</v>
      </c>
      <c r="P573">
        <f>IF(OR(NOT(A573),I573&lt;&gt;""),"",Journal!$L573)</f>
        <v>0</v>
      </c>
      <c r="Q573">
        <f>O573+IF(K573,V573,0)</f>
        <v>0</v>
      </c>
      <c r="R573">
        <f>IF(P573="","",H573*P573*C573*D573)</f>
        <v>0</v>
      </c>
      <c r="S573">
        <f>IF(K573,M573*P573*C573*D573,"")</f>
        <v>0</v>
      </c>
      <c r="T573">
        <f>IF(K573,-IF(F573&gt;0,F573*Journal!$E573*P573*C573*D573,P573*E573),"")</f>
        <v>0</v>
      </c>
      <c r="U573">
        <f>IF(K573,IF(S573&gt;0,"W",IF(S573&lt;0,"L","B")),"")</f>
        <v>0</v>
      </c>
      <c r="V573">
        <f>IF(K573,S573+T573,"")</f>
        <v>0</v>
      </c>
      <c r="W573">
        <f>IF(K573,V573/O573,"")</f>
        <v>0</v>
      </c>
      <c r="X573">
        <f>IF(K573,M573/H573,"")</f>
        <v>0</v>
      </c>
      <c r="Y573">
        <f>IF(AND(OR(J573="OK",J573="OPEN"),ISNUMBER(Journal!$G573)),G573*(Journal!$G573-Journal!$E573)/H573,"")</f>
        <v>0</v>
      </c>
      <c r="Z573">
        <f>IF(AA573="","",IF(AND(ISNUMBER(Settings!$D$5),ISNUMBER(Settings!$E$5),IF(Settings!$D$5&lt;=Settings!$E$5,AND(AA573&gt;=Settings!$D$5,AA573&lt;Settings!$E$5),OR(AA573&gt;=Settings!$D$5,AA573&lt;Settings!$E$5))),Settings!$A$5,IF(AND(ISNUMBER(Settings!$D$6),ISNUMBER(Settings!$E$6),IF(Settings!$D$6&lt;=Settings!$E$6,AND(AA573&gt;=Settings!$D$6,AA573&lt;Settings!$E$6),OR(AA573&gt;=Settings!$D$6,AA573&lt;Settings!$E$6))),Settings!$A$6,IF(AND(ISNUMBER(Settings!$D$7),ISNUMBER(Settings!$E$7),IF(Settings!$D$7&lt;=Settings!$E$7,AND(AA573&gt;=Settings!$D$7,AA573&lt;Settings!$E$7),OR(AA573&gt;=Settings!$D$7,AA573&lt;Settings!$E$7))),Settings!$A$7,IF(AND(ISNUMBER(Settings!$D$8),ISNUMBER(Settings!$E$8),IF(Settings!$D$8&lt;=Settings!$E$8,AND(AA573&gt;=Settings!$D$8,AA573&lt;Settings!$E$8),OR(AA573&gt;=Settings!$D$8,AA573&lt;Settings!$E$8))),Settings!$A$8,IF(AND(ISNUMBER(Settings!$D$9),ISNUMBER(Settings!$E$9),IF(Settings!$D$9&lt;=Settings!$E$9,AND(AA573&gt;=Settings!$D$9,AA573&lt;Settings!$E$9),OR(AA573&gt;=Settings!$D$9,AA573&lt;Settings!$E$9))),Settings!$A$9,IF(AND(ISNUMBER(Settings!$D$10),ISNUMBER(Settings!$E$10),IF(Settings!$D$10&lt;=Settings!$E$10,AND(AA573&gt;=Settings!$D$10,AA573&lt;Settings!$E$10),OR(AA573&gt;=Settings!$D$10,AA573&lt;Settings!$E$10))),Settings!$A$10,"")))))))</f>
        <v>0</v>
      </c>
      <c r="AA573">
        <f>IF(AND(A573,ISNUMBER(Journal!$B573)),MOD(ROUND(MOD(Journal!$B573,1)*1440,0)-ROUND(Journal!$D$8*60,0),1440),"")</f>
        <v>0</v>
      </c>
      <c r="AB573">
        <f>IF(G573=1,"LONG",IF(G573=-1,"SHORT",""))</f>
        <v>0</v>
      </c>
      <c r="AC573">
        <f>AC572+IF(K573,1,0)</f>
        <v>0</v>
      </c>
      <c r="AD573">
        <f>IF(K573,AC573,"")</f>
        <v>0</v>
      </c>
      <c r="AE573">
        <f>J573="OPEN"</f>
        <v>0</v>
      </c>
      <c r="AF573">
        <f>AND(J573&lt;&gt;"",J573&lt;&gt;"OK",J573&lt;&gt;"OPEN")</f>
        <v>0</v>
      </c>
      <c r="AH573">
        <v>562</v>
      </c>
      <c r="AI573">
        <f>IF(AH573&gt;$AZ$11,"",IF(AH573=0,Journal!$D$3,INDEX($Q$11:$Q$1010,MATCH(AH573,$AD$11:$AD$1010,0))))</f>
        <v>0</v>
      </c>
      <c r="AJ573">
        <v>563</v>
      </c>
      <c r="AK573">
        <f>IF(AJ573&gt;$AZ$11,"",INDEX($P$11:$P$1010,MATCH(AJ573,$AD$11:$AD$1010,0)))</f>
        <v>0</v>
      </c>
    </row>
    <row r="574" spans="1:37">
      <c r="A574">
        <f>COUNTA(Journal!A574:M574)&gt;0</f>
        <v>0</v>
      </c>
      <c r="B574">
        <f>IF(Journal!$C574="",0,IFERROR(MATCH(Journal!$C574,Markets!$A$5:$A$154,0),0))</f>
        <v>0</v>
      </c>
      <c r="C574">
        <f>IF(B574&gt;0,INDEX(Markets!$C$5:$C$154,B574),"")</f>
        <v>0</v>
      </c>
      <c r="D574">
        <f>IF(B574&gt;0,INDEX(Markets!$F$5:$F$154,B574),"")</f>
        <v>0</v>
      </c>
      <c r="E574">
        <f>IF(B574&gt;0,IF(INDEX(Markets!$G$5:$G$154,B574)="",Journal!$D$4,INDEX(Markets!$G$5:$G$154,B574)),"")</f>
        <v>0</v>
      </c>
      <c r="F574">
        <f>IF(B574&gt;0,N(INDEX(Markets!$H$5:$H$154,B574)),0)</f>
        <v>0</v>
      </c>
      <c r="G574">
        <f>IF(Journal!$D574="LONG",1,IF(Journal!$D574="SHORT",-1,0))</f>
        <v>0</v>
      </c>
      <c r="H574">
        <f>IF(AND(ISNUMBER(Journal!$E574),ISNUMBER(Journal!$F574)),ABS(Journal!$E574-Journal!$F574),"")</f>
        <v>0</v>
      </c>
      <c r="I574">
        <f>IF(NOT(A574),"",IF(Journal!$C574="","INSTRUMENT MISSING",IF(B574=0,"UNKNOWN INSTRUMENT",IF(OR(NOT(ISNUMBER(C574)),NOT(ISNUMBER(D574))),"INSTRUMENT SPECS MISSING",IF(OR(C574&lt;=0,D574&lt;=0),"INSTRUMENT SPECS MISSING",IF(NOT(ISNUMBER(Journal!$E574)),"ENTRY MISSING",IF(NOT(ISNUMBER(Journal!$F574)),"SL MISSING",IF(Journal!$F574=Journal!$E574,"SL = ENTRY",IF(G574=0,"DIRECTION MISSING",IF(G574*(Journal!$E574-Journal!$F574)&lt;=0,"SL WRONG SIDE",IF(NOT(AND(ISNUMBER(Journal!$L574),Journal!$L574&gt;0)),IF(TRUE,"LOTS MISSING","RISK MISSING"),"")))))))))))</f>
        <v>0</v>
      </c>
      <c r="J574">
        <f>IF(NOT(A574),"",IF(I574&lt;&gt;"",I574,IF(AND(ISNUMBER(Journal!$G574),G574*(Journal!$G574-Journal!$E574)&lt;=0),"TP1 WRONG SIDE",IF(AND(ISNUMBER(Journal!$H574),G574*(Journal!$H574-Journal!$E574)&lt;=0),"TP2 WRONG SIDE",IF(AND(ISNUMBER(Journal!$I574),G574*(Journal!$I574-Journal!$E574)&lt;=0),"TP3 WRONG SIDE",IF(Journal!$K574="","OPEN",IF(AND(Journal!$M574&lt;&gt;"",OR(NOT(ISNUMBER(Journal!$M574)),Journal!$M574&lt;=0,Journal!$M574&gt;=1)),"TP1 % INVALID",IF(Journal!$K574="SL","OK",IF(Journal!$K574="TP",IF(ISNUMBER(Journal!$G574),"OK","TP1 MISSING"),IF(Journal!$K574="Manual exit",IF(ISNUMBER(Journal!$J574),"OK","MANUAL MISSING"),IF(Journal!$K574="TP1 + Breakeven",IF(ISNUMBER(Journal!$G574),"OK","TP1 MISSING"),IF(Journal!$K574="TP1 + Manual",IF(ISNUMBER(Journal!$G574),IF(ISNUMBER(Journal!$J574),"OK","MANUAL MISSING"),IF(ISNUMBER(Journal!$J574),"TP1 MISSING","TP1 &amp; MANUAL MISSING")),IF(Journal!$K574="Multiple TP",IF(ISNUMBER(Journal!$G574),IF(ISNUMBER(Journal!$H574),"OK","TP2 MISSING"),IF(ISNUMBER(Journal!$H574),"TP1 MISSING","TP1 &amp; TP2 MISSING")),"UNKNOWN OUTCOME")))))))))))))</f>
        <v>0</v>
      </c>
      <c r="K574">
        <f>J574="OK"</f>
        <v>0</v>
      </c>
      <c r="L574">
        <f>IF(ISNUMBER(Journal!$M574),Journal!$M574,0.5)</f>
        <v>0</v>
      </c>
      <c r="M574">
        <f>IF(NOT(K574),"",G574*IF(Journal!$K574="SL",Journal!$F574-Journal!$E574,IF(Journal!$K574="TP",Journal!$G574-Journal!$E574,IF(Journal!$K574="Manual exit",Journal!$J574-Journal!$E574,IF(Journal!$K574="TP1 + Breakeven",L574*(Journal!$G574-Journal!$E574),IF(Journal!$K574="TP1 + Manual",L574*(Journal!$G574-Journal!$E574)+(1-L574)*(Journal!$J574-Journal!$E574),(Journal!$G574+Journal!$H574+IF(ISNUMBER(Journal!$I574),Journal!$I574,0))/IF(ISNUMBER(Journal!$I574),3,2)-Journal!$E574))))))</f>
        <v>0</v>
      </c>
      <c r="N574">
        <f>IF(K574,Journal!$E574+G574*M574,"")</f>
        <v>0</v>
      </c>
      <c r="O574">
        <f>Q573</f>
        <v>0</v>
      </c>
      <c r="P574">
        <f>IF(OR(NOT(A574),I574&lt;&gt;""),"",Journal!$L574)</f>
        <v>0</v>
      </c>
      <c r="Q574">
        <f>O574+IF(K574,V574,0)</f>
        <v>0</v>
      </c>
      <c r="R574">
        <f>IF(P574="","",H574*P574*C574*D574)</f>
        <v>0</v>
      </c>
      <c r="S574">
        <f>IF(K574,M574*P574*C574*D574,"")</f>
        <v>0</v>
      </c>
      <c r="T574">
        <f>IF(K574,-IF(F574&gt;0,F574*Journal!$E574*P574*C574*D574,P574*E574),"")</f>
        <v>0</v>
      </c>
      <c r="U574">
        <f>IF(K574,IF(S574&gt;0,"W",IF(S574&lt;0,"L","B")),"")</f>
        <v>0</v>
      </c>
      <c r="V574">
        <f>IF(K574,S574+T574,"")</f>
        <v>0</v>
      </c>
      <c r="W574">
        <f>IF(K574,V574/O574,"")</f>
        <v>0</v>
      </c>
      <c r="X574">
        <f>IF(K574,M574/H574,"")</f>
        <v>0</v>
      </c>
      <c r="Y574">
        <f>IF(AND(OR(J574="OK",J574="OPEN"),ISNUMBER(Journal!$G574)),G574*(Journal!$G574-Journal!$E574)/H574,"")</f>
        <v>0</v>
      </c>
      <c r="Z574">
        <f>IF(AA574="","",IF(AND(ISNUMBER(Settings!$D$5),ISNUMBER(Settings!$E$5),IF(Settings!$D$5&lt;=Settings!$E$5,AND(AA574&gt;=Settings!$D$5,AA574&lt;Settings!$E$5),OR(AA574&gt;=Settings!$D$5,AA574&lt;Settings!$E$5))),Settings!$A$5,IF(AND(ISNUMBER(Settings!$D$6),ISNUMBER(Settings!$E$6),IF(Settings!$D$6&lt;=Settings!$E$6,AND(AA574&gt;=Settings!$D$6,AA574&lt;Settings!$E$6),OR(AA574&gt;=Settings!$D$6,AA574&lt;Settings!$E$6))),Settings!$A$6,IF(AND(ISNUMBER(Settings!$D$7),ISNUMBER(Settings!$E$7),IF(Settings!$D$7&lt;=Settings!$E$7,AND(AA574&gt;=Settings!$D$7,AA574&lt;Settings!$E$7),OR(AA574&gt;=Settings!$D$7,AA574&lt;Settings!$E$7))),Settings!$A$7,IF(AND(ISNUMBER(Settings!$D$8),ISNUMBER(Settings!$E$8),IF(Settings!$D$8&lt;=Settings!$E$8,AND(AA574&gt;=Settings!$D$8,AA574&lt;Settings!$E$8),OR(AA574&gt;=Settings!$D$8,AA574&lt;Settings!$E$8))),Settings!$A$8,IF(AND(ISNUMBER(Settings!$D$9),ISNUMBER(Settings!$E$9),IF(Settings!$D$9&lt;=Settings!$E$9,AND(AA574&gt;=Settings!$D$9,AA574&lt;Settings!$E$9),OR(AA574&gt;=Settings!$D$9,AA574&lt;Settings!$E$9))),Settings!$A$9,IF(AND(ISNUMBER(Settings!$D$10),ISNUMBER(Settings!$E$10),IF(Settings!$D$10&lt;=Settings!$E$10,AND(AA574&gt;=Settings!$D$10,AA574&lt;Settings!$E$10),OR(AA574&gt;=Settings!$D$10,AA574&lt;Settings!$E$10))),Settings!$A$10,"")))))))</f>
        <v>0</v>
      </c>
      <c r="AA574">
        <f>IF(AND(A574,ISNUMBER(Journal!$B574)),MOD(ROUND(MOD(Journal!$B574,1)*1440,0)-ROUND(Journal!$D$8*60,0),1440),"")</f>
        <v>0</v>
      </c>
      <c r="AB574">
        <f>IF(G574=1,"LONG",IF(G574=-1,"SHORT",""))</f>
        <v>0</v>
      </c>
      <c r="AC574">
        <f>AC573+IF(K574,1,0)</f>
        <v>0</v>
      </c>
      <c r="AD574">
        <f>IF(K574,AC574,"")</f>
        <v>0</v>
      </c>
      <c r="AE574">
        <f>J574="OPEN"</f>
        <v>0</v>
      </c>
      <c r="AF574">
        <f>AND(J574&lt;&gt;"",J574&lt;&gt;"OK",J574&lt;&gt;"OPEN")</f>
        <v>0</v>
      </c>
      <c r="AH574">
        <v>563</v>
      </c>
      <c r="AI574">
        <f>IF(AH574&gt;$AZ$11,"",IF(AH574=0,Journal!$D$3,INDEX($Q$11:$Q$1010,MATCH(AH574,$AD$11:$AD$1010,0))))</f>
        <v>0</v>
      </c>
      <c r="AJ574">
        <v>564</v>
      </c>
      <c r="AK574">
        <f>IF(AJ574&gt;$AZ$11,"",INDEX($P$11:$P$1010,MATCH(AJ574,$AD$11:$AD$1010,0)))</f>
        <v>0</v>
      </c>
    </row>
    <row r="575" spans="1:37">
      <c r="A575">
        <f>COUNTA(Journal!A575:M575)&gt;0</f>
        <v>0</v>
      </c>
      <c r="B575">
        <f>IF(Journal!$C575="",0,IFERROR(MATCH(Journal!$C575,Markets!$A$5:$A$154,0),0))</f>
        <v>0</v>
      </c>
      <c r="C575">
        <f>IF(B575&gt;0,INDEX(Markets!$C$5:$C$154,B575),"")</f>
        <v>0</v>
      </c>
      <c r="D575">
        <f>IF(B575&gt;0,INDEX(Markets!$F$5:$F$154,B575),"")</f>
        <v>0</v>
      </c>
      <c r="E575">
        <f>IF(B575&gt;0,IF(INDEX(Markets!$G$5:$G$154,B575)="",Journal!$D$4,INDEX(Markets!$G$5:$G$154,B575)),"")</f>
        <v>0</v>
      </c>
      <c r="F575">
        <f>IF(B575&gt;0,N(INDEX(Markets!$H$5:$H$154,B575)),0)</f>
        <v>0</v>
      </c>
      <c r="G575">
        <f>IF(Journal!$D575="LONG",1,IF(Journal!$D575="SHORT",-1,0))</f>
        <v>0</v>
      </c>
      <c r="H575">
        <f>IF(AND(ISNUMBER(Journal!$E575),ISNUMBER(Journal!$F575)),ABS(Journal!$E575-Journal!$F575),"")</f>
        <v>0</v>
      </c>
      <c r="I575">
        <f>IF(NOT(A575),"",IF(Journal!$C575="","INSTRUMENT MISSING",IF(B575=0,"UNKNOWN INSTRUMENT",IF(OR(NOT(ISNUMBER(C575)),NOT(ISNUMBER(D575))),"INSTRUMENT SPECS MISSING",IF(OR(C575&lt;=0,D575&lt;=0),"INSTRUMENT SPECS MISSING",IF(NOT(ISNUMBER(Journal!$E575)),"ENTRY MISSING",IF(NOT(ISNUMBER(Journal!$F575)),"SL MISSING",IF(Journal!$F575=Journal!$E575,"SL = ENTRY",IF(G575=0,"DIRECTION MISSING",IF(G575*(Journal!$E575-Journal!$F575)&lt;=0,"SL WRONG SIDE",IF(NOT(AND(ISNUMBER(Journal!$L575),Journal!$L575&gt;0)),IF(TRUE,"LOTS MISSING","RISK MISSING"),"")))))))))))</f>
        <v>0</v>
      </c>
      <c r="J575">
        <f>IF(NOT(A575),"",IF(I575&lt;&gt;"",I575,IF(AND(ISNUMBER(Journal!$G575),G575*(Journal!$G575-Journal!$E575)&lt;=0),"TP1 WRONG SIDE",IF(AND(ISNUMBER(Journal!$H575),G575*(Journal!$H575-Journal!$E575)&lt;=0),"TP2 WRONG SIDE",IF(AND(ISNUMBER(Journal!$I575),G575*(Journal!$I575-Journal!$E575)&lt;=0),"TP3 WRONG SIDE",IF(Journal!$K575="","OPEN",IF(AND(Journal!$M575&lt;&gt;"",OR(NOT(ISNUMBER(Journal!$M575)),Journal!$M575&lt;=0,Journal!$M575&gt;=1)),"TP1 % INVALID",IF(Journal!$K575="SL","OK",IF(Journal!$K575="TP",IF(ISNUMBER(Journal!$G575),"OK","TP1 MISSING"),IF(Journal!$K575="Manual exit",IF(ISNUMBER(Journal!$J575),"OK","MANUAL MISSING"),IF(Journal!$K575="TP1 + Breakeven",IF(ISNUMBER(Journal!$G575),"OK","TP1 MISSING"),IF(Journal!$K575="TP1 + Manual",IF(ISNUMBER(Journal!$G575),IF(ISNUMBER(Journal!$J575),"OK","MANUAL MISSING"),IF(ISNUMBER(Journal!$J575),"TP1 MISSING","TP1 &amp; MANUAL MISSING")),IF(Journal!$K575="Multiple TP",IF(ISNUMBER(Journal!$G575),IF(ISNUMBER(Journal!$H575),"OK","TP2 MISSING"),IF(ISNUMBER(Journal!$H575),"TP1 MISSING","TP1 &amp; TP2 MISSING")),"UNKNOWN OUTCOME")))))))))))))</f>
        <v>0</v>
      </c>
      <c r="K575">
        <f>J575="OK"</f>
        <v>0</v>
      </c>
      <c r="L575">
        <f>IF(ISNUMBER(Journal!$M575),Journal!$M575,0.5)</f>
        <v>0</v>
      </c>
      <c r="M575">
        <f>IF(NOT(K575),"",G575*IF(Journal!$K575="SL",Journal!$F575-Journal!$E575,IF(Journal!$K575="TP",Journal!$G575-Journal!$E575,IF(Journal!$K575="Manual exit",Journal!$J575-Journal!$E575,IF(Journal!$K575="TP1 + Breakeven",L575*(Journal!$G575-Journal!$E575),IF(Journal!$K575="TP1 + Manual",L575*(Journal!$G575-Journal!$E575)+(1-L575)*(Journal!$J575-Journal!$E575),(Journal!$G575+Journal!$H575+IF(ISNUMBER(Journal!$I575),Journal!$I575,0))/IF(ISNUMBER(Journal!$I575),3,2)-Journal!$E575))))))</f>
        <v>0</v>
      </c>
      <c r="N575">
        <f>IF(K575,Journal!$E575+G575*M575,"")</f>
        <v>0</v>
      </c>
      <c r="O575">
        <f>Q574</f>
        <v>0</v>
      </c>
      <c r="P575">
        <f>IF(OR(NOT(A575),I575&lt;&gt;""),"",Journal!$L575)</f>
        <v>0</v>
      </c>
      <c r="Q575">
        <f>O575+IF(K575,V575,0)</f>
        <v>0</v>
      </c>
      <c r="R575">
        <f>IF(P575="","",H575*P575*C575*D575)</f>
        <v>0</v>
      </c>
      <c r="S575">
        <f>IF(K575,M575*P575*C575*D575,"")</f>
        <v>0</v>
      </c>
      <c r="T575">
        <f>IF(K575,-IF(F575&gt;0,F575*Journal!$E575*P575*C575*D575,P575*E575),"")</f>
        <v>0</v>
      </c>
      <c r="U575">
        <f>IF(K575,IF(S575&gt;0,"W",IF(S575&lt;0,"L","B")),"")</f>
        <v>0</v>
      </c>
      <c r="V575">
        <f>IF(K575,S575+T575,"")</f>
        <v>0</v>
      </c>
      <c r="W575">
        <f>IF(K575,V575/O575,"")</f>
        <v>0</v>
      </c>
      <c r="X575">
        <f>IF(K575,M575/H575,"")</f>
        <v>0</v>
      </c>
      <c r="Y575">
        <f>IF(AND(OR(J575="OK",J575="OPEN"),ISNUMBER(Journal!$G575)),G575*(Journal!$G575-Journal!$E575)/H575,"")</f>
        <v>0</v>
      </c>
      <c r="Z575">
        <f>IF(AA575="","",IF(AND(ISNUMBER(Settings!$D$5),ISNUMBER(Settings!$E$5),IF(Settings!$D$5&lt;=Settings!$E$5,AND(AA575&gt;=Settings!$D$5,AA575&lt;Settings!$E$5),OR(AA575&gt;=Settings!$D$5,AA575&lt;Settings!$E$5))),Settings!$A$5,IF(AND(ISNUMBER(Settings!$D$6),ISNUMBER(Settings!$E$6),IF(Settings!$D$6&lt;=Settings!$E$6,AND(AA575&gt;=Settings!$D$6,AA575&lt;Settings!$E$6),OR(AA575&gt;=Settings!$D$6,AA575&lt;Settings!$E$6))),Settings!$A$6,IF(AND(ISNUMBER(Settings!$D$7),ISNUMBER(Settings!$E$7),IF(Settings!$D$7&lt;=Settings!$E$7,AND(AA575&gt;=Settings!$D$7,AA575&lt;Settings!$E$7),OR(AA575&gt;=Settings!$D$7,AA575&lt;Settings!$E$7))),Settings!$A$7,IF(AND(ISNUMBER(Settings!$D$8),ISNUMBER(Settings!$E$8),IF(Settings!$D$8&lt;=Settings!$E$8,AND(AA575&gt;=Settings!$D$8,AA575&lt;Settings!$E$8),OR(AA575&gt;=Settings!$D$8,AA575&lt;Settings!$E$8))),Settings!$A$8,IF(AND(ISNUMBER(Settings!$D$9),ISNUMBER(Settings!$E$9),IF(Settings!$D$9&lt;=Settings!$E$9,AND(AA575&gt;=Settings!$D$9,AA575&lt;Settings!$E$9),OR(AA575&gt;=Settings!$D$9,AA575&lt;Settings!$E$9))),Settings!$A$9,IF(AND(ISNUMBER(Settings!$D$10),ISNUMBER(Settings!$E$10),IF(Settings!$D$10&lt;=Settings!$E$10,AND(AA575&gt;=Settings!$D$10,AA575&lt;Settings!$E$10),OR(AA575&gt;=Settings!$D$10,AA575&lt;Settings!$E$10))),Settings!$A$10,"")))))))</f>
        <v>0</v>
      </c>
      <c r="AA575">
        <f>IF(AND(A575,ISNUMBER(Journal!$B575)),MOD(ROUND(MOD(Journal!$B575,1)*1440,0)-ROUND(Journal!$D$8*60,0),1440),"")</f>
        <v>0</v>
      </c>
      <c r="AB575">
        <f>IF(G575=1,"LONG",IF(G575=-1,"SHORT",""))</f>
        <v>0</v>
      </c>
      <c r="AC575">
        <f>AC574+IF(K575,1,0)</f>
        <v>0</v>
      </c>
      <c r="AD575">
        <f>IF(K575,AC575,"")</f>
        <v>0</v>
      </c>
      <c r="AE575">
        <f>J575="OPEN"</f>
        <v>0</v>
      </c>
      <c r="AF575">
        <f>AND(J575&lt;&gt;"",J575&lt;&gt;"OK",J575&lt;&gt;"OPEN")</f>
        <v>0</v>
      </c>
      <c r="AH575">
        <v>564</v>
      </c>
      <c r="AI575">
        <f>IF(AH575&gt;$AZ$11,"",IF(AH575=0,Journal!$D$3,INDEX($Q$11:$Q$1010,MATCH(AH575,$AD$11:$AD$1010,0))))</f>
        <v>0</v>
      </c>
      <c r="AJ575">
        <v>565</v>
      </c>
      <c r="AK575">
        <f>IF(AJ575&gt;$AZ$11,"",INDEX($P$11:$P$1010,MATCH(AJ575,$AD$11:$AD$1010,0)))</f>
        <v>0</v>
      </c>
    </row>
    <row r="576" spans="1:37">
      <c r="A576">
        <f>COUNTA(Journal!A576:M576)&gt;0</f>
        <v>0</v>
      </c>
      <c r="B576">
        <f>IF(Journal!$C576="",0,IFERROR(MATCH(Journal!$C576,Markets!$A$5:$A$154,0),0))</f>
        <v>0</v>
      </c>
      <c r="C576">
        <f>IF(B576&gt;0,INDEX(Markets!$C$5:$C$154,B576),"")</f>
        <v>0</v>
      </c>
      <c r="D576">
        <f>IF(B576&gt;0,INDEX(Markets!$F$5:$F$154,B576),"")</f>
        <v>0</v>
      </c>
      <c r="E576">
        <f>IF(B576&gt;0,IF(INDEX(Markets!$G$5:$G$154,B576)="",Journal!$D$4,INDEX(Markets!$G$5:$G$154,B576)),"")</f>
        <v>0</v>
      </c>
      <c r="F576">
        <f>IF(B576&gt;0,N(INDEX(Markets!$H$5:$H$154,B576)),0)</f>
        <v>0</v>
      </c>
      <c r="G576">
        <f>IF(Journal!$D576="LONG",1,IF(Journal!$D576="SHORT",-1,0))</f>
        <v>0</v>
      </c>
      <c r="H576">
        <f>IF(AND(ISNUMBER(Journal!$E576),ISNUMBER(Journal!$F576)),ABS(Journal!$E576-Journal!$F576),"")</f>
        <v>0</v>
      </c>
      <c r="I576">
        <f>IF(NOT(A576),"",IF(Journal!$C576="","INSTRUMENT MISSING",IF(B576=0,"UNKNOWN INSTRUMENT",IF(OR(NOT(ISNUMBER(C576)),NOT(ISNUMBER(D576))),"INSTRUMENT SPECS MISSING",IF(OR(C576&lt;=0,D576&lt;=0),"INSTRUMENT SPECS MISSING",IF(NOT(ISNUMBER(Journal!$E576)),"ENTRY MISSING",IF(NOT(ISNUMBER(Journal!$F576)),"SL MISSING",IF(Journal!$F576=Journal!$E576,"SL = ENTRY",IF(G576=0,"DIRECTION MISSING",IF(G576*(Journal!$E576-Journal!$F576)&lt;=0,"SL WRONG SIDE",IF(NOT(AND(ISNUMBER(Journal!$L576),Journal!$L576&gt;0)),IF(TRUE,"LOTS MISSING","RISK MISSING"),"")))))))))))</f>
        <v>0</v>
      </c>
      <c r="J576">
        <f>IF(NOT(A576),"",IF(I576&lt;&gt;"",I576,IF(AND(ISNUMBER(Journal!$G576),G576*(Journal!$G576-Journal!$E576)&lt;=0),"TP1 WRONG SIDE",IF(AND(ISNUMBER(Journal!$H576),G576*(Journal!$H576-Journal!$E576)&lt;=0),"TP2 WRONG SIDE",IF(AND(ISNUMBER(Journal!$I576),G576*(Journal!$I576-Journal!$E576)&lt;=0),"TP3 WRONG SIDE",IF(Journal!$K576="","OPEN",IF(AND(Journal!$M576&lt;&gt;"",OR(NOT(ISNUMBER(Journal!$M576)),Journal!$M576&lt;=0,Journal!$M576&gt;=1)),"TP1 % INVALID",IF(Journal!$K576="SL","OK",IF(Journal!$K576="TP",IF(ISNUMBER(Journal!$G576),"OK","TP1 MISSING"),IF(Journal!$K576="Manual exit",IF(ISNUMBER(Journal!$J576),"OK","MANUAL MISSING"),IF(Journal!$K576="TP1 + Breakeven",IF(ISNUMBER(Journal!$G576),"OK","TP1 MISSING"),IF(Journal!$K576="TP1 + Manual",IF(ISNUMBER(Journal!$G576),IF(ISNUMBER(Journal!$J576),"OK","MANUAL MISSING"),IF(ISNUMBER(Journal!$J576),"TP1 MISSING","TP1 &amp; MANUAL MISSING")),IF(Journal!$K576="Multiple TP",IF(ISNUMBER(Journal!$G576),IF(ISNUMBER(Journal!$H576),"OK","TP2 MISSING"),IF(ISNUMBER(Journal!$H576),"TP1 MISSING","TP1 &amp; TP2 MISSING")),"UNKNOWN OUTCOME")))))))))))))</f>
        <v>0</v>
      </c>
      <c r="K576">
        <f>J576="OK"</f>
        <v>0</v>
      </c>
      <c r="L576">
        <f>IF(ISNUMBER(Journal!$M576),Journal!$M576,0.5)</f>
        <v>0</v>
      </c>
      <c r="M576">
        <f>IF(NOT(K576),"",G576*IF(Journal!$K576="SL",Journal!$F576-Journal!$E576,IF(Journal!$K576="TP",Journal!$G576-Journal!$E576,IF(Journal!$K576="Manual exit",Journal!$J576-Journal!$E576,IF(Journal!$K576="TP1 + Breakeven",L576*(Journal!$G576-Journal!$E576),IF(Journal!$K576="TP1 + Manual",L576*(Journal!$G576-Journal!$E576)+(1-L576)*(Journal!$J576-Journal!$E576),(Journal!$G576+Journal!$H576+IF(ISNUMBER(Journal!$I576),Journal!$I576,0))/IF(ISNUMBER(Journal!$I576),3,2)-Journal!$E576))))))</f>
        <v>0</v>
      </c>
      <c r="N576">
        <f>IF(K576,Journal!$E576+G576*M576,"")</f>
        <v>0</v>
      </c>
      <c r="O576">
        <f>Q575</f>
        <v>0</v>
      </c>
      <c r="P576">
        <f>IF(OR(NOT(A576),I576&lt;&gt;""),"",Journal!$L576)</f>
        <v>0</v>
      </c>
      <c r="Q576">
        <f>O576+IF(K576,V576,0)</f>
        <v>0</v>
      </c>
      <c r="R576">
        <f>IF(P576="","",H576*P576*C576*D576)</f>
        <v>0</v>
      </c>
      <c r="S576">
        <f>IF(K576,M576*P576*C576*D576,"")</f>
        <v>0</v>
      </c>
      <c r="T576">
        <f>IF(K576,-IF(F576&gt;0,F576*Journal!$E576*P576*C576*D576,P576*E576),"")</f>
        <v>0</v>
      </c>
      <c r="U576">
        <f>IF(K576,IF(S576&gt;0,"W",IF(S576&lt;0,"L","B")),"")</f>
        <v>0</v>
      </c>
      <c r="V576">
        <f>IF(K576,S576+T576,"")</f>
        <v>0</v>
      </c>
      <c r="W576">
        <f>IF(K576,V576/O576,"")</f>
        <v>0</v>
      </c>
      <c r="X576">
        <f>IF(K576,M576/H576,"")</f>
        <v>0</v>
      </c>
      <c r="Y576">
        <f>IF(AND(OR(J576="OK",J576="OPEN"),ISNUMBER(Journal!$G576)),G576*(Journal!$G576-Journal!$E576)/H576,"")</f>
        <v>0</v>
      </c>
      <c r="Z576">
        <f>IF(AA576="","",IF(AND(ISNUMBER(Settings!$D$5),ISNUMBER(Settings!$E$5),IF(Settings!$D$5&lt;=Settings!$E$5,AND(AA576&gt;=Settings!$D$5,AA576&lt;Settings!$E$5),OR(AA576&gt;=Settings!$D$5,AA576&lt;Settings!$E$5))),Settings!$A$5,IF(AND(ISNUMBER(Settings!$D$6),ISNUMBER(Settings!$E$6),IF(Settings!$D$6&lt;=Settings!$E$6,AND(AA576&gt;=Settings!$D$6,AA576&lt;Settings!$E$6),OR(AA576&gt;=Settings!$D$6,AA576&lt;Settings!$E$6))),Settings!$A$6,IF(AND(ISNUMBER(Settings!$D$7),ISNUMBER(Settings!$E$7),IF(Settings!$D$7&lt;=Settings!$E$7,AND(AA576&gt;=Settings!$D$7,AA576&lt;Settings!$E$7),OR(AA576&gt;=Settings!$D$7,AA576&lt;Settings!$E$7))),Settings!$A$7,IF(AND(ISNUMBER(Settings!$D$8),ISNUMBER(Settings!$E$8),IF(Settings!$D$8&lt;=Settings!$E$8,AND(AA576&gt;=Settings!$D$8,AA576&lt;Settings!$E$8),OR(AA576&gt;=Settings!$D$8,AA576&lt;Settings!$E$8))),Settings!$A$8,IF(AND(ISNUMBER(Settings!$D$9),ISNUMBER(Settings!$E$9),IF(Settings!$D$9&lt;=Settings!$E$9,AND(AA576&gt;=Settings!$D$9,AA576&lt;Settings!$E$9),OR(AA576&gt;=Settings!$D$9,AA576&lt;Settings!$E$9))),Settings!$A$9,IF(AND(ISNUMBER(Settings!$D$10),ISNUMBER(Settings!$E$10),IF(Settings!$D$10&lt;=Settings!$E$10,AND(AA576&gt;=Settings!$D$10,AA576&lt;Settings!$E$10),OR(AA576&gt;=Settings!$D$10,AA576&lt;Settings!$E$10))),Settings!$A$10,"")))))))</f>
        <v>0</v>
      </c>
      <c r="AA576">
        <f>IF(AND(A576,ISNUMBER(Journal!$B576)),MOD(ROUND(MOD(Journal!$B576,1)*1440,0)-ROUND(Journal!$D$8*60,0),1440),"")</f>
        <v>0</v>
      </c>
      <c r="AB576">
        <f>IF(G576=1,"LONG",IF(G576=-1,"SHORT",""))</f>
        <v>0</v>
      </c>
      <c r="AC576">
        <f>AC575+IF(K576,1,0)</f>
        <v>0</v>
      </c>
      <c r="AD576">
        <f>IF(K576,AC576,"")</f>
        <v>0</v>
      </c>
      <c r="AE576">
        <f>J576="OPEN"</f>
        <v>0</v>
      </c>
      <c r="AF576">
        <f>AND(J576&lt;&gt;"",J576&lt;&gt;"OK",J576&lt;&gt;"OPEN")</f>
        <v>0</v>
      </c>
      <c r="AH576">
        <v>565</v>
      </c>
      <c r="AI576">
        <f>IF(AH576&gt;$AZ$11,"",IF(AH576=0,Journal!$D$3,INDEX($Q$11:$Q$1010,MATCH(AH576,$AD$11:$AD$1010,0))))</f>
        <v>0</v>
      </c>
      <c r="AJ576">
        <v>566</v>
      </c>
      <c r="AK576">
        <f>IF(AJ576&gt;$AZ$11,"",INDEX($P$11:$P$1010,MATCH(AJ576,$AD$11:$AD$1010,0)))</f>
        <v>0</v>
      </c>
    </row>
    <row r="577" spans="1:37">
      <c r="A577">
        <f>COUNTA(Journal!A577:M577)&gt;0</f>
        <v>0</v>
      </c>
      <c r="B577">
        <f>IF(Journal!$C577="",0,IFERROR(MATCH(Journal!$C577,Markets!$A$5:$A$154,0),0))</f>
        <v>0</v>
      </c>
      <c r="C577">
        <f>IF(B577&gt;0,INDEX(Markets!$C$5:$C$154,B577),"")</f>
        <v>0</v>
      </c>
      <c r="D577">
        <f>IF(B577&gt;0,INDEX(Markets!$F$5:$F$154,B577),"")</f>
        <v>0</v>
      </c>
      <c r="E577">
        <f>IF(B577&gt;0,IF(INDEX(Markets!$G$5:$G$154,B577)="",Journal!$D$4,INDEX(Markets!$G$5:$G$154,B577)),"")</f>
        <v>0</v>
      </c>
      <c r="F577">
        <f>IF(B577&gt;0,N(INDEX(Markets!$H$5:$H$154,B577)),0)</f>
        <v>0</v>
      </c>
      <c r="G577">
        <f>IF(Journal!$D577="LONG",1,IF(Journal!$D577="SHORT",-1,0))</f>
        <v>0</v>
      </c>
      <c r="H577">
        <f>IF(AND(ISNUMBER(Journal!$E577),ISNUMBER(Journal!$F577)),ABS(Journal!$E577-Journal!$F577),"")</f>
        <v>0</v>
      </c>
      <c r="I577">
        <f>IF(NOT(A577),"",IF(Journal!$C577="","INSTRUMENT MISSING",IF(B577=0,"UNKNOWN INSTRUMENT",IF(OR(NOT(ISNUMBER(C577)),NOT(ISNUMBER(D577))),"INSTRUMENT SPECS MISSING",IF(OR(C577&lt;=0,D577&lt;=0),"INSTRUMENT SPECS MISSING",IF(NOT(ISNUMBER(Journal!$E577)),"ENTRY MISSING",IF(NOT(ISNUMBER(Journal!$F577)),"SL MISSING",IF(Journal!$F577=Journal!$E577,"SL = ENTRY",IF(G577=0,"DIRECTION MISSING",IF(G577*(Journal!$E577-Journal!$F577)&lt;=0,"SL WRONG SIDE",IF(NOT(AND(ISNUMBER(Journal!$L577),Journal!$L577&gt;0)),IF(TRUE,"LOTS MISSING","RISK MISSING"),"")))))))))))</f>
        <v>0</v>
      </c>
      <c r="J577">
        <f>IF(NOT(A577),"",IF(I577&lt;&gt;"",I577,IF(AND(ISNUMBER(Journal!$G577),G577*(Journal!$G577-Journal!$E577)&lt;=0),"TP1 WRONG SIDE",IF(AND(ISNUMBER(Journal!$H577),G577*(Journal!$H577-Journal!$E577)&lt;=0),"TP2 WRONG SIDE",IF(AND(ISNUMBER(Journal!$I577),G577*(Journal!$I577-Journal!$E577)&lt;=0),"TP3 WRONG SIDE",IF(Journal!$K577="","OPEN",IF(AND(Journal!$M577&lt;&gt;"",OR(NOT(ISNUMBER(Journal!$M577)),Journal!$M577&lt;=0,Journal!$M577&gt;=1)),"TP1 % INVALID",IF(Journal!$K577="SL","OK",IF(Journal!$K577="TP",IF(ISNUMBER(Journal!$G577),"OK","TP1 MISSING"),IF(Journal!$K577="Manual exit",IF(ISNUMBER(Journal!$J577),"OK","MANUAL MISSING"),IF(Journal!$K577="TP1 + Breakeven",IF(ISNUMBER(Journal!$G577),"OK","TP1 MISSING"),IF(Journal!$K577="TP1 + Manual",IF(ISNUMBER(Journal!$G577),IF(ISNUMBER(Journal!$J577),"OK","MANUAL MISSING"),IF(ISNUMBER(Journal!$J577),"TP1 MISSING","TP1 &amp; MANUAL MISSING")),IF(Journal!$K577="Multiple TP",IF(ISNUMBER(Journal!$G577),IF(ISNUMBER(Journal!$H577),"OK","TP2 MISSING"),IF(ISNUMBER(Journal!$H577),"TP1 MISSING","TP1 &amp; TP2 MISSING")),"UNKNOWN OUTCOME")))))))))))))</f>
        <v>0</v>
      </c>
      <c r="K577">
        <f>J577="OK"</f>
        <v>0</v>
      </c>
      <c r="L577">
        <f>IF(ISNUMBER(Journal!$M577),Journal!$M577,0.5)</f>
        <v>0</v>
      </c>
      <c r="M577">
        <f>IF(NOT(K577),"",G577*IF(Journal!$K577="SL",Journal!$F577-Journal!$E577,IF(Journal!$K577="TP",Journal!$G577-Journal!$E577,IF(Journal!$K577="Manual exit",Journal!$J577-Journal!$E577,IF(Journal!$K577="TP1 + Breakeven",L577*(Journal!$G577-Journal!$E577),IF(Journal!$K577="TP1 + Manual",L577*(Journal!$G577-Journal!$E577)+(1-L577)*(Journal!$J577-Journal!$E577),(Journal!$G577+Journal!$H577+IF(ISNUMBER(Journal!$I577),Journal!$I577,0))/IF(ISNUMBER(Journal!$I577),3,2)-Journal!$E577))))))</f>
        <v>0</v>
      </c>
      <c r="N577">
        <f>IF(K577,Journal!$E577+G577*M577,"")</f>
        <v>0</v>
      </c>
      <c r="O577">
        <f>Q576</f>
        <v>0</v>
      </c>
      <c r="P577">
        <f>IF(OR(NOT(A577),I577&lt;&gt;""),"",Journal!$L577)</f>
        <v>0</v>
      </c>
      <c r="Q577">
        <f>O577+IF(K577,V577,0)</f>
        <v>0</v>
      </c>
      <c r="R577">
        <f>IF(P577="","",H577*P577*C577*D577)</f>
        <v>0</v>
      </c>
      <c r="S577">
        <f>IF(K577,M577*P577*C577*D577,"")</f>
        <v>0</v>
      </c>
      <c r="T577">
        <f>IF(K577,-IF(F577&gt;0,F577*Journal!$E577*P577*C577*D577,P577*E577),"")</f>
        <v>0</v>
      </c>
      <c r="U577">
        <f>IF(K577,IF(S577&gt;0,"W",IF(S577&lt;0,"L","B")),"")</f>
        <v>0</v>
      </c>
      <c r="V577">
        <f>IF(K577,S577+T577,"")</f>
        <v>0</v>
      </c>
      <c r="W577">
        <f>IF(K577,V577/O577,"")</f>
        <v>0</v>
      </c>
      <c r="X577">
        <f>IF(K577,M577/H577,"")</f>
        <v>0</v>
      </c>
      <c r="Y577">
        <f>IF(AND(OR(J577="OK",J577="OPEN"),ISNUMBER(Journal!$G577)),G577*(Journal!$G577-Journal!$E577)/H577,"")</f>
        <v>0</v>
      </c>
      <c r="Z577">
        <f>IF(AA577="","",IF(AND(ISNUMBER(Settings!$D$5),ISNUMBER(Settings!$E$5),IF(Settings!$D$5&lt;=Settings!$E$5,AND(AA577&gt;=Settings!$D$5,AA577&lt;Settings!$E$5),OR(AA577&gt;=Settings!$D$5,AA577&lt;Settings!$E$5))),Settings!$A$5,IF(AND(ISNUMBER(Settings!$D$6),ISNUMBER(Settings!$E$6),IF(Settings!$D$6&lt;=Settings!$E$6,AND(AA577&gt;=Settings!$D$6,AA577&lt;Settings!$E$6),OR(AA577&gt;=Settings!$D$6,AA577&lt;Settings!$E$6))),Settings!$A$6,IF(AND(ISNUMBER(Settings!$D$7),ISNUMBER(Settings!$E$7),IF(Settings!$D$7&lt;=Settings!$E$7,AND(AA577&gt;=Settings!$D$7,AA577&lt;Settings!$E$7),OR(AA577&gt;=Settings!$D$7,AA577&lt;Settings!$E$7))),Settings!$A$7,IF(AND(ISNUMBER(Settings!$D$8),ISNUMBER(Settings!$E$8),IF(Settings!$D$8&lt;=Settings!$E$8,AND(AA577&gt;=Settings!$D$8,AA577&lt;Settings!$E$8),OR(AA577&gt;=Settings!$D$8,AA577&lt;Settings!$E$8))),Settings!$A$8,IF(AND(ISNUMBER(Settings!$D$9),ISNUMBER(Settings!$E$9),IF(Settings!$D$9&lt;=Settings!$E$9,AND(AA577&gt;=Settings!$D$9,AA577&lt;Settings!$E$9),OR(AA577&gt;=Settings!$D$9,AA577&lt;Settings!$E$9))),Settings!$A$9,IF(AND(ISNUMBER(Settings!$D$10),ISNUMBER(Settings!$E$10),IF(Settings!$D$10&lt;=Settings!$E$10,AND(AA577&gt;=Settings!$D$10,AA577&lt;Settings!$E$10),OR(AA577&gt;=Settings!$D$10,AA577&lt;Settings!$E$10))),Settings!$A$10,"")))))))</f>
        <v>0</v>
      </c>
      <c r="AA577">
        <f>IF(AND(A577,ISNUMBER(Journal!$B577)),MOD(ROUND(MOD(Journal!$B577,1)*1440,0)-ROUND(Journal!$D$8*60,0),1440),"")</f>
        <v>0</v>
      </c>
      <c r="AB577">
        <f>IF(G577=1,"LONG",IF(G577=-1,"SHORT",""))</f>
        <v>0</v>
      </c>
      <c r="AC577">
        <f>AC576+IF(K577,1,0)</f>
        <v>0</v>
      </c>
      <c r="AD577">
        <f>IF(K577,AC577,"")</f>
        <v>0</v>
      </c>
      <c r="AE577">
        <f>J577="OPEN"</f>
        <v>0</v>
      </c>
      <c r="AF577">
        <f>AND(J577&lt;&gt;"",J577&lt;&gt;"OK",J577&lt;&gt;"OPEN")</f>
        <v>0</v>
      </c>
      <c r="AH577">
        <v>566</v>
      </c>
      <c r="AI577">
        <f>IF(AH577&gt;$AZ$11,"",IF(AH577=0,Journal!$D$3,INDEX($Q$11:$Q$1010,MATCH(AH577,$AD$11:$AD$1010,0))))</f>
        <v>0</v>
      </c>
      <c r="AJ577">
        <v>567</v>
      </c>
      <c r="AK577">
        <f>IF(AJ577&gt;$AZ$11,"",INDEX($P$11:$P$1010,MATCH(AJ577,$AD$11:$AD$1010,0)))</f>
        <v>0</v>
      </c>
    </row>
    <row r="578" spans="1:37">
      <c r="A578">
        <f>COUNTA(Journal!A578:M578)&gt;0</f>
        <v>0</v>
      </c>
      <c r="B578">
        <f>IF(Journal!$C578="",0,IFERROR(MATCH(Journal!$C578,Markets!$A$5:$A$154,0),0))</f>
        <v>0</v>
      </c>
      <c r="C578">
        <f>IF(B578&gt;0,INDEX(Markets!$C$5:$C$154,B578),"")</f>
        <v>0</v>
      </c>
      <c r="D578">
        <f>IF(B578&gt;0,INDEX(Markets!$F$5:$F$154,B578),"")</f>
        <v>0</v>
      </c>
      <c r="E578">
        <f>IF(B578&gt;0,IF(INDEX(Markets!$G$5:$G$154,B578)="",Journal!$D$4,INDEX(Markets!$G$5:$G$154,B578)),"")</f>
        <v>0</v>
      </c>
      <c r="F578">
        <f>IF(B578&gt;0,N(INDEX(Markets!$H$5:$H$154,B578)),0)</f>
        <v>0</v>
      </c>
      <c r="G578">
        <f>IF(Journal!$D578="LONG",1,IF(Journal!$D578="SHORT",-1,0))</f>
        <v>0</v>
      </c>
      <c r="H578">
        <f>IF(AND(ISNUMBER(Journal!$E578),ISNUMBER(Journal!$F578)),ABS(Journal!$E578-Journal!$F578),"")</f>
        <v>0</v>
      </c>
      <c r="I578">
        <f>IF(NOT(A578),"",IF(Journal!$C578="","INSTRUMENT MISSING",IF(B578=0,"UNKNOWN INSTRUMENT",IF(OR(NOT(ISNUMBER(C578)),NOT(ISNUMBER(D578))),"INSTRUMENT SPECS MISSING",IF(OR(C578&lt;=0,D578&lt;=0),"INSTRUMENT SPECS MISSING",IF(NOT(ISNUMBER(Journal!$E578)),"ENTRY MISSING",IF(NOT(ISNUMBER(Journal!$F578)),"SL MISSING",IF(Journal!$F578=Journal!$E578,"SL = ENTRY",IF(G578=0,"DIRECTION MISSING",IF(G578*(Journal!$E578-Journal!$F578)&lt;=0,"SL WRONG SIDE",IF(NOT(AND(ISNUMBER(Journal!$L578),Journal!$L578&gt;0)),IF(TRUE,"LOTS MISSING","RISK MISSING"),"")))))))))))</f>
        <v>0</v>
      </c>
      <c r="J578">
        <f>IF(NOT(A578),"",IF(I578&lt;&gt;"",I578,IF(AND(ISNUMBER(Journal!$G578),G578*(Journal!$G578-Journal!$E578)&lt;=0),"TP1 WRONG SIDE",IF(AND(ISNUMBER(Journal!$H578),G578*(Journal!$H578-Journal!$E578)&lt;=0),"TP2 WRONG SIDE",IF(AND(ISNUMBER(Journal!$I578),G578*(Journal!$I578-Journal!$E578)&lt;=0),"TP3 WRONG SIDE",IF(Journal!$K578="","OPEN",IF(AND(Journal!$M578&lt;&gt;"",OR(NOT(ISNUMBER(Journal!$M578)),Journal!$M578&lt;=0,Journal!$M578&gt;=1)),"TP1 % INVALID",IF(Journal!$K578="SL","OK",IF(Journal!$K578="TP",IF(ISNUMBER(Journal!$G578),"OK","TP1 MISSING"),IF(Journal!$K578="Manual exit",IF(ISNUMBER(Journal!$J578),"OK","MANUAL MISSING"),IF(Journal!$K578="TP1 + Breakeven",IF(ISNUMBER(Journal!$G578),"OK","TP1 MISSING"),IF(Journal!$K578="TP1 + Manual",IF(ISNUMBER(Journal!$G578),IF(ISNUMBER(Journal!$J578),"OK","MANUAL MISSING"),IF(ISNUMBER(Journal!$J578),"TP1 MISSING","TP1 &amp; MANUAL MISSING")),IF(Journal!$K578="Multiple TP",IF(ISNUMBER(Journal!$G578),IF(ISNUMBER(Journal!$H578),"OK","TP2 MISSING"),IF(ISNUMBER(Journal!$H578),"TP1 MISSING","TP1 &amp; TP2 MISSING")),"UNKNOWN OUTCOME")))))))))))))</f>
        <v>0</v>
      </c>
      <c r="K578">
        <f>J578="OK"</f>
        <v>0</v>
      </c>
      <c r="L578">
        <f>IF(ISNUMBER(Journal!$M578),Journal!$M578,0.5)</f>
        <v>0</v>
      </c>
      <c r="M578">
        <f>IF(NOT(K578),"",G578*IF(Journal!$K578="SL",Journal!$F578-Journal!$E578,IF(Journal!$K578="TP",Journal!$G578-Journal!$E578,IF(Journal!$K578="Manual exit",Journal!$J578-Journal!$E578,IF(Journal!$K578="TP1 + Breakeven",L578*(Journal!$G578-Journal!$E578),IF(Journal!$K578="TP1 + Manual",L578*(Journal!$G578-Journal!$E578)+(1-L578)*(Journal!$J578-Journal!$E578),(Journal!$G578+Journal!$H578+IF(ISNUMBER(Journal!$I578),Journal!$I578,0))/IF(ISNUMBER(Journal!$I578),3,2)-Journal!$E578))))))</f>
        <v>0</v>
      </c>
      <c r="N578">
        <f>IF(K578,Journal!$E578+G578*M578,"")</f>
        <v>0</v>
      </c>
      <c r="O578">
        <f>Q577</f>
        <v>0</v>
      </c>
      <c r="P578">
        <f>IF(OR(NOT(A578),I578&lt;&gt;""),"",Journal!$L578)</f>
        <v>0</v>
      </c>
      <c r="Q578">
        <f>O578+IF(K578,V578,0)</f>
        <v>0</v>
      </c>
      <c r="R578">
        <f>IF(P578="","",H578*P578*C578*D578)</f>
        <v>0</v>
      </c>
      <c r="S578">
        <f>IF(K578,M578*P578*C578*D578,"")</f>
        <v>0</v>
      </c>
      <c r="T578">
        <f>IF(K578,-IF(F578&gt;0,F578*Journal!$E578*P578*C578*D578,P578*E578),"")</f>
        <v>0</v>
      </c>
      <c r="U578">
        <f>IF(K578,IF(S578&gt;0,"W",IF(S578&lt;0,"L","B")),"")</f>
        <v>0</v>
      </c>
      <c r="V578">
        <f>IF(K578,S578+T578,"")</f>
        <v>0</v>
      </c>
      <c r="W578">
        <f>IF(K578,V578/O578,"")</f>
        <v>0</v>
      </c>
      <c r="X578">
        <f>IF(K578,M578/H578,"")</f>
        <v>0</v>
      </c>
      <c r="Y578">
        <f>IF(AND(OR(J578="OK",J578="OPEN"),ISNUMBER(Journal!$G578)),G578*(Journal!$G578-Journal!$E578)/H578,"")</f>
        <v>0</v>
      </c>
      <c r="Z578">
        <f>IF(AA578="","",IF(AND(ISNUMBER(Settings!$D$5),ISNUMBER(Settings!$E$5),IF(Settings!$D$5&lt;=Settings!$E$5,AND(AA578&gt;=Settings!$D$5,AA578&lt;Settings!$E$5),OR(AA578&gt;=Settings!$D$5,AA578&lt;Settings!$E$5))),Settings!$A$5,IF(AND(ISNUMBER(Settings!$D$6),ISNUMBER(Settings!$E$6),IF(Settings!$D$6&lt;=Settings!$E$6,AND(AA578&gt;=Settings!$D$6,AA578&lt;Settings!$E$6),OR(AA578&gt;=Settings!$D$6,AA578&lt;Settings!$E$6))),Settings!$A$6,IF(AND(ISNUMBER(Settings!$D$7),ISNUMBER(Settings!$E$7),IF(Settings!$D$7&lt;=Settings!$E$7,AND(AA578&gt;=Settings!$D$7,AA578&lt;Settings!$E$7),OR(AA578&gt;=Settings!$D$7,AA578&lt;Settings!$E$7))),Settings!$A$7,IF(AND(ISNUMBER(Settings!$D$8),ISNUMBER(Settings!$E$8),IF(Settings!$D$8&lt;=Settings!$E$8,AND(AA578&gt;=Settings!$D$8,AA578&lt;Settings!$E$8),OR(AA578&gt;=Settings!$D$8,AA578&lt;Settings!$E$8))),Settings!$A$8,IF(AND(ISNUMBER(Settings!$D$9),ISNUMBER(Settings!$E$9),IF(Settings!$D$9&lt;=Settings!$E$9,AND(AA578&gt;=Settings!$D$9,AA578&lt;Settings!$E$9),OR(AA578&gt;=Settings!$D$9,AA578&lt;Settings!$E$9))),Settings!$A$9,IF(AND(ISNUMBER(Settings!$D$10),ISNUMBER(Settings!$E$10),IF(Settings!$D$10&lt;=Settings!$E$10,AND(AA578&gt;=Settings!$D$10,AA578&lt;Settings!$E$10),OR(AA578&gt;=Settings!$D$10,AA578&lt;Settings!$E$10))),Settings!$A$10,"")))))))</f>
        <v>0</v>
      </c>
      <c r="AA578">
        <f>IF(AND(A578,ISNUMBER(Journal!$B578)),MOD(ROUND(MOD(Journal!$B578,1)*1440,0)-ROUND(Journal!$D$8*60,0),1440),"")</f>
        <v>0</v>
      </c>
      <c r="AB578">
        <f>IF(G578=1,"LONG",IF(G578=-1,"SHORT",""))</f>
        <v>0</v>
      </c>
      <c r="AC578">
        <f>AC577+IF(K578,1,0)</f>
        <v>0</v>
      </c>
      <c r="AD578">
        <f>IF(K578,AC578,"")</f>
        <v>0</v>
      </c>
      <c r="AE578">
        <f>J578="OPEN"</f>
        <v>0</v>
      </c>
      <c r="AF578">
        <f>AND(J578&lt;&gt;"",J578&lt;&gt;"OK",J578&lt;&gt;"OPEN")</f>
        <v>0</v>
      </c>
      <c r="AH578">
        <v>567</v>
      </c>
      <c r="AI578">
        <f>IF(AH578&gt;$AZ$11,"",IF(AH578=0,Journal!$D$3,INDEX($Q$11:$Q$1010,MATCH(AH578,$AD$11:$AD$1010,0))))</f>
        <v>0</v>
      </c>
      <c r="AJ578">
        <v>568</v>
      </c>
      <c r="AK578">
        <f>IF(AJ578&gt;$AZ$11,"",INDEX($P$11:$P$1010,MATCH(AJ578,$AD$11:$AD$1010,0)))</f>
        <v>0</v>
      </c>
    </row>
    <row r="579" spans="1:37">
      <c r="A579">
        <f>COUNTA(Journal!A579:M579)&gt;0</f>
        <v>0</v>
      </c>
      <c r="B579">
        <f>IF(Journal!$C579="",0,IFERROR(MATCH(Journal!$C579,Markets!$A$5:$A$154,0),0))</f>
        <v>0</v>
      </c>
      <c r="C579">
        <f>IF(B579&gt;0,INDEX(Markets!$C$5:$C$154,B579),"")</f>
        <v>0</v>
      </c>
      <c r="D579">
        <f>IF(B579&gt;0,INDEX(Markets!$F$5:$F$154,B579),"")</f>
        <v>0</v>
      </c>
      <c r="E579">
        <f>IF(B579&gt;0,IF(INDEX(Markets!$G$5:$G$154,B579)="",Journal!$D$4,INDEX(Markets!$G$5:$G$154,B579)),"")</f>
        <v>0</v>
      </c>
      <c r="F579">
        <f>IF(B579&gt;0,N(INDEX(Markets!$H$5:$H$154,B579)),0)</f>
        <v>0</v>
      </c>
      <c r="G579">
        <f>IF(Journal!$D579="LONG",1,IF(Journal!$D579="SHORT",-1,0))</f>
        <v>0</v>
      </c>
      <c r="H579">
        <f>IF(AND(ISNUMBER(Journal!$E579),ISNUMBER(Journal!$F579)),ABS(Journal!$E579-Journal!$F579),"")</f>
        <v>0</v>
      </c>
      <c r="I579">
        <f>IF(NOT(A579),"",IF(Journal!$C579="","INSTRUMENT MISSING",IF(B579=0,"UNKNOWN INSTRUMENT",IF(OR(NOT(ISNUMBER(C579)),NOT(ISNUMBER(D579))),"INSTRUMENT SPECS MISSING",IF(OR(C579&lt;=0,D579&lt;=0),"INSTRUMENT SPECS MISSING",IF(NOT(ISNUMBER(Journal!$E579)),"ENTRY MISSING",IF(NOT(ISNUMBER(Journal!$F579)),"SL MISSING",IF(Journal!$F579=Journal!$E579,"SL = ENTRY",IF(G579=0,"DIRECTION MISSING",IF(G579*(Journal!$E579-Journal!$F579)&lt;=0,"SL WRONG SIDE",IF(NOT(AND(ISNUMBER(Journal!$L579),Journal!$L579&gt;0)),IF(TRUE,"LOTS MISSING","RISK MISSING"),"")))))))))))</f>
        <v>0</v>
      </c>
      <c r="J579">
        <f>IF(NOT(A579),"",IF(I579&lt;&gt;"",I579,IF(AND(ISNUMBER(Journal!$G579),G579*(Journal!$G579-Journal!$E579)&lt;=0),"TP1 WRONG SIDE",IF(AND(ISNUMBER(Journal!$H579),G579*(Journal!$H579-Journal!$E579)&lt;=0),"TP2 WRONG SIDE",IF(AND(ISNUMBER(Journal!$I579),G579*(Journal!$I579-Journal!$E579)&lt;=0),"TP3 WRONG SIDE",IF(Journal!$K579="","OPEN",IF(AND(Journal!$M579&lt;&gt;"",OR(NOT(ISNUMBER(Journal!$M579)),Journal!$M579&lt;=0,Journal!$M579&gt;=1)),"TP1 % INVALID",IF(Journal!$K579="SL","OK",IF(Journal!$K579="TP",IF(ISNUMBER(Journal!$G579),"OK","TP1 MISSING"),IF(Journal!$K579="Manual exit",IF(ISNUMBER(Journal!$J579),"OK","MANUAL MISSING"),IF(Journal!$K579="TP1 + Breakeven",IF(ISNUMBER(Journal!$G579),"OK","TP1 MISSING"),IF(Journal!$K579="TP1 + Manual",IF(ISNUMBER(Journal!$G579),IF(ISNUMBER(Journal!$J579),"OK","MANUAL MISSING"),IF(ISNUMBER(Journal!$J579),"TP1 MISSING","TP1 &amp; MANUAL MISSING")),IF(Journal!$K579="Multiple TP",IF(ISNUMBER(Journal!$G579),IF(ISNUMBER(Journal!$H579),"OK","TP2 MISSING"),IF(ISNUMBER(Journal!$H579),"TP1 MISSING","TP1 &amp; TP2 MISSING")),"UNKNOWN OUTCOME")))))))))))))</f>
        <v>0</v>
      </c>
      <c r="K579">
        <f>J579="OK"</f>
        <v>0</v>
      </c>
      <c r="L579">
        <f>IF(ISNUMBER(Journal!$M579),Journal!$M579,0.5)</f>
        <v>0</v>
      </c>
      <c r="M579">
        <f>IF(NOT(K579),"",G579*IF(Journal!$K579="SL",Journal!$F579-Journal!$E579,IF(Journal!$K579="TP",Journal!$G579-Journal!$E579,IF(Journal!$K579="Manual exit",Journal!$J579-Journal!$E579,IF(Journal!$K579="TP1 + Breakeven",L579*(Journal!$G579-Journal!$E579),IF(Journal!$K579="TP1 + Manual",L579*(Journal!$G579-Journal!$E579)+(1-L579)*(Journal!$J579-Journal!$E579),(Journal!$G579+Journal!$H579+IF(ISNUMBER(Journal!$I579),Journal!$I579,0))/IF(ISNUMBER(Journal!$I579),3,2)-Journal!$E579))))))</f>
        <v>0</v>
      </c>
      <c r="N579">
        <f>IF(K579,Journal!$E579+G579*M579,"")</f>
        <v>0</v>
      </c>
      <c r="O579">
        <f>Q578</f>
        <v>0</v>
      </c>
      <c r="P579">
        <f>IF(OR(NOT(A579),I579&lt;&gt;""),"",Journal!$L579)</f>
        <v>0</v>
      </c>
      <c r="Q579">
        <f>O579+IF(K579,V579,0)</f>
        <v>0</v>
      </c>
      <c r="R579">
        <f>IF(P579="","",H579*P579*C579*D579)</f>
        <v>0</v>
      </c>
      <c r="S579">
        <f>IF(K579,M579*P579*C579*D579,"")</f>
        <v>0</v>
      </c>
      <c r="T579">
        <f>IF(K579,-IF(F579&gt;0,F579*Journal!$E579*P579*C579*D579,P579*E579),"")</f>
        <v>0</v>
      </c>
      <c r="U579">
        <f>IF(K579,IF(S579&gt;0,"W",IF(S579&lt;0,"L","B")),"")</f>
        <v>0</v>
      </c>
      <c r="V579">
        <f>IF(K579,S579+T579,"")</f>
        <v>0</v>
      </c>
      <c r="W579">
        <f>IF(K579,V579/O579,"")</f>
        <v>0</v>
      </c>
      <c r="X579">
        <f>IF(K579,M579/H579,"")</f>
        <v>0</v>
      </c>
      <c r="Y579">
        <f>IF(AND(OR(J579="OK",J579="OPEN"),ISNUMBER(Journal!$G579)),G579*(Journal!$G579-Journal!$E579)/H579,"")</f>
        <v>0</v>
      </c>
      <c r="Z579">
        <f>IF(AA579="","",IF(AND(ISNUMBER(Settings!$D$5),ISNUMBER(Settings!$E$5),IF(Settings!$D$5&lt;=Settings!$E$5,AND(AA579&gt;=Settings!$D$5,AA579&lt;Settings!$E$5),OR(AA579&gt;=Settings!$D$5,AA579&lt;Settings!$E$5))),Settings!$A$5,IF(AND(ISNUMBER(Settings!$D$6),ISNUMBER(Settings!$E$6),IF(Settings!$D$6&lt;=Settings!$E$6,AND(AA579&gt;=Settings!$D$6,AA579&lt;Settings!$E$6),OR(AA579&gt;=Settings!$D$6,AA579&lt;Settings!$E$6))),Settings!$A$6,IF(AND(ISNUMBER(Settings!$D$7),ISNUMBER(Settings!$E$7),IF(Settings!$D$7&lt;=Settings!$E$7,AND(AA579&gt;=Settings!$D$7,AA579&lt;Settings!$E$7),OR(AA579&gt;=Settings!$D$7,AA579&lt;Settings!$E$7))),Settings!$A$7,IF(AND(ISNUMBER(Settings!$D$8),ISNUMBER(Settings!$E$8),IF(Settings!$D$8&lt;=Settings!$E$8,AND(AA579&gt;=Settings!$D$8,AA579&lt;Settings!$E$8),OR(AA579&gt;=Settings!$D$8,AA579&lt;Settings!$E$8))),Settings!$A$8,IF(AND(ISNUMBER(Settings!$D$9),ISNUMBER(Settings!$E$9),IF(Settings!$D$9&lt;=Settings!$E$9,AND(AA579&gt;=Settings!$D$9,AA579&lt;Settings!$E$9),OR(AA579&gt;=Settings!$D$9,AA579&lt;Settings!$E$9))),Settings!$A$9,IF(AND(ISNUMBER(Settings!$D$10),ISNUMBER(Settings!$E$10),IF(Settings!$D$10&lt;=Settings!$E$10,AND(AA579&gt;=Settings!$D$10,AA579&lt;Settings!$E$10),OR(AA579&gt;=Settings!$D$10,AA579&lt;Settings!$E$10))),Settings!$A$10,"")))))))</f>
        <v>0</v>
      </c>
      <c r="AA579">
        <f>IF(AND(A579,ISNUMBER(Journal!$B579)),MOD(ROUND(MOD(Journal!$B579,1)*1440,0)-ROUND(Journal!$D$8*60,0),1440),"")</f>
        <v>0</v>
      </c>
      <c r="AB579">
        <f>IF(G579=1,"LONG",IF(G579=-1,"SHORT",""))</f>
        <v>0</v>
      </c>
      <c r="AC579">
        <f>AC578+IF(K579,1,0)</f>
        <v>0</v>
      </c>
      <c r="AD579">
        <f>IF(K579,AC579,"")</f>
        <v>0</v>
      </c>
      <c r="AE579">
        <f>J579="OPEN"</f>
        <v>0</v>
      </c>
      <c r="AF579">
        <f>AND(J579&lt;&gt;"",J579&lt;&gt;"OK",J579&lt;&gt;"OPEN")</f>
        <v>0</v>
      </c>
      <c r="AH579">
        <v>568</v>
      </c>
      <c r="AI579">
        <f>IF(AH579&gt;$AZ$11,"",IF(AH579=0,Journal!$D$3,INDEX($Q$11:$Q$1010,MATCH(AH579,$AD$11:$AD$1010,0))))</f>
        <v>0</v>
      </c>
      <c r="AJ579">
        <v>569</v>
      </c>
      <c r="AK579">
        <f>IF(AJ579&gt;$AZ$11,"",INDEX($P$11:$P$1010,MATCH(AJ579,$AD$11:$AD$1010,0)))</f>
        <v>0</v>
      </c>
    </row>
    <row r="580" spans="1:37">
      <c r="A580">
        <f>COUNTA(Journal!A580:M580)&gt;0</f>
        <v>0</v>
      </c>
      <c r="B580">
        <f>IF(Journal!$C580="",0,IFERROR(MATCH(Journal!$C580,Markets!$A$5:$A$154,0),0))</f>
        <v>0</v>
      </c>
      <c r="C580">
        <f>IF(B580&gt;0,INDEX(Markets!$C$5:$C$154,B580),"")</f>
        <v>0</v>
      </c>
      <c r="D580">
        <f>IF(B580&gt;0,INDEX(Markets!$F$5:$F$154,B580),"")</f>
        <v>0</v>
      </c>
      <c r="E580">
        <f>IF(B580&gt;0,IF(INDEX(Markets!$G$5:$G$154,B580)="",Journal!$D$4,INDEX(Markets!$G$5:$G$154,B580)),"")</f>
        <v>0</v>
      </c>
      <c r="F580">
        <f>IF(B580&gt;0,N(INDEX(Markets!$H$5:$H$154,B580)),0)</f>
        <v>0</v>
      </c>
      <c r="G580">
        <f>IF(Journal!$D580="LONG",1,IF(Journal!$D580="SHORT",-1,0))</f>
        <v>0</v>
      </c>
      <c r="H580">
        <f>IF(AND(ISNUMBER(Journal!$E580),ISNUMBER(Journal!$F580)),ABS(Journal!$E580-Journal!$F580),"")</f>
        <v>0</v>
      </c>
      <c r="I580">
        <f>IF(NOT(A580),"",IF(Journal!$C580="","INSTRUMENT MISSING",IF(B580=0,"UNKNOWN INSTRUMENT",IF(OR(NOT(ISNUMBER(C580)),NOT(ISNUMBER(D580))),"INSTRUMENT SPECS MISSING",IF(OR(C580&lt;=0,D580&lt;=0),"INSTRUMENT SPECS MISSING",IF(NOT(ISNUMBER(Journal!$E580)),"ENTRY MISSING",IF(NOT(ISNUMBER(Journal!$F580)),"SL MISSING",IF(Journal!$F580=Journal!$E580,"SL = ENTRY",IF(G580=0,"DIRECTION MISSING",IF(G580*(Journal!$E580-Journal!$F580)&lt;=0,"SL WRONG SIDE",IF(NOT(AND(ISNUMBER(Journal!$L580),Journal!$L580&gt;0)),IF(TRUE,"LOTS MISSING","RISK MISSING"),"")))))))))))</f>
        <v>0</v>
      </c>
      <c r="J580">
        <f>IF(NOT(A580),"",IF(I580&lt;&gt;"",I580,IF(AND(ISNUMBER(Journal!$G580),G580*(Journal!$G580-Journal!$E580)&lt;=0),"TP1 WRONG SIDE",IF(AND(ISNUMBER(Journal!$H580),G580*(Journal!$H580-Journal!$E580)&lt;=0),"TP2 WRONG SIDE",IF(AND(ISNUMBER(Journal!$I580),G580*(Journal!$I580-Journal!$E580)&lt;=0),"TP3 WRONG SIDE",IF(Journal!$K580="","OPEN",IF(AND(Journal!$M580&lt;&gt;"",OR(NOT(ISNUMBER(Journal!$M580)),Journal!$M580&lt;=0,Journal!$M580&gt;=1)),"TP1 % INVALID",IF(Journal!$K580="SL","OK",IF(Journal!$K580="TP",IF(ISNUMBER(Journal!$G580),"OK","TP1 MISSING"),IF(Journal!$K580="Manual exit",IF(ISNUMBER(Journal!$J580),"OK","MANUAL MISSING"),IF(Journal!$K580="TP1 + Breakeven",IF(ISNUMBER(Journal!$G580),"OK","TP1 MISSING"),IF(Journal!$K580="TP1 + Manual",IF(ISNUMBER(Journal!$G580),IF(ISNUMBER(Journal!$J580),"OK","MANUAL MISSING"),IF(ISNUMBER(Journal!$J580),"TP1 MISSING","TP1 &amp; MANUAL MISSING")),IF(Journal!$K580="Multiple TP",IF(ISNUMBER(Journal!$G580),IF(ISNUMBER(Journal!$H580),"OK","TP2 MISSING"),IF(ISNUMBER(Journal!$H580),"TP1 MISSING","TP1 &amp; TP2 MISSING")),"UNKNOWN OUTCOME")))))))))))))</f>
        <v>0</v>
      </c>
      <c r="K580">
        <f>J580="OK"</f>
        <v>0</v>
      </c>
      <c r="L580">
        <f>IF(ISNUMBER(Journal!$M580),Journal!$M580,0.5)</f>
        <v>0</v>
      </c>
      <c r="M580">
        <f>IF(NOT(K580),"",G580*IF(Journal!$K580="SL",Journal!$F580-Journal!$E580,IF(Journal!$K580="TP",Journal!$G580-Journal!$E580,IF(Journal!$K580="Manual exit",Journal!$J580-Journal!$E580,IF(Journal!$K580="TP1 + Breakeven",L580*(Journal!$G580-Journal!$E580),IF(Journal!$K580="TP1 + Manual",L580*(Journal!$G580-Journal!$E580)+(1-L580)*(Journal!$J580-Journal!$E580),(Journal!$G580+Journal!$H580+IF(ISNUMBER(Journal!$I580),Journal!$I580,0))/IF(ISNUMBER(Journal!$I580),3,2)-Journal!$E580))))))</f>
        <v>0</v>
      </c>
      <c r="N580">
        <f>IF(K580,Journal!$E580+G580*M580,"")</f>
        <v>0</v>
      </c>
      <c r="O580">
        <f>Q579</f>
        <v>0</v>
      </c>
      <c r="P580">
        <f>IF(OR(NOT(A580),I580&lt;&gt;""),"",Journal!$L580)</f>
        <v>0</v>
      </c>
      <c r="Q580">
        <f>O580+IF(K580,V580,0)</f>
        <v>0</v>
      </c>
      <c r="R580">
        <f>IF(P580="","",H580*P580*C580*D580)</f>
        <v>0</v>
      </c>
      <c r="S580">
        <f>IF(K580,M580*P580*C580*D580,"")</f>
        <v>0</v>
      </c>
      <c r="T580">
        <f>IF(K580,-IF(F580&gt;0,F580*Journal!$E580*P580*C580*D580,P580*E580),"")</f>
        <v>0</v>
      </c>
      <c r="U580">
        <f>IF(K580,IF(S580&gt;0,"W",IF(S580&lt;0,"L","B")),"")</f>
        <v>0</v>
      </c>
      <c r="V580">
        <f>IF(K580,S580+T580,"")</f>
        <v>0</v>
      </c>
      <c r="W580">
        <f>IF(K580,V580/O580,"")</f>
        <v>0</v>
      </c>
      <c r="X580">
        <f>IF(K580,M580/H580,"")</f>
        <v>0</v>
      </c>
      <c r="Y580">
        <f>IF(AND(OR(J580="OK",J580="OPEN"),ISNUMBER(Journal!$G580)),G580*(Journal!$G580-Journal!$E580)/H580,"")</f>
        <v>0</v>
      </c>
      <c r="Z580">
        <f>IF(AA580="","",IF(AND(ISNUMBER(Settings!$D$5),ISNUMBER(Settings!$E$5),IF(Settings!$D$5&lt;=Settings!$E$5,AND(AA580&gt;=Settings!$D$5,AA580&lt;Settings!$E$5),OR(AA580&gt;=Settings!$D$5,AA580&lt;Settings!$E$5))),Settings!$A$5,IF(AND(ISNUMBER(Settings!$D$6),ISNUMBER(Settings!$E$6),IF(Settings!$D$6&lt;=Settings!$E$6,AND(AA580&gt;=Settings!$D$6,AA580&lt;Settings!$E$6),OR(AA580&gt;=Settings!$D$6,AA580&lt;Settings!$E$6))),Settings!$A$6,IF(AND(ISNUMBER(Settings!$D$7),ISNUMBER(Settings!$E$7),IF(Settings!$D$7&lt;=Settings!$E$7,AND(AA580&gt;=Settings!$D$7,AA580&lt;Settings!$E$7),OR(AA580&gt;=Settings!$D$7,AA580&lt;Settings!$E$7))),Settings!$A$7,IF(AND(ISNUMBER(Settings!$D$8),ISNUMBER(Settings!$E$8),IF(Settings!$D$8&lt;=Settings!$E$8,AND(AA580&gt;=Settings!$D$8,AA580&lt;Settings!$E$8),OR(AA580&gt;=Settings!$D$8,AA580&lt;Settings!$E$8))),Settings!$A$8,IF(AND(ISNUMBER(Settings!$D$9),ISNUMBER(Settings!$E$9),IF(Settings!$D$9&lt;=Settings!$E$9,AND(AA580&gt;=Settings!$D$9,AA580&lt;Settings!$E$9),OR(AA580&gt;=Settings!$D$9,AA580&lt;Settings!$E$9))),Settings!$A$9,IF(AND(ISNUMBER(Settings!$D$10),ISNUMBER(Settings!$E$10),IF(Settings!$D$10&lt;=Settings!$E$10,AND(AA580&gt;=Settings!$D$10,AA580&lt;Settings!$E$10),OR(AA580&gt;=Settings!$D$10,AA580&lt;Settings!$E$10))),Settings!$A$10,"")))))))</f>
        <v>0</v>
      </c>
      <c r="AA580">
        <f>IF(AND(A580,ISNUMBER(Journal!$B580)),MOD(ROUND(MOD(Journal!$B580,1)*1440,0)-ROUND(Journal!$D$8*60,0),1440),"")</f>
        <v>0</v>
      </c>
      <c r="AB580">
        <f>IF(G580=1,"LONG",IF(G580=-1,"SHORT",""))</f>
        <v>0</v>
      </c>
      <c r="AC580">
        <f>AC579+IF(K580,1,0)</f>
        <v>0</v>
      </c>
      <c r="AD580">
        <f>IF(K580,AC580,"")</f>
        <v>0</v>
      </c>
      <c r="AE580">
        <f>J580="OPEN"</f>
        <v>0</v>
      </c>
      <c r="AF580">
        <f>AND(J580&lt;&gt;"",J580&lt;&gt;"OK",J580&lt;&gt;"OPEN")</f>
        <v>0</v>
      </c>
      <c r="AH580">
        <v>569</v>
      </c>
      <c r="AI580">
        <f>IF(AH580&gt;$AZ$11,"",IF(AH580=0,Journal!$D$3,INDEX($Q$11:$Q$1010,MATCH(AH580,$AD$11:$AD$1010,0))))</f>
        <v>0</v>
      </c>
      <c r="AJ580">
        <v>570</v>
      </c>
      <c r="AK580">
        <f>IF(AJ580&gt;$AZ$11,"",INDEX($P$11:$P$1010,MATCH(AJ580,$AD$11:$AD$1010,0)))</f>
        <v>0</v>
      </c>
    </row>
    <row r="581" spans="1:37">
      <c r="A581">
        <f>COUNTA(Journal!A581:M581)&gt;0</f>
        <v>0</v>
      </c>
      <c r="B581">
        <f>IF(Journal!$C581="",0,IFERROR(MATCH(Journal!$C581,Markets!$A$5:$A$154,0),0))</f>
        <v>0</v>
      </c>
      <c r="C581">
        <f>IF(B581&gt;0,INDEX(Markets!$C$5:$C$154,B581),"")</f>
        <v>0</v>
      </c>
      <c r="D581">
        <f>IF(B581&gt;0,INDEX(Markets!$F$5:$F$154,B581),"")</f>
        <v>0</v>
      </c>
      <c r="E581">
        <f>IF(B581&gt;0,IF(INDEX(Markets!$G$5:$G$154,B581)="",Journal!$D$4,INDEX(Markets!$G$5:$G$154,B581)),"")</f>
        <v>0</v>
      </c>
      <c r="F581">
        <f>IF(B581&gt;0,N(INDEX(Markets!$H$5:$H$154,B581)),0)</f>
        <v>0</v>
      </c>
      <c r="G581">
        <f>IF(Journal!$D581="LONG",1,IF(Journal!$D581="SHORT",-1,0))</f>
        <v>0</v>
      </c>
      <c r="H581">
        <f>IF(AND(ISNUMBER(Journal!$E581),ISNUMBER(Journal!$F581)),ABS(Journal!$E581-Journal!$F581),"")</f>
        <v>0</v>
      </c>
      <c r="I581">
        <f>IF(NOT(A581),"",IF(Journal!$C581="","INSTRUMENT MISSING",IF(B581=0,"UNKNOWN INSTRUMENT",IF(OR(NOT(ISNUMBER(C581)),NOT(ISNUMBER(D581))),"INSTRUMENT SPECS MISSING",IF(OR(C581&lt;=0,D581&lt;=0),"INSTRUMENT SPECS MISSING",IF(NOT(ISNUMBER(Journal!$E581)),"ENTRY MISSING",IF(NOT(ISNUMBER(Journal!$F581)),"SL MISSING",IF(Journal!$F581=Journal!$E581,"SL = ENTRY",IF(G581=0,"DIRECTION MISSING",IF(G581*(Journal!$E581-Journal!$F581)&lt;=0,"SL WRONG SIDE",IF(NOT(AND(ISNUMBER(Journal!$L581),Journal!$L581&gt;0)),IF(TRUE,"LOTS MISSING","RISK MISSING"),"")))))))))))</f>
        <v>0</v>
      </c>
      <c r="J581">
        <f>IF(NOT(A581),"",IF(I581&lt;&gt;"",I581,IF(AND(ISNUMBER(Journal!$G581),G581*(Journal!$G581-Journal!$E581)&lt;=0),"TP1 WRONG SIDE",IF(AND(ISNUMBER(Journal!$H581),G581*(Journal!$H581-Journal!$E581)&lt;=0),"TP2 WRONG SIDE",IF(AND(ISNUMBER(Journal!$I581),G581*(Journal!$I581-Journal!$E581)&lt;=0),"TP3 WRONG SIDE",IF(Journal!$K581="","OPEN",IF(AND(Journal!$M581&lt;&gt;"",OR(NOT(ISNUMBER(Journal!$M581)),Journal!$M581&lt;=0,Journal!$M581&gt;=1)),"TP1 % INVALID",IF(Journal!$K581="SL","OK",IF(Journal!$K581="TP",IF(ISNUMBER(Journal!$G581),"OK","TP1 MISSING"),IF(Journal!$K581="Manual exit",IF(ISNUMBER(Journal!$J581),"OK","MANUAL MISSING"),IF(Journal!$K581="TP1 + Breakeven",IF(ISNUMBER(Journal!$G581),"OK","TP1 MISSING"),IF(Journal!$K581="TP1 + Manual",IF(ISNUMBER(Journal!$G581),IF(ISNUMBER(Journal!$J581),"OK","MANUAL MISSING"),IF(ISNUMBER(Journal!$J581),"TP1 MISSING","TP1 &amp; MANUAL MISSING")),IF(Journal!$K581="Multiple TP",IF(ISNUMBER(Journal!$G581),IF(ISNUMBER(Journal!$H581),"OK","TP2 MISSING"),IF(ISNUMBER(Journal!$H581),"TP1 MISSING","TP1 &amp; TP2 MISSING")),"UNKNOWN OUTCOME")))))))))))))</f>
        <v>0</v>
      </c>
      <c r="K581">
        <f>J581="OK"</f>
        <v>0</v>
      </c>
      <c r="L581">
        <f>IF(ISNUMBER(Journal!$M581),Journal!$M581,0.5)</f>
        <v>0</v>
      </c>
      <c r="M581">
        <f>IF(NOT(K581),"",G581*IF(Journal!$K581="SL",Journal!$F581-Journal!$E581,IF(Journal!$K581="TP",Journal!$G581-Journal!$E581,IF(Journal!$K581="Manual exit",Journal!$J581-Journal!$E581,IF(Journal!$K581="TP1 + Breakeven",L581*(Journal!$G581-Journal!$E581),IF(Journal!$K581="TP1 + Manual",L581*(Journal!$G581-Journal!$E581)+(1-L581)*(Journal!$J581-Journal!$E581),(Journal!$G581+Journal!$H581+IF(ISNUMBER(Journal!$I581),Journal!$I581,0))/IF(ISNUMBER(Journal!$I581),3,2)-Journal!$E581))))))</f>
        <v>0</v>
      </c>
      <c r="N581">
        <f>IF(K581,Journal!$E581+G581*M581,"")</f>
        <v>0</v>
      </c>
      <c r="O581">
        <f>Q580</f>
        <v>0</v>
      </c>
      <c r="P581">
        <f>IF(OR(NOT(A581),I581&lt;&gt;""),"",Journal!$L581)</f>
        <v>0</v>
      </c>
      <c r="Q581">
        <f>O581+IF(K581,V581,0)</f>
        <v>0</v>
      </c>
      <c r="R581">
        <f>IF(P581="","",H581*P581*C581*D581)</f>
        <v>0</v>
      </c>
      <c r="S581">
        <f>IF(K581,M581*P581*C581*D581,"")</f>
        <v>0</v>
      </c>
      <c r="T581">
        <f>IF(K581,-IF(F581&gt;0,F581*Journal!$E581*P581*C581*D581,P581*E581),"")</f>
        <v>0</v>
      </c>
      <c r="U581">
        <f>IF(K581,IF(S581&gt;0,"W",IF(S581&lt;0,"L","B")),"")</f>
        <v>0</v>
      </c>
      <c r="V581">
        <f>IF(K581,S581+T581,"")</f>
        <v>0</v>
      </c>
      <c r="W581">
        <f>IF(K581,V581/O581,"")</f>
        <v>0</v>
      </c>
      <c r="X581">
        <f>IF(K581,M581/H581,"")</f>
        <v>0</v>
      </c>
      <c r="Y581">
        <f>IF(AND(OR(J581="OK",J581="OPEN"),ISNUMBER(Journal!$G581)),G581*(Journal!$G581-Journal!$E581)/H581,"")</f>
        <v>0</v>
      </c>
      <c r="Z581">
        <f>IF(AA581="","",IF(AND(ISNUMBER(Settings!$D$5),ISNUMBER(Settings!$E$5),IF(Settings!$D$5&lt;=Settings!$E$5,AND(AA581&gt;=Settings!$D$5,AA581&lt;Settings!$E$5),OR(AA581&gt;=Settings!$D$5,AA581&lt;Settings!$E$5))),Settings!$A$5,IF(AND(ISNUMBER(Settings!$D$6),ISNUMBER(Settings!$E$6),IF(Settings!$D$6&lt;=Settings!$E$6,AND(AA581&gt;=Settings!$D$6,AA581&lt;Settings!$E$6),OR(AA581&gt;=Settings!$D$6,AA581&lt;Settings!$E$6))),Settings!$A$6,IF(AND(ISNUMBER(Settings!$D$7),ISNUMBER(Settings!$E$7),IF(Settings!$D$7&lt;=Settings!$E$7,AND(AA581&gt;=Settings!$D$7,AA581&lt;Settings!$E$7),OR(AA581&gt;=Settings!$D$7,AA581&lt;Settings!$E$7))),Settings!$A$7,IF(AND(ISNUMBER(Settings!$D$8),ISNUMBER(Settings!$E$8),IF(Settings!$D$8&lt;=Settings!$E$8,AND(AA581&gt;=Settings!$D$8,AA581&lt;Settings!$E$8),OR(AA581&gt;=Settings!$D$8,AA581&lt;Settings!$E$8))),Settings!$A$8,IF(AND(ISNUMBER(Settings!$D$9),ISNUMBER(Settings!$E$9),IF(Settings!$D$9&lt;=Settings!$E$9,AND(AA581&gt;=Settings!$D$9,AA581&lt;Settings!$E$9),OR(AA581&gt;=Settings!$D$9,AA581&lt;Settings!$E$9))),Settings!$A$9,IF(AND(ISNUMBER(Settings!$D$10),ISNUMBER(Settings!$E$10),IF(Settings!$D$10&lt;=Settings!$E$10,AND(AA581&gt;=Settings!$D$10,AA581&lt;Settings!$E$10),OR(AA581&gt;=Settings!$D$10,AA581&lt;Settings!$E$10))),Settings!$A$10,"")))))))</f>
        <v>0</v>
      </c>
      <c r="AA581">
        <f>IF(AND(A581,ISNUMBER(Journal!$B581)),MOD(ROUND(MOD(Journal!$B581,1)*1440,0)-ROUND(Journal!$D$8*60,0),1440),"")</f>
        <v>0</v>
      </c>
      <c r="AB581">
        <f>IF(G581=1,"LONG",IF(G581=-1,"SHORT",""))</f>
        <v>0</v>
      </c>
      <c r="AC581">
        <f>AC580+IF(K581,1,0)</f>
        <v>0</v>
      </c>
      <c r="AD581">
        <f>IF(K581,AC581,"")</f>
        <v>0</v>
      </c>
      <c r="AE581">
        <f>J581="OPEN"</f>
        <v>0</v>
      </c>
      <c r="AF581">
        <f>AND(J581&lt;&gt;"",J581&lt;&gt;"OK",J581&lt;&gt;"OPEN")</f>
        <v>0</v>
      </c>
      <c r="AH581">
        <v>570</v>
      </c>
      <c r="AI581">
        <f>IF(AH581&gt;$AZ$11,"",IF(AH581=0,Journal!$D$3,INDEX($Q$11:$Q$1010,MATCH(AH581,$AD$11:$AD$1010,0))))</f>
        <v>0</v>
      </c>
      <c r="AJ581">
        <v>571</v>
      </c>
      <c r="AK581">
        <f>IF(AJ581&gt;$AZ$11,"",INDEX($P$11:$P$1010,MATCH(AJ581,$AD$11:$AD$1010,0)))</f>
        <v>0</v>
      </c>
    </row>
    <row r="582" spans="1:37">
      <c r="A582">
        <f>COUNTA(Journal!A582:M582)&gt;0</f>
        <v>0</v>
      </c>
      <c r="B582">
        <f>IF(Journal!$C582="",0,IFERROR(MATCH(Journal!$C582,Markets!$A$5:$A$154,0),0))</f>
        <v>0</v>
      </c>
      <c r="C582">
        <f>IF(B582&gt;0,INDEX(Markets!$C$5:$C$154,B582),"")</f>
        <v>0</v>
      </c>
      <c r="D582">
        <f>IF(B582&gt;0,INDEX(Markets!$F$5:$F$154,B582),"")</f>
        <v>0</v>
      </c>
      <c r="E582">
        <f>IF(B582&gt;0,IF(INDEX(Markets!$G$5:$G$154,B582)="",Journal!$D$4,INDEX(Markets!$G$5:$G$154,B582)),"")</f>
        <v>0</v>
      </c>
      <c r="F582">
        <f>IF(B582&gt;0,N(INDEX(Markets!$H$5:$H$154,B582)),0)</f>
        <v>0</v>
      </c>
      <c r="G582">
        <f>IF(Journal!$D582="LONG",1,IF(Journal!$D582="SHORT",-1,0))</f>
        <v>0</v>
      </c>
      <c r="H582">
        <f>IF(AND(ISNUMBER(Journal!$E582),ISNUMBER(Journal!$F582)),ABS(Journal!$E582-Journal!$F582),"")</f>
        <v>0</v>
      </c>
      <c r="I582">
        <f>IF(NOT(A582),"",IF(Journal!$C582="","INSTRUMENT MISSING",IF(B582=0,"UNKNOWN INSTRUMENT",IF(OR(NOT(ISNUMBER(C582)),NOT(ISNUMBER(D582))),"INSTRUMENT SPECS MISSING",IF(OR(C582&lt;=0,D582&lt;=0),"INSTRUMENT SPECS MISSING",IF(NOT(ISNUMBER(Journal!$E582)),"ENTRY MISSING",IF(NOT(ISNUMBER(Journal!$F582)),"SL MISSING",IF(Journal!$F582=Journal!$E582,"SL = ENTRY",IF(G582=0,"DIRECTION MISSING",IF(G582*(Journal!$E582-Journal!$F582)&lt;=0,"SL WRONG SIDE",IF(NOT(AND(ISNUMBER(Journal!$L582),Journal!$L582&gt;0)),IF(TRUE,"LOTS MISSING","RISK MISSING"),"")))))))))))</f>
        <v>0</v>
      </c>
      <c r="J582">
        <f>IF(NOT(A582),"",IF(I582&lt;&gt;"",I582,IF(AND(ISNUMBER(Journal!$G582),G582*(Journal!$G582-Journal!$E582)&lt;=0),"TP1 WRONG SIDE",IF(AND(ISNUMBER(Journal!$H582),G582*(Journal!$H582-Journal!$E582)&lt;=0),"TP2 WRONG SIDE",IF(AND(ISNUMBER(Journal!$I582),G582*(Journal!$I582-Journal!$E582)&lt;=0),"TP3 WRONG SIDE",IF(Journal!$K582="","OPEN",IF(AND(Journal!$M582&lt;&gt;"",OR(NOT(ISNUMBER(Journal!$M582)),Journal!$M582&lt;=0,Journal!$M582&gt;=1)),"TP1 % INVALID",IF(Journal!$K582="SL","OK",IF(Journal!$K582="TP",IF(ISNUMBER(Journal!$G582),"OK","TP1 MISSING"),IF(Journal!$K582="Manual exit",IF(ISNUMBER(Journal!$J582),"OK","MANUAL MISSING"),IF(Journal!$K582="TP1 + Breakeven",IF(ISNUMBER(Journal!$G582),"OK","TP1 MISSING"),IF(Journal!$K582="TP1 + Manual",IF(ISNUMBER(Journal!$G582),IF(ISNUMBER(Journal!$J582),"OK","MANUAL MISSING"),IF(ISNUMBER(Journal!$J582),"TP1 MISSING","TP1 &amp; MANUAL MISSING")),IF(Journal!$K582="Multiple TP",IF(ISNUMBER(Journal!$G582),IF(ISNUMBER(Journal!$H582),"OK","TP2 MISSING"),IF(ISNUMBER(Journal!$H582),"TP1 MISSING","TP1 &amp; TP2 MISSING")),"UNKNOWN OUTCOME")))))))))))))</f>
        <v>0</v>
      </c>
      <c r="K582">
        <f>J582="OK"</f>
        <v>0</v>
      </c>
      <c r="L582">
        <f>IF(ISNUMBER(Journal!$M582),Journal!$M582,0.5)</f>
        <v>0</v>
      </c>
      <c r="M582">
        <f>IF(NOT(K582),"",G582*IF(Journal!$K582="SL",Journal!$F582-Journal!$E582,IF(Journal!$K582="TP",Journal!$G582-Journal!$E582,IF(Journal!$K582="Manual exit",Journal!$J582-Journal!$E582,IF(Journal!$K582="TP1 + Breakeven",L582*(Journal!$G582-Journal!$E582),IF(Journal!$K582="TP1 + Manual",L582*(Journal!$G582-Journal!$E582)+(1-L582)*(Journal!$J582-Journal!$E582),(Journal!$G582+Journal!$H582+IF(ISNUMBER(Journal!$I582),Journal!$I582,0))/IF(ISNUMBER(Journal!$I582),3,2)-Journal!$E582))))))</f>
        <v>0</v>
      </c>
      <c r="N582">
        <f>IF(K582,Journal!$E582+G582*M582,"")</f>
        <v>0</v>
      </c>
      <c r="O582">
        <f>Q581</f>
        <v>0</v>
      </c>
      <c r="P582">
        <f>IF(OR(NOT(A582),I582&lt;&gt;""),"",Journal!$L582)</f>
        <v>0</v>
      </c>
      <c r="Q582">
        <f>O582+IF(K582,V582,0)</f>
        <v>0</v>
      </c>
      <c r="R582">
        <f>IF(P582="","",H582*P582*C582*D582)</f>
        <v>0</v>
      </c>
      <c r="S582">
        <f>IF(K582,M582*P582*C582*D582,"")</f>
        <v>0</v>
      </c>
      <c r="T582">
        <f>IF(K582,-IF(F582&gt;0,F582*Journal!$E582*P582*C582*D582,P582*E582),"")</f>
        <v>0</v>
      </c>
      <c r="U582">
        <f>IF(K582,IF(S582&gt;0,"W",IF(S582&lt;0,"L","B")),"")</f>
        <v>0</v>
      </c>
      <c r="V582">
        <f>IF(K582,S582+T582,"")</f>
        <v>0</v>
      </c>
      <c r="W582">
        <f>IF(K582,V582/O582,"")</f>
        <v>0</v>
      </c>
      <c r="X582">
        <f>IF(K582,M582/H582,"")</f>
        <v>0</v>
      </c>
      <c r="Y582">
        <f>IF(AND(OR(J582="OK",J582="OPEN"),ISNUMBER(Journal!$G582)),G582*(Journal!$G582-Journal!$E582)/H582,"")</f>
        <v>0</v>
      </c>
      <c r="Z582">
        <f>IF(AA582="","",IF(AND(ISNUMBER(Settings!$D$5),ISNUMBER(Settings!$E$5),IF(Settings!$D$5&lt;=Settings!$E$5,AND(AA582&gt;=Settings!$D$5,AA582&lt;Settings!$E$5),OR(AA582&gt;=Settings!$D$5,AA582&lt;Settings!$E$5))),Settings!$A$5,IF(AND(ISNUMBER(Settings!$D$6),ISNUMBER(Settings!$E$6),IF(Settings!$D$6&lt;=Settings!$E$6,AND(AA582&gt;=Settings!$D$6,AA582&lt;Settings!$E$6),OR(AA582&gt;=Settings!$D$6,AA582&lt;Settings!$E$6))),Settings!$A$6,IF(AND(ISNUMBER(Settings!$D$7),ISNUMBER(Settings!$E$7),IF(Settings!$D$7&lt;=Settings!$E$7,AND(AA582&gt;=Settings!$D$7,AA582&lt;Settings!$E$7),OR(AA582&gt;=Settings!$D$7,AA582&lt;Settings!$E$7))),Settings!$A$7,IF(AND(ISNUMBER(Settings!$D$8),ISNUMBER(Settings!$E$8),IF(Settings!$D$8&lt;=Settings!$E$8,AND(AA582&gt;=Settings!$D$8,AA582&lt;Settings!$E$8),OR(AA582&gt;=Settings!$D$8,AA582&lt;Settings!$E$8))),Settings!$A$8,IF(AND(ISNUMBER(Settings!$D$9),ISNUMBER(Settings!$E$9),IF(Settings!$D$9&lt;=Settings!$E$9,AND(AA582&gt;=Settings!$D$9,AA582&lt;Settings!$E$9),OR(AA582&gt;=Settings!$D$9,AA582&lt;Settings!$E$9))),Settings!$A$9,IF(AND(ISNUMBER(Settings!$D$10),ISNUMBER(Settings!$E$10),IF(Settings!$D$10&lt;=Settings!$E$10,AND(AA582&gt;=Settings!$D$10,AA582&lt;Settings!$E$10),OR(AA582&gt;=Settings!$D$10,AA582&lt;Settings!$E$10))),Settings!$A$10,"")))))))</f>
        <v>0</v>
      </c>
      <c r="AA582">
        <f>IF(AND(A582,ISNUMBER(Journal!$B582)),MOD(ROUND(MOD(Journal!$B582,1)*1440,0)-ROUND(Journal!$D$8*60,0),1440),"")</f>
        <v>0</v>
      </c>
      <c r="AB582">
        <f>IF(G582=1,"LONG",IF(G582=-1,"SHORT",""))</f>
        <v>0</v>
      </c>
      <c r="AC582">
        <f>AC581+IF(K582,1,0)</f>
        <v>0</v>
      </c>
      <c r="AD582">
        <f>IF(K582,AC582,"")</f>
        <v>0</v>
      </c>
      <c r="AE582">
        <f>J582="OPEN"</f>
        <v>0</v>
      </c>
      <c r="AF582">
        <f>AND(J582&lt;&gt;"",J582&lt;&gt;"OK",J582&lt;&gt;"OPEN")</f>
        <v>0</v>
      </c>
      <c r="AH582">
        <v>571</v>
      </c>
      <c r="AI582">
        <f>IF(AH582&gt;$AZ$11,"",IF(AH582=0,Journal!$D$3,INDEX($Q$11:$Q$1010,MATCH(AH582,$AD$11:$AD$1010,0))))</f>
        <v>0</v>
      </c>
      <c r="AJ582">
        <v>572</v>
      </c>
      <c r="AK582">
        <f>IF(AJ582&gt;$AZ$11,"",INDEX($P$11:$P$1010,MATCH(AJ582,$AD$11:$AD$1010,0)))</f>
        <v>0</v>
      </c>
    </row>
    <row r="583" spans="1:37">
      <c r="A583">
        <f>COUNTA(Journal!A583:M583)&gt;0</f>
        <v>0</v>
      </c>
      <c r="B583">
        <f>IF(Journal!$C583="",0,IFERROR(MATCH(Journal!$C583,Markets!$A$5:$A$154,0),0))</f>
        <v>0</v>
      </c>
      <c r="C583">
        <f>IF(B583&gt;0,INDEX(Markets!$C$5:$C$154,B583),"")</f>
        <v>0</v>
      </c>
      <c r="D583">
        <f>IF(B583&gt;0,INDEX(Markets!$F$5:$F$154,B583),"")</f>
        <v>0</v>
      </c>
      <c r="E583">
        <f>IF(B583&gt;0,IF(INDEX(Markets!$G$5:$G$154,B583)="",Journal!$D$4,INDEX(Markets!$G$5:$G$154,B583)),"")</f>
        <v>0</v>
      </c>
      <c r="F583">
        <f>IF(B583&gt;0,N(INDEX(Markets!$H$5:$H$154,B583)),0)</f>
        <v>0</v>
      </c>
      <c r="G583">
        <f>IF(Journal!$D583="LONG",1,IF(Journal!$D583="SHORT",-1,0))</f>
        <v>0</v>
      </c>
      <c r="H583">
        <f>IF(AND(ISNUMBER(Journal!$E583),ISNUMBER(Journal!$F583)),ABS(Journal!$E583-Journal!$F583),"")</f>
        <v>0</v>
      </c>
      <c r="I583">
        <f>IF(NOT(A583),"",IF(Journal!$C583="","INSTRUMENT MISSING",IF(B583=0,"UNKNOWN INSTRUMENT",IF(OR(NOT(ISNUMBER(C583)),NOT(ISNUMBER(D583))),"INSTRUMENT SPECS MISSING",IF(OR(C583&lt;=0,D583&lt;=0),"INSTRUMENT SPECS MISSING",IF(NOT(ISNUMBER(Journal!$E583)),"ENTRY MISSING",IF(NOT(ISNUMBER(Journal!$F583)),"SL MISSING",IF(Journal!$F583=Journal!$E583,"SL = ENTRY",IF(G583=0,"DIRECTION MISSING",IF(G583*(Journal!$E583-Journal!$F583)&lt;=0,"SL WRONG SIDE",IF(NOT(AND(ISNUMBER(Journal!$L583),Journal!$L583&gt;0)),IF(TRUE,"LOTS MISSING","RISK MISSING"),"")))))))))))</f>
        <v>0</v>
      </c>
      <c r="J583">
        <f>IF(NOT(A583),"",IF(I583&lt;&gt;"",I583,IF(AND(ISNUMBER(Journal!$G583),G583*(Journal!$G583-Journal!$E583)&lt;=0),"TP1 WRONG SIDE",IF(AND(ISNUMBER(Journal!$H583),G583*(Journal!$H583-Journal!$E583)&lt;=0),"TP2 WRONG SIDE",IF(AND(ISNUMBER(Journal!$I583),G583*(Journal!$I583-Journal!$E583)&lt;=0),"TP3 WRONG SIDE",IF(Journal!$K583="","OPEN",IF(AND(Journal!$M583&lt;&gt;"",OR(NOT(ISNUMBER(Journal!$M583)),Journal!$M583&lt;=0,Journal!$M583&gt;=1)),"TP1 % INVALID",IF(Journal!$K583="SL","OK",IF(Journal!$K583="TP",IF(ISNUMBER(Journal!$G583),"OK","TP1 MISSING"),IF(Journal!$K583="Manual exit",IF(ISNUMBER(Journal!$J583),"OK","MANUAL MISSING"),IF(Journal!$K583="TP1 + Breakeven",IF(ISNUMBER(Journal!$G583),"OK","TP1 MISSING"),IF(Journal!$K583="TP1 + Manual",IF(ISNUMBER(Journal!$G583),IF(ISNUMBER(Journal!$J583),"OK","MANUAL MISSING"),IF(ISNUMBER(Journal!$J583),"TP1 MISSING","TP1 &amp; MANUAL MISSING")),IF(Journal!$K583="Multiple TP",IF(ISNUMBER(Journal!$G583),IF(ISNUMBER(Journal!$H583),"OK","TP2 MISSING"),IF(ISNUMBER(Journal!$H583),"TP1 MISSING","TP1 &amp; TP2 MISSING")),"UNKNOWN OUTCOME")))))))))))))</f>
        <v>0</v>
      </c>
      <c r="K583">
        <f>J583="OK"</f>
        <v>0</v>
      </c>
      <c r="L583">
        <f>IF(ISNUMBER(Journal!$M583),Journal!$M583,0.5)</f>
        <v>0</v>
      </c>
      <c r="M583">
        <f>IF(NOT(K583),"",G583*IF(Journal!$K583="SL",Journal!$F583-Journal!$E583,IF(Journal!$K583="TP",Journal!$G583-Journal!$E583,IF(Journal!$K583="Manual exit",Journal!$J583-Journal!$E583,IF(Journal!$K583="TP1 + Breakeven",L583*(Journal!$G583-Journal!$E583),IF(Journal!$K583="TP1 + Manual",L583*(Journal!$G583-Journal!$E583)+(1-L583)*(Journal!$J583-Journal!$E583),(Journal!$G583+Journal!$H583+IF(ISNUMBER(Journal!$I583),Journal!$I583,0))/IF(ISNUMBER(Journal!$I583),3,2)-Journal!$E583))))))</f>
        <v>0</v>
      </c>
      <c r="N583">
        <f>IF(K583,Journal!$E583+G583*M583,"")</f>
        <v>0</v>
      </c>
      <c r="O583">
        <f>Q582</f>
        <v>0</v>
      </c>
      <c r="P583">
        <f>IF(OR(NOT(A583),I583&lt;&gt;""),"",Journal!$L583)</f>
        <v>0</v>
      </c>
      <c r="Q583">
        <f>O583+IF(K583,V583,0)</f>
        <v>0</v>
      </c>
      <c r="R583">
        <f>IF(P583="","",H583*P583*C583*D583)</f>
        <v>0</v>
      </c>
      <c r="S583">
        <f>IF(K583,M583*P583*C583*D583,"")</f>
        <v>0</v>
      </c>
      <c r="T583">
        <f>IF(K583,-IF(F583&gt;0,F583*Journal!$E583*P583*C583*D583,P583*E583),"")</f>
        <v>0</v>
      </c>
      <c r="U583">
        <f>IF(K583,IF(S583&gt;0,"W",IF(S583&lt;0,"L","B")),"")</f>
        <v>0</v>
      </c>
      <c r="V583">
        <f>IF(K583,S583+T583,"")</f>
        <v>0</v>
      </c>
      <c r="W583">
        <f>IF(K583,V583/O583,"")</f>
        <v>0</v>
      </c>
      <c r="X583">
        <f>IF(K583,M583/H583,"")</f>
        <v>0</v>
      </c>
      <c r="Y583">
        <f>IF(AND(OR(J583="OK",J583="OPEN"),ISNUMBER(Journal!$G583)),G583*(Journal!$G583-Journal!$E583)/H583,"")</f>
        <v>0</v>
      </c>
      <c r="Z583">
        <f>IF(AA583="","",IF(AND(ISNUMBER(Settings!$D$5),ISNUMBER(Settings!$E$5),IF(Settings!$D$5&lt;=Settings!$E$5,AND(AA583&gt;=Settings!$D$5,AA583&lt;Settings!$E$5),OR(AA583&gt;=Settings!$D$5,AA583&lt;Settings!$E$5))),Settings!$A$5,IF(AND(ISNUMBER(Settings!$D$6),ISNUMBER(Settings!$E$6),IF(Settings!$D$6&lt;=Settings!$E$6,AND(AA583&gt;=Settings!$D$6,AA583&lt;Settings!$E$6),OR(AA583&gt;=Settings!$D$6,AA583&lt;Settings!$E$6))),Settings!$A$6,IF(AND(ISNUMBER(Settings!$D$7),ISNUMBER(Settings!$E$7),IF(Settings!$D$7&lt;=Settings!$E$7,AND(AA583&gt;=Settings!$D$7,AA583&lt;Settings!$E$7),OR(AA583&gt;=Settings!$D$7,AA583&lt;Settings!$E$7))),Settings!$A$7,IF(AND(ISNUMBER(Settings!$D$8),ISNUMBER(Settings!$E$8),IF(Settings!$D$8&lt;=Settings!$E$8,AND(AA583&gt;=Settings!$D$8,AA583&lt;Settings!$E$8),OR(AA583&gt;=Settings!$D$8,AA583&lt;Settings!$E$8))),Settings!$A$8,IF(AND(ISNUMBER(Settings!$D$9),ISNUMBER(Settings!$E$9),IF(Settings!$D$9&lt;=Settings!$E$9,AND(AA583&gt;=Settings!$D$9,AA583&lt;Settings!$E$9),OR(AA583&gt;=Settings!$D$9,AA583&lt;Settings!$E$9))),Settings!$A$9,IF(AND(ISNUMBER(Settings!$D$10),ISNUMBER(Settings!$E$10),IF(Settings!$D$10&lt;=Settings!$E$10,AND(AA583&gt;=Settings!$D$10,AA583&lt;Settings!$E$10),OR(AA583&gt;=Settings!$D$10,AA583&lt;Settings!$E$10))),Settings!$A$10,"")))))))</f>
        <v>0</v>
      </c>
      <c r="AA583">
        <f>IF(AND(A583,ISNUMBER(Journal!$B583)),MOD(ROUND(MOD(Journal!$B583,1)*1440,0)-ROUND(Journal!$D$8*60,0),1440),"")</f>
        <v>0</v>
      </c>
      <c r="AB583">
        <f>IF(G583=1,"LONG",IF(G583=-1,"SHORT",""))</f>
        <v>0</v>
      </c>
      <c r="AC583">
        <f>AC582+IF(K583,1,0)</f>
        <v>0</v>
      </c>
      <c r="AD583">
        <f>IF(K583,AC583,"")</f>
        <v>0</v>
      </c>
      <c r="AE583">
        <f>J583="OPEN"</f>
        <v>0</v>
      </c>
      <c r="AF583">
        <f>AND(J583&lt;&gt;"",J583&lt;&gt;"OK",J583&lt;&gt;"OPEN")</f>
        <v>0</v>
      </c>
      <c r="AH583">
        <v>572</v>
      </c>
      <c r="AI583">
        <f>IF(AH583&gt;$AZ$11,"",IF(AH583=0,Journal!$D$3,INDEX($Q$11:$Q$1010,MATCH(AH583,$AD$11:$AD$1010,0))))</f>
        <v>0</v>
      </c>
      <c r="AJ583">
        <v>573</v>
      </c>
      <c r="AK583">
        <f>IF(AJ583&gt;$AZ$11,"",INDEX($P$11:$P$1010,MATCH(AJ583,$AD$11:$AD$1010,0)))</f>
        <v>0</v>
      </c>
    </row>
    <row r="584" spans="1:37">
      <c r="A584">
        <f>COUNTA(Journal!A584:M584)&gt;0</f>
        <v>0</v>
      </c>
      <c r="B584">
        <f>IF(Journal!$C584="",0,IFERROR(MATCH(Journal!$C584,Markets!$A$5:$A$154,0),0))</f>
        <v>0</v>
      </c>
      <c r="C584">
        <f>IF(B584&gt;0,INDEX(Markets!$C$5:$C$154,B584),"")</f>
        <v>0</v>
      </c>
      <c r="D584">
        <f>IF(B584&gt;0,INDEX(Markets!$F$5:$F$154,B584),"")</f>
        <v>0</v>
      </c>
      <c r="E584">
        <f>IF(B584&gt;0,IF(INDEX(Markets!$G$5:$G$154,B584)="",Journal!$D$4,INDEX(Markets!$G$5:$G$154,B584)),"")</f>
        <v>0</v>
      </c>
      <c r="F584">
        <f>IF(B584&gt;0,N(INDEX(Markets!$H$5:$H$154,B584)),0)</f>
        <v>0</v>
      </c>
      <c r="G584">
        <f>IF(Journal!$D584="LONG",1,IF(Journal!$D584="SHORT",-1,0))</f>
        <v>0</v>
      </c>
      <c r="H584">
        <f>IF(AND(ISNUMBER(Journal!$E584),ISNUMBER(Journal!$F584)),ABS(Journal!$E584-Journal!$F584),"")</f>
        <v>0</v>
      </c>
      <c r="I584">
        <f>IF(NOT(A584),"",IF(Journal!$C584="","INSTRUMENT MISSING",IF(B584=0,"UNKNOWN INSTRUMENT",IF(OR(NOT(ISNUMBER(C584)),NOT(ISNUMBER(D584))),"INSTRUMENT SPECS MISSING",IF(OR(C584&lt;=0,D584&lt;=0),"INSTRUMENT SPECS MISSING",IF(NOT(ISNUMBER(Journal!$E584)),"ENTRY MISSING",IF(NOT(ISNUMBER(Journal!$F584)),"SL MISSING",IF(Journal!$F584=Journal!$E584,"SL = ENTRY",IF(G584=0,"DIRECTION MISSING",IF(G584*(Journal!$E584-Journal!$F584)&lt;=0,"SL WRONG SIDE",IF(NOT(AND(ISNUMBER(Journal!$L584),Journal!$L584&gt;0)),IF(TRUE,"LOTS MISSING","RISK MISSING"),"")))))))))))</f>
        <v>0</v>
      </c>
      <c r="J584">
        <f>IF(NOT(A584),"",IF(I584&lt;&gt;"",I584,IF(AND(ISNUMBER(Journal!$G584),G584*(Journal!$G584-Journal!$E584)&lt;=0),"TP1 WRONG SIDE",IF(AND(ISNUMBER(Journal!$H584),G584*(Journal!$H584-Journal!$E584)&lt;=0),"TP2 WRONG SIDE",IF(AND(ISNUMBER(Journal!$I584),G584*(Journal!$I584-Journal!$E584)&lt;=0),"TP3 WRONG SIDE",IF(Journal!$K584="","OPEN",IF(AND(Journal!$M584&lt;&gt;"",OR(NOT(ISNUMBER(Journal!$M584)),Journal!$M584&lt;=0,Journal!$M584&gt;=1)),"TP1 % INVALID",IF(Journal!$K584="SL","OK",IF(Journal!$K584="TP",IF(ISNUMBER(Journal!$G584),"OK","TP1 MISSING"),IF(Journal!$K584="Manual exit",IF(ISNUMBER(Journal!$J584),"OK","MANUAL MISSING"),IF(Journal!$K584="TP1 + Breakeven",IF(ISNUMBER(Journal!$G584),"OK","TP1 MISSING"),IF(Journal!$K584="TP1 + Manual",IF(ISNUMBER(Journal!$G584),IF(ISNUMBER(Journal!$J584),"OK","MANUAL MISSING"),IF(ISNUMBER(Journal!$J584),"TP1 MISSING","TP1 &amp; MANUAL MISSING")),IF(Journal!$K584="Multiple TP",IF(ISNUMBER(Journal!$G584),IF(ISNUMBER(Journal!$H584),"OK","TP2 MISSING"),IF(ISNUMBER(Journal!$H584),"TP1 MISSING","TP1 &amp; TP2 MISSING")),"UNKNOWN OUTCOME")))))))))))))</f>
        <v>0</v>
      </c>
      <c r="K584">
        <f>J584="OK"</f>
        <v>0</v>
      </c>
      <c r="L584">
        <f>IF(ISNUMBER(Journal!$M584),Journal!$M584,0.5)</f>
        <v>0</v>
      </c>
      <c r="M584">
        <f>IF(NOT(K584),"",G584*IF(Journal!$K584="SL",Journal!$F584-Journal!$E584,IF(Journal!$K584="TP",Journal!$G584-Journal!$E584,IF(Journal!$K584="Manual exit",Journal!$J584-Journal!$E584,IF(Journal!$K584="TP1 + Breakeven",L584*(Journal!$G584-Journal!$E584),IF(Journal!$K584="TP1 + Manual",L584*(Journal!$G584-Journal!$E584)+(1-L584)*(Journal!$J584-Journal!$E584),(Journal!$G584+Journal!$H584+IF(ISNUMBER(Journal!$I584),Journal!$I584,0))/IF(ISNUMBER(Journal!$I584),3,2)-Journal!$E584))))))</f>
        <v>0</v>
      </c>
      <c r="N584">
        <f>IF(K584,Journal!$E584+G584*M584,"")</f>
        <v>0</v>
      </c>
      <c r="O584">
        <f>Q583</f>
        <v>0</v>
      </c>
      <c r="P584">
        <f>IF(OR(NOT(A584),I584&lt;&gt;""),"",Journal!$L584)</f>
        <v>0</v>
      </c>
      <c r="Q584">
        <f>O584+IF(K584,V584,0)</f>
        <v>0</v>
      </c>
      <c r="R584">
        <f>IF(P584="","",H584*P584*C584*D584)</f>
        <v>0</v>
      </c>
      <c r="S584">
        <f>IF(K584,M584*P584*C584*D584,"")</f>
        <v>0</v>
      </c>
      <c r="T584">
        <f>IF(K584,-IF(F584&gt;0,F584*Journal!$E584*P584*C584*D584,P584*E584),"")</f>
        <v>0</v>
      </c>
      <c r="U584">
        <f>IF(K584,IF(S584&gt;0,"W",IF(S584&lt;0,"L","B")),"")</f>
        <v>0</v>
      </c>
      <c r="V584">
        <f>IF(K584,S584+T584,"")</f>
        <v>0</v>
      </c>
      <c r="W584">
        <f>IF(K584,V584/O584,"")</f>
        <v>0</v>
      </c>
      <c r="X584">
        <f>IF(K584,M584/H584,"")</f>
        <v>0</v>
      </c>
      <c r="Y584">
        <f>IF(AND(OR(J584="OK",J584="OPEN"),ISNUMBER(Journal!$G584)),G584*(Journal!$G584-Journal!$E584)/H584,"")</f>
        <v>0</v>
      </c>
      <c r="Z584">
        <f>IF(AA584="","",IF(AND(ISNUMBER(Settings!$D$5),ISNUMBER(Settings!$E$5),IF(Settings!$D$5&lt;=Settings!$E$5,AND(AA584&gt;=Settings!$D$5,AA584&lt;Settings!$E$5),OR(AA584&gt;=Settings!$D$5,AA584&lt;Settings!$E$5))),Settings!$A$5,IF(AND(ISNUMBER(Settings!$D$6),ISNUMBER(Settings!$E$6),IF(Settings!$D$6&lt;=Settings!$E$6,AND(AA584&gt;=Settings!$D$6,AA584&lt;Settings!$E$6),OR(AA584&gt;=Settings!$D$6,AA584&lt;Settings!$E$6))),Settings!$A$6,IF(AND(ISNUMBER(Settings!$D$7),ISNUMBER(Settings!$E$7),IF(Settings!$D$7&lt;=Settings!$E$7,AND(AA584&gt;=Settings!$D$7,AA584&lt;Settings!$E$7),OR(AA584&gt;=Settings!$D$7,AA584&lt;Settings!$E$7))),Settings!$A$7,IF(AND(ISNUMBER(Settings!$D$8),ISNUMBER(Settings!$E$8),IF(Settings!$D$8&lt;=Settings!$E$8,AND(AA584&gt;=Settings!$D$8,AA584&lt;Settings!$E$8),OR(AA584&gt;=Settings!$D$8,AA584&lt;Settings!$E$8))),Settings!$A$8,IF(AND(ISNUMBER(Settings!$D$9),ISNUMBER(Settings!$E$9),IF(Settings!$D$9&lt;=Settings!$E$9,AND(AA584&gt;=Settings!$D$9,AA584&lt;Settings!$E$9),OR(AA584&gt;=Settings!$D$9,AA584&lt;Settings!$E$9))),Settings!$A$9,IF(AND(ISNUMBER(Settings!$D$10),ISNUMBER(Settings!$E$10),IF(Settings!$D$10&lt;=Settings!$E$10,AND(AA584&gt;=Settings!$D$10,AA584&lt;Settings!$E$10),OR(AA584&gt;=Settings!$D$10,AA584&lt;Settings!$E$10))),Settings!$A$10,"")))))))</f>
        <v>0</v>
      </c>
      <c r="AA584">
        <f>IF(AND(A584,ISNUMBER(Journal!$B584)),MOD(ROUND(MOD(Journal!$B584,1)*1440,0)-ROUND(Journal!$D$8*60,0),1440),"")</f>
        <v>0</v>
      </c>
      <c r="AB584">
        <f>IF(G584=1,"LONG",IF(G584=-1,"SHORT",""))</f>
        <v>0</v>
      </c>
      <c r="AC584">
        <f>AC583+IF(K584,1,0)</f>
        <v>0</v>
      </c>
      <c r="AD584">
        <f>IF(K584,AC584,"")</f>
        <v>0</v>
      </c>
      <c r="AE584">
        <f>J584="OPEN"</f>
        <v>0</v>
      </c>
      <c r="AF584">
        <f>AND(J584&lt;&gt;"",J584&lt;&gt;"OK",J584&lt;&gt;"OPEN")</f>
        <v>0</v>
      </c>
      <c r="AH584">
        <v>573</v>
      </c>
      <c r="AI584">
        <f>IF(AH584&gt;$AZ$11,"",IF(AH584=0,Journal!$D$3,INDEX($Q$11:$Q$1010,MATCH(AH584,$AD$11:$AD$1010,0))))</f>
        <v>0</v>
      </c>
      <c r="AJ584">
        <v>574</v>
      </c>
      <c r="AK584">
        <f>IF(AJ584&gt;$AZ$11,"",INDEX($P$11:$P$1010,MATCH(AJ584,$AD$11:$AD$1010,0)))</f>
        <v>0</v>
      </c>
    </row>
    <row r="585" spans="1:37">
      <c r="A585">
        <f>COUNTA(Journal!A585:M585)&gt;0</f>
        <v>0</v>
      </c>
      <c r="B585">
        <f>IF(Journal!$C585="",0,IFERROR(MATCH(Journal!$C585,Markets!$A$5:$A$154,0),0))</f>
        <v>0</v>
      </c>
      <c r="C585">
        <f>IF(B585&gt;0,INDEX(Markets!$C$5:$C$154,B585),"")</f>
        <v>0</v>
      </c>
      <c r="D585">
        <f>IF(B585&gt;0,INDEX(Markets!$F$5:$F$154,B585),"")</f>
        <v>0</v>
      </c>
      <c r="E585">
        <f>IF(B585&gt;0,IF(INDEX(Markets!$G$5:$G$154,B585)="",Journal!$D$4,INDEX(Markets!$G$5:$G$154,B585)),"")</f>
        <v>0</v>
      </c>
      <c r="F585">
        <f>IF(B585&gt;0,N(INDEX(Markets!$H$5:$H$154,B585)),0)</f>
        <v>0</v>
      </c>
      <c r="G585">
        <f>IF(Journal!$D585="LONG",1,IF(Journal!$D585="SHORT",-1,0))</f>
        <v>0</v>
      </c>
      <c r="H585">
        <f>IF(AND(ISNUMBER(Journal!$E585),ISNUMBER(Journal!$F585)),ABS(Journal!$E585-Journal!$F585),"")</f>
        <v>0</v>
      </c>
      <c r="I585">
        <f>IF(NOT(A585),"",IF(Journal!$C585="","INSTRUMENT MISSING",IF(B585=0,"UNKNOWN INSTRUMENT",IF(OR(NOT(ISNUMBER(C585)),NOT(ISNUMBER(D585))),"INSTRUMENT SPECS MISSING",IF(OR(C585&lt;=0,D585&lt;=0),"INSTRUMENT SPECS MISSING",IF(NOT(ISNUMBER(Journal!$E585)),"ENTRY MISSING",IF(NOT(ISNUMBER(Journal!$F585)),"SL MISSING",IF(Journal!$F585=Journal!$E585,"SL = ENTRY",IF(G585=0,"DIRECTION MISSING",IF(G585*(Journal!$E585-Journal!$F585)&lt;=0,"SL WRONG SIDE",IF(NOT(AND(ISNUMBER(Journal!$L585),Journal!$L585&gt;0)),IF(TRUE,"LOTS MISSING","RISK MISSING"),"")))))))))))</f>
        <v>0</v>
      </c>
      <c r="J585">
        <f>IF(NOT(A585),"",IF(I585&lt;&gt;"",I585,IF(AND(ISNUMBER(Journal!$G585),G585*(Journal!$G585-Journal!$E585)&lt;=0),"TP1 WRONG SIDE",IF(AND(ISNUMBER(Journal!$H585),G585*(Journal!$H585-Journal!$E585)&lt;=0),"TP2 WRONG SIDE",IF(AND(ISNUMBER(Journal!$I585),G585*(Journal!$I585-Journal!$E585)&lt;=0),"TP3 WRONG SIDE",IF(Journal!$K585="","OPEN",IF(AND(Journal!$M585&lt;&gt;"",OR(NOT(ISNUMBER(Journal!$M585)),Journal!$M585&lt;=0,Journal!$M585&gt;=1)),"TP1 % INVALID",IF(Journal!$K585="SL","OK",IF(Journal!$K585="TP",IF(ISNUMBER(Journal!$G585),"OK","TP1 MISSING"),IF(Journal!$K585="Manual exit",IF(ISNUMBER(Journal!$J585),"OK","MANUAL MISSING"),IF(Journal!$K585="TP1 + Breakeven",IF(ISNUMBER(Journal!$G585),"OK","TP1 MISSING"),IF(Journal!$K585="TP1 + Manual",IF(ISNUMBER(Journal!$G585),IF(ISNUMBER(Journal!$J585),"OK","MANUAL MISSING"),IF(ISNUMBER(Journal!$J585),"TP1 MISSING","TP1 &amp; MANUAL MISSING")),IF(Journal!$K585="Multiple TP",IF(ISNUMBER(Journal!$G585),IF(ISNUMBER(Journal!$H585),"OK","TP2 MISSING"),IF(ISNUMBER(Journal!$H585),"TP1 MISSING","TP1 &amp; TP2 MISSING")),"UNKNOWN OUTCOME")))))))))))))</f>
        <v>0</v>
      </c>
      <c r="K585">
        <f>J585="OK"</f>
        <v>0</v>
      </c>
      <c r="L585">
        <f>IF(ISNUMBER(Journal!$M585),Journal!$M585,0.5)</f>
        <v>0</v>
      </c>
      <c r="M585">
        <f>IF(NOT(K585),"",G585*IF(Journal!$K585="SL",Journal!$F585-Journal!$E585,IF(Journal!$K585="TP",Journal!$G585-Journal!$E585,IF(Journal!$K585="Manual exit",Journal!$J585-Journal!$E585,IF(Journal!$K585="TP1 + Breakeven",L585*(Journal!$G585-Journal!$E585),IF(Journal!$K585="TP1 + Manual",L585*(Journal!$G585-Journal!$E585)+(1-L585)*(Journal!$J585-Journal!$E585),(Journal!$G585+Journal!$H585+IF(ISNUMBER(Journal!$I585),Journal!$I585,0))/IF(ISNUMBER(Journal!$I585),3,2)-Journal!$E585))))))</f>
        <v>0</v>
      </c>
      <c r="N585">
        <f>IF(K585,Journal!$E585+G585*M585,"")</f>
        <v>0</v>
      </c>
      <c r="O585">
        <f>Q584</f>
        <v>0</v>
      </c>
      <c r="P585">
        <f>IF(OR(NOT(A585),I585&lt;&gt;""),"",Journal!$L585)</f>
        <v>0</v>
      </c>
      <c r="Q585">
        <f>O585+IF(K585,V585,0)</f>
        <v>0</v>
      </c>
      <c r="R585">
        <f>IF(P585="","",H585*P585*C585*D585)</f>
        <v>0</v>
      </c>
      <c r="S585">
        <f>IF(K585,M585*P585*C585*D585,"")</f>
        <v>0</v>
      </c>
      <c r="T585">
        <f>IF(K585,-IF(F585&gt;0,F585*Journal!$E585*P585*C585*D585,P585*E585),"")</f>
        <v>0</v>
      </c>
      <c r="U585">
        <f>IF(K585,IF(S585&gt;0,"W",IF(S585&lt;0,"L","B")),"")</f>
        <v>0</v>
      </c>
      <c r="V585">
        <f>IF(K585,S585+T585,"")</f>
        <v>0</v>
      </c>
      <c r="W585">
        <f>IF(K585,V585/O585,"")</f>
        <v>0</v>
      </c>
      <c r="X585">
        <f>IF(K585,M585/H585,"")</f>
        <v>0</v>
      </c>
      <c r="Y585">
        <f>IF(AND(OR(J585="OK",J585="OPEN"),ISNUMBER(Journal!$G585)),G585*(Journal!$G585-Journal!$E585)/H585,"")</f>
        <v>0</v>
      </c>
      <c r="Z585">
        <f>IF(AA585="","",IF(AND(ISNUMBER(Settings!$D$5),ISNUMBER(Settings!$E$5),IF(Settings!$D$5&lt;=Settings!$E$5,AND(AA585&gt;=Settings!$D$5,AA585&lt;Settings!$E$5),OR(AA585&gt;=Settings!$D$5,AA585&lt;Settings!$E$5))),Settings!$A$5,IF(AND(ISNUMBER(Settings!$D$6),ISNUMBER(Settings!$E$6),IF(Settings!$D$6&lt;=Settings!$E$6,AND(AA585&gt;=Settings!$D$6,AA585&lt;Settings!$E$6),OR(AA585&gt;=Settings!$D$6,AA585&lt;Settings!$E$6))),Settings!$A$6,IF(AND(ISNUMBER(Settings!$D$7),ISNUMBER(Settings!$E$7),IF(Settings!$D$7&lt;=Settings!$E$7,AND(AA585&gt;=Settings!$D$7,AA585&lt;Settings!$E$7),OR(AA585&gt;=Settings!$D$7,AA585&lt;Settings!$E$7))),Settings!$A$7,IF(AND(ISNUMBER(Settings!$D$8),ISNUMBER(Settings!$E$8),IF(Settings!$D$8&lt;=Settings!$E$8,AND(AA585&gt;=Settings!$D$8,AA585&lt;Settings!$E$8),OR(AA585&gt;=Settings!$D$8,AA585&lt;Settings!$E$8))),Settings!$A$8,IF(AND(ISNUMBER(Settings!$D$9),ISNUMBER(Settings!$E$9),IF(Settings!$D$9&lt;=Settings!$E$9,AND(AA585&gt;=Settings!$D$9,AA585&lt;Settings!$E$9),OR(AA585&gt;=Settings!$D$9,AA585&lt;Settings!$E$9))),Settings!$A$9,IF(AND(ISNUMBER(Settings!$D$10),ISNUMBER(Settings!$E$10),IF(Settings!$D$10&lt;=Settings!$E$10,AND(AA585&gt;=Settings!$D$10,AA585&lt;Settings!$E$10),OR(AA585&gt;=Settings!$D$10,AA585&lt;Settings!$E$10))),Settings!$A$10,"")))))))</f>
        <v>0</v>
      </c>
      <c r="AA585">
        <f>IF(AND(A585,ISNUMBER(Journal!$B585)),MOD(ROUND(MOD(Journal!$B585,1)*1440,0)-ROUND(Journal!$D$8*60,0),1440),"")</f>
        <v>0</v>
      </c>
      <c r="AB585">
        <f>IF(G585=1,"LONG",IF(G585=-1,"SHORT",""))</f>
        <v>0</v>
      </c>
      <c r="AC585">
        <f>AC584+IF(K585,1,0)</f>
        <v>0</v>
      </c>
      <c r="AD585">
        <f>IF(K585,AC585,"")</f>
        <v>0</v>
      </c>
      <c r="AE585">
        <f>J585="OPEN"</f>
        <v>0</v>
      </c>
      <c r="AF585">
        <f>AND(J585&lt;&gt;"",J585&lt;&gt;"OK",J585&lt;&gt;"OPEN")</f>
        <v>0</v>
      </c>
      <c r="AH585">
        <v>574</v>
      </c>
      <c r="AI585">
        <f>IF(AH585&gt;$AZ$11,"",IF(AH585=0,Journal!$D$3,INDEX($Q$11:$Q$1010,MATCH(AH585,$AD$11:$AD$1010,0))))</f>
        <v>0</v>
      </c>
      <c r="AJ585">
        <v>575</v>
      </c>
      <c r="AK585">
        <f>IF(AJ585&gt;$AZ$11,"",INDEX($P$11:$P$1010,MATCH(AJ585,$AD$11:$AD$1010,0)))</f>
        <v>0</v>
      </c>
    </row>
    <row r="586" spans="1:37">
      <c r="A586">
        <f>COUNTA(Journal!A586:M586)&gt;0</f>
        <v>0</v>
      </c>
      <c r="B586">
        <f>IF(Journal!$C586="",0,IFERROR(MATCH(Journal!$C586,Markets!$A$5:$A$154,0),0))</f>
        <v>0</v>
      </c>
      <c r="C586">
        <f>IF(B586&gt;0,INDEX(Markets!$C$5:$C$154,B586),"")</f>
        <v>0</v>
      </c>
      <c r="D586">
        <f>IF(B586&gt;0,INDEX(Markets!$F$5:$F$154,B586),"")</f>
        <v>0</v>
      </c>
      <c r="E586">
        <f>IF(B586&gt;0,IF(INDEX(Markets!$G$5:$G$154,B586)="",Journal!$D$4,INDEX(Markets!$G$5:$G$154,B586)),"")</f>
        <v>0</v>
      </c>
      <c r="F586">
        <f>IF(B586&gt;0,N(INDEX(Markets!$H$5:$H$154,B586)),0)</f>
        <v>0</v>
      </c>
      <c r="G586">
        <f>IF(Journal!$D586="LONG",1,IF(Journal!$D586="SHORT",-1,0))</f>
        <v>0</v>
      </c>
      <c r="H586">
        <f>IF(AND(ISNUMBER(Journal!$E586),ISNUMBER(Journal!$F586)),ABS(Journal!$E586-Journal!$F586),"")</f>
        <v>0</v>
      </c>
      <c r="I586">
        <f>IF(NOT(A586),"",IF(Journal!$C586="","INSTRUMENT MISSING",IF(B586=0,"UNKNOWN INSTRUMENT",IF(OR(NOT(ISNUMBER(C586)),NOT(ISNUMBER(D586))),"INSTRUMENT SPECS MISSING",IF(OR(C586&lt;=0,D586&lt;=0),"INSTRUMENT SPECS MISSING",IF(NOT(ISNUMBER(Journal!$E586)),"ENTRY MISSING",IF(NOT(ISNUMBER(Journal!$F586)),"SL MISSING",IF(Journal!$F586=Journal!$E586,"SL = ENTRY",IF(G586=0,"DIRECTION MISSING",IF(G586*(Journal!$E586-Journal!$F586)&lt;=0,"SL WRONG SIDE",IF(NOT(AND(ISNUMBER(Journal!$L586),Journal!$L586&gt;0)),IF(TRUE,"LOTS MISSING","RISK MISSING"),"")))))))))))</f>
        <v>0</v>
      </c>
      <c r="J586">
        <f>IF(NOT(A586),"",IF(I586&lt;&gt;"",I586,IF(AND(ISNUMBER(Journal!$G586),G586*(Journal!$G586-Journal!$E586)&lt;=0),"TP1 WRONG SIDE",IF(AND(ISNUMBER(Journal!$H586),G586*(Journal!$H586-Journal!$E586)&lt;=0),"TP2 WRONG SIDE",IF(AND(ISNUMBER(Journal!$I586),G586*(Journal!$I586-Journal!$E586)&lt;=0),"TP3 WRONG SIDE",IF(Journal!$K586="","OPEN",IF(AND(Journal!$M586&lt;&gt;"",OR(NOT(ISNUMBER(Journal!$M586)),Journal!$M586&lt;=0,Journal!$M586&gt;=1)),"TP1 % INVALID",IF(Journal!$K586="SL","OK",IF(Journal!$K586="TP",IF(ISNUMBER(Journal!$G586),"OK","TP1 MISSING"),IF(Journal!$K586="Manual exit",IF(ISNUMBER(Journal!$J586),"OK","MANUAL MISSING"),IF(Journal!$K586="TP1 + Breakeven",IF(ISNUMBER(Journal!$G586),"OK","TP1 MISSING"),IF(Journal!$K586="TP1 + Manual",IF(ISNUMBER(Journal!$G586),IF(ISNUMBER(Journal!$J586),"OK","MANUAL MISSING"),IF(ISNUMBER(Journal!$J586),"TP1 MISSING","TP1 &amp; MANUAL MISSING")),IF(Journal!$K586="Multiple TP",IF(ISNUMBER(Journal!$G586),IF(ISNUMBER(Journal!$H586),"OK","TP2 MISSING"),IF(ISNUMBER(Journal!$H586),"TP1 MISSING","TP1 &amp; TP2 MISSING")),"UNKNOWN OUTCOME")))))))))))))</f>
        <v>0</v>
      </c>
      <c r="K586">
        <f>J586="OK"</f>
        <v>0</v>
      </c>
      <c r="L586">
        <f>IF(ISNUMBER(Journal!$M586),Journal!$M586,0.5)</f>
        <v>0</v>
      </c>
      <c r="M586">
        <f>IF(NOT(K586),"",G586*IF(Journal!$K586="SL",Journal!$F586-Journal!$E586,IF(Journal!$K586="TP",Journal!$G586-Journal!$E586,IF(Journal!$K586="Manual exit",Journal!$J586-Journal!$E586,IF(Journal!$K586="TP1 + Breakeven",L586*(Journal!$G586-Journal!$E586),IF(Journal!$K586="TP1 + Manual",L586*(Journal!$G586-Journal!$E586)+(1-L586)*(Journal!$J586-Journal!$E586),(Journal!$G586+Journal!$H586+IF(ISNUMBER(Journal!$I586),Journal!$I586,0))/IF(ISNUMBER(Journal!$I586),3,2)-Journal!$E586))))))</f>
        <v>0</v>
      </c>
      <c r="N586">
        <f>IF(K586,Journal!$E586+G586*M586,"")</f>
        <v>0</v>
      </c>
      <c r="O586">
        <f>Q585</f>
        <v>0</v>
      </c>
      <c r="P586">
        <f>IF(OR(NOT(A586),I586&lt;&gt;""),"",Journal!$L586)</f>
        <v>0</v>
      </c>
      <c r="Q586">
        <f>O586+IF(K586,V586,0)</f>
        <v>0</v>
      </c>
      <c r="R586">
        <f>IF(P586="","",H586*P586*C586*D586)</f>
        <v>0</v>
      </c>
      <c r="S586">
        <f>IF(K586,M586*P586*C586*D586,"")</f>
        <v>0</v>
      </c>
      <c r="T586">
        <f>IF(K586,-IF(F586&gt;0,F586*Journal!$E586*P586*C586*D586,P586*E586),"")</f>
        <v>0</v>
      </c>
      <c r="U586">
        <f>IF(K586,IF(S586&gt;0,"W",IF(S586&lt;0,"L","B")),"")</f>
        <v>0</v>
      </c>
      <c r="V586">
        <f>IF(K586,S586+T586,"")</f>
        <v>0</v>
      </c>
      <c r="W586">
        <f>IF(K586,V586/O586,"")</f>
        <v>0</v>
      </c>
      <c r="X586">
        <f>IF(K586,M586/H586,"")</f>
        <v>0</v>
      </c>
      <c r="Y586">
        <f>IF(AND(OR(J586="OK",J586="OPEN"),ISNUMBER(Journal!$G586)),G586*(Journal!$G586-Journal!$E586)/H586,"")</f>
        <v>0</v>
      </c>
      <c r="Z586">
        <f>IF(AA586="","",IF(AND(ISNUMBER(Settings!$D$5),ISNUMBER(Settings!$E$5),IF(Settings!$D$5&lt;=Settings!$E$5,AND(AA586&gt;=Settings!$D$5,AA586&lt;Settings!$E$5),OR(AA586&gt;=Settings!$D$5,AA586&lt;Settings!$E$5))),Settings!$A$5,IF(AND(ISNUMBER(Settings!$D$6),ISNUMBER(Settings!$E$6),IF(Settings!$D$6&lt;=Settings!$E$6,AND(AA586&gt;=Settings!$D$6,AA586&lt;Settings!$E$6),OR(AA586&gt;=Settings!$D$6,AA586&lt;Settings!$E$6))),Settings!$A$6,IF(AND(ISNUMBER(Settings!$D$7),ISNUMBER(Settings!$E$7),IF(Settings!$D$7&lt;=Settings!$E$7,AND(AA586&gt;=Settings!$D$7,AA586&lt;Settings!$E$7),OR(AA586&gt;=Settings!$D$7,AA586&lt;Settings!$E$7))),Settings!$A$7,IF(AND(ISNUMBER(Settings!$D$8),ISNUMBER(Settings!$E$8),IF(Settings!$D$8&lt;=Settings!$E$8,AND(AA586&gt;=Settings!$D$8,AA586&lt;Settings!$E$8),OR(AA586&gt;=Settings!$D$8,AA586&lt;Settings!$E$8))),Settings!$A$8,IF(AND(ISNUMBER(Settings!$D$9),ISNUMBER(Settings!$E$9),IF(Settings!$D$9&lt;=Settings!$E$9,AND(AA586&gt;=Settings!$D$9,AA586&lt;Settings!$E$9),OR(AA586&gt;=Settings!$D$9,AA586&lt;Settings!$E$9))),Settings!$A$9,IF(AND(ISNUMBER(Settings!$D$10),ISNUMBER(Settings!$E$10),IF(Settings!$D$10&lt;=Settings!$E$10,AND(AA586&gt;=Settings!$D$10,AA586&lt;Settings!$E$10),OR(AA586&gt;=Settings!$D$10,AA586&lt;Settings!$E$10))),Settings!$A$10,"")))))))</f>
        <v>0</v>
      </c>
      <c r="AA586">
        <f>IF(AND(A586,ISNUMBER(Journal!$B586)),MOD(ROUND(MOD(Journal!$B586,1)*1440,0)-ROUND(Journal!$D$8*60,0),1440),"")</f>
        <v>0</v>
      </c>
      <c r="AB586">
        <f>IF(G586=1,"LONG",IF(G586=-1,"SHORT",""))</f>
        <v>0</v>
      </c>
      <c r="AC586">
        <f>AC585+IF(K586,1,0)</f>
        <v>0</v>
      </c>
      <c r="AD586">
        <f>IF(K586,AC586,"")</f>
        <v>0</v>
      </c>
      <c r="AE586">
        <f>J586="OPEN"</f>
        <v>0</v>
      </c>
      <c r="AF586">
        <f>AND(J586&lt;&gt;"",J586&lt;&gt;"OK",J586&lt;&gt;"OPEN")</f>
        <v>0</v>
      </c>
      <c r="AH586">
        <v>575</v>
      </c>
      <c r="AI586">
        <f>IF(AH586&gt;$AZ$11,"",IF(AH586=0,Journal!$D$3,INDEX($Q$11:$Q$1010,MATCH(AH586,$AD$11:$AD$1010,0))))</f>
        <v>0</v>
      </c>
      <c r="AJ586">
        <v>576</v>
      </c>
      <c r="AK586">
        <f>IF(AJ586&gt;$AZ$11,"",INDEX($P$11:$P$1010,MATCH(AJ586,$AD$11:$AD$1010,0)))</f>
        <v>0</v>
      </c>
    </row>
    <row r="587" spans="1:37">
      <c r="A587">
        <f>COUNTA(Journal!A587:M587)&gt;0</f>
        <v>0</v>
      </c>
      <c r="B587">
        <f>IF(Journal!$C587="",0,IFERROR(MATCH(Journal!$C587,Markets!$A$5:$A$154,0),0))</f>
        <v>0</v>
      </c>
      <c r="C587">
        <f>IF(B587&gt;0,INDEX(Markets!$C$5:$C$154,B587),"")</f>
        <v>0</v>
      </c>
      <c r="D587">
        <f>IF(B587&gt;0,INDEX(Markets!$F$5:$F$154,B587),"")</f>
        <v>0</v>
      </c>
      <c r="E587">
        <f>IF(B587&gt;0,IF(INDEX(Markets!$G$5:$G$154,B587)="",Journal!$D$4,INDEX(Markets!$G$5:$G$154,B587)),"")</f>
        <v>0</v>
      </c>
      <c r="F587">
        <f>IF(B587&gt;0,N(INDEX(Markets!$H$5:$H$154,B587)),0)</f>
        <v>0</v>
      </c>
      <c r="G587">
        <f>IF(Journal!$D587="LONG",1,IF(Journal!$D587="SHORT",-1,0))</f>
        <v>0</v>
      </c>
      <c r="H587">
        <f>IF(AND(ISNUMBER(Journal!$E587),ISNUMBER(Journal!$F587)),ABS(Journal!$E587-Journal!$F587),"")</f>
        <v>0</v>
      </c>
      <c r="I587">
        <f>IF(NOT(A587),"",IF(Journal!$C587="","INSTRUMENT MISSING",IF(B587=0,"UNKNOWN INSTRUMENT",IF(OR(NOT(ISNUMBER(C587)),NOT(ISNUMBER(D587))),"INSTRUMENT SPECS MISSING",IF(OR(C587&lt;=0,D587&lt;=0),"INSTRUMENT SPECS MISSING",IF(NOT(ISNUMBER(Journal!$E587)),"ENTRY MISSING",IF(NOT(ISNUMBER(Journal!$F587)),"SL MISSING",IF(Journal!$F587=Journal!$E587,"SL = ENTRY",IF(G587=0,"DIRECTION MISSING",IF(G587*(Journal!$E587-Journal!$F587)&lt;=0,"SL WRONG SIDE",IF(NOT(AND(ISNUMBER(Journal!$L587),Journal!$L587&gt;0)),IF(TRUE,"LOTS MISSING","RISK MISSING"),"")))))))))))</f>
        <v>0</v>
      </c>
      <c r="J587">
        <f>IF(NOT(A587),"",IF(I587&lt;&gt;"",I587,IF(AND(ISNUMBER(Journal!$G587),G587*(Journal!$G587-Journal!$E587)&lt;=0),"TP1 WRONG SIDE",IF(AND(ISNUMBER(Journal!$H587),G587*(Journal!$H587-Journal!$E587)&lt;=0),"TP2 WRONG SIDE",IF(AND(ISNUMBER(Journal!$I587),G587*(Journal!$I587-Journal!$E587)&lt;=0),"TP3 WRONG SIDE",IF(Journal!$K587="","OPEN",IF(AND(Journal!$M587&lt;&gt;"",OR(NOT(ISNUMBER(Journal!$M587)),Journal!$M587&lt;=0,Journal!$M587&gt;=1)),"TP1 % INVALID",IF(Journal!$K587="SL","OK",IF(Journal!$K587="TP",IF(ISNUMBER(Journal!$G587),"OK","TP1 MISSING"),IF(Journal!$K587="Manual exit",IF(ISNUMBER(Journal!$J587),"OK","MANUAL MISSING"),IF(Journal!$K587="TP1 + Breakeven",IF(ISNUMBER(Journal!$G587),"OK","TP1 MISSING"),IF(Journal!$K587="TP1 + Manual",IF(ISNUMBER(Journal!$G587),IF(ISNUMBER(Journal!$J587),"OK","MANUAL MISSING"),IF(ISNUMBER(Journal!$J587),"TP1 MISSING","TP1 &amp; MANUAL MISSING")),IF(Journal!$K587="Multiple TP",IF(ISNUMBER(Journal!$G587),IF(ISNUMBER(Journal!$H587),"OK","TP2 MISSING"),IF(ISNUMBER(Journal!$H587),"TP1 MISSING","TP1 &amp; TP2 MISSING")),"UNKNOWN OUTCOME")))))))))))))</f>
        <v>0</v>
      </c>
      <c r="K587">
        <f>J587="OK"</f>
        <v>0</v>
      </c>
      <c r="L587">
        <f>IF(ISNUMBER(Journal!$M587),Journal!$M587,0.5)</f>
        <v>0</v>
      </c>
      <c r="M587">
        <f>IF(NOT(K587),"",G587*IF(Journal!$K587="SL",Journal!$F587-Journal!$E587,IF(Journal!$K587="TP",Journal!$G587-Journal!$E587,IF(Journal!$K587="Manual exit",Journal!$J587-Journal!$E587,IF(Journal!$K587="TP1 + Breakeven",L587*(Journal!$G587-Journal!$E587),IF(Journal!$K587="TP1 + Manual",L587*(Journal!$G587-Journal!$E587)+(1-L587)*(Journal!$J587-Journal!$E587),(Journal!$G587+Journal!$H587+IF(ISNUMBER(Journal!$I587),Journal!$I587,0))/IF(ISNUMBER(Journal!$I587),3,2)-Journal!$E587))))))</f>
        <v>0</v>
      </c>
      <c r="N587">
        <f>IF(K587,Journal!$E587+G587*M587,"")</f>
        <v>0</v>
      </c>
      <c r="O587">
        <f>Q586</f>
        <v>0</v>
      </c>
      <c r="P587">
        <f>IF(OR(NOT(A587),I587&lt;&gt;""),"",Journal!$L587)</f>
        <v>0</v>
      </c>
      <c r="Q587">
        <f>O587+IF(K587,V587,0)</f>
        <v>0</v>
      </c>
      <c r="R587">
        <f>IF(P587="","",H587*P587*C587*D587)</f>
        <v>0</v>
      </c>
      <c r="S587">
        <f>IF(K587,M587*P587*C587*D587,"")</f>
        <v>0</v>
      </c>
      <c r="T587">
        <f>IF(K587,-IF(F587&gt;0,F587*Journal!$E587*P587*C587*D587,P587*E587),"")</f>
        <v>0</v>
      </c>
      <c r="U587">
        <f>IF(K587,IF(S587&gt;0,"W",IF(S587&lt;0,"L","B")),"")</f>
        <v>0</v>
      </c>
      <c r="V587">
        <f>IF(K587,S587+T587,"")</f>
        <v>0</v>
      </c>
      <c r="W587">
        <f>IF(K587,V587/O587,"")</f>
        <v>0</v>
      </c>
      <c r="X587">
        <f>IF(K587,M587/H587,"")</f>
        <v>0</v>
      </c>
      <c r="Y587">
        <f>IF(AND(OR(J587="OK",J587="OPEN"),ISNUMBER(Journal!$G587)),G587*(Journal!$G587-Journal!$E587)/H587,"")</f>
        <v>0</v>
      </c>
      <c r="Z587">
        <f>IF(AA587="","",IF(AND(ISNUMBER(Settings!$D$5),ISNUMBER(Settings!$E$5),IF(Settings!$D$5&lt;=Settings!$E$5,AND(AA587&gt;=Settings!$D$5,AA587&lt;Settings!$E$5),OR(AA587&gt;=Settings!$D$5,AA587&lt;Settings!$E$5))),Settings!$A$5,IF(AND(ISNUMBER(Settings!$D$6),ISNUMBER(Settings!$E$6),IF(Settings!$D$6&lt;=Settings!$E$6,AND(AA587&gt;=Settings!$D$6,AA587&lt;Settings!$E$6),OR(AA587&gt;=Settings!$D$6,AA587&lt;Settings!$E$6))),Settings!$A$6,IF(AND(ISNUMBER(Settings!$D$7),ISNUMBER(Settings!$E$7),IF(Settings!$D$7&lt;=Settings!$E$7,AND(AA587&gt;=Settings!$D$7,AA587&lt;Settings!$E$7),OR(AA587&gt;=Settings!$D$7,AA587&lt;Settings!$E$7))),Settings!$A$7,IF(AND(ISNUMBER(Settings!$D$8),ISNUMBER(Settings!$E$8),IF(Settings!$D$8&lt;=Settings!$E$8,AND(AA587&gt;=Settings!$D$8,AA587&lt;Settings!$E$8),OR(AA587&gt;=Settings!$D$8,AA587&lt;Settings!$E$8))),Settings!$A$8,IF(AND(ISNUMBER(Settings!$D$9),ISNUMBER(Settings!$E$9),IF(Settings!$D$9&lt;=Settings!$E$9,AND(AA587&gt;=Settings!$D$9,AA587&lt;Settings!$E$9),OR(AA587&gt;=Settings!$D$9,AA587&lt;Settings!$E$9))),Settings!$A$9,IF(AND(ISNUMBER(Settings!$D$10),ISNUMBER(Settings!$E$10),IF(Settings!$D$10&lt;=Settings!$E$10,AND(AA587&gt;=Settings!$D$10,AA587&lt;Settings!$E$10),OR(AA587&gt;=Settings!$D$10,AA587&lt;Settings!$E$10))),Settings!$A$10,"")))))))</f>
        <v>0</v>
      </c>
      <c r="AA587">
        <f>IF(AND(A587,ISNUMBER(Journal!$B587)),MOD(ROUND(MOD(Journal!$B587,1)*1440,0)-ROUND(Journal!$D$8*60,0),1440),"")</f>
        <v>0</v>
      </c>
      <c r="AB587">
        <f>IF(G587=1,"LONG",IF(G587=-1,"SHORT",""))</f>
        <v>0</v>
      </c>
      <c r="AC587">
        <f>AC586+IF(K587,1,0)</f>
        <v>0</v>
      </c>
      <c r="AD587">
        <f>IF(K587,AC587,"")</f>
        <v>0</v>
      </c>
      <c r="AE587">
        <f>J587="OPEN"</f>
        <v>0</v>
      </c>
      <c r="AF587">
        <f>AND(J587&lt;&gt;"",J587&lt;&gt;"OK",J587&lt;&gt;"OPEN")</f>
        <v>0</v>
      </c>
      <c r="AH587">
        <v>576</v>
      </c>
      <c r="AI587">
        <f>IF(AH587&gt;$AZ$11,"",IF(AH587=0,Journal!$D$3,INDEX($Q$11:$Q$1010,MATCH(AH587,$AD$11:$AD$1010,0))))</f>
        <v>0</v>
      </c>
      <c r="AJ587">
        <v>577</v>
      </c>
      <c r="AK587">
        <f>IF(AJ587&gt;$AZ$11,"",INDEX($P$11:$P$1010,MATCH(AJ587,$AD$11:$AD$1010,0)))</f>
        <v>0</v>
      </c>
    </row>
    <row r="588" spans="1:37">
      <c r="A588">
        <f>COUNTA(Journal!A588:M588)&gt;0</f>
        <v>0</v>
      </c>
      <c r="B588">
        <f>IF(Journal!$C588="",0,IFERROR(MATCH(Journal!$C588,Markets!$A$5:$A$154,0),0))</f>
        <v>0</v>
      </c>
      <c r="C588">
        <f>IF(B588&gt;0,INDEX(Markets!$C$5:$C$154,B588),"")</f>
        <v>0</v>
      </c>
      <c r="D588">
        <f>IF(B588&gt;0,INDEX(Markets!$F$5:$F$154,B588),"")</f>
        <v>0</v>
      </c>
      <c r="E588">
        <f>IF(B588&gt;0,IF(INDEX(Markets!$G$5:$G$154,B588)="",Journal!$D$4,INDEX(Markets!$G$5:$G$154,B588)),"")</f>
        <v>0</v>
      </c>
      <c r="F588">
        <f>IF(B588&gt;0,N(INDEX(Markets!$H$5:$H$154,B588)),0)</f>
        <v>0</v>
      </c>
      <c r="G588">
        <f>IF(Journal!$D588="LONG",1,IF(Journal!$D588="SHORT",-1,0))</f>
        <v>0</v>
      </c>
      <c r="H588">
        <f>IF(AND(ISNUMBER(Journal!$E588),ISNUMBER(Journal!$F588)),ABS(Journal!$E588-Journal!$F588),"")</f>
        <v>0</v>
      </c>
      <c r="I588">
        <f>IF(NOT(A588),"",IF(Journal!$C588="","INSTRUMENT MISSING",IF(B588=0,"UNKNOWN INSTRUMENT",IF(OR(NOT(ISNUMBER(C588)),NOT(ISNUMBER(D588))),"INSTRUMENT SPECS MISSING",IF(OR(C588&lt;=0,D588&lt;=0),"INSTRUMENT SPECS MISSING",IF(NOT(ISNUMBER(Journal!$E588)),"ENTRY MISSING",IF(NOT(ISNUMBER(Journal!$F588)),"SL MISSING",IF(Journal!$F588=Journal!$E588,"SL = ENTRY",IF(G588=0,"DIRECTION MISSING",IF(G588*(Journal!$E588-Journal!$F588)&lt;=0,"SL WRONG SIDE",IF(NOT(AND(ISNUMBER(Journal!$L588),Journal!$L588&gt;0)),IF(TRUE,"LOTS MISSING","RISK MISSING"),"")))))))))))</f>
        <v>0</v>
      </c>
      <c r="J588">
        <f>IF(NOT(A588),"",IF(I588&lt;&gt;"",I588,IF(AND(ISNUMBER(Journal!$G588),G588*(Journal!$G588-Journal!$E588)&lt;=0),"TP1 WRONG SIDE",IF(AND(ISNUMBER(Journal!$H588),G588*(Journal!$H588-Journal!$E588)&lt;=0),"TP2 WRONG SIDE",IF(AND(ISNUMBER(Journal!$I588),G588*(Journal!$I588-Journal!$E588)&lt;=0),"TP3 WRONG SIDE",IF(Journal!$K588="","OPEN",IF(AND(Journal!$M588&lt;&gt;"",OR(NOT(ISNUMBER(Journal!$M588)),Journal!$M588&lt;=0,Journal!$M588&gt;=1)),"TP1 % INVALID",IF(Journal!$K588="SL","OK",IF(Journal!$K588="TP",IF(ISNUMBER(Journal!$G588),"OK","TP1 MISSING"),IF(Journal!$K588="Manual exit",IF(ISNUMBER(Journal!$J588),"OK","MANUAL MISSING"),IF(Journal!$K588="TP1 + Breakeven",IF(ISNUMBER(Journal!$G588),"OK","TP1 MISSING"),IF(Journal!$K588="TP1 + Manual",IF(ISNUMBER(Journal!$G588),IF(ISNUMBER(Journal!$J588),"OK","MANUAL MISSING"),IF(ISNUMBER(Journal!$J588),"TP1 MISSING","TP1 &amp; MANUAL MISSING")),IF(Journal!$K588="Multiple TP",IF(ISNUMBER(Journal!$G588),IF(ISNUMBER(Journal!$H588),"OK","TP2 MISSING"),IF(ISNUMBER(Journal!$H588),"TP1 MISSING","TP1 &amp; TP2 MISSING")),"UNKNOWN OUTCOME")))))))))))))</f>
        <v>0</v>
      </c>
      <c r="K588">
        <f>J588="OK"</f>
        <v>0</v>
      </c>
      <c r="L588">
        <f>IF(ISNUMBER(Journal!$M588),Journal!$M588,0.5)</f>
        <v>0</v>
      </c>
      <c r="M588">
        <f>IF(NOT(K588),"",G588*IF(Journal!$K588="SL",Journal!$F588-Journal!$E588,IF(Journal!$K588="TP",Journal!$G588-Journal!$E588,IF(Journal!$K588="Manual exit",Journal!$J588-Journal!$E588,IF(Journal!$K588="TP1 + Breakeven",L588*(Journal!$G588-Journal!$E588),IF(Journal!$K588="TP1 + Manual",L588*(Journal!$G588-Journal!$E588)+(1-L588)*(Journal!$J588-Journal!$E588),(Journal!$G588+Journal!$H588+IF(ISNUMBER(Journal!$I588),Journal!$I588,0))/IF(ISNUMBER(Journal!$I588),3,2)-Journal!$E588))))))</f>
        <v>0</v>
      </c>
      <c r="N588">
        <f>IF(K588,Journal!$E588+G588*M588,"")</f>
        <v>0</v>
      </c>
      <c r="O588">
        <f>Q587</f>
        <v>0</v>
      </c>
      <c r="P588">
        <f>IF(OR(NOT(A588),I588&lt;&gt;""),"",Journal!$L588)</f>
        <v>0</v>
      </c>
      <c r="Q588">
        <f>O588+IF(K588,V588,0)</f>
        <v>0</v>
      </c>
      <c r="R588">
        <f>IF(P588="","",H588*P588*C588*D588)</f>
        <v>0</v>
      </c>
      <c r="S588">
        <f>IF(K588,M588*P588*C588*D588,"")</f>
        <v>0</v>
      </c>
      <c r="T588">
        <f>IF(K588,-IF(F588&gt;0,F588*Journal!$E588*P588*C588*D588,P588*E588),"")</f>
        <v>0</v>
      </c>
      <c r="U588">
        <f>IF(K588,IF(S588&gt;0,"W",IF(S588&lt;0,"L","B")),"")</f>
        <v>0</v>
      </c>
      <c r="V588">
        <f>IF(K588,S588+T588,"")</f>
        <v>0</v>
      </c>
      <c r="W588">
        <f>IF(K588,V588/O588,"")</f>
        <v>0</v>
      </c>
      <c r="X588">
        <f>IF(K588,M588/H588,"")</f>
        <v>0</v>
      </c>
      <c r="Y588">
        <f>IF(AND(OR(J588="OK",J588="OPEN"),ISNUMBER(Journal!$G588)),G588*(Journal!$G588-Journal!$E588)/H588,"")</f>
        <v>0</v>
      </c>
      <c r="Z588">
        <f>IF(AA588="","",IF(AND(ISNUMBER(Settings!$D$5),ISNUMBER(Settings!$E$5),IF(Settings!$D$5&lt;=Settings!$E$5,AND(AA588&gt;=Settings!$D$5,AA588&lt;Settings!$E$5),OR(AA588&gt;=Settings!$D$5,AA588&lt;Settings!$E$5))),Settings!$A$5,IF(AND(ISNUMBER(Settings!$D$6),ISNUMBER(Settings!$E$6),IF(Settings!$D$6&lt;=Settings!$E$6,AND(AA588&gt;=Settings!$D$6,AA588&lt;Settings!$E$6),OR(AA588&gt;=Settings!$D$6,AA588&lt;Settings!$E$6))),Settings!$A$6,IF(AND(ISNUMBER(Settings!$D$7),ISNUMBER(Settings!$E$7),IF(Settings!$D$7&lt;=Settings!$E$7,AND(AA588&gt;=Settings!$D$7,AA588&lt;Settings!$E$7),OR(AA588&gt;=Settings!$D$7,AA588&lt;Settings!$E$7))),Settings!$A$7,IF(AND(ISNUMBER(Settings!$D$8),ISNUMBER(Settings!$E$8),IF(Settings!$D$8&lt;=Settings!$E$8,AND(AA588&gt;=Settings!$D$8,AA588&lt;Settings!$E$8),OR(AA588&gt;=Settings!$D$8,AA588&lt;Settings!$E$8))),Settings!$A$8,IF(AND(ISNUMBER(Settings!$D$9),ISNUMBER(Settings!$E$9),IF(Settings!$D$9&lt;=Settings!$E$9,AND(AA588&gt;=Settings!$D$9,AA588&lt;Settings!$E$9),OR(AA588&gt;=Settings!$D$9,AA588&lt;Settings!$E$9))),Settings!$A$9,IF(AND(ISNUMBER(Settings!$D$10),ISNUMBER(Settings!$E$10),IF(Settings!$D$10&lt;=Settings!$E$10,AND(AA588&gt;=Settings!$D$10,AA588&lt;Settings!$E$10),OR(AA588&gt;=Settings!$D$10,AA588&lt;Settings!$E$10))),Settings!$A$10,"")))))))</f>
        <v>0</v>
      </c>
      <c r="AA588">
        <f>IF(AND(A588,ISNUMBER(Journal!$B588)),MOD(ROUND(MOD(Journal!$B588,1)*1440,0)-ROUND(Journal!$D$8*60,0),1440),"")</f>
        <v>0</v>
      </c>
      <c r="AB588">
        <f>IF(G588=1,"LONG",IF(G588=-1,"SHORT",""))</f>
        <v>0</v>
      </c>
      <c r="AC588">
        <f>AC587+IF(K588,1,0)</f>
        <v>0</v>
      </c>
      <c r="AD588">
        <f>IF(K588,AC588,"")</f>
        <v>0</v>
      </c>
      <c r="AE588">
        <f>J588="OPEN"</f>
        <v>0</v>
      </c>
      <c r="AF588">
        <f>AND(J588&lt;&gt;"",J588&lt;&gt;"OK",J588&lt;&gt;"OPEN")</f>
        <v>0</v>
      </c>
      <c r="AH588">
        <v>577</v>
      </c>
      <c r="AI588">
        <f>IF(AH588&gt;$AZ$11,"",IF(AH588=0,Journal!$D$3,INDEX($Q$11:$Q$1010,MATCH(AH588,$AD$11:$AD$1010,0))))</f>
        <v>0</v>
      </c>
      <c r="AJ588">
        <v>578</v>
      </c>
      <c r="AK588">
        <f>IF(AJ588&gt;$AZ$11,"",INDEX($P$11:$P$1010,MATCH(AJ588,$AD$11:$AD$1010,0)))</f>
        <v>0</v>
      </c>
    </row>
    <row r="589" spans="1:37">
      <c r="A589">
        <f>COUNTA(Journal!A589:M589)&gt;0</f>
        <v>0</v>
      </c>
      <c r="B589">
        <f>IF(Journal!$C589="",0,IFERROR(MATCH(Journal!$C589,Markets!$A$5:$A$154,0),0))</f>
        <v>0</v>
      </c>
      <c r="C589">
        <f>IF(B589&gt;0,INDEX(Markets!$C$5:$C$154,B589),"")</f>
        <v>0</v>
      </c>
      <c r="D589">
        <f>IF(B589&gt;0,INDEX(Markets!$F$5:$F$154,B589),"")</f>
        <v>0</v>
      </c>
      <c r="E589">
        <f>IF(B589&gt;0,IF(INDEX(Markets!$G$5:$G$154,B589)="",Journal!$D$4,INDEX(Markets!$G$5:$G$154,B589)),"")</f>
        <v>0</v>
      </c>
      <c r="F589">
        <f>IF(B589&gt;0,N(INDEX(Markets!$H$5:$H$154,B589)),0)</f>
        <v>0</v>
      </c>
      <c r="G589">
        <f>IF(Journal!$D589="LONG",1,IF(Journal!$D589="SHORT",-1,0))</f>
        <v>0</v>
      </c>
      <c r="H589">
        <f>IF(AND(ISNUMBER(Journal!$E589),ISNUMBER(Journal!$F589)),ABS(Journal!$E589-Journal!$F589),"")</f>
        <v>0</v>
      </c>
      <c r="I589">
        <f>IF(NOT(A589),"",IF(Journal!$C589="","INSTRUMENT MISSING",IF(B589=0,"UNKNOWN INSTRUMENT",IF(OR(NOT(ISNUMBER(C589)),NOT(ISNUMBER(D589))),"INSTRUMENT SPECS MISSING",IF(OR(C589&lt;=0,D589&lt;=0),"INSTRUMENT SPECS MISSING",IF(NOT(ISNUMBER(Journal!$E589)),"ENTRY MISSING",IF(NOT(ISNUMBER(Journal!$F589)),"SL MISSING",IF(Journal!$F589=Journal!$E589,"SL = ENTRY",IF(G589=0,"DIRECTION MISSING",IF(G589*(Journal!$E589-Journal!$F589)&lt;=0,"SL WRONG SIDE",IF(NOT(AND(ISNUMBER(Journal!$L589),Journal!$L589&gt;0)),IF(TRUE,"LOTS MISSING","RISK MISSING"),"")))))))))))</f>
        <v>0</v>
      </c>
      <c r="J589">
        <f>IF(NOT(A589),"",IF(I589&lt;&gt;"",I589,IF(AND(ISNUMBER(Journal!$G589),G589*(Journal!$G589-Journal!$E589)&lt;=0),"TP1 WRONG SIDE",IF(AND(ISNUMBER(Journal!$H589),G589*(Journal!$H589-Journal!$E589)&lt;=0),"TP2 WRONG SIDE",IF(AND(ISNUMBER(Journal!$I589),G589*(Journal!$I589-Journal!$E589)&lt;=0),"TP3 WRONG SIDE",IF(Journal!$K589="","OPEN",IF(AND(Journal!$M589&lt;&gt;"",OR(NOT(ISNUMBER(Journal!$M589)),Journal!$M589&lt;=0,Journal!$M589&gt;=1)),"TP1 % INVALID",IF(Journal!$K589="SL","OK",IF(Journal!$K589="TP",IF(ISNUMBER(Journal!$G589),"OK","TP1 MISSING"),IF(Journal!$K589="Manual exit",IF(ISNUMBER(Journal!$J589),"OK","MANUAL MISSING"),IF(Journal!$K589="TP1 + Breakeven",IF(ISNUMBER(Journal!$G589),"OK","TP1 MISSING"),IF(Journal!$K589="TP1 + Manual",IF(ISNUMBER(Journal!$G589),IF(ISNUMBER(Journal!$J589),"OK","MANUAL MISSING"),IF(ISNUMBER(Journal!$J589),"TP1 MISSING","TP1 &amp; MANUAL MISSING")),IF(Journal!$K589="Multiple TP",IF(ISNUMBER(Journal!$G589),IF(ISNUMBER(Journal!$H589),"OK","TP2 MISSING"),IF(ISNUMBER(Journal!$H589),"TP1 MISSING","TP1 &amp; TP2 MISSING")),"UNKNOWN OUTCOME")))))))))))))</f>
        <v>0</v>
      </c>
      <c r="K589">
        <f>J589="OK"</f>
        <v>0</v>
      </c>
      <c r="L589">
        <f>IF(ISNUMBER(Journal!$M589),Journal!$M589,0.5)</f>
        <v>0</v>
      </c>
      <c r="M589">
        <f>IF(NOT(K589),"",G589*IF(Journal!$K589="SL",Journal!$F589-Journal!$E589,IF(Journal!$K589="TP",Journal!$G589-Journal!$E589,IF(Journal!$K589="Manual exit",Journal!$J589-Journal!$E589,IF(Journal!$K589="TP1 + Breakeven",L589*(Journal!$G589-Journal!$E589),IF(Journal!$K589="TP1 + Manual",L589*(Journal!$G589-Journal!$E589)+(1-L589)*(Journal!$J589-Journal!$E589),(Journal!$G589+Journal!$H589+IF(ISNUMBER(Journal!$I589),Journal!$I589,0))/IF(ISNUMBER(Journal!$I589),3,2)-Journal!$E589))))))</f>
        <v>0</v>
      </c>
      <c r="N589">
        <f>IF(K589,Journal!$E589+G589*M589,"")</f>
        <v>0</v>
      </c>
      <c r="O589">
        <f>Q588</f>
        <v>0</v>
      </c>
      <c r="P589">
        <f>IF(OR(NOT(A589),I589&lt;&gt;""),"",Journal!$L589)</f>
        <v>0</v>
      </c>
      <c r="Q589">
        <f>O589+IF(K589,V589,0)</f>
        <v>0</v>
      </c>
      <c r="R589">
        <f>IF(P589="","",H589*P589*C589*D589)</f>
        <v>0</v>
      </c>
      <c r="S589">
        <f>IF(K589,M589*P589*C589*D589,"")</f>
        <v>0</v>
      </c>
      <c r="T589">
        <f>IF(K589,-IF(F589&gt;0,F589*Journal!$E589*P589*C589*D589,P589*E589),"")</f>
        <v>0</v>
      </c>
      <c r="U589">
        <f>IF(K589,IF(S589&gt;0,"W",IF(S589&lt;0,"L","B")),"")</f>
        <v>0</v>
      </c>
      <c r="V589">
        <f>IF(K589,S589+T589,"")</f>
        <v>0</v>
      </c>
      <c r="W589">
        <f>IF(K589,V589/O589,"")</f>
        <v>0</v>
      </c>
      <c r="X589">
        <f>IF(K589,M589/H589,"")</f>
        <v>0</v>
      </c>
      <c r="Y589">
        <f>IF(AND(OR(J589="OK",J589="OPEN"),ISNUMBER(Journal!$G589)),G589*(Journal!$G589-Journal!$E589)/H589,"")</f>
        <v>0</v>
      </c>
      <c r="Z589">
        <f>IF(AA589="","",IF(AND(ISNUMBER(Settings!$D$5),ISNUMBER(Settings!$E$5),IF(Settings!$D$5&lt;=Settings!$E$5,AND(AA589&gt;=Settings!$D$5,AA589&lt;Settings!$E$5),OR(AA589&gt;=Settings!$D$5,AA589&lt;Settings!$E$5))),Settings!$A$5,IF(AND(ISNUMBER(Settings!$D$6),ISNUMBER(Settings!$E$6),IF(Settings!$D$6&lt;=Settings!$E$6,AND(AA589&gt;=Settings!$D$6,AA589&lt;Settings!$E$6),OR(AA589&gt;=Settings!$D$6,AA589&lt;Settings!$E$6))),Settings!$A$6,IF(AND(ISNUMBER(Settings!$D$7),ISNUMBER(Settings!$E$7),IF(Settings!$D$7&lt;=Settings!$E$7,AND(AA589&gt;=Settings!$D$7,AA589&lt;Settings!$E$7),OR(AA589&gt;=Settings!$D$7,AA589&lt;Settings!$E$7))),Settings!$A$7,IF(AND(ISNUMBER(Settings!$D$8),ISNUMBER(Settings!$E$8),IF(Settings!$D$8&lt;=Settings!$E$8,AND(AA589&gt;=Settings!$D$8,AA589&lt;Settings!$E$8),OR(AA589&gt;=Settings!$D$8,AA589&lt;Settings!$E$8))),Settings!$A$8,IF(AND(ISNUMBER(Settings!$D$9),ISNUMBER(Settings!$E$9),IF(Settings!$D$9&lt;=Settings!$E$9,AND(AA589&gt;=Settings!$D$9,AA589&lt;Settings!$E$9),OR(AA589&gt;=Settings!$D$9,AA589&lt;Settings!$E$9))),Settings!$A$9,IF(AND(ISNUMBER(Settings!$D$10),ISNUMBER(Settings!$E$10),IF(Settings!$D$10&lt;=Settings!$E$10,AND(AA589&gt;=Settings!$D$10,AA589&lt;Settings!$E$10),OR(AA589&gt;=Settings!$D$10,AA589&lt;Settings!$E$10))),Settings!$A$10,"")))))))</f>
        <v>0</v>
      </c>
      <c r="AA589">
        <f>IF(AND(A589,ISNUMBER(Journal!$B589)),MOD(ROUND(MOD(Journal!$B589,1)*1440,0)-ROUND(Journal!$D$8*60,0),1440),"")</f>
        <v>0</v>
      </c>
      <c r="AB589">
        <f>IF(G589=1,"LONG",IF(G589=-1,"SHORT",""))</f>
        <v>0</v>
      </c>
      <c r="AC589">
        <f>AC588+IF(K589,1,0)</f>
        <v>0</v>
      </c>
      <c r="AD589">
        <f>IF(K589,AC589,"")</f>
        <v>0</v>
      </c>
      <c r="AE589">
        <f>J589="OPEN"</f>
        <v>0</v>
      </c>
      <c r="AF589">
        <f>AND(J589&lt;&gt;"",J589&lt;&gt;"OK",J589&lt;&gt;"OPEN")</f>
        <v>0</v>
      </c>
      <c r="AH589">
        <v>578</v>
      </c>
      <c r="AI589">
        <f>IF(AH589&gt;$AZ$11,"",IF(AH589=0,Journal!$D$3,INDEX($Q$11:$Q$1010,MATCH(AH589,$AD$11:$AD$1010,0))))</f>
        <v>0</v>
      </c>
      <c r="AJ589">
        <v>579</v>
      </c>
      <c r="AK589">
        <f>IF(AJ589&gt;$AZ$11,"",INDEX($P$11:$P$1010,MATCH(AJ589,$AD$11:$AD$1010,0)))</f>
        <v>0</v>
      </c>
    </row>
    <row r="590" spans="1:37">
      <c r="A590">
        <f>COUNTA(Journal!A590:M590)&gt;0</f>
        <v>0</v>
      </c>
      <c r="B590">
        <f>IF(Journal!$C590="",0,IFERROR(MATCH(Journal!$C590,Markets!$A$5:$A$154,0),0))</f>
        <v>0</v>
      </c>
      <c r="C590">
        <f>IF(B590&gt;0,INDEX(Markets!$C$5:$C$154,B590),"")</f>
        <v>0</v>
      </c>
      <c r="D590">
        <f>IF(B590&gt;0,INDEX(Markets!$F$5:$F$154,B590),"")</f>
        <v>0</v>
      </c>
      <c r="E590">
        <f>IF(B590&gt;0,IF(INDEX(Markets!$G$5:$G$154,B590)="",Journal!$D$4,INDEX(Markets!$G$5:$G$154,B590)),"")</f>
        <v>0</v>
      </c>
      <c r="F590">
        <f>IF(B590&gt;0,N(INDEX(Markets!$H$5:$H$154,B590)),0)</f>
        <v>0</v>
      </c>
      <c r="G590">
        <f>IF(Journal!$D590="LONG",1,IF(Journal!$D590="SHORT",-1,0))</f>
        <v>0</v>
      </c>
      <c r="H590">
        <f>IF(AND(ISNUMBER(Journal!$E590),ISNUMBER(Journal!$F590)),ABS(Journal!$E590-Journal!$F590),"")</f>
        <v>0</v>
      </c>
      <c r="I590">
        <f>IF(NOT(A590),"",IF(Journal!$C590="","INSTRUMENT MISSING",IF(B590=0,"UNKNOWN INSTRUMENT",IF(OR(NOT(ISNUMBER(C590)),NOT(ISNUMBER(D590))),"INSTRUMENT SPECS MISSING",IF(OR(C590&lt;=0,D590&lt;=0),"INSTRUMENT SPECS MISSING",IF(NOT(ISNUMBER(Journal!$E590)),"ENTRY MISSING",IF(NOT(ISNUMBER(Journal!$F590)),"SL MISSING",IF(Journal!$F590=Journal!$E590,"SL = ENTRY",IF(G590=0,"DIRECTION MISSING",IF(G590*(Journal!$E590-Journal!$F590)&lt;=0,"SL WRONG SIDE",IF(NOT(AND(ISNUMBER(Journal!$L590),Journal!$L590&gt;0)),IF(TRUE,"LOTS MISSING","RISK MISSING"),"")))))))))))</f>
        <v>0</v>
      </c>
      <c r="J590">
        <f>IF(NOT(A590),"",IF(I590&lt;&gt;"",I590,IF(AND(ISNUMBER(Journal!$G590),G590*(Journal!$G590-Journal!$E590)&lt;=0),"TP1 WRONG SIDE",IF(AND(ISNUMBER(Journal!$H590),G590*(Journal!$H590-Journal!$E590)&lt;=0),"TP2 WRONG SIDE",IF(AND(ISNUMBER(Journal!$I590),G590*(Journal!$I590-Journal!$E590)&lt;=0),"TP3 WRONG SIDE",IF(Journal!$K590="","OPEN",IF(AND(Journal!$M590&lt;&gt;"",OR(NOT(ISNUMBER(Journal!$M590)),Journal!$M590&lt;=0,Journal!$M590&gt;=1)),"TP1 % INVALID",IF(Journal!$K590="SL","OK",IF(Journal!$K590="TP",IF(ISNUMBER(Journal!$G590),"OK","TP1 MISSING"),IF(Journal!$K590="Manual exit",IF(ISNUMBER(Journal!$J590),"OK","MANUAL MISSING"),IF(Journal!$K590="TP1 + Breakeven",IF(ISNUMBER(Journal!$G590),"OK","TP1 MISSING"),IF(Journal!$K590="TP1 + Manual",IF(ISNUMBER(Journal!$G590),IF(ISNUMBER(Journal!$J590),"OK","MANUAL MISSING"),IF(ISNUMBER(Journal!$J590),"TP1 MISSING","TP1 &amp; MANUAL MISSING")),IF(Journal!$K590="Multiple TP",IF(ISNUMBER(Journal!$G590),IF(ISNUMBER(Journal!$H590),"OK","TP2 MISSING"),IF(ISNUMBER(Journal!$H590),"TP1 MISSING","TP1 &amp; TP2 MISSING")),"UNKNOWN OUTCOME")))))))))))))</f>
        <v>0</v>
      </c>
      <c r="K590">
        <f>J590="OK"</f>
        <v>0</v>
      </c>
      <c r="L590">
        <f>IF(ISNUMBER(Journal!$M590),Journal!$M590,0.5)</f>
        <v>0</v>
      </c>
      <c r="M590">
        <f>IF(NOT(K590),"",G590*IF(Journal!$K590="SL",Journal!$F590-Journal!$E590,IF(Journal!$K590="TP",Journal!$G590-Journal!$E590,IF(Journal!$K590="Manual exit",Journal!$J590-Journal!$E590,IF(Journal!$K590="TP1 + Breakeven",L590*(Journal!$G590-Journal!$E590),IF(Journal!$K590="TP1 + Manual",L590*(Journal!$G590-Journal!$E590)+(1-L590)*(Journal!$J590-Journal!$E590),(Journal!$G590+Journal!$H590+IF(ISNUMBER(Journal!$I590),Journal!$I590,0))/IF(ISNUMBER(Journal!$I590),3,2)-Journal!$E590))))))</f>
        <v>0</v>
      </c>
      <c r="N590">
        <f>IF(K590,Journal!$E590+G590*M590,"")</f>
        <v>0</v>
      </c>
      <c r="O590">
        <f>Q589</f>
        <v>0</v>
      </c>
      <c r="P590">
        <f>IF(OR(NOT(A590),I590&lt;&gt;""),"",Journal!$L590)</f>
        <v>0</v>
      </c>
      <c r="Q590">
        <f>O590+IF(K590,V590,0)</f>
        <v>0</v>
      </c>
      <c r="R590">
        <f>IF(P590="","",H590*P590*C590*D590)</f>
        <v>0</v>
      </c>
      <c r="S590">
        <f>IF(K590,M590*P590*C590*D590,"")</f>
        <v>0</v>
      </c>
      <c r="T590">
        <f>IF(K590,-IF(F590&gt;0,F590*Journal!$E590*P590*C590*D590,P590*E590),"")</f>
        <v>0</v>
      </c>
      <c r="U590">
        <f>IF(K590,IF(S590&gt;0,"W",IF(S590&lt;0,"L","B")),"")</f>
        <v>0</v>
      </c>
      <c r="V590">
        <f>IF(K590,S590+T590,"")</f>
        <v>0</v>
      </c>
      <c r="W590">
        <f>IF(K590,V590/O590,"")</f>
        <v>0</v>
      </c>
      <c r="X590">
        <f>IF(K590,M590/H590,"")</f>
        <v>0</v>
      </c>
      <c r="Y590">
        <f>IF(AND(OR(J590="OK",J590="OPEN"),ISNUMBER(Journal!$G590)),G590*(Journal!$G590-Journal!$E590)/H590,"")</f>
        <v>0</v>
      </c>
      <c r="Z590">
        <f>IF(AA590="","",IF(AND(ISNUMBER(Settings!$D$5),ISNUMBER(Settings!$E$5),IF(Settings!$D$5&lt;=Settings!$E$5,AND(AA590&gt;=Settings!$D$5,AA590&lt;Settings!$E$5),OR(AA590&gt;=Settings!$D$5,AA590&lt;Settings!$E$5))),Settings!$A$5,IF(AND(ISNUMBER(Settings!$D$6),ISNUMBER(Settings!$E$6),IF(Settings!$D$6&lt;=Settings!$E$6,AND(AA590&gt;=Settings!$D$6,AA590&lt;Settings!$E$6),OR(AA590&gt;=Settings!$D$6,AA590&lt;Settings!$E$6))),Settings!$A$6,IF(AND(ISNUMBER(Settings!$D$7),ISNUMBER(Settings!$E$7),IF(Settings!$D$7&lt;=Settings!$E$7,AND(AA590&gt;=Settings!$D$7,AA590&lt;Settings!$E$7),OR(AA590&gt;=Settings!$D$7,AA590&lt;Settings!$E$7))),Settings!$A$7,IF(AND(ISNUMBER(Settings!$D$8),ISNUMBER(Settings!$E$8),IF(Settings!$D$8&lt;=Settings!$E$8,AND(AA590&gt;=Settings!$D$8,AA590&lt;Settings!$E$8),OR(AA590&gt;=Settings!$D$8,AA590&lt;Settings!$E$8))),Settings!$A$8,IF(AND(ISNUMBER(Settings!$D$9),ISNUMBER(Settings!$E$9),IF(Settings!$D$9&lt;=Settings!$E$9,AND(AA590&gt;=Settings!$D$9,AA590&lt;Settings!$E$9),OR(AA590&gt;=Settings!$D$9,AA590&lt;Settings!$E$9))),Settings!$A$9,IF(AND(ISNUMBER(Settings!$D$10),ISNUMBER(Settings!$E$10),IF(Settings!$D$10&lt;=Settings!$E$10,AND(AA590&gt;=Settings!$D$10,AA590&lt;Settings!$E$10),OR(AA590&gt;=Settings!$D$10,AA590&lt;Settings!$E$10))),Settings!$A$10,"")))))))</f>
        <v>0</v>
      </c>
      <c r="AA590">
        <f>IF(AND(A590,ISNUMBER(Journal!$B590)),MOD(ROUND(MOD(Journal!$B590,1)*1440,0)-ROUND(Journal!$D$8*60,0),1440),"")</f>
        <v>0</v>
      </c>
      <c r="AB590">
        <f>IF(G590=1,"LONG",IF(G590=-1,"SHORT",""))</f>
        <v>0</v>
      </c>
      <c r="AC590">
        <f>AC589+IF(K590,1,0)</f>
        <v>0</v>
      </c>
      <c r="AD590">
        <f>IF(K590,AC590,"")</f>
        <v>0</v>
      </c>
      <c r="AE590">
        <f>J590="OPEN"</f>
        <v>0</v>
      </c>
      <c r="AF590">
        <f>AND(J590&lt;&gt;"",J590&lt;&gt;"OK",J590&lt;&gt;"OPEN")</f>
        <v>0</v>
      </c>
      <c r="AH590">
        <v>579</v>
      </c>
      <c r="AI590">
        <f>IF(AH590&gt;$AZ$11,"",IF(AH590=0,Journal!$D$3,INDEX($Q$11:$Q$1010,MATCH(AH590,$AD$11:$AD$1010,0))))</f>
        <v>0</v>
      </c>
      <c r="AJ590">
        <v>580</v>
      </c>
      <c r="AK590">
        <f>IF(AJ590&gt;$AZ$11,"",INDEX($P$11:$P$1010,MATCH(AJ590,$AD$11:$AD$1010,0)))</f>
        <v>0</v>
      </c>
    </row>
    <row r="591" spans="1:37">
      <c r="A591">
        <f>COUNTA(Journal!A591:M591)&gt;0</f>
        <v>0</v>
      </c>
      <c r="B591">
        <f>IF(Journal!$C591="",0,IFERROR(MATCH(Journal!$C591,Markets!$A$5:$A$154,0),0))</f>
        <v>0</v>
      </c>
      <c r="C591">
        <f>IF(B591&gt;0,INDEX(Markets!$C$5:$C$154,B591),"")</f>
        <v>0</v>
      </c>
      <c r="D591">
        <f>IF(B591&gt;0,INDEX(Markets!$F$5:$F$154,B591),"")</f>
        <v>0</v>
      </c>
      <c r="E591">
        <f>IF(B591&gt;0,IF(INDEX(Markets!$G$5:$G$154,B591)="",Journal!$D$4,INDEX(Markets!$G$5:$G$154,B591)),"")</f>
        <v>0</v>
      </c>
      <c r="F591">
        <f>IF(B591&gt;0,N(INDEX(Markets!$H$5:$H$154,B591)),0)</f>
        <v>0</v>
      </c>
      <c r="G591">
        <f>IF(Journal!$D591="LONG",1,IF(Journal!$D591="SHORT",-1,0))</f>
        <v>0</v>
      </c>
      <c r="H591">
        <f>IF(AND(ISNUMBER(Journal!$E591),ISNUMBER(Journal!$F591)),ABS(Journal!$E591-Journal!$F591),"")</f>
        <v>0</v>
      </c>
      <c r="I591">
        <f>IF(NOT(A591),"",IF(Journal!$C591="","INSTRUMENT MISSING",IF(B591=0,"UNKNOWN INSTRUMENT",IF(OR(NOT(ISNUMBER(C591)),NOT(ISNUMBER(D591))),"INSTRUMENT SPECS MISSING",IF(OR(C591&lt;=0,D591&lt;=0),"INSTRUMENT SPECS MISSING",IF(NOT(ISNUMBER(Journal!$E591)),"ENTRY MISSING",IF(NOT(ISNUMBER(Journal!$F591)),"SL MISSING",IF(Journal!$F591=Journal!$E591,"SL = ENTRY",IF(G591=0,"DIRECTION MISSING",IF(G591*(Journal!$E591-Journal!$F591)&lt;=0,"SL WRONG SIDE",IF(NOT(AND(ISNUMBER(Journal!$L591),Journal!$L591&gt;0)),IF(TRUE,"LOTS MISSING","RISK MISSING"),"")))))))))))</f>
        <v>0</v>
      </c>
      <c r="J591">
        <f>IF(NOT(A591),"",IF(I591&lt;&gt;"",I591,IF(AND(ISNUMBER(Journal!$G591),G591*(Journal!$G591-Journal!$E591)&lt;=0),"TP1 WRONG SIDE",IF(AND(ISNUMBER(Journal!$H591),G591*(Journal!$H591-Journal!$E591)&lt;=0),"TP2 WRONG SIDE",IF(AND(ISNUMBER(Journal!$I591),G591*(Journal!$I591-Journal!$E591)&lt;=0),"TP3 WRONG SIDE",IF(Journal!$K591="","OPEN",IF(AND(Journal!$M591&lt;&gt;"",OR(NOT(ISNUMBER(Journal!$M591)),Journal!$M591&lt;=0,Journal!$M591&gt;=1)),"TP1 % INVALID",IF(Journal!$K591="SL","OK",IF(Journal!$K591="TP",IF(ISNUMBER(Journal!$G591),"OK","TP1 MISSING"),IF(Journal!$K591="Manual exit",IF(ISNUMBER(Journal!$J591),"OK","MANUAL MISSING"),IF(Journal!$K591="TP1 + Breakeven",IF(ISNUMBER(Journal!$G591),"OK","TP1 MISSING"),IF(Journal!$K591="TP1 + Manual",IF(ISNUMBER(Journal!$G591),IF(ISNUMBER(Journal!$J591),"OK","MANUAL MISSING"),IF(ISNUMBER(Journal!$J591),"TP1 MISSING","TP1 &amp; MANUAL MISSING")),IF(Journal!$K591="Multiple TP",IF(ISNUMBER(Journal!$G591),IF(ISNUMBER(Journal!$H591),"OK","TP2 MISSING"),IF(ISNUMBER(Journal!$H591),"TP1 MISSING","TP1 &amp; TP2 MISSING")),"UNKNOWN OUTCOME")))))))))))))</f>
        <v>0</v>
      </c>
      <c r="K591">
        <f>J591="OK"</f>
        <v>0</v>
      </c>
      <c r="L591">
        <f>IF(ISNUMBER(Journal!$M591),Journal!$M591,0.5)</f>
        <v>0</v>
      </c>
      <c r="M591">
        <f>IF(NOT(K591),"",G591*IF(Journal!$K591="SL",Journal!$F591-Journal!$E591,IF(Journal!$K591="TP",Journal!$G591-Journal!$E591,IF(Journal!$K591="Manual exit",Journal!$J591-Journal!$E591,IF(Journal!$K591="TP1 + Breakeven",L591*(Journal!$G591-Journal!$E591),IF(Journal!$K591="TP1 + Manual",L591*(Journal!$G591-Journal!$E591)+(1-L591)*(Journal!$J591-Journal!$E591),(Journal!$G591+Journal!$H591+IF(ISNUMBER(Journal!$I591),Journal!$I591,0))/IF(ISNUMBER(Journal!$I591),3,2)-Journal!$E591))))))</f>
        <v>0</v>
      </c>
      <c r="N591">
        <f>IF(K591,Journal!$E591+G591*M591,"")</f>
        <v>0</v>
      </c>
      <c r="O591">
        <f>Q590</f>
        <v>0</v>
      </c>
      <c r="P591">
        <f>IF(OR(NOT(A591),I591&lt;&gt;""),"",Journal!$L591)</f>
        <v>0</v>
      </c>
      <c r="Q591">
        <f>O591+IF(K591,V591,0)</f>
        <v>0</v>
      </c>
      <c r="R591">
        <f>IF(P591="","",H591*P591*C591*D591)</f>
        <v>0</v>
      </c>
      <c r="S591">
        <f>IF(K591,M591*P591*C591*D591,"")</f>
        <v>0</v>
      </c>
      <c r="T591">
        <f>IF(K591,-IF(F591&gt;0,F591*Journal!$E591*P591*C591*D591,P591*E591),"")</f>
        <v>0</v>
      </c>
      <c r="U591">
        <f>IF(K591,IF(S591&gt;0,"W",IF(S591&lt;0,"L","B")),"")</f>
        <v>0</v>
      </c>
      <c r="V591">
        <f>IF(K591,S591+T591,"")</f>
        <v>0</v>
      </c>
      <c r="W591">
        <f>IF(K591,V591/O591,"")</f>
        <v>0</v>
      </c>
      <c r="X591">
        <f>IF(K591,M591/H591,"")</f>
        <v>0</v>
      </c>
      <c r="Y591">
        <f>IF(AND(OR(J591="OK",J591="OPEN"),ISNUMBER(Journal!$G591)),G591*(Journal!$G591-Journal!$E591)/H591,"")</f>
        <v>0</v>
      </c>
      <c r="Z591">
        <f>IF(AA591="","",IF(AND(ISNUMBER(Settings!$D$5),ISNUMBER(Settings!$E$5),IF(Settings!$D$5&lt;=Settings!$E$5,AND(AA591&gt;=Settings!$D$5,AA591&lt;Settings!$E$5),OR(AA591&gt;=Settings!$D$5,AA591&lt;Settings!$E$5))),Settings!$A$5,IF(AND(ISNUMBER(Settings!$D$6),ISNUMBER(Settings!$E$6),IF(Settings!$D$6&lt;=Settings!$E$6,AND(AA591&gt;=Settings!$D$6,AA591&lt;Settings!$E$6),OR(AA591&gt;=Settings!$D$6,AA591&lt;Settings!$E$6))),Settings!$A$6,IF(AND(ISNUMBER(Settings!$D$7),ISNUMBER(Settings!$E$7),IF(Settings!$D$7&lt;=Settings!$E$7,AND(AA591&gt;=Settings!$D$7,AA591&lt;Settings!$E$7),OR(AA591&gt;=Settings!$D$7,AA591&lt;Settings!$E$7))),Settings!$A$7,IF(AND(ISNUMBER(Settings!$D$8),ISNUMBER(Settings!$E$8),IF(Settings!$D$8&lt;=Settings!$E$8,AND(AA591&gt;=Settings!$D$8,AA591&lt;Settings!$E$8),OR(AA591&gt;=Settings!$D$8,AA591&lt;Settings!$E$8))),Settings!$A$8,IF(AND(ISNUMBER(Settings!$D$9),ISNUMBER(Settings!$E$9),IF(Settings!$D$9&lt;=Settings!$E$9,AND(AA591&gt;=Settings!$D$9,AA591&lt;Settings!$E$9),OR(AA591&gt;=Settings!$D$9,AA591&lt;Settings!$E$9))),Settings!$A$9,IF(AND(ISNUMBER(Settings!$D$10),ISNUMBER(Settings!$E$10),IF(Settings!$D$10&lt;=Settings!$E$10,AND(AA591&gt;=Settings!$D$10,AA591&lt;Settings!$E$10),OR(AA591&gt;=Settings!$D$10,AA591&lt;Settings!$E$10))),Settings!$A$10,"")))))))</f>
        <v>0</v>
      </c>
      <c r="AA591">
        <f>IF(AND(A591,ISNUMBER(Journal!$B591)),MOD(ROUND(MOD(Journal!$B591,1)*1440,0)-ROUND(Journal!$D$8*60,0),1440),"")</f>
        <v>0</v>
      </c>
      <c r="AB591">
        <f>IF(G591=1,"LONG",IF(G591=-1,"SHORT",""))</f>
        <v>0</v>
      </c>
      <c r="AC591">
        <f>AC590+IF(K591,1,0)</f>
        <v>0</v>
      </c>
      <c r="AD591">
        <f>IF(K591,AC591,"")</f>
        <v>0</v>
      </c>
      <c r="AE591">
        <f>J591="OPEN"</f>
        <v>0</v>
      </c>
      <c r="AF591">
        <f>AND(J591&lt;&gt;"",J591&lt;&gt;"OK",J591&lt;&gt;"OPEN")</f>
        <v>0</v>
      </c>
      <c r="AH591">
        <v>580</v>
      </c>
      <c r="AI591">
        <f>IF(AH591&gt;$AZ$11,"",IF(AH591=0,Journal!$D$3,INDEX($Q$11:$Q$1010,MATCH(AH591,$AD$11:$AD$1010,0))))</f>
        <v>0</v>
      </c>
      <c r="AJ591">
        <v>581</v>
      </c>
      <c r="AK591">
        <f>IF(AJ591&gt;$AZ$11,"",INDEX($P$11:$P$1010,MATCH(AJ591,$AD$11:$AD$1010,0)))</f>
        <v>0</v>
      </c>
    </row>
    <row r="592" spans="1:37">
      <c r="A592">
        <f>COUNTA(Journal!A592:M592)&gt;0</f>
        <v>0</v>
      </c>
      <c r="B592">
        <f>IF(Journal!$C592="",0,IFERROR(MATCH(Journal!$C592,Markets!$A$5:$A$154,0),0))</f>
        <v>0</v>
      </c>
      <c r="C592">
        <f>IF(B592&gt;0,INDEX(Markets!$C$5:$C$154,B592),"")</f>
        <v>0</v>
      </c>
      <c r="D592">
        <f>IF(B592&gt;0,INDEX(Markets!$F$5:$F$154,B592),"")</f>
        <v>0</v>
      </c>
      <c r="E592">
        <f>IF(B592&gt;0,IF(INDEX(Markets!$G$5:$G$154,B592)="",Journal!$D$4,INDEX(Markets!$G$5:$G$154,B592)),"")</f>
        <v>0</v>
      </c>
      <c r="F592">
        <f>IF(B592&gt;0,N(INDEX(Markets!$H$5:$H$154,B592)),0)</f>
        <v>0</v>
      </c>
      <c r="G592">
        <f>IF(Journal!$D592="LONG",1,IF(Journal!$D592="SHORT",-1,0))</f>
        <v>0</v>
      </c>
      <c r="H592">
        <f>IF(AND(ISNUMBER(Journal!$E592),ISNUMBER(Journal!$F592)),ABS(Journal!$E592-Journal!$F592),"")</f>
        <v>0</v>
      </c>
      <c r="I592">
        <f>IF(NOT(A592),"",IF(Journal!$C592="","INSTRUMENT MISSING",IF(B592=0,"UNKNOWN INSTRUMENT",IF(OR(NOT(ISNUMBER(C592)),NOT(ISNUMBER(D592))),"INSTRUMENT SPECS MISSING",IF(OR(C592&lt;=0,D592&lt;=0),"INSTRUMENT SPECS MISSING",IF(NOT(ISNUMBER(Journal!$E592)),"ENTRY MISSING",IF(NOT(ISNUMBER(Journal!$F592)),"SL MISSING",IF(Journal!$F592=Journal!$E592,"SL = ENTRY",IF(G592=0,"DIRECTION MISSING",IF(G592*(Journal!$E592-Journal!$F592)&lt;=0,"SL WRONG SIDE",IF(NOT(AND(ISNUMBER(Journal!$L592),Journal!$L592&gt;0)),IF(TRUE,"LOTS MISSING","RISK MISSING"),"")))))))))))</f>
        <v>0</v>
      </c>
      <c r="J592">
        <f>IF(NOT(A592),"",IF(I592&lt;&gt;"",I592,IF(AND(ISNUMBER(Journal!$G592),G592*(Journal!$G592-Journal!$E592)&lt;=0),"TP1 WRONG SIDE",IF(AND(ISNUMBER(Journal!$H592),G592*(Journal!$H592-Journal!$E592)&lt;=0),"TP2 WRONG SIDE",IF(AND(ISNUMBER(Journal!$I592),G592*(Journal!$I592-Journal!$E592)&lt;=0),"TP3 WRONG SIDE",IF(Journal!$K592="","OPEN",IF(AND(Journal!$M592&lt;&gt;"",OR(NOT(ISNUMBER(Journal!$M592)),Journal!$M592&lt;=0,Journal!$M592&gt;=1)),"TP1 % INVALID",IF(Journal!$K592="SL","OK",IF(Journal!$K592="TP",IF(ISNUMBER(Journal!$G592),"OK","TP1 MISSING"),IF(Journal!$K592="Manual exit",IF(ISNUMBER(Journal!$J592),"OK","MANUAL MISSING"),IF(Journal!$K592="TP1 + Breakeven",IF(ISNUMBER(Journal!$G592),"OK","TP1 MISSING"),IF(Journal!$K592="TP1 + Manual",IF(ISNUMBER(Journal!$G592),IF(ISNUMBER(Journal!$J592),"OK","MANUAL MISSING"),IF(ISNUMBER(Journal!$J592),"TP1 MISSING","TP1 &amp; MANUAL MISSING")),IF(Journal!$K592="Multiple TP",IF(ISNUMBER(Journal!$G592),IF(ISNUMBER(Journal!$H592),"OK","TP2 MISSING"),IF(ISNUMBER(Journal!$H592),"TP1 MISSING","TP1 &amp; TP2 MISSING")),"UNKNOWN OUTCOME")))))))))))))</f>
        <v>0</v>
      </c>
      <c r="K592">
        <f>J592="OK"</f>
        <v>0</v>
      </c>
      <c r="L592">
        <f>IF(ISNUMBER(Journal!$M592),Journal!$M592,0.5)</f>
        <v>0</v>
      </c>
      <c r="M592">
        <f>IF(NOT(K592),"",G592*IF(Journal!$K592="SL",Journal!$F592-Journal!$E592,IF(Journal!$K592="TP",Journal!$G592-Journal!$E592,IF(Journal!$K592="Manual exit",Journal!$J592-Journal!$E592,IF(Journal!$K592="TP1 + Breakeven",L592*(Journal!$G592-Journal!$E592),IF(Journal!$K592="TP1 + Manual",L592*(Journal!$G592-Journal!$E592)+(1-L592)*(Journal!$J592-Journal!$E592),(Journal!$G592+Journal!$H592+IF(ISNUMBER(Journal!$I592),Journal!$I592,0))/IF(ISNUMBER(Journal!$I592),3,2)-Journal!$E592))))))</f>
        <v>0</v>
      </c>
      <c r="N592">
        <f>IF(K592,Journal!$E592+G592*M592,"")</f>
        <v>0</v>
      </c>
      <c r="O592">
        <f>Q591</f>
        <v>0</v>
      </c>
      <c r="P592">
        <f>IF(OR(NOT(A592),I592&lt;&gt;""),"",Journal!$L592)</f>
        <v>0</v>
      </c>
      <c r="Q592">
        <f>O592+IF(K592,V592,0)</f>
        <v>0</v>
      </c>
      <c r="R592">
        <f>IF(P592="","",H592*P592*C592*D592)</f>
        <v>0</v>
      </c>
      <c r="S592">
        <f>IF(K592,M592*P592*C592*D592,"")</f>
        <v>0</v>
      </c>
      <c r="T592">
        <f>IF(K592,-IF(F592&gt;0,F592*Journal!$E592*P592*C592*D592,P592*E592),"")</f>
        <v>0</v>
      </c>
      <c r="U592">
        <f>IF(K592,IF(S592&gt;0,"W",IF(S592&lt;0,"L","B")),"")</f>
        <v>0</v>
      </c>
      <c r="V592">
        <f>IF(K592,S592+T592,"")</f>
        <v>0</v>
      </c>
      <c r="W592">
        <f>IF(K592,V592/O592,"")</f>
        <v>0</v>
      </c>
      <c r="X592">
        <f>IF(K592,M592/H592,"")</f>
        <v>0</v>
      </c>
      <c r="Y592">
        <f>IF(AND(OR(J592="OK",J592="OPEN"),ISNUMBER(Journal!$G592)),G592*(Journal!$G592-Journal!$E592)/H592,"")</f>
        <v>0</v>
      </c>
      <c r="Z592">
        <f>IF(AA592="","",IF(AND(ISNUMBER(Settings!$D$5),ISNUMBER(Settings!$E$5),IF(Settings!$D$5&lt;=Settings!$E$5,AND(AA592&gt;=Settings!$D$5,AA592&lt;Settings!$E$5),OR(AA592&gt;=Settings!$D$5,AA592&lt;Settings!$E$5))),Settings!$A$5,IF(AND(ISNUMBER(Settings!$D$6),ISNUMBER(Settings!$E$6),IF(Settings!$D$6&lt;=Settings!$E$6,AND(AA592&gt;=Settings!$D$6,AA592&lt;Settings!$E$6),OR(AA592&gt;=Settings!$D$6,AA592&lt;Settings!$E$6))),Settings!$A$6,IF(AND(ISNUMBER(Settings!$D$7),ISNUMBER(Settings!$E$7),IF(Settings!$D$7&lt;=Settings!$E$7,AND(AA592&gt;=Settings!$D$7,AA592&lt;Settings!$E$7),OR(AA592&gt;=Settings!$D$7,AA592&lt;Settings!$E$7))),Settings!$A$7,IF(AND(ISNUMBER(Settings!$D$8),ISNUMBER(Settings!$E$8),IF(Settings!$D$8&lt;=Settings!$E$8,AND(AA592&gt;=Settings!$D$8,AA592&lt;Settings!$E$8),OR(AA592&gt;=Settings!$D$8,AA592&lt;Settings!$E$8))),Settings!$A$8,IF(AND(ISNUMBER(Settings!$D$9),ISNUMBER(Settings!$E$9),IF(Settings!$D$9&lt;=Settings!$E$9,AND(AA592&gt;=Settings!$D$9,AA592&lt;Settings!$E$9),OR(AA592&gt;=Settings!$D$9,AA592&lt;Settings!$E$9))),Settings!$A$9,IF(AND(ISNUMBER(Settings!$D$10),ISNUMBER(Settings!$E$10),IF(Settings!$D$10&lt;=Settings!$E$10,AND(AA592&gt;=Settings!$D$10,AA592&lt;Settings!$E$10),OR(AA592&gt;=Settings!$D$10,AA592&lt;Settings!$E$10))),Settings!$A$10,"")))))))</f>
        <v>0</v>
      </c>
      <c r="AA592">
        <f>IF(AND(A592,ISNUMBER(Journal!$B592)),MOD(ROUND(MOD(Journal!$B592,1)*1440,0)-ROUND(Journal!$D$8*60,0),1440),"")</f>
        <v>0</v>
      </c>
      <c r="AB592">
        <f>IF(G592=1,"LONG",IF(G592=-1,"SHORT",""))</f>
        <v>0</v>
      </c>
      <c r="AC592">
        <f>AC591+IF(K592,1,0)</f>
        <v>0</v>
      </c>
      <c r="AD592">
        <f>IF(K592,AC592,"")</f>
        <v>0</v>
      </c>
      <c r="AE592">
        <f>J592="OPEN"</f>
        <v>0</v>
      </c>
      <c r="AF592">
        <f>AND(J592&lt;&gt;"",J592&lt;&gt;"OK",J592&lt;&gt;"OPEN")</f>
        <v>0</v>
      </c>
      <c r="AH592">
        <v>581</v>
      </c>
      <c r="AI592">
        <f>IF(AH592&gt;$AZ$11,"",IF(AH592=0,Journal!$D$3,INDEX($Q$11:$Q$1010,MATCH(AH592,$AD$11:$AD$1010,0))))</f>
        <v>0</v>
      </c>
      <c r="AJ592">
        <v>582</v>
      </c>
      <c r="AK592">
        <f>IF(AJ592&gt;$AZ$11,"",INDEX($P$11:$P$1010,MATCH(AJ592,$AD$11:$AD$1010,0)))</f>
        <v>0</v>
      </c>
    </row>
    <row r="593" spans="1:37">
      <c r="A593">
        <f>COUNTA(Journal!A593:M593)&gt;0</f>
        <v>0</v>
      </c>
      <c r="B593">
        <f>IF(Journal!$C593="",0,IFERROR(MATCH(Journal!$C593,Markets!$A$5:$A$154,0),0))</f>
        <v>0</v>
      </c>
      <c r="C593">
        <f>IF(B593&gt;0,INDEX(Markets!$C$5:$C$154,B593),"")</f>
        <v>0</v>
      </c>
      <c r="D593">
        <f>IF(B593&gt;0,INDEX(Markets!$F$5:$F$154,B593),"")</f>
        <v>0</v>
      </c>
      <c r="E593">
        <f>IF(B593&gt;0,IF(INDEX(Markets!$G$5:$G$154,B593)="",Journal!$D$4,INDEX(Markets!$G$5:$G$154,B593)),"")</f>
        <v>0</v>
      </c>
      <c r="F593">
        <f>IF(B593&gt;0,N(INDEX(Markets!$H$5:$H$154,B593)),0)</f>
        <v>0</v>
      </c>
      <c r="G593">
        <f>IF(Journal!$D593="LONG",1,IF(Journal!$D593="SHORT",-1,0))</f>
        <v>0</v>
      </c>
      <c r="H593">
        <f>IF(AND(ISNUMBER(Journal!$E593),ISNUMBER(Journal!$F593)),ABS(Journal!$E593-Journal!$F593),"")</f>
        <v>0</v>
      </c>
      <c r="I593">
        <f>IF(NOT(A593),"",IF(Journal!$C593="","INSTRUMENT MISSING",IF(B593=0,"UNKNOWN INSTRUMENT",IF(OR(NOT(ISNUMBER(C593)),NOT(ISNUMBER(D593))),"INSTRUMENT SPECS MISSING",IF(OR(C593&lt;=0,D593&lt;=0),"INSTRUMENT SPECS MISSING",IF(NOT(ISNUMBER(Journal!$E593)),"ENTRY MISSING",IF(NOT(ISNUMBER(Journal!$F593)),"SL MISSING",IF(Journal!$F593=Journal!$E593,"SL = ENTRY",IF(G593=0,"DIRECTION MISSING",IF(G593*(Journal!$E593-Journal!$F593)&lt;=0,"SL WRONG SIDE",IF(NOT(AND(ISNUMBER(Journal!$L593),Journal!$L593&gt;0)),IF(TRUE,"LOTS MISSING","RISK MISSING"),"")))))))))))</f>
        <v>0</v>
      </c>
      <c r="J593">
        <f>IF(NOT(A593),"",IF(I593&lt;&gt;"",I593,IF(AND(ISNUMBER(Journal!$G593),G593*(Journal!$G593-Journal!$E593)&lt;=0),"TP1 WRONG SIDE",IF(AND(ISNUMBER(Journal!$H593),G593*(Journal!$H593-Journal!$E593)&lt;=0),"TP2 WRONG SIDE",IF(AND(ISNUMBER(Journal!$I593),G593*(Journal!$I593-Journal!$E593)&lt;=0),"TP3 WRONG SIDE",IF(Journal!$K593="","OPEN",IF(AND(Journal!$M593&lt;&gt;"",OR(NOT(ISNUMBER(Journal!$M593)),Journal!$M593&lt;=0,Journal!$M593&gt;=1)),"TP1 % INVALID",IF(Journal!$K593="SL","OK",IF(Journal!$K593="TP",IF(ISNUMBER(Journal!$G593),"OK","TP1 MISSING"),IF(Journal!$K593="Manual exit",IF(ISNUMBER(Journal!$J593),"OK","MANUAL MISSING"),IF(Journal!$K593="TP1 + Breakeven",IF(ISNUMBER(Journal!$G593),"OK","TP1 MISSING"),IF(Journal!$K593="TP1 + Manual",IF(ISNUMBER(Journal!$G593),IF(ISNUMBER(Journal!$J593),"OK","MANUAL MISSING"),IF(ISNUMBER(Journal!$J593),"TP1 MISSING","TP1 &amp; MANUAL MISSING")),IF(Journal!$K593="Multiple TP",IF(ISNUMBER(Journal!$G593),IF(ISNUMBER(Journal!$H593),"OK","TP2 MISSING"),IF(ISNUMBER(Journal!$H593),"TP1 MISSING","TP1 &amp; TP2 MISSING")),"UNKNOWN OUTCOME")))))))))))))</f>
        <v>0</v>
      </c>
      <c r="K593">
        <f>J593="OK"</f>
        <v>0</v>
      </c>
      <c r="L593">
        <f>IF(ISNUMBER(Journal!$M593),Journal!$M593,0.5)</f>
        <v>0</v>
      </c>
      <c r="M593">
        <f>IF(NOT(K593),"",G593*IF(Journal!$K593="SL",Journal!$F593-Journal!$E593,IF(Journal!$K593="TP",Journal!$G593-Journal!$E593,IF(Journal!$K593="Manual exit",Journal!$J593-Journal!$E593,IF(Journal!$K593="TP1 + Breakeven",L593*(Journal!$G593-Journal!$E593),IF(Journal!$K593="TP1 + Manual",L593*(Journal!$G593-Journal!$E593)+(1-L593)*(Journal!$J593-Journal!$E593),(Journal!$G593+Journal!$H593+IF(ISNUMBER(Journal!$I593),Journal!$I593,0))/IF(ISNUMBER(Journal!$I593),3,2)-Journal!$E593))))))</f>
        <v>0</v>
      </c>
      <c r="N593">
        <f>IF(K593,Journal!$E593+G593*M593,"")</f>
        <v>0</v>
      </c>
      <c r="O593">
        <f>Q592</f>
        <v>0</v>
      </c>
      <c r="P593">
        <f>IF(OR(NOT(A593),I593&lt;&gt;""),"",Journal!$L593)</f>
        <v>0</v>
      </c>
      <c r="Q593">
        <f>O593+IF(K593,V593,0)</f>
        <v>0</v>
      </c>
      <c r="R593">
        <f>IF(P593="","",H593*P593*C593*D593)</f>
        <v>0</v>
      </c>
      <c r="S593">
        <f>IF(K593,M593*P593*C593*D593,"")</f>
        <v>0</v>
      </c>
      <c r="T593">
        <f>IF(K593,-IF(F593&gt;0,F593*Journal!$E593*P593*C593*D593,P593*E593),"")</f>
        <v>0</v>
      </c>
      <c r="U593">
        <f>IF(K593,IF(S593&gt;0,"W",IF(S593&lt;0,"L","B")),"")</f>
        <v>0</v>
      </c>
      <c r="V593">
        <f>IF(K593,S593+T593,"")</f>
        <v>0</v>
      </c>
      <c r="W593">
        <f>IF(K593,V593/O593,"")</f>
        <v>0</v>
      </c>
      <c r="X593">
        <f>IF(K593,M593/H593,"")</f>
        <v>0</v>
      </c>
      <c r="Y593">
        <f>IF(AND(OR(J593="OK",J593="OPEN"),ISNUMBER(Journal!$G593)),G593*(Journal!$G593-Journal!$E593)/H593,"")</f>
        <v>0</v>
      </c>
      <c r="Z593">
        <f>IF(AA593="","",IF(AND(ISNUMBER(Settings!$D$5),ISNUMBER(Settings!$E$5),IF(Settings!$D$5&lt;=Settings!$E$5,AND(AA593&gt;=Settings!$D$5,AA593&lt;Settings!$E$5),OR(AA593&gt;=Settings!$D$5,AA593&lt;Settings!$E$5))),Settings!$A$5,IF(AND(ISNUMBER(Settings!$D$6),ISNUMBER(Settings!$E$6),IF(Settings!$D$6&lt;=Settings!$E$6,AND(AA593&gt;=Settings!$D$6,AA593&lt;Settings!$E$6),OR(AA593&gt;=Settings!$D$6,AA593&lt;Settings!$E$6))),Settings!$A$6,IF(AND(ISNUMBER(Settings!$D$7),ISNUMBER(Settings!$E$7),IF(Settings!$D$7&lt;=Settings!$E$7,AND(AA593&gt;=Settings!$D$7,AA593&lt;Settings!$E$7),OR(AA593&gt;=Settings!$D$7,AA593&lt;Settings!$E$7))),Settings!$A$7,IF(AND(ISNUMBER(Settings!$D$8),ISNUMBER(Settings!$E$8),IF(Settings!$D$8&lt;=Settings!$E$8,AND(AA593&gt;=Settings!$D$8,AA593&lt;Settings!$E$8),OR(AA593&gt;=Settings!$D$8,AA593&lt;Settings!$E$8))),Settings!$A$8,IF(AND(ISNUMBER(Settings!$D$9),ISNUMBER(Settings!$E$9),IF(Settings!$D$9&lt;=Settings!$E$9,AND(AA593&gt;=Settings!$D$9,AA593&lt;Settings!$E$9),OR(AA593&gt;=Settings!$D$9,AA593&lt;Settings!$E$9))),Settings!$A$9,IF(AND(ISNUMBER(Settings!$D$10),ISNUMBER(Settings!$E$10),IF(Settings!$D$10&lt;=Settings!$E$10,AND(AA593&gt;=Settings!$D$10,AA593&lt;Settings!$E$10),OR(AA593&gt;=Settings!$D$10,AA593&lt;Settings!$E$10))),Settings!$A$10,"")))))))</f>
        <v>0</v>
      </c>
      <c r="AA593">
        <f>IF(AND(A593,ISNUMBER(Journal!$B593)),MOD(ROUND(MOD(Journal!$B593,1)*1440,0)-ROUND(Journal!$D$8*60,0),1440),"")</f>
        <v>0</v>
      </c>
      <c r="AB593">
        <f>IF(G593=1,"LONG",IF(G593=-1,"SHORT",""))</f>
        <v>0</v>
      </c>
      <c r="AC593">
        <f>AC592+IF(K593,1,0)</f>
        <v>0</v>
      </c>
      <c r="AD593">
        <f>IF(K593,AC593,"")</f>
        <v>0</v>
      </c>
      <c r="AE593">
        <f>J593="OPEN"</f>
        <v>0</v>
      </c>
      <c r="AF593">
        <f>AND(J593&lt;&gt;"",J593&lt;&gt;"OK",J593&lt;&gt;"OPEN")</f>
        <v>0</v>
      </c>
      <c r="AH593">
        <v>582</v>
      </c>
      <c r="AI593">
        <f>IF(AH593&gt;$AZ$11,"",IF(AH593=0,Journal!$D$3,INDEX($Q$11:$Q$1010,MATCH(AH593,$AD$11:$AD$1010,0))))</f>
        <v>0</v>
      </c>
      <c r="AJ593">
        <v>583</v>
      </c>
      <c r="AK593">
        <f>IF(AJ593&gt;$AZ$11,"",INDEX($P$11:$P$1010,MATCH(AJ593,$AD$11:$AD$1010,0)))</f>
        <v>0</v>
      </c>
    </row>
    <row r="594" spans="1:37">
      <c r="A594">
        <f>COUNTA(Journal!A594:M594)&gt;0</f>
        <v>0</v>
      </c>
      <c r="B594">
        <f>IF(Journal!$C594="",0,IFERROR(MATCH(Journal!$C594,Markets!$A$5:$A$154,0),0))</f>
        <v>0</v>
      </c>
      <c r="C594">
        <f>IF(B594&gt;0,INDEX(Markets!$C$5:$C$154,B594),"")</f>
        <v>0</v>
      </c>
      <c r="D594">
        <f>IF(B594&gt;0,INDEX(Markets!$F$5:$F$154,B594),"")</f>
        <v>0</v>
      </c>
      <c r="E594">
        <f>IF(B594&gt;0,IF(INDEX(Markets!$G$5:$G$154,B594)="",Journal!$D$4,INDEX(Markets!$G$5:$G$154,B594)),"")</f>
        <v>0</v>
      </c>
      <c r="F594">
        <f>IF(B594&gt;0,N(INDEX(Markets!$H$5:$H$154,B594)),0)</f>
        <v>0</v>
      </c>
      <c r="G594">
        <f>IF(Journal!$D594="LONG",1,IF(Journal!$D594="SHORT",-1,0))</f>
        <v>0</v>
      </c>
      <c r="H594">
        <f>IF(AND(ISNUMBER(Journal!$E594),ISNUMBER(Journal!$F594)),ABS(Journal!$E594-Journal!$F594),"")</f>
        <v>0</v>
      </c>
      <c r="I594">
        <f>IF(NOT(A594),"",IF(Journal!$C594="","INSTRUMENT MISSING",IF(B594=0,"UNKNOWN INSTRUMENT",IF(OR(NOT(ISNUMBER(C594)),NOT(ISNUMBER(D594))),"INSTRUMENT SPECS MISSING",IF(OR(C594&lt;=0,D594&lt;=0),"INSTRUMENT SPECS MISSING",IF(NOT(ISNUMBER(Journal!$E594)),"ENTRY MISSING",IF(NOT(ISNUMBER(Journal!$F594)),"SL MISSING",IF(Journal!$F594=Journal!$E594,"SL = ENTRY",IF(G594=0,"DIRECTION MISSING",IF(G594*(Journal!$E594-Journal!$F594)&lt;=0,"SL WRONG SIDE",IF(NOT(AND(ISNUMBER(Journal!$L594),Journal!$L594&gt;0)),IF(TRUE,"LOTS MISSING","RISK MISSING"),"")))))))))))</f>
        <v>0</v>
      </c>
      <c r="J594">
        <f>IF(NOT(A594),"",IF(I594&lt;&gt;"",I594,IF(AND(ISNUMBER(Journal!$G594),G594*(Journal!$G594-Journal!$E594)&lt;=0),"TP1 WRONG SIDE",IF(AND(ISNUMBER(Journal!$H594),G594*(Journal!$H594-Journal!$E594)&lt;=0),"TP2 WRONG SIDE",IF(AND(ISNUMBER(Journal!$I594),G594*(Journal!$I594-Journal!$E594)&lt;=0),"TP3 WRONG SIDE",IF(Journal!$K594="","OPEN",IF(AND(Journal!$M594&lt;&gt;"",OR(NOT(ISNUMBER(Journal!$M594)),Journal!$M594&lt;=0,Journal!$M594&gt;=1)),"TP1 % INVALID",IF(Journal!$K594="SL","OK",IF(Journal!$K594="TP",IF(ISNUMBER(Journal!$G594),"OK","TP1 MISSING"),IF(Journal!$K594="Manual exit",IF(ISNUMBER(Journal!$J594),"OK","MANUAL MISSING"),IF(Journal!$K594="TP1 + Breakeven",IF(ISNUMBER(Journal!$G594),"OK","TP1 MISSING"),IF(Journal!$K594="TP1 + Manual",IF(ISNUMBER(Journal!$G594),IF(ISNUMBER(Journal!$J594),"OK","MANUAL MISSING"),IF(ISNUMBER(Journal!$J594),"TP1 MISSING","TP1 &amp; MANUAL MISSING")),IF(Journal!$K594="Multiple TP",IF(ISNUMBER(Journal!$G594),IF(ISNUMBER(Journal!$H594),"OK","TP2 MISSING"),IF(ISNUMBER(Journal!$H594),"TP1 MISSING","TP1 &amp; TP2 MISSING")),"UNKNOWN OUTCOME")))))))))))))</f>
        <v>0</v>
      </c>
      <c r="K594">
        <f>J594="OK"</f>
        <v>0</v>
      </c>
      <c r="L594">
        <f>IF(ISNUMBER(Journal!$M594),Journal!$M594,0.5)</f>
        <v>0</v>
      </c>
      <c r="M594">
        <f>IF(NOT(K594),"",G594*IF(Journal!$K594="SL",Journal!$F594-Journal!$E594,IF(Journal!$K594="TP",Journal!$G594-Journal!$E594,IF(Journal!$K594="Manual exit",Journal!$J594-Journal!$E594,IF(Journal!$K594="TP1 + Breakeven",L594*(Journal!$G594-Journal!$E594),IF(Journal!$K594="TP1 + Manual",L594*(Journal!$G594-Journal!$E594)+(1-L594)*(Journal!$J594-Journal!$E594),(Journal!$G594+Journal!$H594+IF(ISNUMBER(Journal!$I594),Journal!$I594,0))/IF(ISNUMBER(Journal!$I594),3,2)-Journal!$E594))))))</f>
        <v>0</v>
      </c>
      <c r="N594">
        <f>IF(K594,Journal!$E594+G594*M594,"")</f>
        <v>0</v>
      </c>
      <c r="O594">
        <f>Q593</f>
        <v>0</v>
      </c>
      <c r="P594">
        <f>IF(OR(NOT(A594),I594&lt;&gt;""),"",Journal!$L594)</f>
        <v>0</v>
      </c>
      <c r="Q594">
        <f>O594+IF(K594,V594,0)</f>
        <v>0</v>
      </c>
      <c r="R594">
        <f>IF(P594="","",H594*P594*C594*D594)</f>
        <v>0</v>
      </c>
      <c r="S594">
        <f>IF(K594,M594*P594*C594*D594,"")</f>
        <v>0</v>
      </c>
      <c r="T594">
        <f>IF(K594,-IF(F594&gt;0,F594*Journal!$E594*P594*C594*D594,P594*E594),"")</f>
        <v>0</v>
      </c>
      <c r="U594">
        <f>IF(K594,IF(S594&gt;0,"W",IF(S594&lt;0,"L","B")),"")</f>
        <v>0</v>
      </c>
      <c r="V594">
        <f>IF(K594,S594+T594,"")</f>
        <v>0</v>
      </c>
      <c r="W594">
        <f>IF(K594,V594/O594,"")</f>
        <v>0</v>
      </c>
      <c r="X594">
        <f>IF(K594,M594/H594,"")</f>
        <v>0</v>
      </c>
      <c r="Y594">
        <f>IF(AND(OR(J594="OK",J594="OPEN"),ISNUMBER(Journal!$G594)),G594*(Journal!$G594-Journal!$E594)/H594,"")</f>
        <v>0</v>
      </c>
      <c r="Z594">
        <f>IF(AA594="","",IF(AND(ISNUMBER(Settings!$D$5),ISNUMBER(Settings!$E$5),IF(Settings!$D$5&lt;=Settings!$E$5,AND(AA594&gt;=Settings!$D$5,AA594&lt;Settings!$E$5),OR(AA594&gt;=Settings!$D$5,AA594&lt;Settings!$E$5))),Settings!$A$5,IF(AND(ISNUMBER(Settings!$D$6),ISNUMBER(Settings!$E$6),IF(Settings!$D$6&lt;=Settings!$E$6,AND(AA594&gt;=Settings!$D$6,AA594&lt;Settings!$E$6),OR(AA594&gt;=Settings!$D$6,AA594&lt;Settings!$E$6))),Settings!$A$6,IF(AND(ISNUMBER(Settings!$D$7),ISNUMBER(Settings!$E$7),IF(Settings!$D$7&lt;=Settings!$E$7,AND(AA594&gt;=Settings!$D$7,AA594&lt;Settings!$E$7),OR(AA594&gt;=Settings!$D$7,AA594&lt;Settings!$E$7))),Settings!$A$7,IF(AND(ISNUMBER(Settings!$D$8),ISNUMBER(Settings!$E$8),IF(Settings!$D$8&lt;=Settings!$E$8,AND(AA594&gt;=Settings!$D$8,AA594&lt;Settings!$E$8),OR(AA594&gt;=Settings!$D$8,AA594&lt;Settings!$E$8))),Settings!$A$8,IF(AND(ISNUMBER(Settings!$D$9),ISNUMBER(Settings!$E$9),IF(Settings!$D$9&lt;=Settings!$E$9,AND(AA594&gt;=Settings!$D$9,AA594&lt;Settings!$E$9),OR(AA594&gt;=Settings!$D$9,AA594&lt;Settings!$E$9))),Settings!$A$9,IF(AND(ISNUMBER(Settings!$D$10),ISNUMBER(Settings!$E$10),IF(Settings!$D$10&lt;=Settings!$E$10,AND(AA594&gt;=Settings!$D$10,AA594&lt;Settings!$E$10),OR(AA594&gt;=Settings!$D$10,AA594&lt;Settings!$E$10))),Settings!$A$10,"")))))))</f>
        <v>0</v>
      </c>
      <c r="AA594">
        <f>IF(AND(A594,ISNUMBER(Journal!$B594)),MOD(ROUND(MOD(Journal!$B594,1)*1440,0)-ROUND(Journal!$D$8*60,0),1440),"")</f>
        <v>0</v>
      </c>
      <c r="AB594">
        <f>IF(G594=1,"LONG",IF(G594=-1,"SHORT",""))</f>
        <v>0</v>
      </c>
      <c r="AC594">
        <f>AC593+IF(K594,1,0)</f>
        <v>0</v>
      </c>
      <c r="AD594">
        <f>IF(K594,AC594,"")</f>
        <v>0</v>
      </c>
      <c r="AE594">
        <f>J594="OPEN"</f>
        <v>0</v>
      </c>
      <c r="AF594">
        <f>AND(J594&lt;&gt;"",J594&lt;&gt;"OK",J594&lt;&gt;"OPEN")</f>
        <v>0</v>
      </c>
      <c r="AH594">
        <v>583</v>
      </c>
      <c r="AI594">
        <f>IF(AH594&gt;$AZ$11,"",IF(AH594=0,Journal!$D$3,INDEX($Q$11:$Q$1010,MATCH(AH594,$AD$11:$AD$1010,0))))</f>
        <v>0</v>
      </c>
      <c r="AJ594">
        <v>584</v>
      </c>
      <c r="AK594">
        <f>IF(AJ594&gt;$AZ$11,"",INDEX($P$11:$P$1010,MATCH(AJ594,$AD$11:$AD$1010,0)))</f>
        <v>0</v>
      </c>
    </row>
    <row r="595" spans="1:37">
      <c r="A595">
        <f>COUNTA(Journal!A595:M595)&gt;0</f>
        <v>0</v>
      </c>
      <c r="B595">
        <f>IF(Journal!$C595="",0,IFERROR(MATCH(Journal!$C595,Markets!$A$5:$A$154,0),0))</f>
        <v>0</v>
      </c>
      <c r="C595">
        <f>IF(B595&gt;0,INDEX(Markets!$C$5:$C$154,B595),"")</f>
        <v>0</v>
      </c>
      <c r="D595">
        <f>IF(B595&gt;0,INDEX(Markets!$F$5:$F$154,B595),"")</f>
        <v>0</v>
      </c>
      <c r="E595">
        <f>IF(B595&gt;0,IF(INDEX(Markets!$G$5:$G$154,B595)="",Journal!$D$4,INDEX(Markets!$G$5:$G$154,B595)),"")</f>
        <v>0</v>
      </c>
      <c r="F595">
        <f>IF(B595&gt;0,N(INDEX(Markets!$H$5:$H$154,B595)),0)</f>
        <v>0</v>
      </c>
      <c r="G595">
        <f>IF(Journal!$D595="LONG",1,IF(Journal!$D595="SHORT",-1,0))</f>
        <v>0</v>
      </c>
      <c r="H595">
        <f>IF(AND(ISNUMBER(Journal!$E595),ISNUMBER(Journal!$F595)),ABS(Journal!$E595-Journal!$F595),"")</f>
        <v>0</v>
      </c>
      <c r="I595">
        <f>IF(NOT(A595),"",IF(Journal!$C595="","INSTRUMENT MISSING",IF(B595=0,"UNKNOWN INSTRUMENT",IF(OR(NOT(ISNUMBER(C595)),NOT(ISNUMBER(D595))),"INSTRUMENT SPECS MISSING",IF(OR(C595&lt;=0,D595&lt;=0),"INSTRUMENT SPECS MISSING",IF(NOT(ISNUMBER(Journal!$E595)),"ENTRY MISSING",IF(NOT(ISNUMBER(Journal!$F595)),"SL MISSING",IF(Journal!$F595=Journal!$E595,"SL = ENTRY",IF(G595=0,"DIRECTION MISSING",IF(G595*(Journal!$E595-Journal!$F595)&lt;=0,"SL WRONG SIDE",IF(NOT(AND(ISNUMBER(Journal!$L595),Journal!$L595&gt;0)),IF(TRUE,"LOTS MISSING","RISK MISSING"),"")))))))))))</f>
        <v>0</v>
      </c>
      <c r="J595">
        <f>IF(NOT(A595),"",IF(I595&lt;&gt;"",I595,IF(AND(ISNUMBER(Journal!$G595),G595*(Journal!$G595-Journal!$E595)&lt;=0),"TP1 WRONG SIDE",IF(AND(ISNUMBER(Journal!$H595),G595*(Journal!$H595-Journal!$E595)&lt;=0),"TP2 WRONG SIDE",IF(AND(ISNUMBER(Journal!$I595),G595*(Journal!$I595-Journal!$E595)&lt;=0),"TP3 WRONG SIDE",IF(Journal!$K595="","OPEN",IF(AND(Journal!$M595&lt;&gt;"",OR(NOT(ISNUMBER(Journal!$M595)),Journal!$M595&lt;=0,Journal!$M595&gt;=1)),"TP1 % INVALID",IF(Journal!$K595="SL","OK",IF(Journal!$K595="TP",IF(ISNUMBER(Journal!$G595),"OK","TP1 MISSING"),IF(Journal!$K595="Manual exit",IF(ISNUMBER(Journal!$J595),"OK","MANUAL MISSING"),IF(Journal!$K595="TP1 + Breakeven",IF(ISNUMBER(Journal!$G595),"OK","TP1 MISSING"),IF(Journal!$K595="TP1 + Manual",IF(ISNUMBER(Journal!$G595),IF(ISNUMBER(Journal!$J595),"OK","MANUAL MISSING"),IF(ISNUMBER(Journal!$J595),"TP1 MISSING","TP1 &amp; MANUAL MISSING")),IF(Journal!$K595="Multiple TP",IF(ISNUMBER(Journal!$G595),IF(ISNUMBER(Journal!$H595),"OK","TP2 MISSING"),IF(ISNUMBER(Journal!$H595),"TP1 MISSING","TP1 &amp; TP2 MISSING")),"UNKNOWN OUTCOME")))))))))))))</f>
        <v>0</v>
      </c>
      <c r="K595">
        <f>J595="OK"</f>
        <v>0</v>
      </c>
      <c r="L595">
        <f>IF(ISNUMBER(Journal!$M595),Journal!$M595,0.5)</f>
        <v>0</v>
      </c>
      <c r="M595">
        <f>IF(NOT(K595),"",G595*IF(Journal!$K595="SL",Journal!$F595-Journal!$E595,IF(Journal!$K595="TP",Journal!$G595-Journal!$E595,IF(Journal!$K595="Manual exit",Journal!$J595-Journal!$E595,IF(Journal!$K595="TP1 + Breakeven",L595*(Journal!$G595-Journal!$E595),IF(Journal!$K595="TP1 + Manual",L595*(Journal!$G595-Journal!$E595)+(1-L595)*(Journal!$J595-Journal!$E595),(Journal!$G595+Journal!$H595+IF(ISNUMBER(Journal!$I595),Journal!$I595,0))/IF(ISNUMBER(Journal!$I595),3,2)-Journal!$E595))))))</f>
        <v>0</v>
      </c>
      <c r="N595">
        <f>IF(K595,Journal!$E595+G595*M595,"")</f>
        <v>0</v>
      </c>
      <c r="O595">
        <f>Q594</f>
        <v>0</v>
      </c>
      <c r="P595">
        <f>IF(OR(NOT(A595),I595&lt;&gt;""),"",Journal!$L595)</f>
        <v>0</v>
      </c>
      <c r="Q595">
        <f>O595+IF(K595,V595,0)</f>
        <v>0</v>
      </c>
      <c r="R595">
        <f>IF(P595="","",H595*P595*C595*D595)</f>
        <v>0</v>
      </c>
      <c r="S595">
        <f>IF(K595,M595*P595*C595*D595,"")</f>
        <v>0</v>
      </c>
      <c r="T595">
        <f>IF(K595,-IF(F595&gt;0,F595*Journal!$E595*P595*C595*D595,P595*E595),"")</f>
        <v>0</v>
      </c>
      <c r="U595">
        <f>IF(K595,IF(S595&gt;0,"W",IF(S595&lt;0,"L","B")),"")</f>
        <v>0</v>
      </c>
      <c r="V595">
        <f>IF(K595,S595+T595,"")</f>
        <v>0</v>
      </c>
      <c r="W595">
        <f>IF(K595,V595/O595,"")</f>
        <v>0</v>
      </c>
      <c r="X595">
        <f>IF(K595,M595/H595,"")</f>
        <v>0</v>
      </c>
      <c r="Y595">
        <f>IF(AND(OR(J595="OK",J595="OPEN"),ISNUMBER(Journal!$G595)),G595*(Journal!$G595-Journal!$E595)/H595,"")</f>
        <v>0</v>
      </c>
      <c r="Z595">
        <f>IF(AA595="","",IF(AND(ISNUMBER(Settings!$D$5),ISNUMBER(Settings!$E$5),IF(Settings!$D$5&lt;=Settings!$E$5,AND(AA595&gt;=Settings!$D$5,AA595&lt;Settings!$E$5),OR(AA595&gt;=Settings!$D$5,AA595&lt;Settings!$E$5))),Settings!$A$5,IF(AND(ISNUMBER(Settings!$D$6),ISNUMBER(Settings!$E$6),IF(Settings!$D$6&lt;=Settings!$E$6,AND(AA595&gt;=Settings!$D$6,AA595&lt;Settings!$E$6),OR(AA595&gt;=Settings!$D$6,AA595&lt;Settings!$E$6))),Settings!$A$6,IF(AND(ISNUMBER(Settings!$D$7),ISNUMBER(Settings!$E$7),IF(Settings!$D$7&lt;=Settings!$E$7,AND(AA595&gt;=Settings!$D$7,AA595&lt;Settings!$E$7),OR(AA595&gt;=Settings!$D$7,AA595&lt;Settings!$E$7))),Settings!$A$7,IF(AND(ISNUMBER(Settings!$D$8),ISNUMBER(Settings!$E$8),IF(Settings!$D$8&lt;=Settings!$E$8,AND(AA595&gt;=Settings!$D$8,AA595&lt;Settings!$E$8),OR(AA595&gt;=Settings!$D$8,AA595&lt;Settings!$E$8))),Settings!$A$8,IF(AND(ISNUMBER(Settings!$D$9),ISNUMBER(Settings!$E$9),IF(Settings!$D$9&lt;=Settings!$E$9,AND(AA595&gt;=Settings!$D$9,AA595&lt;Settings!$E$9),OR(AA595&gt;=Settings!$D$9,AA595&lt;Settings!$E$9))),Settings!$A$9,IF(AND(ISNUMBER(Settings!$D$10),ISNUMBER(Settings!$E$10),IF(Settings!$D$10&lt;=Settings!$E$10,AND(AA595&gt;=Settings!$D$10,AA595&lt;Settings!$E$10),OR(AA595&gt;=Settings!$D$10,AA595&lt;Settings!$E$10))),Settings!$A$10,"")))))))</f>
        <v>0</v>
      </c>
      <c r="AA595">
        <f>IF(AND(A595,ISNUMBER(Journal!$B595)),MOD(ROUND(MOD(Journal!$B595,1)*1440,0)-ROUND(Journal!$D$8*60,0),1440),"")</f>
        <v>0</v>
      </c>
      <c r="AB595">
        <f>IF(G595=1,"LONG",IF(G595=-1,"SHORT",""))</f>
        <v>0</v>
      </c>
      <c r="AC595">
        <f>AC594+IF(K595,1,0)</f>
        <v>0</v>
      </c>
      <c r="AD595">
        <f>IF(K595,AC595,"")</f>
        <v>0</v>
      </c>
      <c r="AE595">
        <f>J595="OPEN"</f>
        <v>0</v>
      </c>
      <c r="AF595">
        <f>AND(J595&lt;&gt;"",J595&lt;&gt;"OK",J595&lt;&gt;"OPEN")</f>
        <v>0</v>
      </c>
      <c r="AH595">
        <v>584</v>
      </c>
      <c r="AI595">
        <f>IF(AH595&gt;$AZ$11,"",IF(AH595=0,Journal!$D$3,INDEX($Q$11:$Q$1010,MATCH(AH595,$AD$11:$AD$1010,0))))</f>
        <v>0</v>
      </c>
      <c r="AJ595">
        <v>585</v>
      </c>
      <c r="AK595">
        <f>IF(AJ595&gt;$AZ$11,"",INDEX($P$11:$P$1010,MATCH(AJ595,$AD$11:$AD$1010,0)))</f>
        <v>0</v>
      </c>
    </row>
    <row r="596" spans="1:37">
      <c r="A596">
        <f>COUNTA(Journal!A596:M596)&gt;0</f>
        <v>0</v>
      </c>
      <c r="B596">
        <f>IF(Journal!$C596="",0,IFERROR(MATCH(Journal!$C596,Markets!$A$5:$A$154,0),0))</f>
        <v>0</v>
      </c>
      <c r="C596">
        <f>IF(B596&gt;0,INDEX(Markets!$C$5:$C$154,B596),"")</f>
        <v>0</v>
      </c>
      <c r="D596">
        <f>IF(B596&gt;0,INDEX(Markets!$F$5:$F$154,B596),"")</f>
        <v>0</v>
      </c>
      <c r="E596">
        <f>IF(B596&gt;0,IF(INDEX(Markets!$G$5:$G$154,B596)="",Journal!$D$4,INDEX(Markets!$G$5:$G$154,B596)),"")</f>
        <v>0</v>
      </c>
      <c r="F596">
        <f>IF(B596&gt;0,N(INDEX(Markets!$H$5:$H$154,B596)),0)</f>
        <v>0</v>
      </c>
      <c r="G596">
        <f>IF(Journal!$D596="LONG",1,IF(Journal!$D596="SHORT",-1,0))</f>
        <v>0</v>
      </c>
      <c r="H596">
        <f>IF(AND(ISNUMBER(Journal!$E596),ISNUMBER(Journal!$F596)),ABS(Journal!$E596-Journal!$F596),"")</f>
        <v>0</v>
      </c>
      <c r="I596">
        <f>IF(NOT(A596),"",IF(Journal!$C596="","INSTRUMENT MISSING",IF(B596=0,"UNKNOWN INSTRUMENT",IF(OR(NOT(ISNUMBER(C596)),NOT(ISNUMBER(D596))),"INSTRUMENT SPECS MISSING",IF(OR(C596&lt;=0,D596&lt;=0),"INSTRUMENT SPECS MISSING",IF(NOT(ISNUMBER(Journal!$E596)),"ENTRY MISSING",IF(NOT(ISNUMBER(Journal!$F596)),"SL MISSING",IF(Journal!$F596=Journal!$E596,"SL = ENTRY",IF(G596=0,"DIRECTION MISSING",IF(G596*(Journal!$E596-Journal!$F596)&lt;=0,"SL WRONG SIDE",IF(NOT(AND(ISNUMBER(Journal!$L596),Journal!$L596&gt;0)),IF(TRUE,"LOTS MISSING","RISK MISSING"),"")))))))))))</f>
        <v>0</v>
      </c>
      <c r="J596">
        <f>IF(NOT(A596),"",IF(I596&lt;&gt;"",I596,IF(AND(ISNUMBER(Journal!$G596),G596*(Journal!$G596-Journal!$E596)&lt;=0),"TP1 WRONG SIDE",IF(AND(ISNUMBER(Journal!$H596),G596*(Journal!$H596-Journal!$E596)&lt;=0),"TP2 WRONG SIDE",IF(AND(ISNUMBER(Journal!$I596),G596*(Journal!$I596-Journal!$E596)&lt;=0),"TP3 WRONG SIDE",IF(Journal!$K596="","OPEN",IF(AND(Journal!$M596&lt;&gt;"",OR(NOT(ISNUMBER(Journal!$M596)),Journal!$M596&lt;=0,Journal!$M596&gt;=1)),"TP1 % INVALID",IF(Journal!$K596="SL","OK",IF(Journal!$K596="TP",IF(ISNUMBER(Journal!$G596),"OK","TP1 MISSING"),IF(Journal!$K596="Manual exit",IF(ISNUMBER(Journal!$J596),"OK","MANUAL MISSING"),IF(Journal!$K596="TP1 + Breakeven",IF(ISNUMBER(Journal!$G596),"OK","TP1 MISSING"),IF(Journal!$K596="TP1 + Manual",IF(ISNUMBER(Journal!$G596),IF(ISNUMBER(Journal!$J596),"OK","MANUAL MISSING"),IF(ISNUMBER(Journal!$J596),"TP1 MISSING","TP1 &amp; MANUAL MISSING")),IF(Journal!$K596="Multiple TP",IF(ISNUMBER(Journal!$G596),IF(ISNUMBER(Journal!$H596),"OK","TP2 MISSING"),IF(ISNUMBER(Journal!$H596),"TP1 MISSING","TP1 &amp; TP2 MISSING")),"UNKNOWN OUTCOME")))))))))))))</f>
        <v>0</v>
      </c>
      <c r="K596">
        <f>J596="OK"</f>
        <v>0</v>
      </c>
      <c r="L596">
        <f>IF(ISNUMBER(Journal!$M596),Journal!$M596,0.5)</f>
        <v>0</v>
      </c>
      <c r="M596">
        <f>IF(NOT(K596),"",G596*IF(Journal!$K596="SL",Journal!$F596-Journal!$E596,IF(Journal!$K596="TP",Journal!$G596-Journal!$E596,IF(Journal!$K596="Manual exit",Journal!$J596-Journal!$E596,IF(Journal!$K596="TP1 + Breakeven",L596*(Journal!$G596-Journal!$E596),IF(Journal!$K596="TP1 + Manual",L596*(Journal!$G596-Journal!$E596)+(1-L596)*(Journal!$J596-Journal!$E596),(Journal!$G596+Journal!$H596+IF(ISNUMBER(Journal!$I596),Journal!$I596,0))/IF(ISNUMBER(Journal!$I596),3,2)-Journal!$E596))))))</f>
        <v>0</v>
      </c>
      <c r="N596">
        <f>IF(K596,Journal!$E596+G596*M596,"")</f>
        <v>0</v>
      </c>
      <c r="O596">
        <f>Q595</f>
        <v>0</v>
      </c>
      <c r="P596">
        <f>IF(OR(NOT(A596),I596&lt;&gt;""),"",Journal!$L596)</f>
        <v>0</v>
      </c>
      <c r="Q596">
        <f>O596+IF(K596,V596,0)</f>
        <v>0</v>
      </c>
      <c r="R596">
        <f>IF(P596="","",H596*P596*C596*D596)</f>
        <v>0</v>
      </c>
      <c r="S596">
        <f>IF(K596,M596*P596*C596*D596,"")</f>
        <v>0</v>
      </c>
      <c r="T596">
        <f>IF(K596,-IF(F596&gt;0,F596*Journal!$E596*P596*C596*D596,P596*E596),"")</f>
        <v>0</v>
      </c>
      <c r="U596">
        <f>IF(K596,IF(S596&gt;0,"W",IF(S596&lt;0,"L","B")),"")</f>
        <v>0</v>
      </c>
      <c r="V596">
        <f>IF(K596,S596+T596,"")</f>
        <v>0</v>
      </c>
      <c r="W596">
        <f>IF(K596,V596/O596,"")</f>
        <v>0</v>
      </c>
      <c r="X596">
        <f>IF(K596,M596/H596,"")</f>
        <v>0</v>
      </c>
      <c r="Y596">
        <f>IF(AND(OR(J596="OK",J596="OPEN"),ISNUMBER(Journal!$G596)),G596*(Journal!$G596-Journal!$E596)/H596,"")</f>
        <v>0</v>
      </c>
      <c r="Z596">
        <f>IF(AA596="","",IF(AND(ISNUMBER(Settings!$D$5),ISNUMBER(Settings!$E$5),IF(Settings!$D$5&lt;=Settings!$E$5,AND(AA596&gt;=Settings!$D$5,AA596&lt;Settings!$E$5),OR(AA596&gt;=Settings!$D$5,AA596&lt;Settings!$E$5))),Settings!$A$5,IF(AND(ISNUMBER(Settings!$D$6),ISNUMBER(Settings!$E$6),IF(Settings!$D$6&lt;=Settings!$E$6,AND(AA596&gt;=Settings!$D$6,AA596&lt;Settings!$E$6),OR(AA596&gt;=Settings!$D$6,AA596&lt;Settings!$E$6))),Settings!$A$6,IF(AND(ISNUMBER(Settings!$D$7),ISNUMBER(Settings!$E$7),IF(Settings!$D$7&lt;=Settings!$E$7,AND(AA596&gt;=Settings!$D$7,AA596&lt;Settings!$E$7),OR(AA596&gt;=Settings!$D$7,AA596&lt;Settings!$E$7))),Settings!$A$7,IF(AND(ISNUMBER(Settings!$D$8),ISNUMBER(Settings!$E$8),IF(Settings!$D$8&lt;=Settings!$E$8,AND(AA596&gt;=Settings!$D$8,AA596&lt;Settings!$E$8),OR(AA596&gt;=Settings!$D$8,AA596&lt;Settings!$E$8))),Settings!$A$8,IF(AND(ISNUMBER(Settings!$D$9),ISNUMBER(Settings!$E$9),IF(Settings!$D$9&lt;=Settings!$E$9,AND(AA596&gt;=Settings!$D$9,AA596&lt;Settings!$E$9),OR(AA596&gt;=Settings!$D$9,AA596&lt;Settings!$E$9))),Settings!$A$9,IF(AND(ISNUMBER(Settings!$D$10),ISNUMBER(Settings!$E$10),IF(Settings!$D$10&lt;=Settings!$E$10,AND(AA596&gt;=Settings!$D$10,AA596&lt;Settings!$E$10),OR(AA596&gt;=Settings!$D$10,AA596&lt;Settings!$E$10))),Settings!$A$10,"")))))))</f>
        <v>0</v>
      </c>
      <c r="AA596">
        <f>IF(AND(A596,ISNUMBER(Journal!$B596)),MOD(ROUND(MOD(Journal!$B596,1)*1440,0)-ROUND(Journal!$D$8*60,0),1440),"")</f>
        <v>0</v>
      </c>
      <c r="AB596">
        <f>IF(G596=1,"LONG",IF(G596=-1,"SHORT",""))</f>
        <v>0</v>
      </c>
      <c r="AC596">
        <f>AC595+IF(K596,1,0)</f>
        <v>0</v>
      </c>
      <c r="AD596">
        <f>IF(K596,AC596,"")</f>
        <v>0</v>
      </c>
      <c r="AE596">
        <f>J596="OPEN"</f>
        <v>0</v>
      </c>
      <c r="AF596">
        <f>AND(J596&lt;&gt;"",J596&lt;&gt;"OK",J596&lt;&gt;"OPEN")</f>
        <v>0</v>
      </c>
      <c r="AH596">
        <v>585</v>
      </c>
      <c r="AI596">
        <f>IF(AH596&gt;$AZ$11,"",IF(AH596=0,Journal!$D$3,INDEX($Q$11:$Q$1010,MATCH(AH596,$AD$11:$AD$1010,0))))</f>
        <v>0</v>
      </c>
      <c r="AJ596">
        <v>586</v>
      </c>
      <c r="AK596">
        <f>IF(AJ596&gt;$AZ$11,"",INDEX($P$11:$P$1010,MATCH(AJ596,$AD$11:$AD$1010,0)))</f>
        <v>0</v>
      </c>
    </row>
    <row r="597" spans="1:37">
      <c r="A597">
        <f>COUNTA(Journal!A597:M597)&gt;0</f>
        <v>0</v>
      </c>
      <c r="B597">
        <f>IF(Journal!$C597="",0,IFERROR(MATCH(Journal!$C597,Markets!$A$5:$A$154,0),0))</f>
        <v>0</v>
      </c>
      <c r="C597">
        <f>IF(B597&gt;0,INDEX(Markets!$C$5:$C$154,B597),"")</f>
        <v>0</v>
      </c>
      <c r="D597">
        <f>IF(B597&gt;0,INDEX(Markets!$F$5:$F$154,B597),"")</f>
        <v>0</v>
      </c>
      <c r="E597">
        <f>IF(B597&gt;0,IF(INDEX(Markets!$G$5:$G$154,B597)="",Journal!$D$4,INDEX(Markets!$G$5:$G$154,B597)),"")</f>
        <v>0</v>
      </c>
      <c r="F597">
        <f>IF(B597&gt;0,N(INDEX(Markets!$H$5:$H$154,B597)),0)</f>
        <v>0</v>
      </c>
      <c r="G597">
        <f>IF(Journal!$D597="LONG",1,IF(Journal!$D597="SHORT",-1,0))</f>
        <v>0</v>
      </c>
      <c r="H597">
        <f>IF(AND(ISNUMBER(Journal!$E597),ISNUMBER(Journal!$F597)),ABS(Journal!$E597-Journal!$F597),"")</f>
        <v>0</v>
      </c>
      <c r="I597">
        <f>IF(NOT(A597),"",IF(Journal!$C597="","INSTRUMENT MISSING",IF(B597=0,"UNKNOWN INSTRUMENT",IF(OR(NOT(ISNUMBER(C597)),NOT(ISNUMBER(D597))),"INSTRUMENT SPECS MISSING",IF(OR(C597&lt;=0,D597&lt;=0),"INSTRUMENT SPECS MISSING",IF(NOT(ISNUMBER(Journal!$E597)),"ENTRY MISSING",IF(NOT(ISNUMBER(Journal!$F597)),"SL MISSING",IF(Journal!$F597=Journal!$E597,"SL = ENTRY",IF(G597=0,"DIRECTION MISSING",IF(G597*(Journal!$E597-Journal!$F597)&lt;=0,"SL WRONG SIDE",IF(NOT(AND(ISNUMBER(Journal!$L597),Journal!$L597&gt;0)),IF(TRUE,"LOTS MISSING","RISK MISSING"),"")))))))))))</f>
        <v>0</v>
      </c>
      <c r="J597">
        <f>IF(NOT(A597),"",IF(I597&lt;&gt;"",I597,IF(AND(ISNUMBER(Journal!$G597),G597*(Journal!$G597-Journal!$E597)&lt;=0),"TP1 WRONG SIDE",IF(AND(ISNUMBER(Journal!$H597),G597*(Journal!$H597-Journal!$E597)&lt;=0),"TP2 WRONG SIDE",IF(AND(ISNUMBER(Journal!$I597),G597*(Journal!$I597-Journal!$E597)&lt;=0),"TP3 WRONG SIDE",IF(Journal!$K597="","OPEN",IF(AND(Journal!$M597&lt;&gt;"",OR(NOT(ISNUMBER(Journal!$M597)),Journal!$M597&lt;=0,Journal!$M597&gt;=1)),"TP1 % INVALID",IF(Journal!$K597="SL","OK",IF(Journal!$K597="TP",IF(ISNUMBER(Journal!$G597),"OK","TP1 MISSING"),IF(Journal!$K597="Manual exit",IF(ISNUMBER(Journal!$J597),"OK","MANUAL MISSING"),IF(Journal!$K597="TP1 + Breakeven",IF(ISNUMBER(Journal!$G597),"OK","TP1 MISSING"),IF(Journal!$K597="TP1 + Manual",IF(ISNUMBER(Journal!$G597),IF(ISNUMBER(Journal!$J597),"OK","MANUAL MISSING"),IF(ISNUMBER(Journal!$J597),"TP1 MISSING","TP1 &amp; MANUAL MISSING")),IF(Journal!$K597="Multiple TP",IF(ISNUMBER(Journal!$G597),IF(ISNUMBER(Journal!$H597),"OK","TP2 MISSING"),IF(ISNUMBER(Journal!$H597),"TP1 MISSING","TP1 &amp; TP2 MISSING")),"UNKNOWN OUTCOME")))))))))))))</f>
        <v>0</v>
      </c>
      <c r="K597">
        <f>J597="OK"</f>
        <v>0</v>
      </c>
      <c r="L597">
        <f>IF(ISNUMBER(Journal!$M597),Journal!$M597,0.5)</f>
        <v>0</v>
      </c>
      <c r="M597">
        <f>IF(NOT(K597),"",G597*IF(Journal!$K597="SL",Journal!$F597-Journal!$E597,IF(Journal!$K597="TP",Journal!$G597-Journal!$E597,IF(Journal!$K597="Manual exit",Journal!$J597-Journal!$E597,IF(Journal!$K597="TP1 + Breakeven",L597*(Journal!$G597-Journal!$E597),IF(Journal!$K597="TP1 + Manual",L597*(Journal!$G597-Journal!$E597)+(1-L597)*(Journal!$J597-Journal!$E597),(Journal!$G597+Journal!$H597+IF(ISNUMBER(Journal!$I597),Journal!$I597,0))/IF(ISNUMBER(Journal!$I597),3,2)-Journal!$E597))))))</f>
        <v>0</v>
      </c>
      <c r="N597">
        <f>IF(K597,Journal!$E597+G597*M597,"")</f>
        <v>0</v>
      </c>
      <c r="O597">
        <f>Q596</f>
        <v>0</v>
      </c>
      <c r="P597">
        <f>IF(OR(NOT(A597),I597&lt;&gt;""),"",Journal!$L597)</f>
        <v>0</v>
      </c>
      <c r="Q597">
        <f>O597+IF(K597,V597,0)</f>
        <v>0</v>
      </c>
      <c r="R597">
        <f>IF(P597="","",H597*P597*C597*D597)</f>
        <v>0</v>
      </c>
      <c r="S597">
        <f>IF(K597,M597*P597*C597*D597,"")</f>
        <v>0</v>
      </c>
      <c r="T597">
        <f>IF(K597,-IF(F597&gt;0,F597*Journal!$E597*P597*C597*D597,P597*E597),"")</f>
        <v>0</v>
      </c>
      <c r="U597">
        <f>IF(K597,IF(S597&gt;0,"W",IF(S597&lt;0,"L","B")),"")</f>
        <v>0</v>
      </c>
      <c r="V597">
        <f>IF(K597,S597+T597,"")</f>
        <v>0</v>
      </c>
      <c r="W597">
        <f>IF(K597,V597/O597,"")</f>
        <v>0</v>
      </c>
      <c r="X597">
        <f>IF(K597,M597/H597,"")</f>
        <v>0</v>
      </c>
      <c r="Y597">
        <f>IF(AND(OR(J597="OK",J597="OPEN"),ISNUMBER(Journal!$G597)),G597*(Journal!$G597-Journal!$E597)/H597,"")</f>
        <v>0</v>
      </c>
      <c r="Z597">
        <f>IF(AA597="","",IF(AND(ISNUMBER(Settings!$D$5),ISNUMBER(Settings!$E$5),IF(Settings!$D$5&lt;=Settings!$E$5,AND(AA597&gt;=Settings!$D$5,AA597&lt;Settings!$E$5),OR(AA597&gt;=Settings!$D$5,AA597&lt;Settings!$E$5))),Settings!$A$5,IF(AND(ISNUMBER(Settings!$D$6),ISNUMBER(Settings!$E$6),IF(Settings!$D$6&lt;=Settings!$E$6,AND(AA597&gt;=Settings!$D$6,AA597&lt;Settings!$E$6),OR(AA597&gt;=Settings!$D$6,AA597&lt;Settings!$E$6))),Settings!$A$6,IF(AND(ISNUMBER(Settings!$D$7),ISNUMBER(Settings!$E$7),IF(Settings!$D$7&lt;=Settings!$E$7,AND(AA597&gt;=Settings!$D$7,AA597&lt;Settings!$E$7),OR(AA597&gt;=Settings!$D$7,AA597&lt;Settings!$E$7))),Settings!$A$7,IF(AND(ISNUMBER(Settings!$D$8),ISNUMBER(Settings!$E$8),IF(Settings!$D$8&lt;=Settings!$E$8,AND(AA597&gt;=Settings!$D$8,AA597&lt;Settings!$E$8),OR(AA597&gt;=Settings!$D$8,AA597&lt;Settings!$E$8))),Settings!$A$8,IF(AND(ISNUMBER(Settings!$D$9),ISNUMBER(Settings!$E$9),IF(Settings!$D$9&lt;=Settings!$E$9,AND(AA597&gt;=Settings!$D$9,AA597&lt;Settings!$E$9),OR(AA597&gt;=Settings!$D$9,AA597&lt;Settings!$E$9))),Settings!$A$9,IF(AND(ISNUMBER(Settings!$D$10),ISNUMBER(Settings!$E$10),IF(Settings!$D$10&lt;=Settings!$E$10,AND(AA597&gt;=Settings!$D$10,AA597&lt;Settings!$E$10),OR(AA597&gt;=Settings!$D$10,AA597&lt;Settings!$E$10))),Settings!$A$10,"")))))))</f>
        <v>0</v>
      </c>
      <c r="AA597">
        <f>IF(AND(A597,ISNUMBER(Journal!$B597)),MOD(ROUND(MOD(Journal!$B597,1)*1440,0)-ROUND(Journal!$D$8*60,0),1440),"")</f>
        <v>0</v>
      </c>
      <c r="AB597">
        <f>IF(G597=1,"LONG",IF(G597=-1,"SHORT",""))</f>
        <v>0</v>
      </c>
      <c r="AC597">
        <f>AC596+IF(K597,1,0)</f>
        <v>0</v>
      </c>
      <c r="AD597">
        <f>IF(K597,AC597,"")</f>
        <v>0</v>
      </c>
      <c r="AE597">
        <f>J597="OPEN"</f>
        <v>0</v>
      </c>
      <c r="AF597">
        <f>AND(J597&lt;&gt;"",J597&lt;&gt;"OK",J597&lt;&gt;"OPEN")</f>
        <v>0</v>
      </c>
      <c r="AH597">
        <v>586</v>
      </c>
      <c r="AI597">
        <f>IF(AH597&gt;$AZ$11,"",IF(AH597=0,Journal!$D$3,INDEX($Q$11:$Q$1010,MATCH(AH597,$AD$11:$AD$1010,0))))</f>
        <v>0</v>
      </c>
      <c r="AJ597">
        <v>587</v>
      </c>
      <c r="AK597">
        <f>IF(AJ597&gt;$AZ$11,"",INDEX($P$11:$P$1010,MATCH(AJ597,$AD$11:$AD$1010,0)))</f>
        <v>0</v>
      </c>
    </row>
    <row r="598" spans="1:37">
      <c r="A598">
        <f>COUNTA(Journal!A598:M598)&gt;0</f>
        <v>0</v>
      </c>
      <c r="B598">
        <f>IF(Journal!$C598="",0,IFERROR(MATCH(Journal!$C598,Markets!$A$5:$A$154,0),0))</f>
        <v>0</v>
      </c>
      <c r="C598">
        <f>IF(B598&gt;0,INDEX(Markets!$C$5:$C$154,B598),"")</f>
        <v>0</v>
      </c>
      <c r="D598">
        <f>IF(B598&gt;0,INDEX(Markets!$F$5:$F$154,B598),"")</f>
        <v>0</v>
      </c>
      <c r="E598">
        <f>IF(B598&gt;0,IF(INDEX(Markets!$G$5:$G$154,B598)="",Journal!$D$4,INDEX(Markets!$G$5:$G$154,B598)),"")</f>
        <v>0</v>
      </c>
      <c r="F598">
        <f>IF(B598&gt;0,N(INDEX(Markets!$H$5:$H$154,B598)),0)</f>
        <v>0</v>
      </c>
      <c r="G598">
        <f>IF(Journal!$D598="LONG",1,IF(Journal!$D598="SHORT",-1,0))</f>
        <v>0</v>
      </c>
      <c r="H598">
        <f>IF(AND(ISNUMBER(Journal!$E598),ISNUMBER(Journal!$F598)),ABS(Journal!$E598-Journal!$F598),"")</f>
        <v>0</v>
      </c>
      <c r="I598">
        <f>IF(NOT(A598),"",IF(Journal!$C598="","INSTRUMENT MISSING",IF(B598=0,"UNKNOWN INSTRUMENT",IF(OR(NOT(ISNUMBER(C598)),NOT(ISNUMBER(D598))),"INSTRUMENT SPECS MISSING",IF(OR(C598&lt;=0,D598&lt;=0),"INSTRUMENT SPECS MISSING",IF(NOT(ISNUMBER(Journal!$E598)),"ENTRY MISSING",IF(NOT(ISNUMBER(Journal!$F598)),"SL MISSING",IF(Journal!$F598=Journal!$E598,"SL = ENTRY",IF(G598=0,"DIRECTION MISSING",IF(G598*(Journal!$E598-Journal!$F598)&lt;=0,"SL WRONG SIDE",IF(NOT(AND(ISNUMBER(Journal!$L598),Journal!$L598&gt;0)),IF(TRUE,"LOTS MISSING","RISK MISSING"),"")))))))))))</f>
        <v>0</v>
      </c>
      <c r="J598">
        <f>IF(NOT(A598),"",IF(I598&lt;&gt;"",I598,IF(AND(ISNUMBER(Journal!$G598),G598*(Journal!$G598-Journal!$E598)&lt;=0),"TP1 WRONG SIDE",IF(AND(ISNUMBER(Journal!$H598),G598*(Journal!$H598-Journal!$E598)&lt;=0),"TP2 WRONG SIDE",IF(AND(ISNUMBER(Journal!$I598),G598*(Journal!$I598-Journal!$E598)&lt;=0),"TP3 WRONG SIDE",IF(Journal!$K598="","OPEN",IF(AND(Journal!$M598&lt;&gt;"",OR(NOT(ISNUMBER(Journal!$M598)),Journal!$M598&lt;=0,Journal!$M598&gt;=1)),"TP1 % INVALID",IF(Journal!$K598="SL","OK",IF(Journal!$K598="TP",IF(ISNUMBER(Journal!$G598),"OK","TP1 MISSING"),IF(Journal!$K598="Manual exit",IF(ISNUMBER(Journal!$J598),"OK","MANUAL MISSING"),IF(Journal!$K598="TP1 + Breakeven",IF(ISNUMBER(Journal!$G598),"OK","TP1 MISSING"),IF(Journal!$K598="TP1 + Manual",IF(ISNUMBER(Journal!$G598),IF(ISNUMBER(Journal!$J598),"OK","MANUAL MISSING"),IF(ISNUMBER(Journal!$J598),"TP1 MISSING","TP1 &amp; MANUAL MISSING")),IF(Journal!$K598="Multiple TP",IF(ISNUMBER(Journal!$G598),IF(ISNUMBER(Journal!$H598),"OK","TP2 MISSING"),IF(ISNUMBER(Journal!$H598),"TP1 MISSING","TP1 &amp; TP2 MISSING")),"UNKNOWN OUTCOME")))))))))))))</f>
        <v>0</v>
      </c>
      <c r="K598">
        <f>J598="OK"</f>
        <v>0</v>
      </c>
      <c r="L598">
        <f>IF(ISNUMBER(Journal!$M598),Journal!$M598,0.5)</f>
        <v>0</v>
      </c>
      <c r="M598">
        <f>IF(NOT(K598),"",G598*IF(Journal!$K598="SL",Journal!$F598-Journal!$E598,IF(Journal!$K598="TP",Journal!$G598-Journal!$E598,IF(Journal!$K598="Manual exit",Journal!$J598-Journal!$E598,IF(Journal!$K598="TP1 + Breakeven",L598*(Journal!$G598-Journal!$E598),IF(Journal!$K598="TP1 + Manual",L598*(Journal!$G598-Journal!$E598)+(1-L598)*(Journal!$J598-Journal!$E598),(Journal!$G598+Journal!$H598+IF(ISNUMBER(Journal!$I598),Journal!$I598,0))/IF(ISNUMBER(Journal!$I598),3,2)-Journal!$E598))))))</f>
        <v>0</v>
      </c>
      <c r="N598">
        <f>IF(K598,Journal!$E598+G598*M598,"")</f>
        <v>0</v>
      </c>
      <c r="O598">
        <f>Q597</f>
        <v>0</v>
      </c>
      <c r="P598">
        <f>IF(OR(NOT(A598),I598&lt;&gt;""),"",Journal!$L598)</f>
        <v>0</v>
      </c>
      <c r="Q598">
        <f>O598+IF(K598,V598,0)</f>
        <v>0</v>
      </c>
      <c r="R598">
        <f>IF(P598="","",H598*P598*C598*D598)</f>
        <v>0</v>
      </c>
      <c r="S598">
        <f>IF(K598,M598*P598*C598*D598,"")</f>
        <v>0</v>
      </c>
      <c r="T598">
        <f>IF(K598,-IF(F598&gt;0,F598*Journal!$E598*P598*C598*D598,P598*E598),"")</f>
        <v>0</v>
      </c>
      <c r="U598">
        <f>IF(K598,IF(S598&gt;0,"W",IF(S598&lt;0,"L","B")),"")</f>
        <v>0</v>
      </c>
      <c r="V598">
        <f>IF(K598,S598+T598,"")</f>
        <v>0</v>
      </c>
      <c r="W598">
        <f>IF(K598,V598/O598,"")</f>
        <v>0</v>
      </c>
      <c r="X598">
        <f>IF(K598,M598/H598,"")</f>
        <v>0</v>
      </c>
      <c r="Y598">
        <f>IF(AND(OR(J598="OK",J598="OPEN"),ISNUMBER(Journal!$G598)),G598*(Journal!$G598-Journal!$E598)/H598,"")</f>
        <v>0</v>
      </c>
      <c r="Z598">
        <f>IF(AA598="","",IF(AND(ISNUMBER(Settings!$D$5),ISNUMBER(Settings!$E$5),IF(Settings!$D$5&lt;=Settings!$E$5,AND(AA598&gt;=Settings!$D$5,AA598&lt;Settings!$E$5),OR(AA598&gt;=Settings!$D$5,AA598&lt;Settings!$E$5))),Settings!$A$5,IF(AND(ISNUMBER(Settings!$D$6),ISNUMBER(Settings!$E$6),IF(Settings!$D$6&lt;=Settings!$E$6,AND(AA598&gt;=Settings!$D$6,AA598&lt;Settings!$E$6),OR(AA598&gt;=Settings!$D$6,AA598&lt;Settings!$E$6))),Settings!$A$6,IF(AND(ISNUMBER(Settings!$D$7),ISNUMBER(Settings!$E$7),IF(Settings!$D$7&lt;=Settings!$E$7,AND(AA598&gt;=Settings!$D$7,AA598&lt;Settings!$E$7),OR(AA598&gt;=Settings!$D$7,AA598&lt;Settings!$E$7))),Settings!$A$7,IF(AND(ISNUMBER(Settings!$D$8),ISNUMBER(Settings!$E$8),IF(Settings!$D$8&lt;=Settings!$E$8,AND(AA598&gt;=Settings!$D$8,AA598&lt;Settings!$E$8),OR(AA598&gt;=Settings!$D$8,AA598&lt;Settings!$E$8))),Settings!$A$8,IF(AND(ISNUMBER(Settings!$D$9),ISNUMBER(Settings!$E$9),IF(Settings!$D$9&lt;=Settings!$E$9,AND(AA598&gt;=Settings!$D$9,AA598&lt;Settings!$E$9),OR(AA598&gt;=Settings!$D$9,AA598&lt;Settings!$E$9))),Settings!$A$9,IF(AND(ISNUMBER(Settings!$D$10),ISNUMBER(Settings!$E$10),IF(Settings!$D$10&lt;=Settings!$E$10,AND(AA598&gt;=Settings!$D$10,AA598&lt;Settings!$E$10),OR(AA598&gt;=Settings!$D$10,AA598&lt;Settings!$E$10))),Settings!$A$10,"")))))))</f>
        <v>0</v>
      </c>
      <c r="AA598">
        <f>IF(AND(A598,ISNUMBER(Journal!$B598)),MOD(ROUND(MOD(Journal!$B598,1)*1440,0)-ROUND(Journal!$D$8*60,0),1440),"")</f>
        <v>0</v>
      </c>
      <c r="AB598">
        <f>IF(G598=1,"LONG",IF(G598=-1,"SHORT",""))</f>
        <v>0</v>
      </c>
      <c r="AC598">
        <f>AC597+IF(K598,1,0)</f>
        <v>0</v>
      </c>
      <c r="AD598">
        <f>IF(K598,AC598,"")</f>
        <v>0</v>
      </c>
      <c r="AE598">
        <f>J598="OPEN"</f>
        <v>0</v>
      </c>
      <c r="AF598">
        <f>AND(J598&lt;&gt;"",J598&lt;&gt;"OK",J598&lt;&gt;"OPEN")</f>
        <v>0</v>
      </c>
      <c r="AH598">
        <v>587</v>
      </c>
      <c r="AI598">
        <f>IF(AH598&gt;$AZ$11,"",IF(AH598=0,Journal!$D$3,INDEX($Q$11:$Q$1010,MATCH(AH598,$AD$11:$AD$1010,0))))</f>
        <v>0</v>
      </c>
      <c r="AJ598">
        <v>588</v>
      </c>
      <c r="AK598">
        <f>IF(AJ598&gt;$AZ$11,"",INDEX($P$11:$P$1010,MATCH(AJ598,$AD$11:$AD$1010,0)))</f>
        <v>0</v>
      </c>
    </row>
    <row r="599" spans="1:37">
      <c r="A599">
        <f>COUNTA(Journal!A599:M599)&gt;0</f>
        <v>0</v>
      </c>
      <c r="B599">
        <f>IF(Journal!$C599="",0,IFERROR(MATCH(Journal!$C599,Markets!$A$5:$A$154,0),0))</f>
        <v>0</v>
      </c>
      <c r="C599">
        <f>IF(B599&gt;0,INDEX(Markets!$C$5:$C$154,B599),"")</f>
        <v>0</v>
      </c>
      <c r="D599">
        <f>IF(B599&gt;0,INDEX(Markets!$F$5:$F$154,B599),"")</f>
        <v>0</v>
      </c>
      <c r="E599">
        <f>IF(B599&gt;0,IF(INDEX(Markets!$G$5:$G$154,B599)="",Journal!$D$4,INDEX(Markets!$G$5:$G$154,B599)),"")</f>
        <v>0</v>
      </c>
      <c r="F599">
        <f>IF(B599&gt;0,N(INDEX(Markets!$H$5:$H$154,B599)),0)</f>
        <v>0</v>
      </c>
      <c r="G599">
        <f>IF(Journal!$D599="LONG",1,IF(Journal!$D599="SHORT",-1,0))</f>
        <v>0</v>
      </c>
      <c r="H599">
        <f>IF(AND(ISNUMBER(Journal!$E599),ISNUMBER(Journal!$F599)),ABS(Journal!$E599-Journal!$F599),"")</f>
        <v>0</v>
      </c>
      <c r="I599">
        <f>IF(NOT(A599),"",IF(Journal!$C599="","INSTRUMENT MISSING",IF(B599=0,"UNKNOWN INSTRUMENT",IF(OR(NOT(ISNUMBER(C599)),NOT(ISNUMBER(D599))),"INSTRUMENT SPECS MISSING",IF(OR(C599&lt;=0,D599&lt;=0),"INSTRUMENT SPECS MISSING",IF(NOT(ISNUMBER(Journal!$E599)),"ENTRY MISSING",IF(NOT(ISNUMBER(Journal!$F599)),"SL MISSING",IF(Journal!$F599=Journal!$E599,"SL = ENTRY",IF(G599=0,"DIRECTION MISSING",IF(G599*(Journal!$E599-Journal!$F599)&lt;=0,"SL WRONG SIDE",IF(NOT(AND(ISNUMBER(Journal!$L599),Journal!$L599&gt;0)),IF(TRUE,"LOTS MISSING","RISK MISSING"),"")))))))))))</f>
        <v>0</v>
      </c>
      <c r="J599">
        <f>IF(NOT(A599),"",IF(I599&lt;&gt;"",I599,IF(AND(ISNUMBER(Journal!$G599),G599*(Journal!$G599-Journal!$E599)&lt;=0),"TP1 WRONG SIDE",IF(AND(ISNUMBER(Journal!$H599),G599*(Journal!$H599-Journal!$E599)&lt;=0),"TP2 WRONG SIDE",IF(AND(ISNUMBER(Journal!$I599),G599*(Journal!$I599-Journal!$E599)&lt;=0),"TP3 WRONG SIDE",IF(Journal!$K599="","OPEN",IF(AND(Journal!$M599&lt;&gt;"",OR(NOT(ISNUMBER(Journal!$M599)),Journal!$M599&lt;=0,Journal!$M599&gt;=1)),"TP1 % INVALID",IF(Journal!$K599="SL","OK",IF(Journal!$K599="TP",IF(ISNUMBER(Journal!$G599),"OK","TP1 MISSING"),IF(Journal!$K599="Manual exit",IF(ISNUMBER(Journal!$J599),"OK","MANUAL MISSING"),IF(Journal!$K599="TP1 + Breakeven",IF(ISNUMBER(Journal!$G599),"OK","TP1 MISSING"),IF(Journal!$K599="TP1 + Manual",IF(ISNUMBER(Journal!$G599),IF(ISNUMBER(Journal!$J599),"OK","MANUAL MISSING"),IF(ISNUMBER(Journal!$J599),"TP1 MISSING","TP1 &amp; MANUAL MISSING")),IF(Journal!$K599="Multiple TP",IF(ISNUMBER(Journal!$G599),IF(ISNUMBER(Journal!$H599),"OK","TP2 MISSING"),IF(ISNUMBER(Journal!$H599),"TP1 MISSING","TP1 &amp; TP2 MISSING")),"UNKNOWN OUTCOME")))))))))))))</f>
        <v>0</v>
      </c>
      <c r="K599">
        <f>J599="OK"</f>
        <v>0</v>
      </c>
      <c r="L599">
        <f>IF(ISNUMBER(Journal!$M599),Journal!$M599,0.5)</f>
        <v>0</v>
      </c>
      <c r="M599">
        <f>IF(NOT(K599),"",G599*IF(Journal!$K599="SL",Journal!$F599-Journal!$E599,IF(Journal!$K599="TP",Journal!$G599-Journal!$E599,IF(Journal!$K599="Manual exit",Journal!$J599-Journal!$E599,IF(Journal!$K599="TP1 + Breakeven",L599*(Journal!$G599-Journal!$E599),IF(Journal!$K599="TP1 + Manual",L599*(Journal!$G599-Journal!$E599)+(1-L599)*(Journal!$J599-Journal!$E599),(Journal!$G599+Journal!$H599+IF(ISNUMBER(Journal!$I599),Journal!$I599,0))/IF(ISNUMBER(Journal!$I599),3,2)-Journal!$E599))))))</f>
        <v>0</v>
      </c>
      <c r="N599">
        <f>IF(K599,Journal!$E599+G599*M599,"")</f>
        <v>0</v>
      </c>
      <c r="O599">
        <f>Q598</f>
        <v>0</v>
      </c>
      <c r="P599">
        <f>IF(OR(NOT(A599),I599&lt;&gt;""),"",Journal!$L599)</f>
        <v>0</v>
      </c>
      <c r="Q599">
        <f>O599+IF(K599,V599,0)</f>
        <v>0</v>
      </c>
      <c r="R599">
        <f>IF(P599="","",H599*P599*C599*D599)</f>
        <v>0</v>
      </c>
      <c r="S599">
        <f>IF(K599,M599*P599*C599*D599,"")</f>
        <v>0</v>
      </c>
      <c r="T599">
        <f>IF(K599,-IF(F599&gt;0,F599*Journal!$E599*P599*C599*D599,P599*E599),"")</f>
        <v>0</v>
      </c>
      <c r="U599">
        <f>IF(K599,IF(S599&gt;0,"W",IF(S599&lt;0,"L","B")),"")</f>
        <v>0</v>
      </c>
      <c r="V599">
        <f>IF(K599,S599+T599,"")</f>
        <v>0</v>
      </c>
      <c r="W599">
        <f>IF(K599,V599/O599,"")</f>
        <v>0</v>
      </c>
      <c r="X599">
        <f>IF(K599,M599/H599,"")</f>
        <v>0</v>
      </c>
      <c r="Y599">
        <f>IF(AND(OR(J599="OK",J599="OPEN"),ISNUMBER(Journal!$G599)),G599*(Journal!$G599-Journal!$E599)/H599,"")</f>
        <v>0</v>
      </c>
      <c r="Z599">
        <f>IF(AA599="","",IF(AND(ISNUMBER(Settings!$D$5),ISNUMBER(Settings!$E$5),IF(Settings!$D$5&lt;=Settings!$E$5,AND(AA599&gt;=Settings!$D$5,AA599&lt;Settings!$E$5),OR(AA599&gt;=Settings!$D$5,AA599&lt;Settings!$E$5))),Settings!$A$5,IF(AND(ISNUMBER(Settings!$D$6),ISNUMBER(Settings!$E$6),IF(Settings!$D$6&lt;=Settings!$E$6,AND(AA599&gt;=Settings!$D$6,AA599&lt;Settings!$E$6),OR(AA599&gt;=Settings!$D$6,AA599&lt;Settings!$E$6))),Settings!$A$6,IF(AND(ISNUMBER(Settings!$D$7),ISNUMBER(Settings!$E$7),IF(Settings!$D$7&lt;=Settings!$E$7,AND(AA599&gt;=Settings!$D$7,AA599&lt;Settings!$E$7),OR(AA599&gt;=Settings!$D$7,AA599&lt;Settings!$E$7))),Settings!$A$7,IF(AND(ISNUMBER(Settings!$D$8),ISNUMBER(Settings!$E$8),IF(Settings!$D$8&lt;=Settings!$E$8,AND(AA599&gt;=Settings!$D$8,AA599&lt;Settings!$E$8),OR(AA599&gt;=Settings!$D$8,AA599&lt;Settings!$E$8))),Settings!$A$8,IF(AND(ISNUMBER(Settings!$D$9),ISNUMBER(Settings!$E$9),IF(Settings!$D$9&lt;=Settings!$E$9,AND(AA599&gt;=Settings!$D$9,AA599&lt;Settings!$E$9),OR(AA599&gt;=Settings!$D$9,AA599&lt;Settings!$E$9))),Settings!$A$9,IF(AND(ISNUMBER(Settings!$D$10),ISNUMBER(Settings!$E$10),IF(Settings!$D$10&lt;=Settings!$E$10,AND(AA599&gt;=Settings!$D$10,AA599&lt;Settings!$E$10),OR(AA599&gt;=Settings!$D$10,AA599&lt;Settings!$E$10))),Settings!$A$10,"")))))))</f>
        <v>0</v>
      </c>
      <c r="AA599">
        <f>IF(AND(A599,ISNUMBER(Journal!$B599)),MOD(ROUND(MOD(Journal!$B599,1)*1440,0)-ROUND(Journal!$D$8*60,0),1440),"")</f>
        <v>0</v>
      </c>
      <c r="AB599">
        <f>IF(G599=1,"LONG",IF(G599=-1,"SHORT",""))</f>
        <v>0</v>
      </c>
      <c r="AC599">
        <f>AC598+IF(K599,1,0)</f>
        <v>0</v>
      </c>
      <c r="AD599">
        <f>IF(K599,AC599,"")</f>
        <v>0</v>
      </c>
      <c r="AE599">
        <f>J599="OPEN"</f>
        <v>0</v>
      </c>
      <c r="AF599">
        <f>AND(J599&lt;&gt;"",J599&lt;&gt;"OK",J599&lt;&gt;"OPEN")</f>
        <v>0</v>
      </c>
      <c r="AH599">
        <v>588</v>
      </c>
      <c r="AI599">
        <f>IF(AH599&gt;$AZ$11,"",IF(AH599=0,Journal!$D$3,INDEX($Q$11:$Q$1010,MATCH(AH599,$AD$11:$AD$1010,0))))</f>
        <v>0</v>
      </c>
      <c r="AJ599">
        <v>589</v>
      </c>
      <c r="AK599">
        <f>IF(AJ599&gt;$AZ$11,"",INDEX($P$11:$P$1010,MATCH(AJ599,$AD$11:$AD$1010,0)))</f>
        <v>0</v>
      </c>
    </row>
    <row r="600" spans="1:37">
      <c r="A600">
        <f>COUNTA(Journal!A600:M600)&gt;0</f>
        <v>0</v>
      </c>
      <c r="B600">
        <f>IF(Journal!$C600="",0,IFERROR(MATCH(Journal!$C600,Markets!$A$5:$A$154,0),0))</f>
        <v>0</v>
      </c>
      <c r="C600">
        <f>IF(B600&gt;0,INDEX(Markets!$C$5:$C$154,B600),"")</f>
        <v>0</v>
      </c>
      <c r="D600">
        <f>IF(B600&gt;0,INDEX(Markets!$F$5:$F$154,B600),"")</f>
        <v>0</v>
      </c>
      <c r="E600">
        <f>IF(B600&gt;0,IF(INDEX(Markets!$G$5:$G$154,B600)="",Journal!$D$4,INDEX(Markets!$G$5:$G$154,B600)),"")</f>
        <v>0</v>
      </c>
      <c r="F600">
        <f>IF(B600&gt;0,N(INDEX(Markets!$H$5:$H$154,B600)),0)</f>
        <v>0</v>
      </c>
      <c r="G600">
        <f>IF(Journal!$D600="LONG",1,IF(Journal!$D600="SHORT",-1,0))</f>
        <v>0</v>
      </c>
      <c r="H600">
        <f>IF(AND(ISNUMBER(Journal!$E600),ISNUMBER(Journal!$F600)),ABS(Journal!$E600-Journal!$F600),"")</f>
        <v>0</v>
      </c>
      <c r="I600">
        <f>IF(NOT(A600),"",IF(Journal!$C600="","INSTRUMENT MISSING",IF(B600=0,"UNKNOWN INSTRUMENT",IF(OR(NOT(ISNUMBER(C600)),NOT(ISNUMBER(D600))),"INSTRUMENT SPECS MISSING",IF(OR(C600&lt;=0,D600&lt;=0),"INSTRUMENT SPECS MISSING",IF(NOT(ISNUMBER(Journal!$E600)),"ENTRY MISSING",IF(NOT(ISNUMBER(Journal!$F600)),"SL MISSING",IF(Journal!$F600=Journal!$E600,"SL = ENTRY",IF(G600=0,"DIRECTION MISSING",IF(G600*(Journal!$E600-Journal!$F600)&lt;=0,"SL WRONG SIDE",IF(NOT(AND(ISNUMBER(Journal!$L600),Journal!$L600&gt;0)),IF(TRUE,"LOTS MISSING","RISK MISSING"),"")))))))))))</f>
        <v>0</v>
      </c>
      <c r="J600">
        <f>IF(NOT(A600),"",IF(I600&lt;&gt;"",I600,IF(AND(ISNUMBER(Journal!$G600),G600*(Journal!$G600-Journal!$E600)&lt;=0),"TP1 WRONG SIDE",IF(AND(ISNUMBER(Journal!$H600),G600*(Journal!$H600-Journal!$E600)&lt;=0),"TP2 WRONG SIDE",IF(AND(ISNUMBER(Journal!$I600),G600*(Journal!$I600-Journal!$E600)&lt;=0),"TP3 WRONG SIDE",IF(Journal!$K600="","OPEN",IF(AND(Journal!$M600&lt;&gt;"",OR(NOT(ISNUMBER(Journal!$M600)),Journal!$M600&lt;=0,Journal!$M600&gt;=1)),"TP1 % INVALID",IF(Journal!$K600="SL","OK",IF(Journal!$K600="TP",IF(ISNUMBER(Journal!$G600),"OK","TP1 MISSING"),IF(Journal!$K600="Manual exit",IF(ISNUMBER(Journal!$J600),"OK","MANUAL MISSING"),IF(Journal!$K600="TP1 + Breakeven",IF(ISNUMBER(Journal!$G600),"OK","TP1 MISSING"),IF(Journal!$K600="TP1 + Manual",IF(ISNUMBER(Journal!$G600),IF(ISNUMBER(Journal!$J600),"OK","MANUAL MISSING"),IF(ISNUMBER(Journal!$J600),"TP1 MISSING","TP1 &amp; MANUAL MISSING")),IF(Journal!$K600="Multiple TP",IF(ISNUMBER(Journal!$G600),IF(ISNUMBER(Journal!$H600),"OK","TP2 MISSING"),IF(ISNUMBER(Journal!$H600),"TP1 MISSING","TP1 &amp; TP2 MISSING")),"UNKNOWN OUTCOME")))))))))))))</f>
        <v>0</v>
      </c>
      <c r="K600">
        <f>J600="OK"</f>
        <v>0</v>
      </c>
      <c r="L600">
        <f>IF(ISNUMBER(Journal!$M600),Journal!$M600,0.5)</f>
        <v>0</v>
      </c>
      <c r="M600">
        <f>IF(NOT(K600),"",G600*IF(Journal!$K600="SL",Journal!$F600-Journal!$E600,IF(Journal!$K600="TP",Journal!$G600-Journal!$E600,IF(Journal!$K600="Manual exit",Journal!$J600-Journal!$E600,IF(Journal!$K600="TP1 + Breakeven",L600*(Journal!$G600-Journal!$E600),IF(Journal!$K600="TP1 + Manual",L600*(Journal!$G600-Journal!$E600)+(1-L600)*(Journal!$J600-Journal!$E600),(Journal!$G600+Journal!$H600+IF(ISNUMBER(Journal!$I600),Journal!$I600,0))/IF(ISNUMBER(Journal!$I600),3,2)-Journal!$E600))))))</f>
        <v>0</v>
      </c>
      <c r="N600">
        <f>IF(K600,Journal!$E600+G600*M600,"")</f>
        <v>0</v>
      </c>
      <c r="O600">
        <f>Q599</f>
        <v>0</v>
      </c>
      <c r="P600">
        <f>IF(OR(NOT(A600),I600&lt;&gt;""),"",Journal!$L600)</f>
        <v>0</v>
      </c>
      <c r="Q600">
        <f>O600+IF(K600,V600,0)</f>
        <v>0</v>
      </c>
      <c r="R600">
        <f>IF(P600="","",H600*P600*C600*D600)</f>
        <v>0</v>
      </c>
      <c r="S600">
        <f>IF(K600,M600*P600*C600*D600,"")</f>
        <v>0</v>
      </c>
      <c r="T600">
        <f>IF(K600,-IF(F600&gt;0,F600*Journal!$E600*P600*C600*D600,P600*E600),"")</f>
        <v>0</v>
      </c>
      <c r="U600">
        <f>IF(K600,IF(S600&gt;0,"W",IF(S600&lt;0,"L","B")),"")</f>
        <v>0</v>
      </c>
      <c r="V600">
        <f>IF(K600,S600+T600,"")</f>
        <v>0</v>
      </c>
      <c r="W600">
        <f>IF(K600,V600/O600,"")</f>
        <v>0</v>
      </c>
      <c r="X600">
        <f>IF(K600,M600/H600,"")</f>
        <v>0</v>
      </c>
      <c r="Y600">
        <f>IF(AND(OR(J600="OK",J600="OPEN"),ISNUMBER(Journal!$G600)),G600*(Journal!$G600-Journal!$E600)/H600,"")</f>
        <v>0</v>
      </c>
      <c r="Z600">
        <f>IF(AA600="","",IF(AND(ISNUMBER(Settings!$D$5),ISNUMBER(Settings!$E$5),IF(Settings!$D$5&lt;=Settings!$E$5,AND(AA600&gt;=Settings!$D$5,AA600&lt;Settings!$E$5),OR(AA600&gt;=Settings!$D$5,AA600&lt;Settings!$E$5))),Settings!$A$5,IF(AND(ISNUMBER(Settings!$D$6),ISNUMBER(Settings!$E$6),IF(Settings!$D$6&lt;=Settings!$E$6,AND(AA600&gt;=Settings!$D$6,AA600&lt;Settings!$E$6),OR(AA600&gt;=Settings!$D$6,AA600&lt;Settings!$E$6))),Settings!$A$6,IF(AND(ISNUMBER(Settings!$D$7),ISNUMBER(Settings!$E$7),IF(Settings!$D$7&lt;=Settings!$E$7,AND(AA600&gt;=Settings!$D$7,AA600&lt;Settings!$E$7),OR(AA600&gt;=Settings!$D$7,AA600&lt;Settings!$E$7))),Settings!$A$7,IF(AND(ISNUMBER(Settings!$D$8),ISNUMBER(Settings!$E$8),IF(Settings!$D$8&lt;=Settings!$E$8,AND(AA600&gt;=Settings!$D$8,AA600&lt;Settings!$E$8),OR(AA600&gt;=Settings!$D$8,AA600&lt;Settings!$E$8))),Settings!$A$8,IF(AND(ISNUMBER(Settings!$D$9),ISNUMBER(Settings!$E$9),IF(Settings!$D$9&lt;=Settings!$E$9,AND(AA600&gt;=Settings!$D$9,AA600&lt;Settings!$E$9),OR(AA600&gt;=Settings!$D$9,AA600&lt;Settings!$E$9))),Settings!$A$9,IF(AND(ISNUMBER(Settings!$D$10),ISNUMBER(Settings!$E$10),IF(Settings!$D$10&lt;=Settings!$E$10,AND(AA600&gt;=Settings!$D$10,AA600&lt;Settings!$E$10),OR(AA600&gt;=Settings!$D$10,AA600&lt;Settings!$E$10))),Settings!$A$10,"")))))))</f>
        <v>0</v>
      </c>
      <c r="AA600">
        <f>IF(AND(A600,ISNUMBER(Journal!$B600)),MOD(ROUND(MOD(Journal!$B600,1)*1440,0)-ROUND(Journal!$D$8*60,0),1440),"")</f>
        <v>0</v>
      </c>
      <c r="AB600">
        <f>IF(G600=1,"LONG",IF(G600=-1,"SHORT",""))</f>
        <v>0</v>
      </c>
      <c r="AC600">
        <f>AC599+IF(K600,1,0)</f>
        <v>0</v>
      </c>
      <c r="AD600">
        <f>IF(K600,AC600,"")</f>
        <v>0</v>
      </c>
      <c r="AE600">
        <f>J600="OPEN"</f>
        <v>0</v>
      </c>
      <c r="AF600">
        <f>AND(J600&lt;&gt;"",J600&lt;&gt;"OK",J600&lt;&gt;"OPEN")</f>
        <v>0</v>
      </c>
      <c r="AH600">
        <v>589</v>
      </c>
      <c r="AI600">
        <f>IF(AH600&gt;$AZ$11,"",IF(AH600=0,Journal!$D$3,INDEX($Q$11:$Q$1010,MATCH(AH600,$AD$11:$AD$1010,0))))</f>
        <v>0</v>
      </c>
      <c r="AJ600">
        <v>590</v>
      </c>
      <c r="AK600">
        <f>IF(AJ600&gt;$AZ$11,"",INDEX($P$11:$P$1010,MATCH(AJ600,$AD$11:$AD$1010,0)))</f>
        <v>0</v>
      </c>
    </row>
    <row r="601" spans="1:37">
      <c r="A601">
        <f>COUNTA(Journal!A601:M601)&gt;0</f>
        <v>0</v>
      </c>
      <c r="B601">
        <f>IF(Journal!$C601="",0,IFERROR(MATCH(Journal!$C601,Markets!$A$5:$A$154,0),0))</f>
        <v>0</v>
      </c>
      <c r="C601">
        <f>IF(B601&gt;0,INDEX(Markets!$C$5:$C$154,B601),"")</f>
        <v>0</v>
      </c>
      <c r="D601">
        <f>IF(B601&gt;0,INDEX(Markets!$F$5:$F$154,B601),"")</f>
        <v>0</v>
      </c>
      <c r="E601">
        <f>IF(B601&gt;0,IF(INDEX(Markets!$G$5:$G$154,B601)="",Journal!$D$4,INDEX(Markets!$G$5:$G$154,B601)),"")</f>
        <v>0</v>
      </c>
      <c r="F601">
        <f>IF(B601&gt;0,N(INDEX(Markets!$H$5:$H$154,B601)),0)</f>
        <v>0</v>
      </c>
      <c r="G601">
        <f>IF(Journal!$D601="LONG",1,IF(Journal!$D601="SHORT",-1,0))</f>
        <v>0</v>
      </c>
      <c r="H601">
        <f>IF(AND(ISNUMBER(Journal!$E601),ISNUMBER(Journal!$F601)),ABS(Journal!$E601-Journal!$F601),"")</f>
        <v>0</v>
      </c>
      <c r="I601">
        <f>IF(NOT(A601),"",IF(Journal!$C601="","INSTRUMENT MISSING",IF(B601=0,"UNKNOWN INSTRUMENT",IF(OR(NOT(ISNUMBER(C601)),NOT(ISNUMBER(D601))),"INSTRUMENT SPECS MISSING",IF(OR(C601&lt;=0,D601&lt;=0),"INSTRUMENT SPECS MISSING",IF(NOT(ISNUMBER(Journal!$E601)),"ENTRY MISSING",IF(NOT(ISNUMBER(Journal!$F601)),"SL MISSING",IF(Journal!$F601=Journal!$E601,"SL = ENTRY",IF(G601=0,"DIRECTION MISSING",IF(G601*(Journal!$E601-Journal!$F601)&lt;=0,"SL WRONG SIDE",IF(NOT(AND(ISNUMBER(Journal!$L601),Journal!$L601&gt;0)),IF(TRUE,"LOTS MISSING","RISK MISSING"),"")))))))))))</f>
        <v>0</v>
      </c>
      <c r="J601">
        <f>IF(NOT(A601),"",IF(I601&lt;&gt;"",I601,IF(AND(ISNUMBER(Journal!$G601),G601*(Journal!$G601-Journal!$E601)&lt;=0),"TP1 WRONG SIDE",IF(AND(ISNUMBER(Journal!$H601),G601*(Journal!$H601-Journal!$E601)&lt;=0),"TP2 WRONG SIDE",IF(AND(ISNUMBER(Journal!$I601),G601*(Journal!$I601-Journal!$E601)&lt;=0),"TP3 WRONG SIDE",IF(Journal!$K601="","OPEN",IF(AND(Journal!$M601&lt;&gt;"",OR(NOT(ISNUMBER(Journal!$M601)),Journal!$M601&lt;=0,Journal!$M601&gt;=1)),"TP1 % INVALID",IF(Journal!$K601="SL","OK",IF(Journal!$K601="TP",IF(ISNUMBER(Journal!$G601),"OK","TP1 MISSING"),IF(Journal!$K601="Manual exit",IF(ISNUMBER(Journal!$J601),"OK","MANUAL MISSING"),IF(Journal!$K601="TP1 + Breakeven",IF(ISNUMBER(Journal!$G601),"OK","TP1 MISSING"),IF(Journal!$K601="TP1 + Manual",IF(ISNUMBER(Journal!$G601),IF(ISNUMBER(Journal!$J601),"OK","MANUAL MISSING"),IF(ISNUMBER(Journal!$J601),"TP1 MISSING","TP1 &amp; MANUAL MISSING")),IF(Journal!$K601="Multiple TP",IF(ISNUMBER(Journal!$G601),IF(ISNUMBER(Journal!$H601),"OK","TP2 MISSING"),IF(ISNUMBER(Journal!$H601),"TP1 MISSING","TP1 &amp; TP2 MISSING")),"UNKNOWN OUTCOME")))))))))))))</f>
        <v>0</v>
      </c>
      <c r="K601">
        <f>J601="OK"</f>
        <v>0</v>
      </c>
      <c r="L601">
        <f>IF(ISNUMBER(Journal!$M601),Journal!$M601,0.5)</f>
        <v>0</v>
      </c>
      <c r="M601">
        <f>IF(NOT(K601),"",G601*IF(Journal!$K601="SL",Journal!$F601-Journal!$E601,IF(Journal!$K601="TP",Journal!$G601-Journal!$E601,IF(Journal!$K601="Manual exit",Journal!$J601-Journal!$E601,IF(Journal!$K601="TP1 + Breakeven",L601*(Journal!$G601-Journal!$E601),IF(Journal!$K601="TP1 + Manual",L601*(Journal!$G601-Journal!$E601)+(1-L601)*(Journal!$J601-Journal!$E601),(Journal!$G601+Journal!$H601+IF(ISNUMBER(Journal!$I601),Journal!$I601,0))/IF(ISNUMBER(Journal!$I601),3,2)-Journal!$E601))))))</f>
        <v>0</v>
      </c>
      <c r="N601">
        <f>IF(K601,Journal!$E601+G601*M601,"")</f>
        <v>0</v>
      </c>
      <c r="O601">
        <f>Q600</f>
        <v>0</v>
      </c>
      <c r="P601">
        <f>IF(OR(NOT(A601),I601&lt;&gt;""),"",Journal!$L601)</f>
        <v>0</v>
      </c>
      <c r="Q601">
        <f>O601+IF(K601,V601,0)</f>
        <v>0</v>
      </c>
      <c r="R601">
        <f>IF(P601="","",H601*P601*C601*D601)</f>
        <v>0</v>
      </c>
      <c r="S601">
        <f>IF(K601,M601*P601*C601*D601,"")</f>
        <v>0</v>
      </c>
      <c r="T601">
        <f>IF(K601,-IF(F601&gt;0,F601*Journal!$E601*P601*C601*D601,P601*E601),"")</f>
        <v>0</v>
      </c>
      <c r="U601">
        <f>IF(K601,IF(S601&gt;0,"W",IF(S601&lt;0,"L","B")),"")</f>
        <v>0</v>
      </c>
      <c r="V601">
        <f>IF(K601,S601+T601,"")</f>
        <v>0</v>
      </c>
      <c r="W601">
        <f>IF(K601,V601/O601,"")</f>
        <v>0</v>
      </c>
      <c r="X601">
        <f>IF(K601,M601/H601,"")</f>
        <v>0</v>
      </c>
      <c r="Y601">
        <f>IF(AND(OR(J601="OK",J601="OPEN"),ISNUMBER(Journal!$G601)),G601*(Journal!$G601-Journal!$E601)/H601,"")</f>
        <v>0</v>
      </c>
      <c r="Z601">
        <f>IF(AA601="","",IF(AND(ISNUMBER(Settings!$D$5),ISNUMBER(Settings!$E$5),IF(Settings!$D$5&lt;=Settings!$E$5,AND(AA601&gt;=Settings!$D$5,AA601&lt;Settings!$E$5),OR(AA601&gt;=Settings!$D$5,AA601&lt;Settings!$E$5))),Settings!$A$5,IF(AND(ISNUMBER(Settings!$D$6),ISNUMBER(Settings!$E$6),IF(Settings!$D$6&lt;=Settings!$E$6,AND(AA601&gt;=Settings!$D$6,AA601&lt;Settings!$E$6),OR(AA601&gt;=Settings!$D$6,AA601&lt;Settings!$E$6))),Settings!$A$6,IF(AND(ISNUMBER(Settings!$D$7),ISNUMBER(Settings!$E$7),IF(Settings!$D$7&lt;=Settings!$E$7,AND(AA601&gt;=Settings!$D$7,AA601&lt;Settings!$E$7),OR(AA601&gt;=Settings!$D$7,AA601&lt;Settings!$E$7))),Settings!$A$7,IF(AND(ISNUMBER(Settings!$D$8),ISNUMBER(Settings!$E$8),IF(Settings!$D$8&lt;=Settings!$E$8,AND(AA601&gt;=Settings!$D$8,AA601&lt;Settings!$E$8),OR(AA601&gt;=Settings!$D$8,AA601&lt;Settings!$E$8))),Settings!$A$8,IF(AND(ISNUMBER(Settings!$D$9),ISNUMBER(Settings!$E$9),IF(Settings!$D$9&lt;=Settings!$E$9,AND(AA601&gt;=Settings!$D$9,AA601&lt;Settings!$E$9),OR(AA601&gt;=Settings!$D$9,AA601&lt;Settings!$E$9))),Settings!$A$9,IF(AND(ISNUMBER(Settings!$D$10),ISNUMBER(Settings!$E$10),IF(Settings!$D$10&lt;=Settings!$E$10,AND(AA601&gt;=Settings!$D$10,AA601&lt;Settings!$E$10),OR(AA601&gt;=Settings!$D$10,AA601&lt;Settings!$E$10))),Settings!$A$10,"")))))))</f>
        <v>0</v>
      </c>
      <c r="AA601">
        <f>IF(AND(A601,ISNUMBER(Journal!$B601)),MOD(ROUND(MOD(Journal!$B601,1)*1440,0)-ROUND(Journal!$D$8*60,0),1440),"")</f>
        <v>0</v>
      </c>
      <c r="AB601">
        <f>IF(G601=1,"LONG",IF(G601=-1,"SHORT",""))</f>
        <v>0</v>
      </c>
      <c r="AC601">
        <f>AC600+IF(K601,1,0)</f>
        <v>0</v>
      </c>
      <c r="AD601">
        <f>IF(K601,AC601,"")</f>
        <v>0</v>
      </c>
      <c r="AE601">
        <f>J601="OPEN"</f>
        <v>0</v>
      </c>
      <c r="AF601">
        <f>AND(J601&lt;&gt;"",J601&lt;&gt;"OK",J601&lt;&gt;"OPEN")</f>
        <v>0</v>
      </c>
      <c r="AH601">
        <v>590</v>
      </c>
      <c r="AI601">
        <f>IF(AH601&gt;$AZ$11,"",IF(AH601=0,Journal!$D$3,INDEX($Q$11:$Q$1010,MATCH(AH601,$AD$11:$AD$1010,0))))</f>
        <v>0</v>
      </c>
      <c r="AJ601">
        <v>591</v>
      </c>
      <c r="AK601">
        <f>IF(AJ601&gt;$AZ$11,"",INDEX($P$11:$P$1010,MATCH(AJ601,$AD$11:$AD$1010,0)))</f>
        <v>0</v>
      </c>
    </row>
    <row r="602" spans="1:37">
      <c r="A602">
        <f>COUNTA(Journal!A602:M602)&gt;0</f>
        <v>0</v>
      </c>
      <c r="B602">
        <f>IF(Journal!$C602="",0,IFERROR(MATCH(Journal!$C602,Markets!$A$5:$A$154,0),0))</f>
        <v>0</v>
      </c>
      <c r="C602">
        <f>IF(B602&gt;0,INDEX(Markets!$C$5:$C$154,B602),"")</f>
        <v>0</v>
      </c>
      <c r="D602">
        <f>IF(B602&gt;0,INDEX(Markets!$F$5:$F$154,B602),"")</f>
        <v>0</v>
      </c>
      <c r="E602">
        <f>IF(B602&gt;0,IF(INDEX(Markets!$G$5:$G$154,B602)="",Journal!$D$4,INDEX(Markets!$G$5:$G$154,B602)),"")</f>
        <v>0</v>
      </c>
      <c r="F602">
        <f>IF(B602&gt;0,N(INDEX(Markets!$H$5:$H$154,B602)),0)</f>
        <v>0</v>
      </c>
      <c r="G602">
        <f>IF(Journal!$D602="LONG",1,IF(Journal!$D602="SHORT",-1,0))</f>
        <v>0</v>
      </c>
      <c r="H602">
        <f>IF(AND(ISNUMBER(Journal!$E602),ISNUMBER(Journal!$F602)),ABS(Journal!$E602-Journal!$F602),"")</f>
        <v>0</v>
      </c>
      <c r="I602">
        <f>IF(NOT(A602),"",IF(Journal!$C602="","INSTRUMENT MISSING",IF(B602=0,"UNKNOWN INSTRUMENT",IF(OR(NOT(ISNUMBER(C602)),NOT(ISNUMBER(D602))),"INSTRUMENT SPECS MISSING",IF(OR(C602&lt;=0,D602&lt;=0),"INSTRUMENT SPECS MISSING",IF(NOT(ISNUMBER(Journal!$E602)),"ENTRY MISSING",IF(NOT(ISNUMBER(Journal!$F602)),"SL MISSING",IF(Journal!$F602=Journal!$E602,"SL = ENTRY",IF(G602=0,"DIRECTION MISSING",IF(G602*(Journal!$E602-Journal!$F602)&lt;=0,"SL WRONG SIDE",IF(NOT(AND(ISNUMBER(Journal!$L602),Journal!$L602&gt;0)),IF(TRUE,"LOTS MISSING","RISK MISSING"),"")))))))))))</f>
        <v>0</v>
      </c>
      <c r="J602">
        <f>IF(NOT(A602),"",IF(I602&lt;&gt;"",I602,IF(AND(ISNUMBER(Journal!$G602),G602*(Journal!$G602-Journal!$E602)&lt;=0),"TP1 WRONG SIDE",IF(AND(ISNUMBER(Journal!$H602),G602*(Journal!$H602-Journal!$E602)&lt;=0),"TP2 WRONG SIDE",IF(AND(ISNUMBER(Journal!$I602),G602*(Journal!$I602-Journal!$E602)&lt;=0),"TP3 WRONG SIDE",IF(Journal!$K602="","OPEN",IF(AND(Journal!$M602&lt;&gt;"",OR(NOT(ISNUMBER(Journal!$M602)),Journal!$M602&lt;=0,Journal!$M602&gt;=1)),"TP1 % INVALID",IF(Journal!$K602="SL","OK",IF(Journal!$K602="TP",IF(ISNUMBER(Journal!$G602),"OK","TP1 MISSING"),IF(Journal!$K602="Manual exit",IF(ISNUMBER(Journal!$J602),"OK","MANUAL MISSING"),IF(Journal!$K602="TP1 + Breakeven",IF(ISNUMBER(Journal!$G602),"OK","TP1 MISSING"),IF(Journal!$K602="TP1 + Manual",IF(ISNUMBER(Journal!$G602),IF(ISNUMBER(Journal!$J602),"OK","MANUAL MISSING"),IF(ISNUMBER(Journal!$J602),"TP1 MISSING","TP1 &amp; MANUAL MISSING")),IF(Journal!$K602="Multiple TP",IF(ISNUMBER(Journal!$G602),IF(ISNUMBER(Journal!$H602),"OK","TP2 MISSING"),IF(ISNUMBER(Journal!$H602),"TP1 MISSING","TP1 &amp; TP2 MISSING")),"UNKNOWN OUTCOME")))))))))))))</f>
        <v>0</v>
      </c>
      <c r="K602">
        <f>J602="OK"</f>
        <v>0</v>
      </c>
      <c r="L602">
        <f>IF(ISNUMBER(Journal!$M602),Journal!$M602,0.5)</f>
        <v>0</v>
      </c>
      <c r="M602">
        <f>IF(NOT(K602),"",G602*IF(Journal!$K602="SL",Journal!$F602-Journal!$E602,IF(Journal!$K602="TP",Journal!$G602-Journal!$E602,IF(Journal!$K602="Manual exit",Journal!$J602-Journal!$E602,IF(Journal!$K602="TP1 + Breakeven",L602*(Journal!$G602-Journal!$E602),IF(Journal!$K602="TP1 + Manual",L602*(Journal!$G602-Journal!$E602)+(1-L602)*(Journal!$J602-Journal!$E602),(Journal!$G602+Journal!$H602+IF(ISNUMBER(Journal!$I602),Journal!$I602,0))/IF(ISNUMBER(Journal!$I602),3,2)-Journal!$E602))))))</f>
        <v>0</v>
      </c>
      <c r="N602">
        <f>IF(K602,Journal!$E602+G602*M602,"")</f>
        <v>0</v>
      </c>
      <c r="O602">
        <f>Q601</f>
        <v>0</v>
      </c>
      <c r="P602">
        <f>IF(OR(NOT(A602),I602&lt;&gt;""),"",Journal!$L602)</f>
        <v>0</v>
      </c>
      <c r="Q602">
        <f>O602+IF(K602,V602,0)</f>
        <v>0</v>
      </c>
      <c r="R602">
        <f>IF(P602="","",H602*P602*C602*D602)</f>
        <v>0</v>
      </c>
      <c r="S602">
        <f>IF(K602,M602*P602*C602*D602,"")</f>
        <v>0</v>
      </c>
      <c r="T602">
        <f>IF(K602,-IF(F602&gt;0,F602*Journal!$E602*P602*C602*D602,P602*E602),"")</f>
        <v>0</v>
      </c>
      <c r="U602">
        <f>IF(K602,IF(S602&gt;0,"W",IF(S602&lt;0,"L","B")),"")</f>
        <v>0</v>
      </c>
      <c r="V602">
        <f>IF(K602,S602+T602,"")</f>
        <v>0</v>
      </c>
      <c r="W602">
        <f>IF(K602,V602/O602,"")</f>
        <v>0</v>
      </c>
      <c r="X602">
        <f>IF(K602,M602/H602,"")</f>
        <v>0</v>
      </c>
      <c r="Y602">
        <f>IF(AND(OR(J602="OK",J602="OPEN"),ISNUMBER(Journal!$G602)),G602*(Journal!$G602-Journal!$E602)/H602,"")</f>
        <v>0</v>
      </c>
      <c r="Z602">
        <f>IF(AA602="","",IF(AND(ISNUMBER(Settings!$D$5),ISNUMBER(Settings!$E$5),IF(Settings!$D$5&lt;=Settings!$E$5,AND(AA602&gt;=Settings!$D$5,AA602&lt;Settings!$E$5),OR(AA602&gt;=Settings!$D$5,AA602&lt;Settings!$E$5))),Settings!$A$5,IF(AND(ISNUMBER(Settings!$D$6),ISNUMBER(Settings!$E$6),IF(Settings!$D$6&lt;=Settings!$E$6,AND(AA602&gt;=Settings!$D$6,AA602&lt;Settings!$E$6),OR(AA602&gt;=Settings!$D$6,AA602&lt;Settings!$E$6))),Settings!$A$6,IF(AND(ISNUMBER(Settings!$D$7),ISNUMBER(Settings!$E$7),IF(Settings!$D$7&lt;=Settings!$E$7,AND(AA602&gt;=Settings!$D$7,AA602&lt;Settings!$E$7),OR(AA602&gt;=Settings!$D$7,AA602&lt;Settings!$E$7))),Settings!$A$7,IF(AND(ISNUMBER(Settings!$D$8),ISNUMBER(Settings!$E$8),IF(Settings!$D$8&lt;=Settings!$E$8,AND(AA602&gt;=Settings!$D$8,AA602&lt;Settings!$E$8),OR(AA602&gt;=Settings!$D$8,AA602&lt;Settings!$E$8))),Settings!$A$8,IF(AND(ISNUMBER(Settings!$D$9),ISNUMBER(Settings!$E$9),IF(Settings!$D$9&lt;=Settings!$E$9,AND(AA602&gt;=Settings!$D$9,AA602&lt;Settings!$E$9),OR(AA602&gt;=Settings!$D$9,AA602&lt;Settings!$E$9))),Settings!$A$9,IF(AND(ISNUMBER(Settings!$D$10),ISNUMBER(Settings!$E$10),IF(Settings!$D$10&lt;=Settings!$E$10,AND(AA602&gt;=Settings!$D$10,AA602&lt;Settings!$E$10),OR(AA602&gt;=Settings!$D$10,AA602&lt;Settings!$E$10))),Settings!$A$10,"")))))))</f>
        <v>0</v>
      </c>
      <c r="AA602">
        <f>IF(AND(A602,ISNUMBER(Journal!$B602)),MOD(ROUND(MOD(Journal!$B602,1)*1440,0)-ROUND(Journal!$D$8*60,0),1440),"")</f>
        <v>0</v>
      </c>
      <c r="AB602">
        <f>IF(G602=1,"LONG",IF(G602=-1,"SHORT",""))</f>
        <v>0</v>
      </c>
      <c r="AC602">
        <f>AC601+IF(K602,1,0)</f>
        <v>0</v>
      </c>
      <c r="AD602">
        <f>IF(K602,AC602,"")</f>
        <v>0</v>
      </c>
      <c r="AE602">
        <f>J602="OPEN"</f>
        <v>0</v>
      </c>
      <c r="AF602">
        <f>AND(J602&lt;&gt;"",J602&lt;&gt;"OK",J602&lt;&gt;"OPEN")</f>
        <v>0</v>
      </c>
      <c r="AH602">
        <v>591</v>
      </c>
      <c r="AI602">
        <f>IF(AH602&gt;$AZ$11,"",IF(AH602=0,Journal!$D$3,INDEX($Q$11:$Q$1010,MATCH(AH602,$AD$11:$AD$1010,0))))</f>
        <v>0</v>
      </c>
      <c r="AJ602">
        <v>592</v>
      </c>
      <c r="AK602">
        <f>IF(AJ602&gt;$AZ$11,"",INDEX($P$11:$P$1010,MATCH(AJ602,$AD$11:$AD$1010,0)))</f>
        <v>0</v>
      </c>
    </row>
    <row r="603" spans="1:37">
      <c r="A603">
        <f>COUNTA(Journal!A603:M603)&gt;0</f>
        <v>0</v>
      </c>
      <c r="B603">
        <f>IF(Journal!$C603="",0,IFERROR(MATCH(Journal!$C603,Markets!$A$5:$A$154,0),0))</f>
        <v>0</v>
      </c>
      <c r="C603">
        <f>IF(B603&gt;0,INDEX(Markets!$C$5:$C$154,B603),"")</f>
        <v>0</v>
      </c>
      <c r="D603">
        <f>IF(B603&gt;0,INDEX(Markets!$F$5:$F$154,B603),"")</f>
        <v>0</v>
      </c>
      <c r="E603">
        <f>IF(B603&gt;0,IF(INDEX(Markets!$G$5:$G$154,B603)="",Journal!$D$4,INDEX(Markets!$G$5:$G$154,B603)),"")</f>
        <v>0</v>
      </c>
      <c r="F603">
        <f>IF(B603&gt;0,N(INDEX(Markets!$H$5:$H$154,B603)),0)</f>
        <v>0</v>
      </c>
      <c r="G603">
        <f>IF(Journal!$D603="LONG",1,IF(Journal!$D603="SHORT",-1,0))</f>
        <v>0</v>
      </c>
      <c r="H603">
        <f>IF(AND(ISNUMBER(Journal!$E603),ISNUMBER(Journal!$F603)),ABS(Journal!$E603-Journal!$F603),"")</f>
        <v>0</v>
      </c>
      <c r="I603">
        <f>IF(NOT(A603),"",IF(Journal!$C603="","INSTRUMENT MISSING",IF(B603=0,"UNKNOWN INSTRUMENT",IF(OR(NOT(ISNUMBER(C603)),NOT(ISNUMBER(D603))),"INSTRUMENT SPECS MISSING",IF(OR(C603&lt;=0,D603&lt;=0),"INSTRUMENT SPECS MISSING",IF(NOT(ISNUMBER(Journal!$E603)),"ENTRY MISSING",IF(NOT(ISNUMBER(Journal!$F603)),"SL MISSING",IF(Journal!$F603=Journal!$E603,"SL = ENTRY",IF(G603=0,"DIRECTION MISSING",IF(G603*(Journal!$E603-Journal!$F603)&lt;=0,"SL WRONG SIDE",IF(NOT(AND(ISNUMBER(Journal!$L603),Journal!$L603&gt;0)),IF(TRUE,"LOTS MISSING","RISK MISSING"),"")))))))))))</f>
        <v>0</v>
      </c>
      <c r="J603">
        <f>IF(NOT(A603),"",IF(I603&lt;&gt;"",I603,IF(AND(ISNUMBER(Journal!$G603),G603*(Journal!$G603-Journal!$E603)&lt;=0),"TP1 WRONG SIDE",IF(AND(ISNUMBER(Journal!$H603),G603*(Journal!$H603-Journal!$E603)&lt;=0),"TP2 WRONG SIDE",IF(AND(ISNUMBER(Journal!$I603),G603*(Journal!$I603-Journal!$E603)&lt;=0),"TP3 WRONG SIDE",IF(Journal!$K603="","OPEN",IF(AND(Journal!$M603&lt;&gt;"",OR(NOT(ISNUMBER(Journal!$M603)),Journal!$M603&lt;=0,Journal!$M603&gt;=1)),"TP1 % INVALID",IF(Journal!$K603="SL","OK",IF(Journal!$K603="TP",IF(ISNUMBER(Journal!$G603),"OK","TP1 MISSING"),IF(Journal!$K603="Manual exit",IF(ISNUMBER(Journal!$J603),"OK","MANUAL MISSING"),IF(Journal!$K603="TP1 + Breakeven",IF(ISNUMBER(Journal!$G603),"OK","TP1 MISSING"),IF(Journal!$K603="TP1 + Manual",IF(ISNUMBER(Journal!$G603),IF(ISNUMBER(Journal!$J603),"OK","MANUAL MISSING"),IF(ISNUMBER(Journal!$J603),"TP1 MISSING","TP1 &amp; MANUAL MISSING")),IF(Journal!$K603="Multiple TP",IF(ISNUMBER(Journal!$G603),IF(ISNUMBER(Journal!$H603),"OK","TP2 MISSING"),IF(ISNUMBER(Journal!$H603),"TP1 MISSING","TP1 &amp; TP2 MISSING")),"UNKNOWN OUTCOME")))))))))))))</f>
        <v>0</v>
      </c>
      <c r="K603">
        <f>J603="OK"</f>
        <v>0</v>
      </c>
      <c r="L603">
        <f>IF(ISNUMBER(Journal!$M603),Journal!$M603,0.5)</f>
        <v>0</v>
      </c>
      <c r="M603">
        <f>IF(NOT(K603),"",G603*IF(Journal!$K603="SL",Journal!$F603-Journal!$E603,IF(Journal!$K603="TP",Journal!$G603-Journal!$E603,IF(Journal!$K603="Manual exit",Journal!$J603-Journal!$E603,IF(Journal!$K603="TP1 + Breakeven",L603*(Journal!$G603-Journal!$E603),IF(Journal!$K603="TP1 + Manual",L603*(Journal!$G603-Journal!$E603)+(1-L603)*(Journal!$J603-Journal!$E603),(Journal!$G603+Journal!$H603+IF(ISNUMBER(Journal!$I603),Journal!$I603,0))/IF(ISNUMBER(Journal!$I603),3,2)-Journal!$E603))))))</f>
        <v>0</v>
      </c>
      <c r="N603">
        <f>IF(K603,Journal!$E603+G603*M603,"")</f>
        <v>0</v>
      </c>
      <c r="O603">
        <f>Q602</f>
        <v>0</v>
      </c>
      <c r="P603">
        <f>IF(OR(NOT(A603),I603&lt;&gt;""),"",Journal!$L603)</f>
        <v>0</v>
      </c>
      <c r="Q603">
        <f>O603+IF(K603,V603,0)</f>
        <v>0</v>
      </c>
      <c r="R603">
        <f>IF(P603="","",H603*P603*C603*D603)</f>
        <v>0</v>
      </c>
      <c r="S603">
        <f>IF(K603,M603*P603*C603*D603,"")</f>
        <v>0</v>
      </c>
      <c r="T603">
        <f>IF(K603,-IF(F603&gt;0,F603*Journal!$E603*P603*C603*D603,P603*E603),"")</f>
        <v>0</v>
      </c>
      <c r="U603">
        <f>IF(K603,IF(S603&gt;0,"W",IF(S603&lt;0,"L","B")),"")</f>
        <v>0</v>
      </c>
      <c r="V603">
        <f>IF(K603,S603+T603,"")</f>
        <v>0</v>
      </c>
      <c r="W603">
        <f>IF(K603,V603/O603,"")</f>
        <v>0</v>
      </c>
      <c r="X603">
        <f>IF(K603,M603/H603,"")</f>
        <v>0</v>
      </c>
      <c r="Y603">
        <f>IF(AND(OR(J603="OK",J603="OPEN"),ISNUMBER(Journal!$G603)),G603*(Journal!$G603-Journal!$E603)/H603,"")</f>
        <v>0</v>
      </c>
      <c r="Z603">
        <f>IF(AA603="","",IF(AND(ISNUMBER(Settings!$D$5),ISNUMBER(Settings!$E$5),IF(Settings!$D$5&lt;=Settings!$E$5,AND(AA603&gt;=Settings!$D$5,AA603&lt;Settings!$E$5),OR(AA603&gt;=Settings!$D$5,AA603&lt;Settings!$E$5))),Settings!$A$5,IF(AND(ISNUMBER(Settings!$D$6),ISNUMBER(Settings!$E$6),IF(Settings!$D$6&lt;=Settings!$E$6,AND(AA603&gt;=Settings!$D$6,AA603&lt;Settings!$E$6),OR(AA603&gt;=Settings!$D$6,AA603&lt;Settings!$E$6))),Settings!$A$6,IF(AND(ISNUMBER(Settings!$D$7),ISNUMBER(Settings!$E$7),IF(Settings!$D$7&lt;=Settings!$E$7,AND(AA603&gt;=Settings!$D$7,AA603&lt;Settings!$E$7),OR(AA603&gt;=Settings!$D$7,AA603&lt;Settings!$E$7))),Settings!$A$7,IF(AND(ISNUMBER(Settings!$D$8),ISNUMBER(Settings!$E$8),IF(Settings!$D$8&lt;=Settings!$E$8,AND(AA603&gt;=Settings!$D$8,AA603&lt;Settings!$E$8),OR(AA603&gt;=Settings!$D$8,AA603&lt;Settings!$E$8))),Settings!$A$8,IF(AND(ISNUMBER(Settings!$D$9),ISNUMBER(Settings!$E$9),IF(Settings!$D$9&lt;=Settings!$E$9,AND(AA603&gt;=Settings!$D$9,AA603&lt;Settings!$E$9),OR(AA603&gt;=Settings!$D$9,AA603&lt;Settings!$E$9))),Settings!$A$9,IF(AND(ISNUMBER(Settings!$D$10),ISNUMBER(Settings!$E$10),IF(Settings!$D$10&lt;=Settings!$E$10,AND(AA603&gt;=Settings!$D$10,AA603&lt;Settings!$E$10),OR(AA603&gt;=Settings!$D$10,AA603&lt;Settings!$E$10))),Settings!$A$10,"")))))))</f>
        <v>0</v>
      </c>
      <c r="AA603">
        <f>IF(AND(A603,ISNUMBER(Journal!$B603)),MOD(ROUND(MOD(Journal!$B603,1)*1440,0)-ROUND(Journal!$D$8*60,0),1440),"")</f>
        <v>0</v>
      </c>
      <c r="AB603">
        <f>IF(G603=1,"LONG",IF(G603=-1,"SHORT",""))</f>
        <v>0</v>
      </c>
      <c r="AC603">
        <f>AC602+IF(K603,1,0)</f>
        <v>0</v>
      </c>
      <c r="AD603">
        <f>IF(K603,AC603,"")</f>
        <v>0</v>
      </c>
      <c r="AE603">
        <f>J603="OPEN"</f>
        <v>0</v>
      </c>
      <c r="AF603">
        <f>AND(J603&lt;&gt;"",J603&lt;&gt;"OK",J603&lt;&gt;"OPEN")</f>
        <v>0</v>
      </c>
      <c r="AH603">
        <v>592</v>
      </c>
      <c r="AI603">
        <f>IF(AH603&gt;$AZ$11,"",IF(AH603=0,Journal!$D$3,INDEX($Q$11:$Q$1010,MATCH(AH603,$AD$11:$AD$1010,0))))</f>
        <v>0</v>
      </c>
      <c r="AJ603">
        <v>593</v>
      </c>
      <c r="AK603">
        <f>IF(AJ603&gt;$AZ$11,"",INDEX($P$11:$P$1010,MATCH(AJ603,$AD$11:$AD$1010,0)))</f>
        <v>0</v>
      </c>
    </row>
    <row r="604" spans="1:37">
      <c r="A604">
        <f>COUNTA(Journal!A604:M604)&gt;0</f>
        <v>0</v>
      </c>
      <c r="B604">
        <f>IF(Journal!$C604="",0,IFERROR(MATCH(Journal!$C604,Markets!$A$5:$A$154,0),0))</f>
        <v>0</v>
      </c>
      <c r="C604">
        <f>IF(B604&gt;0,INDEX(Markets!$C$5:$C$154,B604),"")</f>
        <v>0</v>
      </c>
      <c r="D604">
        <f>IF(B604&gt;0,INDEX(Markets!$F$5:$F$154,B604),"")</f>
        <v>0</v>
      </c>
      <c r="E604">
        <f>IF(B604&gt;0,IF(INDEX(Markets!$G$5:$G$154,B604)="",Journal!$D$4,INDEX(Markets!$G$5:$G$154,B604)),"")</f>
        <v>0</v>
      </c>
      <c r="F604">
        <f>IF(B604&gt;0,N(INDEX(Markets!$H$5:$H$154,B604)),0)</f>
        <v>0</v>
      </c>
      <c r="G604">
        <f>IF(Journal!$D604="LONG",1,IF(Journal!$D604="SHORT",-1,0))</f>
        <v>0</v>
      </c>
      <c r="H604">
        <f>IF(AND(ISNUMBER(Journal!$E604),ISNUMBER(Journal!$F604)),ABS(Journal!$E604-Journal!$F604),"")</f>
        <v>0</v>
      </c>
      <c r="I604">
        <f>IF(NOT(A604),"",IF(Journal!$C604="","INSTRUMENT MISSING",IF(B604=0,"UNKNOWN INSTRUMENT",IF(OR(NOT(ISNUMBER(C604)),NOT(ISNUMBER(D604))),"INSTRUMENT SPECS MISSING",IF(OR(C604&lt;=0,D604&lt;=0),"INSTRUMENT SPECS MISSING",IF(NOT(ISNUMBER(Journal!$E604)),"ENTRY MISSING",IF(NOT(ISNUMBER(Journal!$F604)),"SL MISSING",IF(Journal!$F604=Journal!$E604,"SL = ENTRY",IF(G604=0,"DIRECTION MISSING",IF(G604*(Journal!$E604-Journal!$F604)&lt;=0,"SL WRONG SIDE",IF(NOT(AND(ISNUMBER(Journal!$L604),Journal!$L604&gt;0)),IF(TRUE,"LOTS MISSING","RISK MISSING"),"")))))))))))</f>
        <v>0</v>
      </c>
      <c r="J604">
        <f>IF(NOT(A604),"",IF(I604&lt;&gt;"",I604,IF(AND(ISNUMBER(Journal!$G604),G604*(Journal!$G604-Journal!$E604)&lt;=0),"TP1 WRONG SIDE",IF(AND(ISNUMBER(Journal!$H604),G604*(Journal!$H604-Journal!$E604)&lt;=0),"TP2 WRONG SIDE",IF(AND(ISNUMBER(Journal!$I604),G604*(Journal!$I604-Journal!$E604)&lt;=0),"TP3 WRONG SIDE",IF(Journal!$K604="","OPEN",IF(AND(Journal!$M604&lt;&gt;"",OR(NOT(ISNUMBER(Journal!$M604)),Journal!$M604&lt;=0,Journal!$M604&gt;=1)),"TP1 % INVALID",IF(Journal!$K604="SL","OK",IF(Journal!$K604="TP",IF(ISNUMBER(Journal!$G604),"OK","TP1 MISSING"),IF(Journal!$K604="Manual exit",IF(ISNUMBER(Journal!$J604),"OK","MANUAL MISSING"),IF(Journal!$K604="TP1 + Breakeven",IF(ISNUMBER(Journal!$G604),"OK","TP1 MISSING"),IF(Journal!$K604="TP1 + Manual",IF(ISNUMBER(Journal!$G604),IF(ISNUMBER(Journal!$J604),"OK","MANUAL MISSING"),IF(ISNUMBER(Journal!$J604),"TP1 MISSING","TP1 &amp; MANUAL MISSING")),IF(Journal!$K604="Multiple TP",IF(ISNUMBER(Journal!$G604),IF(ISNUMBER(Journal!$H604),"OK","TP2 MISSING"),IF(ISNUMBER(Journal!$H604),"TP1 MISSING","TP1 &amp; TP2 MISSING")),"UNKNOWN OUTCOME")))))))))))))</f>
        <v>0</v>
      </c>
      <c r="K604">
        <f>J604="OK"</f>
        <v>0</v>
      </c>
      <c r="L604">
        <f>IF(ISNUMBER(Journal!$M604),Journal!$M604,0.5)</f>
        <v>0</v>
      </c>
      <c r="M604">
        <f>IF(NOT(K604),"",G604*IF(Journal!$K604="SL",Journal!$F604-Journal!$E604,IF(Journal!$K604="TP",Journal!$G604-Journal!$E604,IF(Journal!$K604="Manual exit",Journal!$J604-Journal!$E604,IF(Journal!$K604="TP1 + Breakeven",L604*(Journal!$G604-Journal!$E604),IF(Journal!$K604="TP1 + Manual",L604*(Journal!$G604-Journal!$E604)+(1-L604)*(Journal!$J604-Journal!$E604),(Journal!$G604+Journal!$H604+IF(ISNUMBER(Journal!$I604),Journal!$I604,0))/IF(ISNUMBER(Journal!$I604),3,2)-Journal!$E604))))))</f>
        <v>0</v>
      </c>
      <c r="N604">
        <f>IF(K604,Journal!$E604+G604*M604,"")</f>
        <v>0</v>
      </c>
      <c r="O604">
        <f>Q603</f>
        <v>0</v>
      </c>
      <c r="P604">
        <f>IF(OR(NOT(A604),I604&lt;&gt;""),"",Journal!$L604)</f>
        <v>0</v>
      </c>
      <c r="Q604">
        <f>O604+IF(K604,V604,0)</f>
        <v>0</v>
      </c>
      <c r="R604">
        <f>IF(P604="","",H604*P604*C604*D604)</f>
        <v>0</v>
      </c>
      <c r="S604">
        <f>IF(K604,M604*P604*C604*D604,"")</f>
        <v>0</v>
      </c>
      <c r="T604">
        <f>IF(K604,-IF(F604&gt;0,F604*Journal!$E604*P604*C604*D604,P604*E604),"")</f>
        <v>0</v>
      </c>
      <c r="U604">
        <f>IF(K604,IF(S604&gt;0,"W",IF(S604&lt;0,"L","B")),"")</f>
        <v>0</v>
      </c>
      <c r="V604">
        <f>IF(K604,S604+T604,"")</f>
        <v>0</v>
      </c>
      <c r="W604">
        <f>IF(K604,V604/O604,"")</f>
        <v>0</v>
      </c>
      <c r="X604">
        <f>IF(K604,M604/H604,"")</f>
        <v>0</v>
      </c>
      <c r="Y604">
        <f>IF(AND(OR(J604="OK",J604="OPEN"),ISNUMBER(Journal!$G604)),G604*(Journal!$G604-Journal!$E604)/H604,"")</f>
        <v>0</v>
      </c>
      <c r="Z604">
        <f>IF(AA604="","",IF(AND(ISNUMBER(Settings!$D$5),ISNUMBER(Settings!$E$5),IF(Settings!$D$5&lt;=Settings!$E$5,AND(AA604&gt;=Settings!$D$5,AA604&lt;Settings!$E$5),OR(AA604&gt;=Settings!$D$5,AA604&lt;Settings!$E$5))),Settings!$A$5,IF(AND(ISNUMBER(Settings!$D$6),ISNUMBER(Settings!$E$6),IF(Settings!$D$6&lt;=Settings!$E$6,AND(AA604&gt;=Settings!$D$6,AA604&lt;Settings!$E$6),OR(AA604&gt;=Settings!$D$6,AA604&lt;Settings!$E$6))),Settings!$A$6,IF(AND(ISNUMBER(Settings!$D$7),ISNUMBER(Settings!$E$7),IF(Settings!$D$7&lt;=Settings!$E$7,AND(AA604&gt;=Settings!$D$7,AA604&lt;Settings!$E$7),OR(AA604&gt;=Settings!$D$7,AA604&lt;Settings!$E$7))),Settings!$A$7,IF(AND(ISNUMBER(Settings!$D$8),ISNUMBER(Settings!$E$8),IF(Settings!$D$8&lt;=Settings!$E$8,AND(AA604&gt;=Settings!$D$8,AA604&lt;Settings!$E$8),OR(AA604&gt;=Settings!$D$8,AA604&lt;Settings!$E$8))),Settings!$A$8,IF(AND(ISNUMBER(Settings!$D$9),ISNUMBER(Settings!$E$9),IF(Settings!$D$9&lt;=Settings!$E$9,AND(AA604&gt;=Settings!$D$9,AA604&lt;Settings!$E$9),OR(AA604&gt;=Settings!$D$9,AA604&lt;Settings!$E$9))),Settings!$A$9,IF(AND(ISNUMBER(Settings!$D$10),ISNUMBER(Settings!$E$10),IF(Settings!$D$10&lt;=Settings!$E$10,AND(AA604&gt;=Settings!$D$10,AA604&lt;Settings!$E$10),OR(AA604&gt;=Settings!$D$10,AA604&lt;Settings!$E$10))),Settings!$A$10,"")))))))</f>
        <v>0</v>
      </c>
      <c r="AA604">
        <f>IF(AND(A604,ISNUMBER(Journal!$B604)),MOD(ROUND(MOD(Journal!$B604,1)*1440,0)-ROUND(Journal!$D$8*60,0),1440),"")</f>
        <v>0</v>
      </c>
      <c r="AB604">
        <f>IF(G604=1,"LONG",IF(G604=-1,"SHORT",""))</f>
        <v>0</v>
      </c>
      <c r="AC604">
        <f>AC603+IF(K604,1,0)</f>
        <v>0</v>
      </c>
      <c r="AD604">
        <f>IF(K604,AC604,"")</f>
        <v>0</v>
      </c>
      <c r="AE604">
        <f>J604="OPEN"</f>
        <v>0</v>
      </c>
      <c r="AF604">
        <f>AND(J604&lt;&gt;"",J604&lt;&gt;"OK",J604&lt;&gt;"OPEN")</f>
        <v>0</v>
      </c>
      <c r="AH604">
        <v>593</v>
      </c>
      <c r="AI604">
        <f>IF(AH604&gt;$AZ$11,"",IF(AH604=0,Journal!$D$3,INDEX($Q$11:$Q$1010,MATCH(AH604,$AD$11:$AD$1010,0))))</f>
        <v>0</v>
      </c>
      <c r="AJ604">
        <v>594</v>
      </c>
      <c r="AK604">
        <f>IF(AJ604&gt;$AZ$11,"",INDEX($P$11:$P$1010,MATCH(AJ604,$AD$11:$AD$1010,0)))</f>
        <v>0</v>
      </c>
    </row>
    <row r="605" spans="1:37">
      <c r="A605">
        <f>COUNTA(Journal!A605:M605)&gt;0</f>
        <v>0</v>
      </c>
      <c r="B605">
        <f>IF(Journal!$C605="",0,IFERROR(MATCH(Journal!$C605,Markets!$A$5:$A$154,0),0))</f>
        <v>0</v>
      </c>
      <c r="C605">
        <f>IF(B605&gt;0,INDEX(Markets!$C$5:$C$154,B605),"")</f>
        <v>0</v>
      </c>
      <c r="D605">
        <f>IF(B605&gt;0,INDEX(Markets!$F$5:$F$154,B605),"")</f>
        <v>0</v>
      </c>
      <c r="E605">
        <f>IF(B605&gt;0,IF(INDEX(Markets!$G$5:$G$154,B605)="",Journal!$D$4,INDEX(Markets!$G$5:$G$154,B605)),"")</f>
        <v>0</v>
      </c>
      <c r="F605">
        <f>IF(B605&gt;0,N(INDEX(Markets!$H$5:$H$154,B605)),0)</f>
        <v>0</v>
      </c>
      <c r="G605">
        <f>IF(Journal!$D605="LONG",1,IF(Journal!$D605="SHORT",-1,0))</f>
        <v>0</v>
      </c>
      <c r="H605">
        <f>IF(AND(ISNUMBER(Journal!$E605),ISNUMBER(Journal!$F605)),ABS(Journal!$E605-Journal!$F605),"")</f>
        <v>0</v>
      </c>
      <c r="I605">
        <f>IF(NOT(A605),"",IF(Journal!$C605="","INSTRUMENT MISSING",IF(B605=0,"UNKNOWN INSTRUMENT",IF(OR(NOT(ISNUMBER(C605)),NOT(ISNUMBER(D605))),"INSTRUMENT SPECS MISSING",IF(OR(C605&lt;=0,D605&lt;=0),"INSTRUMENT SPECS MISSING",IF(NOT(ISNUMBER(Journal!$E605)),"ENTRY MISSING",IF(NOT(ISNUMBER(Journal!$F605)),"SL MISSING",IF(Journal!$F605=Journal!$E605,"SL = ENTRY",IF(G605=0,"DIRECTION MISSING",IF(G605*(Journal!$E605-Journal!$F605)&lt;=0,"SL WRONG SIDE",IF(NOT(AND(ISNUMBER(Journal!$L605),Journal!$L605&gt;0)),IF(TRUE,"LOTS MISSING","RISK MISSING"),"")))))))))))</f>
        <v>0</v>
      </c>
      <c r="J605">
        <f>IF(NOT(A605),"",IF(I605&lt;&gt;"",I605,IF(AND(ISNUMBER(Journal!$G605),G605*(Journal!$G605-Journal!$E605)&lt;=0),"TP1 WRONG SIDE",IF(AND(ISNUMBER(Journal!$H605),G605*(Journal!$H605-Journal!$E605)&lt;=0),"TP2 WRONG SIDE",IF(AND(ISNUMBER(Journal!$I605),G605*(Journal!$I605-Journal!$E605)&lt;=0),"TP3 WRONG SIDE",IF(Journal!$K605="","OPEN",IF(AND(Journal!$M605&lt;&gt;"",OR(NOT(ISNUMBER(Journal!$M605)),Journal!$M605&lt;=0,Journal!$M605&gt;=1)),"TP1 % INVALID",IF(Journal!$K605="SL","OK",IF(Journal!$K605="TP",IF(ISNUMBER(Journal!$G605),"OK","TP1 MISSING"),IF(Journal!$K605="Manual exit",IF(ISNUMBER(Journal!$J605),"OK","MANUAL MISSING"),IF(Journal!$K605="TP1 + Breakeven",IF(ISNUMBER(Journal!$G605),"OK","TP1 MISSING"),IF(Journal!$K605="TP1 + Manual",IF(ISNUMBER(Journal!$G605),IF(ISNUMBER(Journal!$J605),"OK","MANUAL MISSING"),IF(ISNUMBER(Journal!$J605),"TP1 MISSING","TP1 &amp; MANUAL MISSING")),IF(Journal!$K605="Multiple TP",IF(ISNUMBER(Journal!$G605),IF(ISNUMBER(Journal!$H605),"OK","TP2 MISSING"),IF(ISNUMBER(Journal!$H605),"TP1 MISSING","TP1 &amp; TP2 MISSING")),"UNKNOWN OUTCOME")))))))))))))</f>
        <v>0</v>
      </c>
      <c r="K605">
        <f>J605="OK"</f>
        <v>0</v>
      </c>
      <c r="L605">
        <f>IF(ISNUMBER(Journal!$M605),Journal!$M605,0.5)</f>
        <v>0</v>
      </c>
      <c r="M605">
        <f>IF(NOT(K605),"",G605*IF(Journal!$K605="SL",Journal!$F605-Journal!$E605,IF(Journal!$K605="TP",Journal!$G605-Journal!$E605,IF(Journal!$K605="Manual exit",Journal!$J605-Journal!$E605,IF(Journal!$K605="TP1 + Breakeven",L605*(Journal!$G605-Journal!$E605),IF(Journal!$K605="TP1 + Manual",L605*(Journal!$G605-Journal!$E605)+(1-L605)*(Journal!$J605-Journal!$E605),(Journal!$G605+Journal!$H605+IF(ISNUMBER(Journal!$I605),Journal!$I605,0))/IF(ISNUMBER(Journal!$I605),3,2)-Journal!$E605))))))</f>
        <v>0</v>
      </c>
      <c r="N605">
        <f>IF(K605,Journal!$E605+G605*M605,"")</f>
        <v>0</v>
      </c>
      <c r="O605">
        <f>Q604</f>
        <v>0</v>
      </c>
      <c r="P605">
        <f>IF(OR(NOT(A605),I605&lt;&gt;""),"",Journal!$L605)</f>
        <v>0</v>
      </c>
      <c r="Q605">
        <f>O605+IF(K605,V605,0)</f>
        <v>0</v>
      </c>
      <c r="R605">
        <f>IF(P605="","",H605*P605*C605*D605)</f>
        <v>0</v>
      </c>
      <c r="S605">
        <f>IF(K605,M605*P605*C605*D605,"")</f>
        <v>0</v>
      </c>
      <c r="T605">
        <f>IF(K605,-IF(F605&gt;0,F605*Journal!$E605*P605*C605*D605,P605*E605),"")</f>
        <v>0</v>
      </c>
      <c r="U605">
        <f>IF(K605,IF(S605&gt;0,"W",IF(S605&lt;0,"L","B")),"")</f>
        <v>0</v>
      </c>
      <c r="V605">
        <f>IF(K605,S605+T605,"")</f>
        <v>0</v>
      </c>
      <c r="W605">
        <f>IF(K605,V605/O605,"")</f>
        <v>0</v>
      </c>
      <c r="X605">
        <f>IF(K605,M605/H605,"")</f>
        <v>0</v>
      </c>
      <c r="Y605">
        <f>IF(AND(OR(J605="OK",J605="OPEN"),ISNUMBER(Journal!$G605)),G605*(Journal!$G605-Journal!$E605)/H605,"")</f>
        <v>0</v>
      </c>
      <c r="Z605">
        <f>IF(AA605="","",IF(AND(ISNUMBER(Settings!$D$5),ISNUMBER(Settings!$E$5),IF(Settings!$D$5&lt;=Settings!$E$5,AND(AA605&gt;=Settings!$D$5,AA605&lt;Settings!$E$5),OR(AA605&gt;=Settings!$D$5,AA605&lt;Settings!$E$5))),Settings!$A$5,IF(AND(ISNUMBER(Settings!$D$6),ISNUMBER(Settings!$E$6),IF(Settings!$D$6&lt;=Settings!$E$6,AND(AA605&gt;=Settings!$D$6,AA605&lt;Settings!$E$6),OR(AA605&gt;=Settings!$D$6,AA605&lt;Settings!$E$6))),Settings!$A$6,IF(AND(ISNUMBER(Settings!$D$7),ISNUMBER(Settings!$E$7),IF(Settings!$D$7&lt;=Settings!$E$7,AND(AA605&gt;=Settings!$D$7,AA605&lt;Settings!$E$7),OR(AA605&gt;=Settings!$D$7,AA605&lt;Settings!$E$7))),Settings!$A$7,IF(AND(ISNUMBER(Settings!$D$8),ISNUMBER(Settings!$E$8),IF(Settings!$D$8&lt;=Settings!$E$8,AND(AA605&gt;=Settings!$D$8,AA605&lt;Settings!$E$8),OR(AA605&gt;=Settings!$D$8,AA605&lt;Settings!$E$8))),Settings!$A$8,IF(AND(ISNUMBER(Settings!$D$9),ISNUMBER(Settings!$E$9),IF(Settings!$D$9&lt;=Settings!$E$9,AND(AA605&gt;=Settings!$D$9,AA605&lt;Settings!$E$9),OR(AA605&gt;=Settings!$D$9,AA605&lt;Settings!$E$9))),Settings!$A$9,IF(AND(ISNUMBER(Settings!$D$10),ISNUMBER(Settings!$E$10),IF(Settings!$D$10&lt;=Settings!$E$10,AND(AA605&gt;=Settings!$D$10,AA605&lt;Settings!$E$10),OR(AA605&gt;=Settings!$D$10,AA605&lt;Settings!$E$10))),Settings!$A$10,"")))))))</f>
        <v>0</v>
      </c>
      <c r="AA605">
        <f>IF(AND(A605,ISNUMBER(Journal!$B605)),MOD(ROUND(MOD(Journal!$B605,1)*1440,0)-ROUND(Journal!$D$8*60,0),1440),"")</f>
        <v>0</v>
      </c>
      <c r="AB605">
        <f>IF(G605=1,"LONG",IF(G605=-1,"SHORT",""))</f>
        <v>0</v>
      </c>
      <c r="AC605">
        <f>AC604+IF(K605,1,0)</f>
        <v>0</v>
      </c>
      <c r="AD605">
        <f>IF(K605,AC605,"")</f>
        <v>0</v>
      </c>
      <c r="AE605">
        <f>J605="OPEN"</f>
        <v>0</v>
      </c>
      <c r="AF605">
        <f>AND(J605&lt;&gt;"",J605&lt;&gt;"OK",J605&lt;&gt;"OPEN")</f>
        <v>0</v>
      </c>
      <c r="AH605">
        <v>594</v>
      </c>
      <c r="AI605">
        <f>IF(AH605&gt;$AZ$11,"",IF(AH605=0,Journal!$D$3,INDEX($Q$11:$Q$1010,MATCH(AH605,$AD$11:$AD$1010,0))))</f>
        <v>0</v>
      </c>
      <c r="AJ605">
        <v>595</v>
      </c>
      <c r="AK605">
        <f>IF(AJ605&gt;$AZ$11,"",INDEX($P$11:$P$1010,MATCH(AJ605,$AD$11:$AD$1010,0)))</f>
        <v>0</v>
      </c>
    </row>
    <row r="606" spans="1:37">
      <c r="A606">
        <f>COUNTA(Journal!A606:M606)&gt;0</f>
        <v>0</v>
      </c>
      <c r="B606">
        <f>IF(Journal!$C606="",0,IFERROR(MATCH(Journal!$C606,Markets!$A$5:$A$154,0),0))</f>
        <v>0</v>
      </c>
      <c r="C606">
        <f>IF(B606&gt;0,INDEX(Markets!$C$5:$C$154,B606),"")</f>
        <v>0</v>
      </c>
      <c r="D606">
        <f>IF(B606&gt;0,INDEX(Markets!$F$5:$F$154,B606),"")</f>
        <v>0</v>
      </c>
      <c r="E606">
        <f>IF(B606&gt;0,IF(INDEX(Markets!$G$5:$G$154,B606)="",Journal!$D$4,INDEX(Markets!$G$5:$G$154,B606)),"")</f>
        <v>0</v>
      </c>
      <c r="F606">
        <f>IF(B606&gt;0,N(INDEX(Markets!$H$5:$H$154,B606)),0)</f>
        <v>0</v>
      </c>
      <c r="G606">
        <f>IF(Journal!$D606="LONG",1,IF(Journal!$D606="SHORT",-1,0))</f>
        <v>0</v>
      </c>
      <c r="H606">
        <f>IF(AND(ISNUMBER(Journal!$E606),ISNUMBER(Journal!$F606)),ABS(Journal!$E606-Journal!$F606),"")</f>
        <v>0</v>
      </c>
      <c r="I606">
        <f>IF(NOT(A606),"",IF(Journal!$C606="","INSTRUMENT MISSING",IF(B606=0,"UNKNOWN INSTRUMENT",IF(OR(NOT(ISNUMBER(C606)),NOT(ISNUMBER(D606))),"INSTRUMENT SPECS MISSING",IF(OR(C606&lt;=0,D606&lt;=0),"INSTRUMENT SPECS MISSING",IF(NOT(ISNUMBER(Journal!$E606)),"ENTRY MISSING",IF(NOT(ISNUMBER(Journal!$F606)),"SL MISSING",IF(Journal!$F606=Journal!$E606,"SL = ENTRY",IF(G606=0,"DIRECTION MISSING",IF(G606*(Journal!$E606-Journal!$F606)&lt;=0,"SL WRONG SIDE",IF(NOT(AND(ISNUMBER(Journal!$L606),Journal!$L606&gt;0)),IF(TRUE,"LOTS MISSING","RISK MISSING"),"")))))))))))</f>
        <v>0</v>
      </c>
      <c r="J606">
        <f>IF(NOT(A606),"",IF(I606&lt;&gt;"",I606,IF(AND(ISNUMBER(Journal!$G606),G606*(Journal!$G606-Journal!$E606)&lt;=0),"TP1 WRONG SIDE",IF(AND(ISNUMBER(Journal!$H606),G606*(Journal!$H606-Journal!$E606)&lt;=0),"TP2 WRONG SIDE",IF(AND(ISNUMBER(Journal!$I606),G606*(Journal!$I606-Journal!$E606)&lt;=0),"TP3 WRONG SIDE",IF(Journal!$K606="","OPEN",IF(AND(Journal!$M606&lt;&gt;"",OR(NOT(ISNUMBER(Journal!$M606)),Journal!$M606&lt;=0,Journal!$M606&gt;=1)),"TP1 % INVALID",IF(Journal!$K606="SL","OK",IF(Journal!$K606="TP",IF(ISNUMBER(Journal!$G606),"OK","TP1 MISSING"),IF(Journal!$K606="Manual exit",IF(ISNUMBER(Journal!$J606),"OK","MANUAL MISSING"),IF(Journal!$K606="TP1 + Breakeven",IF(ISNUMBER(Journal!$G606),"OK","TP1 MISSING"),IF(Journal!$K606="TP1 + Manual",IF(ISNUMBER(Journal!$G606),IF(ISNUMBER(Journal!$J606),"OK","MANUAL MISSING"),IF(ISNUMBER(Journal!$J606),"TP1 MISSING","TP1 &amp; MANUAL MISSING")),IF(Journal!$K606="Multiple TP",IF(ISNUMBER(Journal!$G606),IF(ISNUMBER(Journal!$H606),"OK","TP2 MISSING"),IF(ISNUMBER(Journal!$H606),"TP1 MISSING","TP1 &amp; TP2 MISSING")),"UNKNOWN OUTCOME")))))))))))))</f>
        <v>0</v>
      </c>
      <c r="K606">
        <f>J606="OK"</f>
        <v>0</v>
      </c>
      <c r="L606">
        <f>IF(ISNUMBER(Journal!$M606),Journal!$M606,0.5)</f>
        <v>0</v>
      </c>
      <c r="M606">
        <f>IF(NOT(K606),"",G606*IF(Journal!$K606="SL",Journal!$F606-Journal!$E606,IF(Journal!$K606="TP",Journal!$G606-Journal!$E606,IF(Journal!$K606="Manual exit",Journal!$J606-Journal!$E606,IF(Journal!$K606="TP1 + Breakeven",L606*(Journal!$G606-Journal!$E606),IF(Journal!$K606="TP1 + Manual",L606*(Journal!$G606-Journal!$E606)+(1-L606)*(Journal!$J606-Journal!$E606),(Journal!$G606+Journal!$H606+IF(ISNUMBER(Journal!$I606),Journal!$I606,0))/IF(ISNUMBER(Journal!$I606),3,2)-Journal!$E606))))))</f>
        <v>0</v>
      </c>
      <c r="N606">
        <f>IF(K606,Journal!$E606+G606*M606,"")</f>
        <v>0</v>
      </c>
      <c r="O606">
        <f>Q605</f>
        <v>0</v>
      </c>
      <c r="P606">
        <f>IF(OR(NOT(A606),I606&lt;&gt;""),"",Journal!$L606)</f>
        <v>0</v>
      </c>
      <c r="Q606">
        <f>O606+IF(K606,V606,0)</f>
        <v>0</v>
      </c>
      <c r="R606">
        <f>IF(P606="","",H606*P606*C606*D606)</f>
        <v>0</v>
      </c>
      <c r="S606">
        <f>IF(K606,M606*P606*C606*D606,"")</f>
        <v>0</v>
      </c>
      <c r="T606">
        <f>IF(K606,-IF(F606&gt;0,F606*Journal!$E606*P606*C606*D606,P606*E606),"")</f>
        <v>0</v>
      </c>
      <c r="U606">
        <f>IF(K606,IF(S606&gt;0,"W",IF(S606&lt;0,"L","B")),"")</f>
        <v>0</v>
      </c>
      <c r="V606">
        <f>IF(K606,S606+T606,"")</f>
        <v>0</v>
      </c>
      <c r="W606">
        <f>IF(K606,V606/O606,"")</f>
        <v>0</v>
      </c>
      <c r="X606">
        <f>IF(K606,M606/H606,"")</f>
        <v>0</v>
      </c>
      <c r="Y606">
        <f>IF(AND(OR(J606="OK",J606="OPEN"),ISNUMBER(Journal!$G606)),G606*(Journal!$G606-Journal!$E606)/H606,"")</f>
        <v>0</v>
      </c>
      <c r="Z606">
        <f>IF(AA606="","",IF(AND(ISNUMBER(Settings!$D$5),ISNUMBER(Settings!$E$5),IF(Settings!$D$5&lt;=Settings!$E$5,AND(AA606&gt;=Settings!$D$5,AA606&lt;Settings!$E$5),OR(AA606&gt;=Settings!$D$5,AA606&lt;Settings!$E$5))),Settings!$A$5,IF(AND(ISNUMBER(Settings!$D$6),ISNUMBER(Settings!$E$6),IF(Settings!$D$6&lt;=Settings!$E$6,AND(AA606&gt;=Settings!$D$6,AA606&lt;Settings!$E$6),OR(AA606&gt;=Settings!$D$6,AA606&lt;Settings!$E$6))),Settings!$A$6,IF(AND(ISNUMBER(Settings!$D$7),ISNUMBER(Settings!$E$7),IF(Settings!$D$7&lt;=Settings!$E$7,AND(AA606&gt;=Settings!$D$7,AA606&lt;Settings!$E$7),OR(AA606&gt;=Settings!$D$7,AA606&lt;Settings!$E$7))),Settings!$A$7,IF(AND(ISNUMBER(Settings!$D$8),ISNUMBER(Settings!$E$8),IF(Settings!$D$8&lt;=Settings!$E$8,AND(AA606&gt;=Settings!$D$8,AA606&lt;Settings!$E$8),OR(AA606&gt;=Settings!$D$8,AA606&lt;Settings!$E$8))),Settings!$A$8,IF(AND(ISNUMBER(Settings!$D$9),ISNUMBER(Settings!$E$9),IF(Settings!$D$9&lt;=Settings!$E$9,AND(AA606&gt;=Settings!$D$9,AA606&lt;Settings!$E$9),OR(AA606&gt;=Settings!$D$9,AA606&lt;Settings!$E$9))),Settings!$A$9,IF(AND(ISNUMBER(Settings!$D$10),ISNUMBER(Settings!$E$10),IF(Settings!$D$10&lt;=Settings!$E$10,AND(AA606&gt;=Settings!$D$10,AA606&lt;Settings!$E$10),OR(AA606&gt;=Settings!$D$10,AA606&lt;Settings!$E$10))),Settings!$A$10,"")))))))</f>
        <v>0</v>
      </c>
      <c r="AA606">
        <f>IF(AND(A606,ISNUMBER(Journal!$B606)),MOD(ROUND(MOD(Journal!$B606,1)*1440,0)-ROUND(Journal!$D$8*60,0),1440),"")</f>
        <v>0</v>
      </c>
      <c r="AB606">
        <f>IF(G606=1,"LONG",IF(G606=-1,"SHORT",""))</f>
        <v>0</v>
      </c>
      <c r="AC606">
        <f>AC605+IF(K606,1,0)</f>
        <v>0</v>
      </c>
      <c r="AD606">
        <f>IF(K606,AC606,"")</f>
        <v>0</v>
      </c>
      <c r="AE606">
        <f>J606="OPEN"</f>
        <v>0</v>
      </c>
      <c r="AF606">
        <f>AND(J606&lt;&gt;"",J606&lt;&gt;"OK",J606&lt;&gt;"OPEN")</f>
        <v>0</v>
      </c>
      <c r="AH606">
        <v>595</v>
      </c>
      <c r="AI606">
        <f>IF(AH606&gt;$AZ$11,"",IF(AH606=0,Journal!$D$3,INDEX($Q$11:$Q$1010,MATCH(AH606,$AD$11:$AD$1010,0))))</f>
        <v>0</v>
      </c>
      <c r="AJ606">
        <v>596</v>
      </c>
      <c r="AK606">
        <f>IF(AJ606&gt;$AZ$11,"",INDEX($P$11:$P$1010,MATCH(AJ606,$AD$11:$AD$1010,0)))</f>
        <v>0</v>
      </c>
    </row>
    <row r="607" spans="1:37">
      <c r="A607">
        <f>COUNTA(Journal!A607:M607)&gt;0</f>
        <v>0</v>
      </c>
      <c r="B607">
        <f>IF(Journal!$C607="",0,IFERROR(MATCH(Journal!$C607,Markets!$A$5:$A$154,0),0))</f>
        <v>0</v>
      </c>
      <c r="C607">
        <f>IF(B607&gt;0,INDEX(Markets!$C$5:$C$154,B607),"")</f>
        <v>0</v>
      </c>
      <c r="D607">
        <f>IF(B607&gt;0,INDEX(Markets!$F$5:$F$154,B607),"")</f>
        <v>0</v>
      </c>
      <c r="E607">
        <f>IF(B607&gt;0,IF(INDEX(Markets!$G$5:$G$154,B607)="",Journal!$D$4,INDEX(Markets!$G$5:$G$154,B607)),"")</f>
        <v>0</v>
      </c>
      <c r="F607">
        <f>IF(B607&gt;0,N(INDEX(Markets!$H$5:$H$154,B607)),0)</f>
        <v>0</v>
      </c>
      <c r="G607">
        <f>IF(Journal!$D607="LONG",1,IF(Journal!$D607="SHORT",-1,0))</f>
        <v>0</v>
      </c>
      <c r="H607">
        <f>IF(AND(ISNUMBER(Journal!$E607),ISNUMBER(Journal!$F607)),ABS(Journal!$E607-Journal!$F607),"")</f>
        <v>0</v>
      </c>
      <c r="I607">
        <f>IF(NOT(A607),"",IF(Journal!$C607="","INSTRUMENT MISSING",IF(B607=0,"UNKNOWN INSTRUMENT",IF(OR(NOT(ISNUMBER(C607)),NOT(ISNUMBER(D607))),"INSTRUMENT SPECS MISSING",IF(OR(C607&lt;=0,D607&lt;=0),"INSTRUMENT SPECS MISSING",IF(NOT(ISNUMBER(Journal!$E607)),"ENTRY MISSING",IF(NOT(ISNUMBER(Journal!$F607)),"SL MISSING",IF(Journal!$F607=Journal!$E607,"SL = ENTRY",IF(G607=0,"DIRECTION MISSING",IF(G607*(Journal!$E607-Journal!$F607)&lt;=0,"SL WRONG SIDE",IF(NOT(AND(ISNUMBER(Journal!$L607),Journal!$L607&gt;0)),IF(TRUE,"LOTS MISSING","RISK MISSING"),"")))))))))))</f>
        <v>0</v>
      </c>
      <c r="J607">
        <f>IF(NOT(A607),"",IF(I607&lt;&gt;"",I607,IF(AND(ISNUMBER(Journal!$G607),G607*(Journal!$G607-Journal!$E607)&lt;=0),"TP1 WRONG SIDE",IF(AND(ISNUMBER(Journal!$H607),G607*(Journal!$H607-Journal!$E607)&lt;=0),"TP2 WRONG SIDE",IF(AND(ISNUMBER(Journal!$I607),G607*(Journal!$I607-Journal!$E607)&lt;=0),"TP3 WRONG SIDE",IF(Journal!$K607="","OPEN",IF(AND(Journal!$M607&lt;&gt;"",OR(NOT(ISNUMBER(Journal!$M607)),Journal!$M607&lt;=0,Journal!$M607&gt;=1)),"TP1 % INVALID",IF(Journal!$K607="SL","OK",IF(Journal!$K607="TP",IF(ISNUMBER(Journal!$G607),"OK","TP1 MISSING"),IF(Journal!$K607="Manual exit",IF(ISNUMBER(Journal!$J607),"OK","MANUAL MISSING"),IF(Journal!$K607="TP1 + Breakeven",IF(ISNUMBER(Journal!$G607),"OK","TP1 MISSING"),IF(Journal!$K607="TP1 + Manual",IF(ISNUMBER(Journal!$G607),IF(ISNUMBER(Journal!$J607),"OK","MANUAL MISSING"),IF(ISNUMBER(Journal!$J607),"TP1 MISSING","TP1 &amp; MANUAL MISSING")),IF(Journal!$K607="Multiple TP",IF(ISNUMBER(Journal!$G607),IF(ISNUMBER(Journal!$H607),"OK","TP2 MISSING"),IF(ISNUMBER(Journal!$H607),"TP1 MISSING","TP1 &amp; TP2 MISSING")),"UNKNOWN OUTCOME")))))))))))))</f>
        <v>0</v>
      </c>
      <c r="K607">
        <f>J607="OK"</f>
        <v>0</v>
      </c>
      <c r="L607">
        <f>IF(ISNUMBER(Journal!$M607),Journal!$M607,0.5)</f>
        <v>0</v>
      </c>
      <c r="M607">
        <f>IF(NOT(K607),"",G607*IF(Journal!$K607="SL",Journal!$F607-Journal!$E607,IF(Journal!$K607="TP",Journal!$G607-Journal!$E607,IF(Journal!$K607="Manual exit",Journal!$J607-Journal!$E607,IF(Journal!$K607="TP1 + Breakeven",L607*(Journal!$G607-Journal!$E607),IF(Journal!$K607="TP1 + Manual",L607*(Journal!$G607-Journal!$E607)+(1-L607)*(Journal!$J607-Journal!$E607),(Journal!$G607+Journal!$H607+IF(ISNUMBER(Journal!$I607),Journal!$I607,0))/IF(ISNUMBER(Journal!$I607),3,2)-Journal!$E607))))))</f>
        <v>0</v>
      </c>
      <c r="N607">
        <f>IF(K607,Journal!$E607+G607*M607,"")</f>
        <v>0</v>
      </c>
      <c r="O607">
        <f>Q606</f>
        <v>0</v>
      </c>
      <c r="P607">
        <f>IF(OR(NOT(A607),I607&lt;&gt;""),"",Journal!$L607)</f>
        <v>0</v>
      </c>
      <c r="Q607">
        <f>O607+IF(K607,V607,0)</f>
        <v>0</v>
      </c>
      <c r="R607">
        <f>IF(P607="","",H607*P607*C607*D607)</f>
        <v>0</v>
      </c>
      <c r="S607">
        <f>IF(K607,M607*P607*C607*D607,"")</f>
        <v>0</v>
      </c>
      <c r="T607">
        <f>IF(K607,-IF(F607&gt;0,F607*Journal!$E607*P607*C607*D607,P607*E607),"")</f>
        <v>0</v>
      </c>
      <c r="U607">
        <f>IF(K607,IF(S607&gt;0,"W",IF(S607&lt;0,"L","B")),"")</f>
        <v>0</v>
      </c>
      <c r="V607">
        <f>IF(K607,S607+T607,"")</f>
        <v>0</v>
      </c>
      <c r="W607">
        <f>IF(K607,V607/O607,"")</f>
        <v>0</v>
      </c>
      <c r="X607">
        <f>IF(K607,M607/H607,"")</f>
        <v>0</v>
      </c>
      <c r="Y607">
        <f>IF(AND(OR(J607="OK",J607="OPEN"),ISNUMBER(Journal!$G607)),G607*(Journal!$G607-Journal!$E607)/H607,"")</f>
        <v>0</v>
      </c>
      <c r="Z607">
        <f>IF(AA607="","",IF(AND(ISNUMBER(Settings!$D$5),ISNUMBER(Settings!$E$5),IF(Settings!$D$5&lt;=Settings!$E$5,AND(AA607&gt;=Settings!$D$5,AA607&lt;Settings!$E$5),OR(AA607&gt;=Settings!$D$5,AA607&lt;Settings!$E$5))),Settings!$A$5,IF(AND(ISNUMBER(Settings!$D$6),ISNUMBER(Settings!$E$6),IF(Settings!$D$6&lt;=Settings!$E$6,AND(AA607&gt;=Settings!$D$6,AA607&lt;Settings!$E$6),OR(AA607&gt;=Settings!$D$6,AA607&lt;Settings!$E$6))),Settings!$A$6,IF(AND(ISNUMBER(Settings!$D$7),ISNUMBER(Settings!$E$7),IF(Settings!$D$7&lt;=Settings!$E$7,AND(AA607&gt;=Settings!$D$7,AA607&lt;Settings!$E$7),OR(AA607&gt;=Settings!$D$7,AA607&lt;Settings!$E$7))),Settings!$A$7,IF(AND(ISNUMBER(Settings!$D$8),ISNUMBER(Settings!$E$8),IF(Settings!$D$8&lt;=Settings!$E$8,AND(AA607&gt;=Settings!$D$8,AA607&lt;Settings!$E$8),OR(AA607&gt;=Settings!$D$8,AA607&lt;Settings!$E$8))),Settings!$A$8,IF(AND(ISNUMBER(Settings!$D$9),ISNUMBER(Settings!$E$9),IF(Settings!$D$9&lt;=Settings!$E$9,AND(AA607&gt;=Settings!$D$9,AA607&lt;Settings!$E$9),OR(AA607&gt;=Settings!$D$9,AA607&lt;Settings!$E$9))),Settings!$A$9,IF(AND(ISNUMBER(Settings!$D$10),ISNUMBER(Settings!$E$10),IF(Settings!$D$10&lt;=Settings!$E$10,AND(AA607&gt;=Settings!$D$10,AA607&lt;Settings!$E$10),OR(AA607&gt;=Settings!$D$10,AA607&lt;Settings!$E$10))),Settings!$A$10,"")))))))</f>
        <v>0</v>
      </c>
      <c r="AA607">
        <f>IF(AND(A607,ISNUMBER(Journal!$B607)),MOD(ROUND(MOD(Journal!$B607,1)*1440,0)-ROUND(Journal!$D$8*60,0),1440),"")</f>
        <v>0</v>
      </c>
      <c r="AB607">
        <f>IF(G607=1,"LONG",IF(G607=-1,"SHORT",""))</f>
        <v>0</v>
      </c>
      <c r="AC607">
        <f>AC606+IF(K607,1,0)</f>
        <v>0</v>
      </c>
      <c r="AD607">
        <f>IF(K607,AC607,"")</f>
        <v>0</v>
      </c>
      <c r="AE607">
        <f>J607="OPEN"</f>
        <v>0</v>
      </c>
      <c r="AF607">
        <f>AND(J607&lt;&gt;"",J607&lt;&gt;"OK",J607&lt;&gt;"OPEN")</f>
        <v>0</v>
      </c>
      <c r="AH607">
        <v>596</v>
      </c>
      <c r="AI607">
        <f>IF(AH607&gt;$AZ$11,"",IF(AH607=0,Journal!$D$3,INDEX($Q$11:$Q$1010,MATCH(AH607,$AD$11:$AD$1010,0))))</f>
        <v>0</v>
      </c>
      <c r="AJ607">
        <v>597</v>
      </c>
      <c r="AK607">
        <f>IF(AJ607&gt;$AZ$11,"",INDEX($P$11:$P$1010,MATCH(AJ607,$AD$11:$AD$1010,0)))</f>
        <v>0</v>
      </c>
    </row>
    <row r="608" spans="1:37">
      <c r="A608">
        <f>COUNTA(Journal!A608:M608)&gt;0</f>
        <v>0</v>
      </c>
      <c r="B608">
        <f>IF(Journal!$C608="",0,IFERROR(MATCH(Journal!$C608,Markets!$A$5:$A$154,0),0))</f>
        <v>0</v>
      </c>
      <c r="C608">
        <f>IF(B608&gt;0,INDEX(Markets!$C$5:$C$154,B608),"")</f>
        <v>0</v>
      </c>
      <c r="D608">
        <f>IF(B608&gt;0,INDEX(Markets!$F$5:$F$154,B608),"")</f>
        <v>0</v>
      </c>
      <c r="E608">
        <f>IF(B608&gt;0,IF(INDEX(Markets!$G$5:$G$154,B608)="",Journal!$D$4,INDEX(Markets!$G$5:$G$154,B608)),"")</f>
        <v>0</v>
      </c>
      <c r="F608">
        <f>IF(B608&gt;0,N(INDEX(Markets!$H$5:$H$154,B608)),0)</f>
        <v>0</v>
      </c>
      <c r="G608">
        <f>IF(Journal!$D608="LONG",1,IF(Journal!$D608="SHORT",-1,0))</f>
        <v>0</v>
      </c>
      <c r="H608">
        <f>IF(AND(ISNUMBER(Journal!$E608),ISNUMBER(Journal!$F608)),ABS(Journal!$E608-Journal!$F608),"")</f>
        <v>0</v>
      </c>
      <c r="I608">
        <f>IF(NOT(A608),"",IF(Journal!$C608="","INSTRUMENT MISSING",IF(B608=0,"UNKNOWN INSTRUMENT",IF(OR(NOT(ISNUMBER(C608)),NOT(ISNUMBER(D608))),"INSTRUMENT SPECS MISSING",IF(OR(C608&lt;=0,D608&lt;=0),"INSTRUMENT SPECS MISSING",IF(NOT(ISNUMBER(Journal!$E608)),"ENTRY MISSING",IF(NOT(ISNUMBER(Journal!$F608)),"SL MISSING",IF(Journal!$F608=Journal!$E608,"SL = ENTRY",IF(G608=0,"DIRECTION MISSING",IF(G608*(Journal!$E608-Journal!$F608)&lt;=0,"SL WRONG SIDE",IF(NOT(AND(ISNUMBER(Journal!$L608),Journal!$L608&gt;0)),IF(TRUE,"LOTS MISSING","RISK MISSING"),"")))))))))))</f>
        <v>0</v>
      </c>
      <c r="J608">
        <f>IF(NOT(A608),"",IF(I608&lt;&gt;"",I608,IF(AND(ISNUMBER(Journal!$G608),G608*(Journal!$G608-Journal!$E608)&lt;=0),"TP1 WRONG SIDE",IF(AND(ISNUMBER(Journal!$H608),G608*(Journal!$H608-Journal!$E608)&lt;=0),"TP2 WRONG SIDE",IF(AND(ISNUMBER(Journal!$I608),G608*(Journal!$I608-Journal!$E608)&lt;=0),"TP3 WRONG SIDE",IF(Journal!$K608="","OPEN",IF(AND(Journal!$M608&lt;&gt;"",OR(NOT(ISNUMBER(Journal!$M608)),Journal!$M608&lt;=0,Journal!$M608&gt;=1)),"TP1 % INVALID",IF(Journal!$K608="SL","OK",IF(Journal!$K608="TP",IF(ISNUMBER(Journal!$G608),"OK","TP1 MISSING"),IF(Journal!$K608="Manual exit",IF(ISNUMBER(Journal!$J608),"OK","MANUAL MISSING"),IF(Journal!$K608="TP1 + Breakeven",IF(ISNUMBER(Journal!$G608),"OK","TP1 MISSING"),IF(Journal!$K608="TP1 + Manual",IF(ISNUMBER(Journal!$G608),IF(ISNUMBER(Journal!$J608),"OK","MANUAL MISSING"),IF(ISNUMBER(Journal!$J608),"TP1 MISSING","TP1 &amp; MANUAL MISSING")),IF(Journal!$K608="Multiple TP",IF(ISNUMBER(Journal!$G608),IF(ISNUMBER(Journal!$H608),"OK","TP2 MISSING"),IF(ISNUMBER(Journal!$H608),"TP1 MISSING","TP1 &amp; TP2 MISSING")),"UNKNOWN OUTCOME")))))))))))))</f>
        <v>0</v>
      </c>
      <c r="K608">
        <f>J608="OK"</f>
        <v>0</v>
      </c>
      <c r="L608">
        <f>IF(ISNUMBER(Journal!$M608),Journal!$M608,0.5)</f>
        <v>0</v>
      </c>
      <c r="M608">
        <f>IF(NOT(K608),"",G608*IF(Journal!$K608="SL",Journal!$F608-Journal!$E608,IF(Journal!$K608="TP",Journal!$G608-Journal!$E608,IF(Journal!$K608="Manual exit",Journal!$J608-Journal!$E608,IF(Journal!$K608="TP1 + Breakeven",L608*(Journal!$G608-Journal!$E608),IF(Journal!$K608="TP1 + Manual",L608*(Journal!$G608-Journal!$E608)+(1-L608)*(Journal!$J608-Journal!$E608),(Journal!$G608+Journal!$H608+IF(ISNUMBER(Journal!$I608),Journal!$I608,0))/IF(ISNUMBER(Journal!$I608),3,2)-Journal!$E608))))))</f>
        <v>0</v>
      </c>
      <c r="N608">
        <f>IF(K608,Journal!$E608+G608*M608,"")</f>
        <v>0</v>
      </c>
      <c r="O608">
        <f>Q607</f>
        <v>0</v>
      </c>
      <c r="P608">
        <f>IF(OR(NOT(A608),I608&lt;&gt;""),"",Journal!$L608)</f>
        <v>0</v>
      </c>
      <c r="Q608">
        <f>O608+IF(K608,V608,0)</f>
        <v>0</v>
      </c>
      <c r="R608">
        <f>IF(P608="","",H608*P608*C608*D608)</f>
        <v>0</v>
      </c>
      <c r="S608">
        <f>IF(K608,M608*P608*C608*D608,"")</f>
        <v>0</v>
      </c>
      <c r="T608">
        <f>IF(K608,-IF(F608&gt;0,F608*Journal!$E608*P608*C608*D608,P608*E608),"")</f>
        <v>0</v>
      </c>
      <c r="U608">
        <f>IF(K608,IF(S608&gt;0,"W",IF(S608&lt;0,"L","B")),"")</f>
        <v>0</v>
      </c>
      <c r="V608">
        <f>IF(K608,S608+T608,"")</f>
        <v>0</v>
      </c>
      <c r="W608">
        <f>IF(K608,V608/O608,"")</f>
        <v>0</v>
      </c>
      <c r="X608">
        <f>IF(K608,M608/H608,"")</f>
        <v>0</v>
      </c>
      <c r="Y608">
        <f>IF(AND(OR(J608="OK",J608="OPEN"),ISNUMBER(Journal!$G608)),G608*(Journal!$G608-Journal!$E608)/H608,"")</f>
        <v>0</v>
      </c>
      <c r="Z608">
        <f>IF(AA608="","",IF(AND(ISNUMBER(Settings!$D$5),ISNUMBER(Settings!$E$5),IF(Settings!$D$5&lt;=Settings!$E$5,AND(AA608&gt;=Settings!$D$5,AA608&lt;Settings!$E$5),OR(AA608&gt;=Settings!$D$5,AA608&lt;Settings!$E$5))),Settings!$A$5,IF(AND(ISNUMBER(Settings!$D$6),ISNUMBER(Settings!$E$6),IF(Settings!$D$6&lt;=Settings!$E$6,AND(AA608&gt;=Settings!$D$6,AA608&lt;Settings!$E$6),OR(AA608&gt;=Settings!$D$6,AA608&lt;Settings!$E$6))),Settings!$A$6,IF(AND(ISNUMBER(Settings!$D$7),ISNUMBER(Settings!$E$7),IF(Settings!$D$7&lt;=Settings!$E$7,AND(AA608&gt;=Settings!$D$7,AA608&lt;Settings!$E$7),OR(AA608&gt;=Settings!$D$7,AA608&lt;Settings!$E$7))),Settings!$A$7,IF(AND(ISNUMBER(Settings!$D$8),ISNUMBER(Settings!$E$8),IF(Settings!$D$8&lt;=Settings!$E$8,AND(AA608&gt;=Settings!$D$8,AA608&lt;Settings!$E$8),OR(AA608&gt;=Settings!$D$8,AA608&lt;Settings!$E$8))),Settings!$A$8,IF(AND(ISNUMBER(Settings!$D$9),ISNUMBER(Settings!$E$9),IF(Settings!$D$9&lt;=Settings!$E$9,AND(AA608&gt;=Settings!$D$9,AA608&lt;Settings!$E$9),OR(AA608&gt;=Settings!$D$9,AA608&lt;Settings!$E$9))),Settings!$A$9,IF(AND(ISNUMBER(Settings!$D$10),ISNUMBER(Settings!$E$10),IF(Settings!$D$10&lt;=Settings!$E$10,AND(AA608&gt;=Settings!$D$10,AA608&lt;Settings!$E$10),OR(AA608&gt;=Settings!$D$10,AA608&lt;Settings!$E$10))),Settings!$A$10,"")))))))</f>
        <v>0</v>
      </c>
      <c r="AA608">
        <f>IF(AND(A608,ISNUMBER(Journal!$B608)),MOD(ROUND(MOD(Journal!$B608,1)*1440,0)-ROUND(Journal!$D$8*60,0),1440),"")</f>
        <v>0</v>
      </c>
      <c r="AB608">
        <f>IF(G608=1,"LONG",IF(G608=-1,"SHORT",""))</f>
        <v>0</v>
      </c>
      <c r="AC608">
        <f>AC607+IF(K608,1,0)</f>
        <v>0</v>
      </c>
      <c r="AD608">
        <f>IF(K608,AC608,"")</f>
        <v>0</v>
      </c>
      <c r="AE608">
        <f>J608="OPEN"</f>
        <v>0</v>
      </c>
      <c r="AF608">
        <f>AND(J608&lt;&gt;"",J608&lt;&gt;"OK",J608&lt;&gt;"OPEN")</f>
        <v>0</v>
      </c>
      <c r="AH608">
        <v>597</v>
      </c>
      <c r="AI608">
        <f>IF(AH608&gt;$AZ$11,"",IF(AH608=0,Journal!$D$3,INDEX($Q$11:$Q$1010,MATCH(AH608,$AD$11:$AD$1010,0))))</f>
        <v>0</v>
      </c>
      <c r="AJ608">
        <v>598</v>
      </c>
      <c r="AK608">
        <f>IF(AJ608&gt;$AZ$11,"",INDEX($P$11:$P$1010,MATCH(AJ608,$AD$11:$AD$1010,0)))</f>
        <v>0</v>
      </c>
    </row>
    <row r="609" spans="1:37">
      <c r="A609">
        <f>COUNTA(Journal!A609:M609)&gt;0</f>
        <v>0</v>
      </c>
      <c r="B609">
        <f>IF(Journal!$C609="",0,IFERROR(MATCH(Journal!$C609,Markets!$A$5:$A$154,0),0))</f>
        <v>0</v>
      </c>
      <c r="C609">
        <f>IF(B609&gt;0,INDEX(Markets!$C$5:$C$154,B609),"")</f>
        <v>0</v>
      </c>
      <c r="D609">
        <f>IF(B609&gt;0,INDEX(Markets!$F$5:$F$154,B609),"")</f>
        <v>0</v>
      </c>
      <c r="E609">
        <f>IF(B609&gt;0,IF(INDEX(Markets!$G$5:$G$154,B609)="",Journal!$D$4,INDEX(Markets!$G$5:$G$154,B609)),"")</f>
        <v>0</v>
      </c>
      <c r="F609">
        <f>IF(B609&gt;0,N(INDEX(Markets!$H$5:$H$154,B609)),0)</f>
        <v>0</v>
      </c>
      <c r="G609">
        <f>IF(Journal!$D609="LONG",1,IF(Journal!$D609="SHORT",-1,0))</f>
        <v>0</v>
      </c>
      <c r="H609">
        <f>IF(AND(ISNUMBER(Journal!$E609),ISNUMBER(Journal!$F609)),ABS(Journal!$E609-Journal!$F609),"")</f>
        <v>0</v>
      </c>
      <c r="I609">
        <f>IF(NOT(A609),"",IF(Journal!$C609="","INSTRUMENT MISSING",IF(B609=0,"UNKNOWN INSTRUMENT",IF(OR(NOT(ISNUMBER(C609)),NOT(ISNUMBER(D609))),"INSTRUMENT SPECS MISSING",IF(OR(C609&lt;=0,D609&lt;=0),"INSTRUMENT SPECS MISSING",IF(NOT(ISNUMBER(Journal!$E609)),"ENTRY MISSING",IF(NOT(ISNUMBER(Journal!$F609)),"SL MISSING",IF(Journal!$F609=Journal!$E609,"SL = ENTRY",IF(G609=0,"DIRECTION MISSING",IF(G609*(Journal!$E609-Journal!$F609)&lt;=0,"SL WRONG SIDE",IF(NOT(AND(ISNUMBER(Journal!$L609),Journal!$L609&gt;0)),IF(TRUE,"LOTS MISSING","RISK MISSING"),"")))))))))))</f>
        <v>0</v>
      </c>
      <c r="J609">
        <f>IF(NOT(A609),"",IF(I609&lt;&gt;"",I609,IF(AND(ISNUMBER(Journal!$G609),G609*(Journal!$G609-Journal!$E609)&lt;=0),"TP1 WRONG SIDE",IF(AND(ISNUMBER(Journal!$H609),G609*(Journal!$H609-Journal!$E609)&lt;=0),"TP2 WRONG SIDE",IF(AND(ISNUMBER(Journal!$I609),G609*(Journal!$I609-Journal!$E609)&lt;=0),"TP3 WRONG SIDE",IF(Journal!$K609="","OPEN",IF(AND(Journal!$M609&lt;&gt;"",OR(NOT(ISNUMBER(Journal!$M609)),Journal!$M609&lt;=0,Journal!$M609&gt;=1)),"TP1 % INVALID",IF(Journal!$K609="SL","OK",IF(Journal!$K609="TP",IF(ISNUMBER(Journal!$G609),"OK","TP1 MISSING"),IF(Journal!$K609="Manual exit",IF(ISNUMBER(Journal!$J609),"OK","MANUAL MISSING"),IF(Journal!$K609="TP1 + Breakeven",IF(ISNUMBER(Journal!$G609),"OK","TP1 MISSING"),IF(Journal!$K609="TP1 + Manual",IF(ISNUMBER(Journal!$G609),IF(ISNUMBER(Journal!$J609),"OK","MANUAL MISSING"),IF(ISNUMBER(Journal!$J609),"TP1 MISSING","TP1 &amp; MANUAL MISSING")),IF(Journal!$K609="Multiple TP",IF(ISNUMBER(Journal!$G609),IF(ISNUMBER(Journal!$H609),"OK","TP2 MISSING"),IF(ISNUMBER(Journal!$H609),"TP1 MISSING","TP1 &amp; TP2 MISSING")),"UNKNOWN OUTCOME")))))))))))))</f>
        <v>0</v>
      </c>
      <c r="K609">
        <f>J609="OK"</f>
        <v>0</v>
      </c>
      <c r="L609">
        <f>IF(ISNUMBER(Journal!$M609),Journal!$M609,0.5)</f>
        <v>0</v>
      </c>
      <c r="M609">
        <f>IF(NOT(K609),"",G609*IF(Journal!$K609="SL",Journal!$F609-Journal!$E609,IF(Journal!$K609="TP",Journal!$G609-Journal!$E609,IF(Journal!$K609="Manual exit",Journal!$J609-Journal!$E609,IF(Journal!$K609="TP1 + Breakeven",L609*(Journal!$G609-Journal!$E609),IF(Journal!$K609="TP1 + Manual",L609*(Journal!$G609-Journal!$E609)+(1-L609)*(Journal!$J609-Journal!$E609),(Journal!$G609+Journal!$H609+IF(ISNUMBER(Journal!$I609),Journal!$I609,0))/IF(ISNUMBER(Journal!$I609),3,2)-Journal!$E609))))))</f>
        <v>0</v>
      </c>
      <c r="N609">
        <f>IF(K609,Journal!$E609+G609*M609,"")</f>
        <v>0</v>
      </c>
      <c r="O609">
        <f>Q608</f>
        <v>0</v>
      </c>
      <c r="P609">
        <f>IF(OR(NOT(A609),I609&lt;&gt;""),"",Journal!$L609)</f>
        <v>0</v>
      </c>
      <c r="Q609">
        <f>O609+IF(K609,V609,0)</f>
        <v>0</v>
      </c>
      <c r="R609">
        <f>IF(P609="","",H609*P609*C609*D609)</f>
        <v>0</v>
      </c>
      <c r="S609">
        <f>IF(K609,M609*P609*C609*D609,"")</f>
        <v>0</v>
      </c>
      <c r="T609">
        <f>IF(K609,-IF(F609&gt;0,F609*Journal!$E609*P609*C609*D609,P609*E609),"")</f>
        <v>0</v>
      </c>
      <c r="U609">
        <f>IF(K609,IF(S609&gt;0,"W",IF(S609&lt;0,"L","B")),"")</f>
        <v>0</v>
      </c>
      <c r="V609">
        <f>IF(K609,S609+T609,"")</f>
        <v>0</v>
      </c>
      <c r="W609">
        <f>IF(K609,V609/O609,"")</f>
        <v>0</v>
      </c>
      <c r="X609">
        <f>IF(K609,M609/H609,"")</f>
        <v>0</v>
      </c>
      <c r="Y609">
        <f>IF(AND(OR(J609="OK",J609="OPEN"),ISNUMBER(Journal!$G609)),G609*(Journal!$G609-Journal!$E609)/H609,"")</f>
        <v>0</v>
      </c>
      <c r="Z609">
        <f>IF(AA609="","",IF(AND(ISNUMBER(Settings!$D$5),ISNUMBER(Settings!$E$5),IF(Settings!$D$5&lt;=Settings!$E$5,AND(AA609&gt;=Settings!$D$5,AA609&lt;Settings!$E$5),OR(AA609&gt;=Settings!$D$5,AA609&lt;Settings!$E$5))),Settings!$A$5,IF(AND(ISNUMBER(Settings!$D$6),ISNUMBER(Settings!$E$6),IF(Settings!$D$6&lt;=Settings!$E$6,AND(AA609&gt;=Settings!$D$6,AA609&lt;Settings!$E$6),OR(AA609&gt;=Settings!$D$6,AA609&lt;Settings!$E$6))),Settings!$A$6,IF(AND(ISNUMBER(Settings!$D$7),ISNUMBER(Settings!$E$7),IF(Settings!$D$7&lt;=Settings!$E$7,AND(AA609&gt;=Settings!$D$7,AA609&lt;Settings!$E$7),OR(AA609&gt;=Settings!$D$7,AA609&lt;Settings!$E$7))),Settings!$A$7,IF(AND(ISNUMBER(Settings!$D$8),ISNUMBER(Settings!$E$8),IF(Settings!$D$8&lt;=Settings!$E$8,AND(AA609&gt;=Settings!$D$8,AA609&lt;Settings!$E$8),OR(AA609&gt;=Settings!$D$8,AA609&lt;Settings!$E$8))),Settings!$A$8,IF(AND(ISNUMBER(Settings!$D$9),ISNUMBER(Settings!$E$9),IF(Settings!$D$9&lt;=Settings!$E$9,AND(AA609&gt;=Settings!$D$9,AA609&lt;Settings!$E$9),OR(AA609&gt;=Settings!$D$9,AA609&lt;Settings!$E$9))),Settings!$A$9,IF(AND(ISNUMBER(Settings!$D$10),ISNUMBER(Settings!$E$10),IF(Settings!$D$10&lt;=Settings!$E$10,AND(AA609&gt;=Settings!$D$10,AA609&lt;Settings!$E$10),OR(AA609&gt;=Settings!$D$10,AA609&lt;Settings!$E$10))),Settings!$A$10,"")))))))</f>
        <v>0</v>
      </c>
      <c r="AA609">
        <f>IF(AND(A609,ISNUMBER(Journal!$B609)),MOD(ROUND(MOD(Journal!$B609,1)*1440,0)-ROUND(Journal!$D$8*60,0),1440),"")</f>
        <v>0</v>
      </c>
      <c r="AB609">
        <f>IF(G609=1,"LONG",IF(G609=-1,"SHORT",""))</f>
        <v>0</v>
      </c>
      <c r="AC609">
        <f>AC608+IF(K609,1,0)</f>
        <v>0</v>
      </c>
      <c r="AD609">
        <f>IF(K609,AC609,"")</f>
        <v>0</v>
      </c>
      <c r="AE609">
        <f>J609="OPEN"</f>
        <v>0</v>
      </c>
      <c r="AF609">
        <f>AND(J609&lt;&gt;"",J609&lt;&gt;"OK",J609&lt;&gt;"OPEN")</f>
        <v>0</v>
      </c>
      <c r="AH609">
        <v>598</v>
      </c>
      <c r="AI609">
        <f>IF(AH609&gt;$AZ$11,"",IF(AH609=0,Journal!$D$3,INDEX($Q$11:$Q$1010,MATCH(AH609,$AD$11:$AD$1010,0))))</f>
        <v>0</v>
      </c>
      <c r="AJ609">
        <v>599</v>
      </c>
      <c r="AK609">
        <f>IF(AJ609&gt;$AZ$11,"",INDEX($P$11:$P$1010,MATCH(AJ609,$AD$11:$AD$1010,0)))</f>
        <v>0</v>
      </c>
    </row>
    <row r="610" spans="1:37">
      <c r="A610">
        <f>COUNTA(Journal!A610:M610)&gt;0</f>
        <v>0</v>
      </c>
      <c r="B610">
        <f>IF(Journal!$C610="",0,IFERROR(MATCH(Journal!$C610,Markets!$A$5:$A$154,0),0))</f>
        <v>0</v>
      </c>
      <c r="C610">
        <f>IF(B610&gt;0,INDEX(Markets!$C$5:$C$154,B610),"")</f>
        <v>0</v>
      </c>
      <c r="D610">
        <f>IF(B610&gt;0,INDEX(Markets!$F$5:$F$154,B610),"")</f>
        <v>0</v>
      </c>
      <c r="E610">
        <f>IF(B610&gt;0,IF(INDEX(Markets!$G$5:$G$154,B610)="",Journal!$D$4,INDEX(Markets!$G$5:$G$154,B610)),"")</f>
        <v>0</v>
      </c>
      <c r="F610">
        <f>IF(B610&gt;0,N(INDEX(Markets!$H$5:$H$154,B610)),0)</f>
        <v>0</v>
      </c>
      <c r="G610">
        <f>IF(Journal!$D610="LONG",1,IF(Journal!$D610="SHORT",-1,0))</f>
        <v>0</v>
      </c>
      <c r="H610">
        <f>IF(AND(ISNUMBER(Journal!$E610),ISNUMBER(Journal!$F610)),ABS(Journal!$E610-Journal!$F610),"")</f>
        <v>0</v>
      </c>
      <c r="I610">
        <f>IF(NOT(A610),"",IF(Journal!$C610="","INSTRUMENT MISSING",IF(B610=0,"UNKNOWN INSTRUMENT",IF(OR(NOT(ISNUMBER(C610)),NOT(ISNUMBER(D610))),"INSTRUMENT SPECS MISSING",IF(OR(C610&lt;=0,D610&lt;=0),"INSTRUMENT SPECS MISSING",IF(NOT(ISNUMBER(Journal!$E610)),"ENTRY MISSING",IF(NOT(ISNUMBER(Journal!$F610)),"SL MISSING",IF(Journal!$F610=Journal!$E610,"SL = ENTRY",IF(G610=0,"DIRECTION MISSING",IF(G610*(Journal!$E610-Journal!$F610)&lt;=0,"SL WRONG SIDE",IF(NOT(AND(ISNUMBER(Journal!$L610),Journal!$L610&gt;0)),IF(TRUE,"LOTS MISSING","RISK MISSING"),"")))))))))))</f>
        <v>0</v>
      </c>
      <c r="J610">
        <f>IF(NOT(A610),"",IF(I610&lt;&gt;"",I610,IF(AND(ISNUMBER(Journal!$G610),G610*(Journal!$G610-Journal!$E610)&lt;=0),"TP1 WRONG SIDE",IF(AND(ISNUMBER(Journal!$H610),G610*(Journal!$H610-Journal!$E610)&lt;=0),"TP2 WRONG SIDE",IF(AND(ISNUMBER(Journal!$I610),G610*(Journal!$I610-Journal!$E610)&lt;=0),"TP3 WRONG SIDE",IF(Journal!$K610="","OPEN",IF(AND(Journal!$M610&lt;&gt;"",OR(NOT(ISNUMBER(Journal!$M610)),Journal!$M610&lt;=0,Journal!$M610&gt;=1)),"TP1 % INVALID",IF(Journal!$K610="SL","OK",IF(Journal!$K610="TP",IF(ISNUMBER(Journal!$G610),"OK","TP1 MISSING"),IF(Journal!$K610="Manual exit",IF(ISNUMBER(Journal!$J610),"OK","MANUAL MISSING"),IF(Journal!$K610="TP1 + Breakeven",IF(ISNUMBER(Journal!$G610),"OK","TP1 MISSING"),IF(Journal!$K610="TP1 + Manual",IF(ISNUMBER(Journal!$G610),IF(ISNUMBER(Journal!$J610),"OK","MANUAL MISSING"),IF(ISNUMBER(Journal!$J610),"TP1 MISSING","TP1 &amp; MANUAL MISSING")),IF(Journal!$K610="Multiple TP",IF(ISNUMBER(Journal!$G610),IF(ISNUMBER(Journal!$H610),"OK","TP2 MISSING"),IF(ISNUMBER(Journal!$H610),"TP1 MISSING","TP1 &amp; TP2 MISSING")),"UNKNOWN OUTCOME")))))))))))))</f>
        <v>0</v>
      </c>
      <c r="K610">
        <f>J610="OK"</f>
        <v>0</v>
      </c>
      <c r="L610">
        <f>IF(ISNUMBER(Journal!$M610),Journal!$M610,0.5)</f>
        <v>0</v>
      </c>
      <c r="M610">
        <f>IF(NOT(K610),"",G610*IF(Journal!$K610="SL",Journal!$F610-Journal!$E610,IF(Journal!$K610="TP",Journal!$G610-Journal!$E610,IF(Journal!$K610="Manual exit",Journal!$J610-Journal!$E610,IF(Journal!$K610="TP1 + Breakeven",L610*(Journal!$G610-Journal!$E610),IF(Journal!$K610="TP1 + Manual",L610*(Journal!$G610-Journal!$E610)+(1-L610)*(Journal!$J610-Journal!$E610),(Journal!$G610+Journal!$H610+IF(ISNUMBER(Journal!$I610),Journal!$I610,0))/IF(ISNUMBER(Journal!$I610),3,2)-Journal!$E610))))))</f>
        <v>0</v>
      </c>
      <c r="N610">
        <f>IF(K610,Journal!$E610+G610*M610,"")</f>
        <v>0</v>
      </c>
      <c r="O610">
        <f>Q609</f>
        <v>0</v>
      </c>
      <c r="P610">
        <f>IF(OR(NOT(A610),I610&lt;&gt;""),"",Journal!$L610)</f>
        <v>0</v>
      </c>
      <c r="Q610">
        <f>O610+IF(K610,V610,0)</f>
        <v>0</v>
      </c>
      <c r="R610">
        <f>IF(P610="","",H610*P610*C610*D610)</f>
        <v>0</v>
      </c>
      <c r="S610">
        <f>IF(K610,M610*P610*C610*D610,"")</f>
        <v>0</v>
      </c>
      <c r="T610">
        <f>IF(K610,-IF(F610&gt;0,F610*Journal!$E610*P610*C610*D610,P610*E610),"")</f>
        <v>0</v>
      </c>
      <c r="U610">
        <f>IF(K610,IF(S610&gt;0,"W",IF(S610&lt;0,"L","B")),"")</f>
        <v>0</v>
      </c>
      <c r="V610">
        <f>IF(K610,S610+T610,"")</f>
        <v>0</v>
      </c>
      <c r="W610">
        <f>IF(K610,V610/O610,"")</f>
        <v>0</v>
      </c>
      <c r="X610">
        <f>IF(K610,M610/H610,"")</f>
        <v>0</v>
      </c>
      <c r="Y610">
        <f>IF(AND(OR(J610="OK",J610="OPEN"),ISNUMBER(Journal!$G610)),G610*(Journal!$G610-Journal!$E610)/H610,"")</f>
        <v>0</v>
      </c>
      <c r="Z610">
        <f>IF(AA610="","",IF(AND(ISNUMBER(Settings!$D$5),ISNUMBER(Settings!$E$5),IF(Settings!$D$5&lt;=Settings!$E$5,AND(AA610&gt;=Settings!$D$5,AA610&lt;Settings!$E$5),OR(AA610&gt;=Settings!$D$5,AA610&lt;Settings!$E$5))),Settings!$A$5,IF(AND(ISNUMBER(Settings!$D$6),ISNUMBER(Settings!$E$6),IF(Settings!$D$6&lt;=Settings!$E$6,AND(AA610&gt;=Settings!$D$6,AA610&lt;Settings!$E$6),OR(AA610&gt;=Settings!$D$6,AA610&lt;Settings!$E$6))),Settings!$A$6,IF(AND(ISNUMBER(Settings!$D$7),ISNUMBER(Settings!$E$7),IF(Settings!$D$7&lt;=Settings!$E$7,AND(AA610&gt;=Settings!$D$7,AA610&lt;Settings!$E$7),OR(AA610&gt;=Settings!$D$7,AA610&lt;Settings!$E$7))),Settings!$A$7,IF(AND(ISNUMBER(Settings!$D$8),ISNUMBER(Settings!$E$8),IF(Settings!$D$8&lt;=Settings!$E$8,AND(AA610&gt;=Settings!$D$8,AA610&lt;Settings!$E$8),OR(AA610&gt;=Settings!$D$8,AA610&lt;Settings!$E$8))),Settings!$A$8,IF(AND(ISNUMBER(Settings!$D$9),ISNUMBER(Settings!$E$9),IF(Settings!$D$9&lt;=Settings!$E$9,AND(AA610&gt;=Settings!$D$9,AA610&lt;Settings!$E$9),OR(AA610&gt;=Settings!$D$9,AA610&lt;Settings!$E$9))),Settings!$A$9,IF(AND(ISNUMBER(Settings!$D$10),ISNUMBER(Settings!$E$10),IF(Settings!$D$10&lt;=Settings!$E$10,AND(AA610&gt;=Settings!$D$10,AA610&lt;Settings!$E$10),OR(AA610&gt;=Settings!$D$10,AA610&lt;Settings!$E$10))),Settings!$A$10,"")))))))</f>
        <v>0</v>
      </c>
      <c r="AA610">
        <f>IF(AND(A610,ISNUMBER(Journal!$B610)),MOD(ROUND(MOD(Journal!$B610,1)*1440,0)-ROUND(Journal!$D$8*60,0),1440),"")</f>
        <v>0</v>
      </c>
      <c r="AB610">
        <f>IF(G610=1,"LONG",IF(G610=-1,"SHORT",""))</f>
        <v>0</v>
      </c>
      <c r="AC610">
        <f>AC609+IF(K610,1,0)</f>
        <v>0</v>
      </c>
      <c r="AD610">
        <f>IF(K610,AC610,"")</f>
        <v>0</v>
      </c>
      <c r="AE610">
        <f>J610="OPEN"</f>
        <v>0</v>
      </c>
      <c r="AF610">
        <f>AND(J610&lt;&gt;"",J610&lt;&gt;"OK",J610&lt;&gt;"OPEN")</f>
        <v>0</v>
      </c>
      <c r="AH610">
        <v>599</v>
      </c>
      <c r="AI610">
        <f>IF(AH610&gt;$AZ$11,"",IF(AH610=0,Journal!$D$3,INDEX($Q$11:$Q$1010,MATCH(AH610,$AD$11:$AD$1010,0))))</f>
        <v>0</v>
      </c>
      <c r="AJ610">
        <v>600</v>
      </c>
      <c r="AK610">
        <f>IF(AJ610&gt;$AZ$11,"",INDEX($P$11:$P$1010,MATCH(AJ610,$AD$11:$AD$1010,0)))</f>
        <v>0</v>
      </c>
    </row>
    <row r="611" spans="1:37">
      <c r="A611">
        <f>COUNTA(Journal!A611:M611)&gt;0</f>
        <v>0</v>
      </c>
      <c r="B611">
        <f>IF(Journal!$C611="",0,IFERROR(MATCH(Journal!$C611,Markets!$A$5:$A$154,0),0))</f>
        <v>0</v>
      </c>
      <c r="C611">
        <f>IF(B611&gt;0,INDEX(Markets!$C$5:$C$154,B611),"")</f>
        <v>0</v>
      </c>
      <c r="D611">
        <f>IF(B611&gt;0,INDEX(Markets!$F$5:$F$154,B611),"")</f>
        <v>0</v>
      </c>
      <c r="E611">
        <f>IF(B611&gt;0,IF(INDEX(Markets!$G$5:$G$154,B611)="",Journal!$D$4,INDEX(Markets!$G$5:$G$154,B611)),"")</f>
        <v>0</v>
      </c>
      <c r="F611">
        <f>IF(B611&gt;0,N(INDEX(Markets!$H$5:$H$154,B611)),0)</f>
        <v>0</v>
      </c>
      <c r="G611">
        <f>IF(Journal!$D611="LONG",1,IF(Journal!$D611="SHORT",-1,0))</f>
        <v>0</v>
      </c>
      <c r="H611">
        <f>IF(AND(ISNUMBER(Journal!$E611),ISNUMBER(Journal!$F611)),ABS(Journal!$E611-Journal!$F611),"")</f>
        <v>0</v>
      </c>
      <c r="I611">
        <f>IF(NOT(A611),"",IF(Journal!$C611="","INSTRUMENT MISSING",IF(B611=0,"UNKNOWN INSTRUMENT",IF(OR(NOT(ISNUMBER(C611)),NOT(ISNUMBER(D611))),"INSTRUMENT SPECS MISSING",IF(OR(C611&lt;=0,D611&lt;=0),"INSTRUMENT SPECS MISSING",IF(NOT(ISNUMBER(Journal!$E611)),"ENTRY MISSING",IF(NOT(ISNUMBER(Journal!$F611)),"SL MISSING",IF(Journal!$F611=Journal!$E611,"SL = ENTRY",IF(G611=0,"DIRECTION MISSING",IF(G611*(Journal!$E611-Journal!$F611)&lt;=0,"SL WRONG SIDE",IF(NOT(AND(ISNUMBER(Journal!$L611),Journal!$L611&gt;0)),IF(TRUE,"LOTS MISSING","RISK MISSING"),"")))))))))))</f>
        <v>0</v>
      </c>
      <c r="J611">
        <f>IF(NOT(A611),"",IF(I611&lt;&gt;"",I611,IF(AND(ISNUMBER(Journal!$G611),G611*(Journal!$G611-Journal!$E611)&lt;=0),"TP1 WRONG SIDE",IF(AND(ISNUMBER(Journal!$H611),G611*(Journal!$H611-Journal!$E611)&lt;=0),"TP2 WRONG SIDE",IF(AND(ISNUMBER(Journal!$I611),G611*(Journal!$I611-Journal!$E611)&lt;=0),"TP3 WRONG SIDE",IF(Journal!$K611="","OPEN",IF(AND(Journal!$M611&lt;&gt;"",OR(NOT(ISNUMBER(Journal!$M611)),Journal!$M611&lt;=0,Journal!$M611&gt;=1)),"TP1 % INVALID",IF(Journal!$K611="SL","OK",IF(Journal!$K611="TP",IF(ISNUMBER(Journal!$G611),"OK","TP1 MISSING"),IF(Journal!$K611="Manual exit",IF(ISNUMBER(Journal!$J611),"OK","MANUAL MISSING"),IF(Journal!$K611="TP1 + Breakeven",IF(ISNUMBER(Journal!$G611),"OK","TP1 MISSING"),IF(Journal!$K611="TP1 + Manual",IF(ISNUMBER(Journal!$G611),IF(ISNUMBER(Journal!$J611),"OK","MANUAL MISSING"),IF(ISNUMBER(Journal!$J611),"TP1 MISSING","TP1 &amp; MANUAL MISSING")),IF(Journal!$K611="Multiple TP",IF(ISNUMBER(Journal!$G611),IF(ISNUMBER(Journal!$H611),"OK","TP2 MISSING"),IF(ISNUMBER(Journal!$H611),"TP1 MISSING","TP1 &amp; TP2 MISSING")),"UNKNOWN OUTCOME")))))))))))))</f>
        <v>0</v>
      </c>
      <c r="K611">
        <f>J611="OK"</f>
        <v>0</v>
      </c>
      <c r="L611">
        <f>IF(ISNUMBER(Journal!$M611),Journal!$M611,0.5)</f>
        <v>0</v>
      </c>
      <c r="M611">
        <f>IF(NOT(K611),"",G611*IF(Journal!$K611="SL",Journal!$F611-Journal!$E611,IF(Journal!$K611="TP",Journal!$G611-Journal!$E611,IF(Journal!$K611="Manual exit",Journal!$J611-Journal!$E611,IF(Journal!$K611="TP1 + Breakeven",L611*(Journal!$G611-Journal!$E611),IF(Journal!$K611="TP1 + Manual",L611*(Journal!$G611-Journal!$E611)+(1-L611)*(Journal!$J611-Journal!$E611),(Journal!$G611+Journal!$H611+IF(ISNUMBER(Journal!$I611),Journal!$I611,0))/IF(ISNUMBER(Journal!$I611),3,2)-Journal!$E611))))))</f>
        <v>0</v>
      </c>
      <c r="N611">
        <f>IF(K611,Journal!$E611+G611*M611,"")</f>
        <v>0</v>
      </c>
      <c r="O611">
        <f>Q610</f>
        <v>0</v>
      </c>
      <c r="P611">
        <f>IF(OR(NOT(A611),I611&lt;&gt;""),"",Journal!$L611)</f>
        <v>0</v>
      </c>
      <c r="Q611">
        <f>O611+IF(K611,V611,0)</f>
        <v>0</v>
      </c>
      <c r="R611">
        <f>IF(P611="","",H611*P611*C611*D611)</f>
        <v>0</v>
      </c>
      <c r="S611">
        <f>IF(K611,M611*P611*C611*D611,"")</f>
        <v>0</v>
      </c>
      <c r="T611">
        <f>IF(K611,-IF(F611&gt;0,F611*Journal!$E611*P611*C611*D611,P611*E611),"")</f>
        <v>0</v>
      </c>
      <c r="U611">
        <f>IF(K611,IF(S611&gt;0,"W",IF(S611&lt;0,"L","B")),"")</f>
        <v>0</v>
      </c>
      <c r="V611">
        <f>IF(K611,S611+T611,"")</f>
        <v>0</v>
      </c>
      <c r="W611">
        <f>IF(K611,V611/O611,"")</f>
        <v>0</v>
      </c>
      <c r="X611">
        <f>IF(K611,M611/H611,"")</f>
        <v>0</v>
      </c>
      <c r="Y611">
        <f>IF(AND(OR(J611="OK",J611="OPEN"),ISNUMBER(Journal!$G611)),G611*(Journal!$G611-Journal!$E611)/H611,"")</f>
        <v>0</v>
      </c>
      <c r="Z611">
        <f>IF(AA611="","",IF(AND(ISNUMBER(Settings!$D$5),ISNUMBER(Settings!$E$5),IF(Settings!$D$5&lt;=Settings!$E$5,AND(AA611&gt;=Settings!$D$5,AA611&lt;Settings!$E$5),OR(AA611&gt;=Settings!$D$5,AA611&lt;Settings!$E$5))),Settings!$A$5,IF(AND(ISNUMBER(Settings!$D$6),ISNUMBER(Settings!$E$6),IF(Settings!$D$6&lt;=Settings!$E$6,AND(AA611&gt;=Settings!$D$6,AA611&lt;Settings!$E$6),OR(AA611&gt;=Settings!$D$6,AA611&lt;Settings!$E$6))),Settings!$A$6,IF(AND(ISNUMBER(Settings!$D$7),ISNUMBER(Settings!$E$7),IF(Settings!$D$7&lt;=Settings!$E$7,AND(AA611&gt;=Settings!$D$7,AA611&lt;Settings!$E$7),OR(AA611&gt;=Settings!$D$7,AA611&lt;Settings!$E$7))),Settings!$A$7,IF(AND(ISNUMBER(Settings!$D$8),ISNUMBER(Settings!$E$8),IF(Settings!$D$8&lt;=Settings!$E$8,AND(AA611&gt;=Settings!$D$8,AA611&lt;Settings!$E$8),OR(AA611&gt;=Settings!$D$8,AA611&lt;Settings!$E$8))),Settings!$A$8,IF(AND(ISNUMBER(Settings!$D$9),ISNUMBER(Settings!$E$9),IF(Settings!$D$9&lt;=Settings!$E$9,AND(AA611&gt;=Settings!$D$9,AA611&lt;Settings!$E$9),OR(AA611&gt;=Settings!$D$9,AA611&lt;Settings!$E$9))),Settings!$A$9,IF(AND(ISNUMBER(Settings!$D$10),ISNUMBER(Settings!$E$10),IF(Settings!$D$10&lt;=Settings!$E$10,AND(AA611&gt;=Settings!$D$10,AA611&lt;Settings!$E$10),OR(AA611&gt;=Settings!$D$10,AA611&lt;Settings!$E$10))),Settings!$A$10,"")))))))</f>
        <v>0</v>
      </c>
      <c r="AA611">
        <f>IF(AND(A611,ISNUMBER(Journal!$B611)),MOD(ROUND(MOD(Journal!$B611,1)*1440,0)-ROUND(Journal!$D$8*60,0),1440),"")</f>
        <v>0</v>
      </c>
      <c r="AB611">
        <f>IF(G611=1,"LONG",IF(G611=-1,"SHORT",""))</f>
        <v>0</v>
      </c>
      <c r="AC611">
        <f>AC610+IF(K611,1,0)</f>
        <v>0</v>
      </c>
      <c r="AD611">
        <f>IF(K611,AC611,"")</f>
        <v>0</v>
      </c>
      <c r="AE611">
        <f>J611="OPEN"</f>
        <v>0</v>
      </c>
      <c r="AF611">
        <f>AND(J611&lt;&gt;"",J611&lt;&gt;"OK",J611&lt;&gt;"OPEN")</f>
        <v>0</v>
      </c>
      <c r="AH611">
        <v>600</v>
      </c>
      <c r="AI611">
        <f>IF(AH611&gt;$AZ$11,"",IF(AH611=0,Journal!$D$3,INDEX($Q$11:$Q$1010,MATCH(AH611,$AD$11:$AD$1010,0))))</f>
        <v>0</v>
      </c>
      <c r="AJ611">
        <v>601</v>
      </c>
      <c r="AK611">
        <f>IF(AJ611&gt;$AZ$11,"",INDEX($P$11:$P$1010,MATCH(AJ611,$AD$11:$AD$1010,0)))</f>
        <v>0</v>
      </c>
    </row>
    <row r="612" spans="1:37">
      <c r="A612">
        <f>COUNTA(Journal!A612:M612)&gt;0</f>
        <v>0</v>
      </c>
      <c r="B612">
        <f>IF(Journal!$C612="",0,IFERROR(MATCH(Journal!$C612,Markets!$A$5:$A$154,0),0))</f>
        <v>0</v>
      </c>
      <c r="C612">
        <f>IF(B612&gt;0,INDEX(Markets!$C$5:$C$154,B612),"")</f>
        <v>0</v>
      </c>
      <c r="D612">
        <f>IF(B612&gt;0,INDEX(Markets!$F$5:$F$154,B612),"")</f>
        <v>0</v>
      </c>
      <c r="E612">
        <f>IF(B612&gt;0,IF(INDEX(Markets!$G$5:$G$154,B612)="",Journal!$D$4,INDEX(Markets!$G$5:$G$154,B612)),"")</f>
        <v>0</v>
      </c>
      <c r="F612">
        <f>IF(B612&gt;0,N(INDEX(Markets!$H$5:$H$154,B612)),0)</f>
        <v>0</v>
      </c>
      <c r="G612">
        <f>IF(Journal!$D612="LONG",1,IF(Journal!$D612="SHORT",-1,0))</f>
        <v>0</v>
      </c>
      <c r="H612">
        <f>IF(AND(ISNUMBER(Journal!$E612),ISNUMBER(Journal!$F612)),ABS(Journal!$E612-Journal!$F612),"")</f>
        <v>0</v>
      </c>
      <c r="I612">
        <f>IF(NOT(A612),"",IF(Journal!$C612="","INSTRUMENT MISSING",IF(B612=0,"UNKNOWN INSTRUMENT",IF(OR(NOT(ISNUMBER(C612)),NOT(ISNUMBER(D612))),"INSTRUMENT SPECS MISSING",IF(OR(C612&lt;=0,D612&lt;=0),"INSTRUMENT SPECS MISSING",IF(NOT(ISNUMBER(Journal!$E612)),"ENTRY MISSING",IF(NOT(ISNUMBER(Journal!$F612)),"SL MISSING",IF(Journal!$F612=Journal!$E612,"SL = ENTRY",IF(G612=0,"DIRECTION MISSING",IF(G612*(Journal!$E612-Journal!$F612)&lt;=0,"SL WRONG SIDE",IF(NOT(AND(ISNUMBER(Journal!$L612),Journal!$L612&gt;0)),IF(TRUE,"LOTS MISSING","RISK MISSING"),"")))))))))))</f>
        <v>0</v>
      </c>
      <c r="J612">
        <f>IF(NOT(A612),"",IF(I612&lt;&gt;"",I612,IF(AND(ISNUMBER(Journal!$G612),G612*(Journal!$G612-Journal!$E612)&lt;=0),"TP1 WRONG SIDE",IF(AND(ISNUMBER(Journal!$H612),G612*(Journal!$H612-Journal!$E612)&lt;=0),"TP2 WRONG SIDE",IF(AND(ISNUMBER(Journal!$I612),G612*(Journal!$I612-Journal!$E612)&lt;=0),"TP3 WRONG SIDE",IF(Journal!$K612="","OPEN",IF(AND(Journal!$M612&lt;&gt;"",OR(NOT(ISNUMBER(Journal!$M612)),Journal!$M612&lt;=0,Journal!$M612&gt;=1)),"TP1 % INVALID",IF(Journal!$K612="SL","OK",IF(Journal!$K612="TP",IF(ISNUMBER(Journal!$G612),"OK","TP1 MISSING"),IF(Journal!$K612="Manual exit",IF(ISNUMBER(Journal!$J612),"OK","MANUAL MISSING"),IF(Journal!$K612="TP1 + Breakeven",IF(ISNUMBER(Journal!$G612),"OK","TP1 MISSING"),IF(Journal!$K612="TP1 + Manual",IF(ISNUMBER(Journal!$G612),IF(ISNUMBER(Journal!$J612),"OK","MANUAL MISSING"),IF(ISNUMBER(Journal!$J612),"TP1 MISSING","TP1 &amp; MANUAL MISSING")),IF(Journal!$K612="Multiple TP",IF(ISNUMBER(Journal!$G612),IF(ISNUMBER(Journal!$H612),"OK","TP2 MISSING"),IF(ISNUMBER(Journal!$H612),"TP1 MISSING","TP1 &amp; TP2 MISSING")),"UNKNOWN OUTCOME")))))))))))))</f>
        <v>0</v>
      </c>
      <c r="K612">
        <f>J612="OK"</f>
        <v>0</v>
      </c>
      <c r="L612">
        <f>IF(ISNUMBER(Journal!$M612),Journal!$M612,0.5)</f>
        <v>0</v>
      </c>
      <c r="M612">
        <f>IF(NOT(K612),"",G612*IF(Journal!$K612="SL",Journal!$F612-Journal!$E612,IF(Journal!$K612="TP",Journal!$G612-Journal!$E612,IF(Journal!$K612="Manual exit",Journal!$J612-Journal!$E612,IF(Journal!$K612="TP1 + Breakeven",L612*(Journal!$G612-Journal!$E612),IF(Journal!$K612="TP1 + Manual",L612*(Journal!$G612-Journal!$E612)+(1-L612)*(Journal!$J612-Journal!$E612),(Journal!$G612+Journal!$H612+IF(ISNUMBER(Journal!$I612),Journal!$I612,0))/IF(ISNUMBER(Journal!$I612),3,2)-Journal!$E612))))))</f>
        <v>0</v>
      </c>
      <c r="N612">
        <f>IF(K612,Journal!$E612+G612*M612,"")</f>
        <v>0</v>
      </c>
      <c r="O612">
        <f>Q611</f>
        <v>0</v>
      </c>
      <c r="P612">
        <f>IF(OR(NOT(A612),I612&lt;&gt;""),"",Journal!$L612)</f>
        <v>0</v>
      </c>
      <c r="Q612">
        <f>O612+IF(K612,V612,0)</f>
        <v>0</v>
      </c>
      <c r="R612">
        <f>IF(P612="","",H612*P612*C612*D612)</f>
        <v>0</v>
      </c>
      <c r="S612">
        <f>IF(K612,M612*P612*C612*D612,"")</f>
        <v>0</v>
      </c>
      <c r="T612">
        <f>IF(K612,-IF(F612&gt;0,F612*Journal!$E612*P612*C612*D612,P612*E612),"")</f>
        <v>0</v>
      </c>
      <c r="U612">
        <f>IF(K612,IF(S612&gt;0,"W",IF(S612&lt;0,"L","B")),"")</f>
        <v>0</v>
      </c>
      <c r="V612">
        <f>IF(K612,S612+T612,"")</f>
        <v>0</v>
      </c>
      <c r="W612">
        <f>IF(K612,V612/O612,"")</f>
        <v>0</v>
      </c>
      <c r="X612">
        <f>IF(K612,M612/H612,"")</f>
        <v>0</v>
      </c>
      <c r="Y612">
        <f>IF(AND(OR(J612="OK",J612="OPEN"),ISNUMBER(Journal!$G612)),G612*(Journal!$G612-Journal!$E612)/H612,"")</f>
        <v>0</v>
      </c>
      <c r="Z612">
        <f>IF(AA612="","",IF(AND(ISNUMBER(Settings!$D$5),ISNUMBER(Settings!$E$5),IF(Settings!$D$5&lt;=Settings!$E$5,AND(AA612&gt;=Settings!$D$5,AA612&lt;Settings!$E$5),OR(AA612&gt;=Settings!$D$5,AA612&lt;Settings!$E$5))),Settings!$A$5,IF(AND(ISNUMBER(Settings!$D$6),ISNUMBER(Settings!$E$6),IF(Settings!$D$6&lt;=Settings!$E$6,AND(AA612&gt;=Settings!$D$6,AA612&lt;Settings!$E$6),OR(AA612&gt;=Settings!$D$6,AA612&lt;Settings!$E$6))),Settings!$A$6,IF(AND(ISNUMBER(Settings!$D$7),ISNUMBER(Settings!$E$7),IF(Settings!$D$7&lt;=Settings!$E$7,AND(AA612&gt;=Settings!$D$7,AA612&lt;Settings!$E$7),OR(AA612&gt;=Settings!$D$7,AA612&lt;Settings!$E$7))),Settings!$A$7,IF(AND(ISNUMBER(Settings!$D$8),ISNUMBER(Settings!$E$8),IF(Settings!$D$8&lt;=Settings!$E$8,AND(AA612&gt;=Settings!$D$8,AA612&lt;Settings!$E$8),OR(AA612&gt;=Settings!$D$8,AA612&lt;Settings!$E$8))),Settings!$A$8,IF(AND(ISNUMBER(Settings!$D$9),ISNUMBER(Settings!$E$9),IF(Settings!$D$9&lt;=Settings!$E$9,AND(AA612&gt;=Settings!$D$9,AA612&lt;Settings!$E$9),OR(AA612&gt;=Settings!$D$9,AA612&lt;Settings!$E$9))),Settings!$A$9,IF(AND(ISNUMBER(Settings!$D$10),ISNUMBER(Settings!$E$10),IF(Settings!$D$10&lt;=Settings!$E$10,AND(AA612&gt;=Settings!$D$10,AA612&lt;Settings!$E$10),OR(AA612&gt;=Settings!$D$10,AA612&lt;Settings!$E$10))),Settings!$A$10,"")))))))</f>
        <v>0</v>
      </c>
      <c r="AA612">
        <f>IF(AND(A612,ISNUMBER(Journal!$B612)),MOD(ROUND(MOD(Journal!$B612,1)*1440,0)-ROUND(Journal!$D$8*60,0),1440),"")</f>
        <v>0</v>
      </c>
      <c r="AB612">
        <f>IF(G612=1,"LONG",IF(G612=-1,"SHORT",""))</f>
        <v>0</v>
      </c>
      <c r="AC612">
        <f>AC611+IF(K612,1,0)</f>
        <v>0</v>
      </c>
      <c r="AD612">
        <f>IF(K612,AC612,"")</f>
        <v>0</v>
      </c>
      <c r="AE612">
        <f>J612="OPEN"</f>
        <v>0</v>
      </c>
      <c r="AF612">
        <f>AND(J612&lt;&gt;"",J612&lt;&gt;"OK",J612&lt;&gt;"OPEN")</f>
        <v>0</v>
      </c>
      <c r="AH612">
        <v>601</v>
      </c>
      <c r="AI612">
        <f>IF(AH612&gt;$AZ$11,"",IF(AH612=0,Journal!$D$3,INDEX($Q$11:$Q$1010,MATCH(AH612,$AD$11:$AD$1010,0))))</f>
        <v>0</v>
      </c>
      <c r="AJ612">
        <v>602</v>
      </c>
      <c r="AK612">
        <f>IF(AJ612&gt;$AZ$11,"",INDEX($P$11:$P$1010,MATCH(AJ612,$AD$11:$AD$1010,0)))</f>
        <v>0</v>
      </c>
    </row>
    <row r="613" spans="1:37">
      <c r="A613">
        <f>COUNTA(Journal!A613:M613)&gt;0</f>
        <v>0</v>
      </c>
      <c r="B613">
        <f>IF(Journal!$C613="",0,IFERROR(MATCH(Journal!$C613,Markets!$A$5:$A$154,0),0))</f>
        <v>0</v>
      </c>
      <c r="C613">
        <f>IF(B613&gt;0,INDEX(Markets!$C$5:$C$154,B613),"")</f>
        <v>0</v>
      </c>
      <c r="D613">
        <f>IF(B613&gt;0,INDEX(Markets!$F$5:$F$154,B613),"")</f>
        <v>0</v>
      </c>
      <c r="E613">
        <f>IF(B613&gt;0,IF(INDEX(Markets!$G$5:$G$154,B613)="",Journal!$D$4,INDEX(Markets!$G$5:$G$154,B613)),"")</f>
        <v>0</v>
      </c>
      <c r="F613">
        <f>IF(B613&gt;0,N(INDEX(Markets!$H$5:$H$154,B613)),0)</f>
        <v>0</v>
      </c>
      <c r="G613">
        <f>IF(Journal!$D613="LONG",1,IF(Journal!$D613="SHORT",-1,0))</f>
        <v>0</v>
      </c>
      <c r="H613">
        <f>IF(AND(ISNUMBER(Journal!$E613),ISNUMBER(Journal!$F613)),ABS(Journal!$E613-Journal!$F613),"")</f>
        <v>0</v>
      </c>
      <c r="I613">
        <f>IF(NOT(A613),"",IF(Journal!$C613="","INSTRUMENT MISSING",IF(B613=0,"UNKNOWN INSTRUMENT",IF(OR(NOT(ISNUMBER(C613)),NOT(ISNUMBER(D613))),"INSTRUMENT SPECS MISSING",IF(OR(C613&lt;=0,D613&lt;=0),"INSTRUMENT SPECS MISSING",IF(NOT(ISNUMBER(Journal!$E613)),"ENTRY MISSING",IF(NOT(ISNUMBER(Journal!$F613)),"SL MISSING",IF(Journal!$F613=Journal!$E613,"SL = ENTRY",IF(G613=0,"DIRECTION MISSING",IF(G613*(Journal!$E613-Journal!$F613)&lt;=0,"SL WRONG SIDE",IF(NOT(AND(ISNUMBER(Journal!$L613),Journal!$L613&gt;0)),IF(TRUE,"LOTS MISSING","RISK MISSING"),"")))))))))))</f>
        <v>0</v>
      </c>
      <c r="J613">
        <f>IF(NOT(A613),"",IF(I613&lt;&gt;"",I613,IF(AND(ISNUMBER(Journal!$G613),G613*(Journal!$G613-Journal!$E613)&lt;=0),"TP1 WRONG SIDE",IF(AND(ISNUMBER(Journal!$H613),G613*(Journal!$H613-Journal!$E613)&lt;=0),"TP2 WRONG SIDE",IF(AND(ISNUMBER(Journal!$I613),G613*(Journal!$I613-Journal!$E613)&lt;=0),"TP3 WRONG SIDE",IF(Journal!$K613="","OPEN",IF(AND(Journal!$M613&lt;&gt;"",OR(NOT(ISNUMBER(Journal!$M613)),Journal!$M613&lt;=0,Journal!$M613&gt;=1)),"TP1 % INVALID",IF(Journal!$K613="SL","OK",IF(Journal!$K613="TP",IF(ISNUMBER(Journal!$G613),"OK","TP1 MISSING"),IF(Journal!$K613="Manual exit",IF(ISNUMBER(Journal!$J613),"OK","MANUAL MISSING"),IF(Journal!$K613="TP1 + Breakeven",IF(ISNUMBER(Journal!$G613),"OK","TP1 MISSING"),IF(Journal!$K613="TP1 + Manual",IF(ISNUMBER(Journal!$G613),IF(ISNUMBER(Journal!$J613),"OK","MANUAL MISSING"),IF(ISNUMBER(Journal!$J613),"TP1 MISSING","TP1 &amp; MANUAL MISSING")),IF(Journal!$K613="Multiple TP",IF(ISNUMBER(Journal!$G613),IF(ISNUMBER(Journal!$H613),"OK","TP2 MISSING"),IF(ISNUMBER(Journal!$H613),"TP1 MISSING","TP1 &amp; TP2 MISSING")),"UNKNOWN OUTCOME")))))))))))))</f>
        <v>0</v>
      </c>
      <c r="K613">
        <f>J613="OK"</f>
        <v>0</v>
      </c>
      <c r="L613">
        <f>IF(ISNUMBER(Journal!$M613),Journal!$M613,0.5)</f>
        <v>0</v>
      </c>
      <c r="M613">
        <f>IF(NOT(K613),"",G613*IF(Journal!$K613="SL",Journal!$F613-Journal!$E613,IF(Journal!$K613="TP",Journal!$G613-Journal!$E613,IF(Journal!$K613="Manual exit",Journal!$J613-Journal!$E613,IF(Journal!$K613="TP1 + Breakeven",L613*(Journal!$G613-Journal!$E613),IF(Journal!$K613="TP1 + Manual",L613*(Journal!$G613-Journal!$E613)+(1-L613)*(Journal!$J613-Journal!$E613),(Journal!$G613+Journal!$H613+IF(ISNUMBER(Journal!$I613),Journal!$I613,0))/IF(ISNUMBER(Journal!$I613),3,2)-Journal!$E613))))))</f>
        <v>0</v>
      </c>
      <c r="N613">
        <f>IF(K613,Journal!$E613+G613*M613,"")</f>
        <v>0</v>
      </c>
      <c r="O613">
        <f>Q612</f>
        <v>0</v>
      </c>
      <c r="P613">
        <f>IF(OR(NOT(A613),I613&lt;&gt;""),"",Journal!$L613)</f>
        <v>0</v>
      </c>
      <c r="Q613">
        <f>O613+IF(K613,V613,0)</f>
        <v>0</v>
      </c>
      <c r="R613">
        <f>IF(P613="","",H613*P613*C613*D613)</f>
        <v>0</v>
      </c>
      <c r="S613">
        <f>IF(K613,M613*P613*C613*D613,"")</f>
        <v>0</v>
      </c>
      <c r="T613">
        <f>IF(K613,-IF(F613&gt;0,F613*Journal!$E613*P613*C613*D613,P613*E613),"")</f>
        <v>0</v>
      </c>
      <c r="U613">
        <f>IF(K613,IF(S613&gt;0,"W",IF(S613&lt;0,"L","B")),"")</f>
        <v>0</v>
      </c>
      <c r="V613">
        <f>IF(K613,S613+T613,"")</f>
        <v>0</v>
      </c>
      <c r="W613">
        <f>IF(K613,V613/O613,"")</f>
        <v>0</v>
      </c>
      <c r="X613">
        <f>IF(K613,M613/H613,"")</f>
        <v>0</v>
      </c>
      <c r="Y613">
        <f>IF(AND(OR(J613="OK",J613="OPEN"),ISNUMBER(Journal!$G613)),G613*(Journal!$G613-Journal!$E613)/H613,"")</f>
        <v>0</v>
      </c>
      <c r="Z613">
        <f>IF(AA613="","",IF(AND(ISNUMBER(Settings!$D$5),ISNUMBER(Settings!$E$5),IF(Settings!$D$5&lt;=Settings!$E$5,AND(AA613&gt;=Settings!$D$5,AA613&lt;Settings!$E$5),OR(AA613&gt;=Settings!$D$5,AA613&lt;Settings!$E$5))),Settings!$A$5,IF(AND(ISNUMBER(Settings!$D$6),ISNUMBER(Settings!$E$6),IF(Settings!$D$6&lt;=Settings!$E$6,AND(AA613&gt;=Settings!$D$6,AA613&lt;Settings!$E$6),OR(AA613&gt;=Settings!$D$6,AA613&lt;Settings!$E$6))),Settings!$A$6,IF(AND(ISNUMBER(Settings!$D$7),ISNUMBER(Settings!$E$7),IF(Settings!$D$7&lt;=Settings!$E$7,AND(AA613&gt;=Settings!$D$7,AA613&lt;Settings!$E$7),OR(AA613&gt;=Settings!$D$7,AA613&lt;Settings!$E$7))),Settings!$A$7,IF(AND(ISNUMBER(Settings!$D$8),ISNUMBER(Settings!$E$8),IF(Settings!$D$8&lt;=Settings!$E$8,AND(AA613&gt;=Settings!$D$8,AA613&lt;Settings!$E$8),OR(AA613&gt;=Settings!$D$8,AA613&lt;Settings!$E$8))),Settings!$A$8,IF(AND(ISNUMBER(Settings!$D$9),ISNUMBER(Settings!$E$9),IF(Settings!$D$9&lt;=Settings!$E$9,AND(AA613&gt;=Settings!$D$9,AA613&lt;Settings!$E$9),OR(AA613&gt;=Settings!$D$9,AA613&lt;Settings!$E$9))),Settings!$A$9,IF(AND(ISNUMBER(Settings!$D$10),ISNUMBER(Settings!$E$10),IF(Settings!$D$10&lt;=Settings!$E$10,AND(AA613&gt;=Settings!$D$10,AA613&lt;Settings!$E$10),OR(AA613&gt;=Settings!$D$10,AA613&lt;Settings!$E$10))),Settings!$A$10,"")))))))</f>
        <v>0</v>
      </c>
      <c r="AA613">
        <f>IF(AND(A613,ISNUMBER(Journal!$B613)),MOD(ROUND(MOD(Journal!$B613,1)*1440,0)-ROUND(Journal!$D$8*60,0),1440),"")</f>
        <v>0</v>
      </c>
      <c r="AB613">
        <f>IF(G613=1,"LONG",IF(G613=-1,"SHORT",""))</f>
        <v>0</v>
      </c>
      <c r="AC613">
        <f>AC612+IF(K613,1,0)</f>
        <v>0</v>
      </c>
      <c r="AD613">
        <f>IF(K613,AC613,"")</f>
        <v>0</v>
      </c>
      <c r="AE613">
        <f>J613="OPEN"</f>
        <v>0</v>
      </c>
      <c r="AF613">
        <f>AND(J613&lt;&gt;"",J613&lt;&gt;"OK",J613&lt;&gt;"OPEN")</f>
        <v>0</v>
      </c>
      <c r="AH613">
        <v>602</v>
      </c>
      <c r="AI613">
        <f>IF(AH613&gt;$AZ$11,"",IF(AH613=0,Journal!$D$3,INDEX($Q$11:$Q$1010,MATCH(AH613,$AD$11:$AD$1010,0))))</f>
        <v>0</v>
      </c>
      <c r="AJ613">
        <v>603</v>
      </c>
      <c r="AK613">
        <f>IF(AJ613&gt;$AZ$11,"",INDEX($P$11:$P$1010,MATCH(AJ613,$AD$11:$AD$1010,0)))</f>
        <v>0</v>
      </c>
    </row>
    <row r="614" spans="1:37">
      <c r="A614">
        <f>COUNTA(Journal!A614:M614)&gt;0</f>
        <v>0</v>
      </c>
      <c r="B614">
        <f>IF(Journal!$C614="",0,IFERROR(MATCH(Journal!$C614,Markets!$A$5:$A$154,0),0))</f>
        <v>0</v>
      </c>
      <c r="C614">
        <f>IF(B614&gt;0,INDEX(Markets!$C$5:$C$154,B614),"")</f>
        <v>0</v>
      </c>
      <c r="D614">
        <f>IF(B614&gt;0,INDEX(Markets!$F$5:$F$154,B614),"")</f>
        <v>0</v>
      </c>
      <c r="E614">
        <f>IF(B614&gt;0,IF(INDEX(Markets!$G$5:$G$154,B614)="",Journal!$D$4,INDEX(Markets!$G$5:$G$154,B614)),"")</f>
        <v>0</v>
      </c>
      <c r="F614">
        <f>IF(B614&gt;0,N(INDEX(Markets!$H$5:$H$154,B614)),0)</f>
        <v>0</v>
      </c>
      <c r="G614">
        <f>IF(Journal!$D614="LONG",1,IF(Journal!$D614="SHORT",-1,0))</f>
        <v>0</v>
      </c>
      <c r="H614">
        <f>IF(AND(ISNUMBER(Journal!$E614),ISNUMBER(Journal!$F614)),ABS(Journal!$E614-Journal!$F614),"")</f>
        <v>0</v>
      </c>
      <c r="I614">
        <f>IF(NOT(A614),"",IF(Journal!$C614="","INSTRUMENT MISSING",IF(B614=0,"UNKNOWN INSTRUMENT",IF(OR(NOT(ISNUMBER(C614)),NOT(ISNUMBER(D614))),"INSTRUMENT SPECS MISSING",IF(OR(C614&lt;=0,D614&lt;=0),"INSTRUMENT SPECS MISSING",IF(NOT(ISNUMBER(Journal!$E614)),"ENTRY MISSING",IF(NOT(ISNUMBER(Journal!$F614)),"SL MISSING",IF(Journal!$F614=Journal!$E614,"SL = ENTRY",IF(G614=0,"DIRECTION MISSING",IF(G614*(Journal!$E614-Journal!$F614)&lt;=0,"SL WRONG SIDE",IF(NOT(AND(ISNUMBER(Journal!$L614),Journal!$L614&gt;0)),IF(TRUE,"LOTS MISSING","RISK MISSING"),"")))))))))))</f>
        <v>0</v>
      </c>
      <c r="J614">
        <f>IF(NOT(A614),"",IF(I614&lt;&gt;"",I614,IF(AND(ISNUMBER(Journal!$G614),G614*(Journal!$G614-Journal!$E614)&lt;=0),"TP1 WRONG SIDE",IF(AND(ISNUMBER(Journal!$H614),G614*(Journal!$H614-Journal!$E614)&lt;=0),"TP2 WRONG SIDE",IF(AND(ISNUMBER(Journal!$I614),G614*(Journal!$I614-Journal!$E614)&lt;=0),"TP3 WRONG SIDE",IF(Journal!$K614="","OPEN",IF(AND(Journal!$M614&lt;&gt;"",OR(NOT(ISNUMBER(Journal!$M614)),Journal!$M614&lt;=0,Journal!$M614&gt;=1)),"TP1 % INVALID",IF(Journal!$K614="SL","OK",IF(Journal!$K614="TP",IF(ISNUMBER(Journal!$G614),"OK","TP1 MISSING"),IF(Journal!$K614="Manual exit",IF(ISNUMBER(Journal!$J614),"OK","MANUAL MISSING"),IF(Journal!$K614="TP1 + Breakeven",IF(ISNUMBER(Journal!$G614),"OK","TP1 MISSING"),IF(Journal!$K614="TP1 + Manual",IF(ISNUMBER(Journal!$G614),IF(ISNUMBER(Journal!$J614),"OK","MANUAL MISSING"),IF(ISNUMBER(Journal!$J614),"TP1 MISSING","TP1 &amp; MANUAL MISSING")),IF(Journal!$K614="Multiple TP",IF(ISNUMBER(Journal!$G614),IF(ISNUMBER(Journal!$H614),"OK","TP2 MISSING"),IF(ISNUMBER(Journal!$H614),"TP1 MISSING","TP1 &amp; TP2 MISSING")),"UNKNOWN OUTCOME")))))))))))))</f>
        <v>0</v>
      </c>
      <c r="K614">
        <f>J614="OK"</f>
        <v>0</v>
      </c>
      <c r="L614">
        <f>IF(ISNUMBER(Journal!$M614),Journal!$M614,0.5)</f>
        <v>0</v>
      </c>
      <c r="M614">
        <f>IF(NOT(K614),"",G614*IF(Journal!$K614="SL",Journal!$F614-Journal!$E614,IF(Journal!$K614="TP",Journal!$G614-Journal!$E614,IF(Journal!$K614="Manual exit",Journal!$J614-Journal!$E614,IF(Journal!$K614="TP1 + Breakeven",L614*(Journal!$G614-Journal!$E614),IF(Journal!$K614="TP1 + Manual",L614*(Journal!$G614-Journal!$E614)+(1-L614)*(Journal!$J614-Journal!$E614),(Journal!$G614+Journal!$H614+IF(ISNUMBER(Journal!$I614),Journal!$I614,0))/IF(ISNUMBER(Journal!$I614),3,2)-Journal!$E614))))))</f>
        <v>0</v>
      </c>
      <c r="N614">
        <f>IF(K614,Journal!$E614+G614*M614,"")</f>
        <v>0</v>
      </c>
      <c r="O614">
        <f>Q613</f>
        <v>0</v>
      </c>
      <c r="P614">
        <f>IF(OR(NOT(A614),I614&lt;&gt;""),"",Journal!$L614)</f>
        <v>0</v>
      </c>
      <c r="Q614">
        <f>O614+IF(K614,V614,0)</f>
        <v>0</v>
      </c>
      <c r="R614">
        <f>IF(P614="","",H614*P614*C614*D614)</f>
        <v>0</v>
      </c>
      <c r="S614">
        <f>IF(K614,M614*P614*C614*D614,"")</f>
        <v>0</v>
      </c>
      <c r="T614">
        <f>IF(K614,-IF(F614&gt;0,F614*Journal!$E614*P614*C614*D614,P614*E614),"")</f>
        <v>0</v>
      </c>
      <c r="U614">
        <f>IF(K614,IF(S614&gt;0,"W",IF(S614&lt;0,"L","B")),"")</f>
        <v>0</v>
      </c>
      <c r="V614">
        <f>IF(K614,S614+T614,"")</f>
        <v>0</v>
      </c>
      <c r="W614">
        <f>IF(K614,V614/O614,"")</f>
        <v>0</v>
      </c>
      <c r="X614">
        <f>IF(K614,M614/H614,"")</f>
        <v>0</v>
      </c>
      <c r="Y614">
        <f>IF(AND(OR(J614="OK",J614="OPEN"),ISNUMBER(Journal!$G614)),G614*(Journal!$G614-Journal!$E614)/H614,"")</f>
        <v>0</v>
      </c>
      <c r="Z614">
        <f>IF(AA614="","",IF(AND(ISNUMBER(Settings!$D$5),ISNUMBER(Settings!$E$5),IF(Settings!$D$5&lt;=Settings!$E$5,AND(AA614&gt;=Settings!$D$5,AA614&lt;Settings!$E$5),OR(AA614&gt;=Settings!$D$5,AA614&lt;Settings!$E$5))),Settings!$A$5,IF(AND(ISNUMBER(Settings!$D$6),ISNUMBER(Settings!$E$6),IF(Settings!$D$6&lt;=Settings!$E$6,AND(AA614&gt;=Settings!$D$6,AA614&lt;Settings!$E$6),OR(AA614&gt;=Settings!$D$6,AA614&lt;Settings!$E$6))),Settings!$A$6,IF(AND(ISNUMBER(Settings!$D$7),ISNUMBER(Settings!$E$7),IF(Settings!$D$7&lt;=Settings!$E$7,AND(AA614&gt;=Settings!$D$7,AA614&lt;Settings!$E$7),OR(AA614&gt;=Settings!$D$7,AA614&lt;Settings!$E$7))),Settings!$A$7,IF(AND(ISNUMBER(Settings!$D$8),ISNUMBER(Settings!$E$8),IF(Settings!$D$8&lt;=Settings!$E$8,AND(AA614&gt;=Settings!$D$8,AA614&lt;Settings!$E$8),OR(AA614&gt;=Settings!$D$8,AA614&lt;Settings!$E$8))),Settings!$A$8,IF(AND(ISNUMBER(Settings!$D$9),ISNUMBER(Settings!$E$9),IF(Settings!$D$9&lt;=Settings!$E$9,AND(AA614&gt;=Settings!$D$9,AA614&lt;Settings!$E$9),OR(AA614&gt;=Settings!$D$9,AA614&lt;Settings!$E$9))),Settings!$A$9,IF(AND(ISNUMBER(Settings!$D$10),ISNUMBER(Settings!$E$10),IF(Settings!$D$10&lt;=Settings!$E$10,AND(AA614&gt;=Settings!$D$10,AA614&lt;Settings!$E$10),OR(AA614&gt;=Settings!$D$10,AA614&lt;Settings!$E$10))),Settings!$A$10,"")))))))</f>
        <v>0</v>
      </c>
      <c r="AA614">
        <f>IF(AND(A614,ISNUMBER(Journal!$B614)),MOD(ROUND(MOD(Journal!$B614,1)*1440,0)-ROUND(Journal!$D$8*60,0),1440),"")</f>
        <v>0</v>
      </c>
      <c r="AB614">
        <f>IF(G614=1,"LONG",IF(G614=-1,"SHORT",""))</f>
        <v>0</v>
      </c>
      <c r="AC614">
        <f>AC613+IF(K614,1,0)</f>
        <v>0</v>
      </c>
      <c r="AD614">
        <f>IF(K614,AC614,"")</f>
        <v>0</v>
      </c>
      <c r="AE614">
        <f>J614="OPEN"</f>
        <v>0</v>
      </c>
      <c r="AF614">
        <f>AND(J614&lt;&gt;"",J614&lt;&gt;"OK",J614&lt;&gt;"OPEN")</f>
        <v>0</v>
      </c>
      <c r="AH614">
        <v>603</v>
      </c>
      <c r="AI614">
        <f>IF(AH614&gt;$AZ$11,"",IF(AH614=0,Journal!$D$3,INDEX($Q$11:$Q$1010,MATCH(AH614,$AD$11:$AD$1010,0))))</f>
        <v>0</v>
      </c>
      <c r="AJ614">
        <v>604</v>
      </c>
      <c r="AK614">
        <f>IF(AJ614&gt;$AZ$11,"",INDEX($P$11:$P$1010,MATCH(AJ614,$AD$11:$AD$1010,0)))</f>
        <v>0</v>
      </c>
    </row>
    <row r="615" spans="1:37">
      <c r="A615">
        <f>COUNTA(Journal!A615:M615)&gt;0</f>
        <v>0</v>
      </c>
      <c r="B615">
        <f>IF(Journal!$C615="",0,IFERROR(MATCH(Journal!$C615,Markets!$A$5:$A$154,0),0))</f>
        <v>0</v>
      </c>
      <c r="C615">
        <f>IF(B615&gt;0,INDEX(Markets!$C$5:$C$154,B615),"")</f>
        <v>0</v>
      </c>
      <c r="D615">
        <f>IF(B615&gt;0,INDEX(Markets!$F$5:$F$154,B615),"")</f>
        <v>0</v>
      </c>
      <c r="E615">
        <f>IF(B615&gt;0,IF(INDEX(Markets!$G$5:$G$154,B615)="",Journal!$D$4,INDEX(Markets!$G$5:$G$154,B615)),"")</f>
        <v>0</v>
      </c>
      <c r="F615">
        <f>IF(B615&gt;0,N(INDEX(Markets!$H$5:$H$154,B615)),0)</f>
        <v>0</v>
      </c>
      <c r="G615">
        <f>IF(Journal!$D615="LONG",1,IF(Journal!$D615="SHORT",-1,0))</f>
        <v>0</v>
      </c>
      <c r="H615">
        <f>IF(AND(ISNUMBER(Journal!$E615),ISNUMBER(Journal!$F615)),ABS(Journal!$E615-Journal!$F615),"")</f>
        <v>0</v>
      </c>
      <c r="I615">
        <f>IF(NOT(A615),"",IF(Journal!$C615="","INSTRUMENT MISSING",IF(B615=0,"UNKNOWN INSTRUMENT",IF(OR(NOT(ISNUMBER(C615)),NOT(ISNUMBER(D615))),"INSTRUMENT SPECS MISSING",IF(OR(C615&lt;=0,D615&lt;=0),"INSTRUMENT SPECS MISSING",IF(NOT(ISNUMBER(Journal!$E615)),"ENTRY MISSING",IF(NOT(ISNUMBER(Journal!$F615)),"SL MISSING",IF(Journal!$F615=Journal!$E615,"SL = ENTRY",IF(G615=0,"DIRECTION MISSING",IF(G615*(Journal!$E615-Journal!$F615)&lt;=0,"SL WRONG SIDE",IF(NOT(AND(ISNUMBER(Journal!$L615),Journal!$L615&gt;0)),IF(TRUE,"LOTS MISSING","RISK MISSING"),"")))))))))))</f>
        <v>0</v>
      </c>
      <c r="J615">
        <f>IF(NOT(A615),"",IF(I615&lt;&gt;"",I615,IF(AND(ISNUMBER(Journal!$G615),G615*(Journal!$G615-Journal!$E615)&lt;=0),"TP1 WRONG SIDE",IF(AND(ISNUMBER(Journal!$H615),G615*(Journal!$H615-Journal!$E615)&lt;=0),"TP2 WRONG SIDE",IF(AND(ISNUMBER(Journal!$I615),G615*(Journal!$I615-Journal!$E615)&lt;=0),"TP3 WRONG SIDE",IF(Journal!$K615="","OPEN",IF(AND(Journal!$M615&lt;&gt;"",OR(NOT(ISNUMBER(Journal!$M615)),Journal!$M615&lt;=0,Journal!$M615&gt;=1)),"TP1 % INVALID",IF(Journal!$K615="SL","OK",IF(Journal!$K615="TP",IF(ISNUMBER(Journal!$G615),"OK","TP1 MISSING"),IF(Journal!$K615="Manual exit",IF(ISNUMBER(Journal!$J615),"OK","MANUAL MISSING"),IF(Journal!$K615="TP1 + Breakeven",IF(ISNUMBER(Journal!$G615),"OK","TP1 MISSING"),IF(Journal!$K615="TP1 + Manual",IF(ISNUMBER(Journal!$G615),IF(ISNUMBER(Journal!$J615),"OK","MANUAL MISSING"),IF(ISNUMBER(Journal!$J615),"TP1 MISSING","TP1 &amp; MANUAL MISSING")),IF(Journal!$K615="Multiple TP",IF(ISNUMBER(Journal!$G615),IF(ISNUMBER(Journal!$H615),"OK","TP2 MISSING"),IF(ISNUMBER(Journal!$H615),"TP1 MISSING","TP1 &amp; TP2 MISSING")),"UNKNOWN OUTCOME")))))))))))))</f>
        <v>0</v>
      </c>
      <c r="K615">
        <f>J615="OK"</f>
        <v>0</v>
      </c>
      <c r="L615">
        <f>IF(ISNUMBER(Journal!$M615),Journal!$M615,0.5)</f>
        <v>0</v>
      </c>
      <c r="M615">
        <f>IF(NOT(K615),"",G615*IF(Journal!$K615="SL",Journal!$F615-Journal!$E615,IF(Journal!$K615="TP",Journal!$G615-Journal!$E615,IF(Journal!$K615="Manual exit",Journal!$J615-Journal!$E615,IF(Journal!$K615="TP1 + Breakeven",L615*(Journal!$G615-Journal!$E615),IF(Journal!$K615="TP1 + Manual",L615*(Journal!$G615-Journal!$E615)+(1-L615)*(Journal!$J615-Journal!$E615),(Journal!$G615+Journal!$H615+IF(ISNUMBER(Journal!$I615),Journal!$I615,0))/IF(ISNUMBER(Journal!$I615),3,2)-Journal!$E615))))))</f>
        <v>0</v>
      </c>
      <c r="N615">
        <f>IF(K615,Journal!$E615+G615*M615,"")</f>
        <v>0</v>
      </c>
      <c r="O615">
        <f>Q614</f>
        <v>0</v>
      </c>
      <c r="P615">
        <f>IF(OR(NOT(A615),I615&lt;&gt;""),"",Journal!$L615)</f>
        <v>0</v>
      </c>
      <c r="Q615">
        <f>O615+IF(K615,V615,0)</f>
        <v>0</v>
      </c>
      <c r="R615">
        <f>IF(P615="","",H615*P615*C615*D615)</f>
        <v>0</v>
      </c>
      <c r="S615">
        <f>IF(K615,M615*P615*C615*D615,"")</f>
        <v>0</v>
      </c>
      <c r="T615">
        <f>IF(K615,-IF(F615&gt;0,F615*Journal!$E615*P615*C615*D615,P615*E615),"")</f>
        <v>0</v>
      </c>
      <c r="U615">
        <f>IF(K615,IF(S615&gt;0,"W",IF(S615&lt;0,"L","B")),"")</f>
        <v>0</v>
      </c>
      <c r="V615">
        <f>IF(K615,S615+T615,"")</f>
        <v>0</v>
      </c>
      <c r="W615">
        <f>IF(K615,V615/O615,"")</f>
        <v>0</v>
      </c>
      <c r="X615">
        <f>IF(K615,M615/H615,"")</f>
        <v>0</v>
      </c>
      <c r="Y615">
        <f>IF(AND(OR(J615="OK",J615="OPEN"),ISNUMBER(Journal!$G615)),G615*(Journal!$G615-Journal!$E615)/H615,"")</f>
        <v>0</v>
      </c>
      <c r="Z615">
        <f>IF(AA615="","",IF(AND(ISNUMBER(Settings!$D$5),ISNUMBER(Settings!$E$5),IF(Settings!$D$5&lt;=Settings!$E$5,AND(AA615&gt;=Settings!$D$5,AA615&lt;Settings!$E$5),OR(AA615&gt;=Settings!$D$5,AA615&lt;Settings!$E$5))),Settings!$A$5,IF(AND(ISNUMBER(Settings!$D$6),ISNUMBER(Settings!$E$6),IF(Settings!$D$6&lt;=Settings!$E$6,AND(AA615&gt;=Settings!$D$6,AA615&lt;Settings!$E$6),OR(AA615&gt;=Settings!$D$6,AA615&lt;Settings!$E$6))),Settings!$A$6,IF(AND(ISNUMBER(Settings!$D$7),ISNUMBER(Settings!$E$7),IF(Settings!$D$7&lt;=Settings!$E$7,AND(AA615&gt;=Settings!$D$7,AA615&lt;Settings!$E$7),OR(AA615&gt;=Settings!$D$7,AA615&lt;Settings!$E$7))),Settings!$A$7,IF(AND(ISNUMBER(Settings!$D$8),ISNUMBER(Settings!$E$8),IF(Settings!$D$8&lt;=Settings!$E$8,AND(AA615&gt;=Settings!$D$8,AA615&lt;Settings!$E$8),OR(AA615&gt;=Settings!$D$8,AA615&lt;Settings!$E$8))),Settings!$A$8,IF(AND(ISNUMBER(Settings!$D$9),ISNUMBER(Settings!$E$9),IF(Settings!$D$9&lt;=Settings!$E$9,AND(AA615&gt;=Settings!$D$9,AA615&lt;Settings!$E$9),OR(AA615&gt;=Settings!$D$9,AA615&lt;Settings!$E$9))),Settings!$A$9,IF(AND(ISNUMBER(Settings!$D$10),ISNUMBER(Settings!$E$10),IF(Settings!$D$10&lt;=Settings!$E$10,AND(AA615&gt;=Settings!$D$10,AA615&lt;Settings!$E$10),OR(AA615&gt;=Settings!$D$10,AA615&lt;Settings!$E$10))),Settings!$A$10,"")))))))</f>
        <v>0</v>
      </c>
      <c r="AA615">
        <f>IF(AND(A615,ISNUMBER(Journal!$B615)),MOD(ROUND(MOD(Journal!$B615,1)*1440,0)-ROUND(Journal!$D$8*60,0),1440),"")</f>
        <v>0</v>
      </c>
      <c r="AB615">
        <f>IF(G615=1,"LONG",IF(G615=-1,"SHORT",""))</f>
        <v>0</v>
      </c>
      <c r="AC615">
        <f>AC614+IF(K615,1,0)</f>
        <v>0</v>
      </c>
      <c r="AD615">
        <f>IF(K615,AC615,"")</f>
        <v>0</v>
      </c>
      <c r="AE615">
        <f>J615="OPEN"</f>
        <v>0</v>
      </c>
      <c r="AF615">
        <f>AND(J615&lt;&gt;"",J615&lt;&gt;"OK",J615&lt;&gt;"OPEN")</f>
        <v>0</v>
      </c>
      <c r="AH615">
        <v>604</v>
      </c>
      <c r="AI615">
        <f>IF(AH615&gt;$AZ$11,"",IF(AH615=0,Journal!$D$3,INDEX($Q$11:$Q$1010,MATCH(AH615,$AD$11:$AD$1010,0))))</f>
        <v>0</v>
      </c>
      <c r="AJ615">
        <v>605</v>
      </c>
      <c r="AK615">
        <f>IF(AJ615&gt;$AZ$11,"",INDEX($P$11:$P$1010,MATCH(AJ615,$AD$11:$AD$1010,0)))</f>
        <v>0</v>
      </c>
    </row>
    <row r="616" spans="1:37">
      <c r="A616">
        <f>COUNTA(Journal!A616:M616)&gt;0</f>
        <v>0</v>
      </c>
      <c r="B616">
        <f>IF(Journal!$C616="",0,IFERROR(MATCH(Journal!$C616,Markets!$A$5:$A$154,0),0))</f>
        <v>0</v>
      </c>
      <c r="C616">
        <f>IF(B616&gt;0,INDEX(Markets!$C$5:$C$154,B616),"")</f>
        <v>0</v>
      </c>
      <c r="D616">
        <f>IF(B616&gt;0,INDEX(Markets!$F$5:$F$154,B616),"")</f>
        <v>0</v>
      </c>
      <c r="E616">
        <f>IF(B616&gt;0,IF(INDEX(Markets!$G$5:$G$154,B616)="",Journal!$D$4,INDEX(Markets!$G$5:$G$154,B616)),"")</f>
        <v>0</v>
      </c>
      <c r="F616">
        <f>IF(B616&gt;0,N(INDEX(Markets!$H$5:$H$154,B616)),0)</f>
        <v>0</v>
      </c>
      <c r="G616">
        <f>IF(Journal!$D616="LONG",1,IF(Journal!$D616="SHORT",-1,0))</f>
        <v>0</v>
      </c>
      <c r="H616">
        <f>IF(AND(ISNUMBER(Journal!$E616),ISNUMBER(Journal!$F616)),ABS(Journal!$E616-Journal!$F616),"")</f>
        <v>0</v>
      </c>
      <c r="I616">
        <f>IF(NOT(A616),"",IF(Journal!$C616="","INSTRUMENT MISSING",IF(B616=0,"UNKNOWN INSTRUMENT",IF(OR(NOT(ISNUMBER(C616)),NOT(ISNUMBER(D616))),"INSTRUMENT SPECS MISSING",IF(OR(C616&lt;=0,D616&lt;=0),"INSTRUMENT SPECS MISSING",IF(NOT(ISNUMBER(Journal!$E616)),"ENTRY MISSING",IF(NOT(ISNUMBER(Journal!$F616)),"SL MISSING",IF(Journal!$F616=Journal!$E616,"SL = ENTRY",IF(G616=0,"DIRECTION MISSING",IF(G616*(Journal!$E616-Journal!$F616)&lt;=0,"SL WRONG SIDE",IF(NOT(AND(ISNUMBER(Journal!$L616),Journal!$L616&gt;0)),IF(TRUE,"LOTS MISSING","RISK MISSING"),"")))))))))))</f>
        <v>0</v>
      </c>
      <c r="J616">
        <f>IF(NOT(A616),"",IF(I616&lt;&gt;"",I616,IF(AND(ISNUMBER(Journal!$G616),G616*(Journal!$G616-Journal!$E616)&lt;=0),"TP1 WRONG SIDE",IF(AND(ISNUMBER(Journal!$H616),G616*(Journal!$H616-Journal!$E616)&lt;=0),"TP2 WRONG SIDE",IF(AND(ISNUMBER(Journal!$I616),G616*(Journal!$I616-Journal!$E616)&lt;=0),"TP3 WRONG SIDE",IF(Journal!$K616="","OPEN",IF(AND(Journal!$M616&lt;&gt;"",OR(NOT(ISNUMBER(Journal!$M616)),Journal!$M616&lt;=0,Journal!$M616&gt;=1)),"TP1 % INVALID",IF(Journal!$K616="SL","OK",IF(Journal!$K616="TP",IF(ISNUMBER(Journal!$G616),"OK","TP1 MISSING"),IF(Journal!$K616="Manual exit",IF(ISNUMBER(Journal!$J616),"OK","MANUAL MISSING"),IF(Journal!$K616="TP1 + Breakeven",IF(ISNUMBER(Journal!$G616),"OK","TP1 MISSING"),IF(Journal!$K616="TP1 + Manual",IF(ISNUMBER(Journal!$G616),IF(ISNUMBER(Journal!$J616),"OK","MANUAL MISSING"),IF(ISNUMBER(Journal!$J616),"TP1 MISSING","TP1 &amp; MANUAL MISSING")),IF(Journal!$K616="Multiple TP",IF(ISNUMBER(Journal!$G616),IF(ISNUMBER(Journal!$H616),"OK","TP2 MISSING"),IF(ISNUMBER(Journal!$H616),"TP1 MISSING","TP1 &amp; TP2 MISSING")),"UNKNOWN OUTCOME")))))))))))))</f>
        <v>0</v>
      </c>
      <c r="K616">
        <f>J616="OK"</f>
        <v>0</v>
      </c>
      <c r="L616">
        <f>IF(ISNUMBER(Journal!$M616),Journal!$M616,0.5)</f>
        <v>0</v>
      </c>
      <c r="M616">
        <f>IF(NOT(K616),"",G616*IF(Journal!$K616="SL",Journal!$F616-Journal!$E616,IF(Journal!$K616="TP",Journal!$G616-Journal!$E616,IF(Journal!$K616="Manual exit",Journal!$J616-Journal!$E616,IF(Journal!$K616="TP1 + Breakeven",L616*(Journal!$G616-Journal!$E616),IF(Journal!$K616="TP1 + Manual",L616*(Journal!$G616-Journal!$E616)+(1-L616)*(Journal!$J616-Journal!$E616),(Journal!$G616+Journal!$H616+IF(ISNUMBER(Journal!$I616),Journal!$I616,0))/IF(ISNUMBER(Journal!$I616),3,2)-Journal!$E616))))))</f>
        <v>0</v>
      </c>
      <c r="N616">
        <f>IF(K616,Journal!$E616+G616*M616,"")</f>
        <v>0</v>
      </c>
      <c r="O616">
        <f>Q615</f>
        <v>0</v>
      </c>
      <c r="P616">
        <f>IF(OR(NOT(A616),I616&lt;&gt;""),"",Journal!$L616)</f>
        <v>0</v>
      </c>
      <c r="Q616">
        <f>O616+IF(K616,V616,0)</f>
        <v>0</v>
      </c>
      <c r="R616">
        <f>IF(P616="","",H616*P616*C616*D616)</f>
        <v>0</v>
      </c>
      <c r="S616">
        <f>IF(K616,M616*P616*C616*D616,"")</f>
        <v>0</v>
      </c>
      <c r="T616">
        <f>IF(K616,-IF(F616&gt;0,F616*Journal!$E616*P616*C616*D616,P616*E616),"")</f>
        <v>0</v>
      </c>
      <c r="U616">
        <f>IF(K616,IF(S616&gt;0,"W",IF(S616&lt;0,"L","B")),"")</f>
        <v>0</v>
      </c>
      <c r="V616">
        <f>IF(K616,S616+T616,"")</f>
        <v>0</v>
      </c>
      <c r="W616">
        <f>IF(K616,V616/O616,"")</f>
        <v>0</v>
      </c>
      <c r="X616">
        <f>IF(K616,M616/H616,"")</f>
        <v>0</v>
      </c>
      <c r="Y616">
        <f>IF(AND(OR(J616="OK",J616="OPEN"),ISNUMBER(Journal!$G616)),G616*(Journal!$G616-Journal!$E616)/H616,"")</f>
        <v>0</v>
      </c>
      <c r="Z616">
        <f>IF(AA616="","",IF(AND(ISNUMBER(Settings!$D$5),ISNUMBER(Settings!$E$5),IF(Settings!$D$5&lt;=Settings!$E$5,AND(AA616&gt;=Settings!$D$5,AA616&lt;Settings!$E$5),OR(AA616&gt;=Settings!$D$5,AA616&lt;Settings!$E$5))),Settings!$A$5,IF(AND(ISNUMBER(Settings!$D$6),ISNUMBER(Settings!$E$6),IF(Settings!$D$6&lt;=Settings!$E$6,AND(AA616&gt;=Settings!$D$6,AA616&lt;Settings!$E$6),OR(AA616&gt;=Settings!$D$6,AA616&lt;Settings!$E$6))),Settings!$A$6,IF(AND(ISNUMBER(Settings!$D$7),ISNUMBER(Settings!$E$7),IF(Settings!$D$7&lt;=Settings!$E$7,AND(AA616&gt;=Settings!$D$7,AA616&lt;Settings!$E$7),OR(AA616&gt;=Settings!$D$7,AA616&lt;Settings!$E$7))),Settings!$A$7,IF(AND(ISNUMBER(Settings!$D$8),ISNUMBER(Settings!$E$8),IF(Settings!$D$8&lt;=Settings!$E$8,AND(AA616&gt;=Settings!$D$8,AA616&lt;Settings!$E$8),OR(AA616&gt;=Settings!$D$8,AA616&lt;Settings!$E$8))),Settings!$A$8,IF(AND(ISNUMBER(Settings!$D$9),ISNUMBER(Settings!$E$9),IF(Settings!$D$9&lt;=Settings!$E$9,AND(AA616&gt;=Settings!$D$9,AA616&lt;Settings!$E$9),OR(AA616&gt;=Settings!$D$9,AA616&lt;Settings!$E$9))),Settings!$A$9,IF(AND(ISNUMBER(Settings!$D$10),ISNUMBER(Settings!$E$10),IF(Settings!$D$10&lt;=Settings!$E$10,AND(AA616&gt;=Settings!$D$10,AA616&lt;Settings!$E$10),OR(AA616&gt;=Settings!$D$10,AA616&lt;Settings!$E$10))),Settings!$A$10,"")))))))</f>
        <v>0</v>
      </c>
      <c r="AA616">
        <f>IF(AND(A616,ISNUMBER(Journal!$B616)),MOD(ROUND(MOD(Journal!$B616,1)*1440,0)-ROUND(Journal!$D$8*60,0),1440),"")</f>
        <v>0</v>
      </c>
      <c r="AB616">
        <f>IF(G616=1,"LONG",IF(G616=-1,"SHORT",""))</f>
        <v>0</v>
      </c>
      <c r="AC616">
        <f>AC615+IF(K616,1,0)</f>
        <v>0</v>
      </c>
      <c r="AD616">
        <f>IF(K616,AC616,"")</f>
        <v>0</v>
      </c>
      <c r="AE616">
        <f>J616="OPEN"</f>
        <v>0</v>
      </c>
      <c r="AF616">
        <f>AND(J616&lt;&gt;"",J616&lt;&gt;"OK",J616&lt;&gt;"OPEN")</f>
        <v>0</v>
      </c>
      <c r="AH616">
        <v>605</v>
      </c>
      <c r="AI616">
        <f>IF(AH616&gt;$AZ$11,"",IF(AH616=0,Journal!$D$3,INDEX($Q$11:$Q$1010,MATCH(AH616,$AD$11:$AD$1010,0))))</f>
        <v>0</v>
      </c>
      <c r="AJ616">
        <v>606</v>
      </c>
      <c r="AK616">
        <f>IF(AJ616&gt;$AZ$11,"",INDEX($P$11:$P$1010,MATCH(AJ616,$AD$11:$AD$1010,0)))</f>
        <v>0</v>
      </c>
    </row>
    <row r="617" spans="1:37">
      <c r="A617">
        <f>COUNTA(Journal!A617:M617)&gt;0</f>
        <v>0</v>
      </c>
      <c r="B617">
        <f>IF(Journal!$C617="",0,IFERROR(MATCH(Journal!$C617,Markets!$A$5:$A$154,0),0))</f>
        <v>0</v>
      </c>
      <c r="C617">
        <f>IF(B617&gt;0,INDEX(Markets!$C$5:$C$154,B617),"")</f>
        <v>0</v>
      </c>
      <c r="D617">
        <f>IF(B617&gt;0,INDEX(Markets!$F$5:$F$154,B617),"")</f>
        <v>0</v>
      </c>
      <c r="E617">
        <f>IF(B617&gt;0,IF(INDEX(Markets!$G$5:$G$154,B617)="",Journal!$D$4,INDEX(Markets!$G$5:$G$154,B617)),"")</f>
        <v>0</v>
      </c>
      <c r="F617">
        <f>IF(B617&gt;0,N(INDEX(Markets!$H$5:$H$154,B617)),0)</f>
        <v>0</v>
      </c>
      <c r="G617">
        <f>IF(Journal!$D617="LONG",1,IF(Journal!$D617="SHORT",-1,0))</f>
        <v>0</v>
      </c>
      <c r="H617">
        <f>IF(AND(ISNUMBER(Journal!$E617),ISNUMBER(Journal!$F617)),ABS(Journal!$E617-Journal!$F617),"")</f>
        <v>0</v>
      </c>
      <c r="I617">
        <f>IF(NOT(A617),"",IF(Journal!$C617="","INSTRUMENT MISSING",IF(B617=0,"UNKNOWN INSTRUMENT",IF(OR(NOT(ISNUMBER(C617)),NOT(ISNUMBER(D617))),"INSTRUMENT SPECS MISSING",IF(OR(C617&lt;=0,D617&lt;=0),"INSTRUMENT SPECS MISSING",IF(NOT(ISNUMBER(Journal!$E617)),"ENTRY MISSING",IF(NOT(ISNUMBER(Journal!$F617)),"SL MISSING",IF(Journal!$F617=Journal!$E617,"SL = ENTRY",IF(G617=0,"DIRECTION MISSING",IF(G617*(Journal!$E617-Journal!$F617)&lt;=0,"SL WRONG SIDE",IF(NOT(AND(ISNUMBER(Journal!$L617),Journal!$L617&gt;0)),IF(TRUE,"LOTS MISSING","RISK MISSING"),"")))))))))))</f>
        <v>0</v>
      </c>
      <c r="J617">
        <f>IF(NOT(A617),"",IF(I617&lt;&gt;"",I617,IF(AND(ISNUMBER(Journal!$G617),G617*(Journal!$G617-Journal!$E617)&lt;=0),"TP1 WRONG SIDE",IF(AND(ISNUMBER(Journal!$H617),G617*(Journal!$H617-Journal!$E617)&lt;=0),"TP2 WRONG SIDE",IF(AND(ISNUMBER(Journal!$I617),G617*(Journal!$I617-Journal!$E617)&lt;=0),"TP3 WRONG SIDE",IF(Journal!$K617="","OPEN",IF(AND(Journal!$M617&lt;&gt;"",OR(NOT(ISNUMBER(Journal!$M617)),Journal!$M617&lt;=0,Journal!$M617&gt;=1)),"TP1 % INVALID",IF(Journal!$K617="SL","OK",IF(Journal!$K617="TP",IF(ISNUMBER(Journal!$G617),"OK","TP1 MISSING"),IF(Journal!$K617="Manual exit",IF(ISNUMBER(Journal!$J617),"OK","MANUAL MISSING"),IF(Journal!$K617="TP1 + Breakeven",IF(ISNUMBER(Journal!$G617),"OK","TP1 MISSING"),IF(Journal!$K617="TP1 + Manual",IF(ISNUMBER(Journal!$G617),IF(ISNUMBER(Journal!$J617),"OK","MANUAL MISSING"),IF(ISNUMBER(Journal!$J617),"TP1 MISSING","TP1 &amp; MANUAL MISSING")),IF(Journal!$K617="Multiple TP",IF(ISNUMBER(Journal!$G617),IF(ISNUMBER(Journal!$H617),"OK","TP2 MISSING"),IF(ISNUMBER(Journal!$H617),"TP1 MISSING","TP1 &amp; TP2 MISSING")),"UNKNOWN OUTCOME")))))))))))))</f>
        <v>0</v>
      </c>
      <c r="K617">
        <f>J617="OK"</f>
        <v>0</v>
      </c>
      <c r="L617">
        <f>IF(ISNUMBER(Journal!$M617),Journal!$M617,0.5)</f>
        <v>0</v>
      </c>
      <c r="M617">
        <f>IF(NOT(K617),"",G617*IF(Journal!$K617="SL",Journal!$F617-Journal!$E617,IF(Journal!$K617="TP",Journal!$G617-Journal!$E617,IF(Journal!$K617="Manual exit",Journal!$J617-Journal!$E617,IF(Journal!$K617="TP1 + Breakeven",L617*(Journal!$G617-Journal!$E617),IF(Journal!$K617="TP1 + Manual",L617*(Journal!$G617-Journal!$E617)+(1-L617)*(Journal!$J617-Journal!$E617),(Journal!$G617+Journal!$H617+IF(ISNUMBER(Journal!$I617),Journal!$I617,0))/IF(ISNUMBER(Journal!$I617),3,2)-Journal!$E617))))))</f>
        <v>0</v>
      </c>
      <c r="N617">
        <f>IF(K617,Journal!$E617+G617*M617,"")</f>
        <v>0</v>
      </c>
      <c r="O617">
        <f>Q616</f>
        <v>0</v>
      </c>
      <c r="P617">
        <f>IF(OR(NOT(A617),I617&lt;&gt;""),"",Journal!$L617)</f>
        <v>0</v>
      </c>
      <c r="Q617">
        <f>O617+IF(K617,V617,0)</f>
        <v>0</v>
      </c>
      <c r="R617">
        <f>IF(P617="","",H617*P617*C617*D617)</f>
        <v>0</v>
      </c>
      <c r="S617">
        <f>IF(K617,M617*P617*C617*D617,"")</f>
        <v>0</v>
      </c>
      <c r="T617">
        <f>IF(K617,-IF(F617&gt;0,F617*Journal!$E617*P617*C617*D617,P617*E617),"")</f>
        <v>0</v>
      </c>
      <c r="U617">
        <f>IF(K617,IF(S617&gt;0,"W",IF(S617&lt;0,"L","B")),"")</f>
        <v>0</v>
      </c>
      <c r="V617">
        <f>IF(K617,S617+T617,"")</f>
        <v>0</v>
      </c>
      <c r="W617">
        <f>IF(K617,V617/O617,"")</f>
        <v>0</v>
      </c>
      <c r="X617">
        <f>IF(K617,M617/H617,"")</f>
        <v>0</v>
      </c>
      <c r="Y617">
        <f>IF(AND(OR(J617="OK",J617="OPEN"),ISNUMBER(Journal!$G617)),G617*(Journal!$G617-Journal!$E617)/H617,"")</f>
        <v>0</v>
      </c>
      <c r="Z617">
        <f>IF(AA617="","",IF(AND(ISNUMBER(Settings!$D$5),ISNUMBER(Settings!$E$5),IF(Settings!$D$5&lt;=Settings!$E$5,AND(AA617&gt;=Settings!$D$5,AA617&lt;Settings!$E$5),OR(AA617&gt;=Settings!$D$5,AA617&lt;Settings!$E$5))),Settings!$A$5,IF(AND(ISNUMBER(Settings!$D$6),ISNUMBER(Settings!$E$6),IF(Settings!$D$6&lt;=Settings!$E$6,AND(AA617&gt;=Settings!$D$6,AA617&lt;Settings!$E$6),OR(AA617&gt;=Settings!$D$6,AA617&lt;Settings!$E$6))),Settings!$A$6,IF(AND(ISNUMBER(Settings!$D$7),ISNUMBER(Settings!$E$7),IF(Settings!$D$7&lt;=Settings!$E$7,AND(AA617&gt;=Settings!$D$7,AA617&lt;Settings!$E$7),OR(AA617&gt;=Settings!$D$7,AA617&lt;Settings!$E$7))),Settings!$A$7,IF(AND(ISNUMBER(Settings!$D$8),ISNUMBER(Settings!$E$8),IF(Settings!$D$8&lt;=Settings!$E$8,AND(AA617&gt;=Settings!$D$8,AA617&lt;Settings!$E$8),OR(AA617&gt;=Settings!$D$8,AA617&lt;Settings!$E$8))),Settings!$A$8,IF(AND(ISNUMBER(Settings!$D$9),ISNUMBER(Settings!$E$9),IF(Settings!$D$9&lt;=Settings!$E$9,AND(AA617&gt;=Settings!$D$9,AA617&lt;Settings!$E$9),OR(AA617&gt;=Settings!$D$9,AA617&lt;Settings!$E$9))),Settings!$A$9,IF(AND(ISNUMBER(Settings!$D$10),ISNUMBER(Settings!$E$10),IF(Settings!$D$10&lt;=Settings!$E$10,AND(AA617&gt;=Settings!$D$10,AA617&lt;Settings!$E$10),OR(AA617&gt;=Settings!$D$10,AA617&lt;Settings!$E$10))),Settings!$A$10,"")))))))</f>
        <v>0</v>
      </c>
      <c r="AA617">
        <f>IF(AND(A617,ISNUMBER(Journal!$B617)),MOD(ROUND(MOD(Journal!$B617,1)*1440,0)-ROUND(Journal!$D$8*60,0),1440),"")</f>
        <v>0</v>
      </c>
      <c r="AB617">
        <f>IF(G617=1,"LONG",IF(G617=-1,"SHORT",""))</f>
        <v>0</v>
      </c>
      <c r="AC617">
        <f>AC616+IF(K617,1,0)</f>
        <v>0</v>
      </c>
      <c r="AD617">
        <f>IF(K617,AC617,"")</f>
        <v>0</v>
      </c>
      <c r="AE617">
        <f>J617="OPEN"</f>
        <v>0</v>
      </c>
      <c r="AF617">
        <f>AND(J617&lt;&gt;"",J617&lt;&gt;"OK",J617&lt;&gt;"OPEN")</f>
        <v>0</v>
      </c>
      <c r="AH617">
        <v>606</v>
      </c>
      <c r="AI617">
        <f>IF(AH617&gt;$AZ$11,"",IF(AH617=0,Journal!$D$3,INDEX($Q$11:$Q$1010,MATCH(AH617,$AD$11:$AD$1010,0))))</f>
        <v>0</v>
      </c>
      <c r="AJ617">
        <v>607</v>
      </c>
      <c r="AK617">
        <f>IF(AJ617&gt;$AZ$11,"",INDEX($P$11:$P$1010,MATCH(AJ617,$AD$11:$AD$1010,0)))</f>
        <v>0</v>
      </c>
    </row>
    <row r="618" spans="1:37">
      <c r="A618">
        <f>COUNTA(Journal!A618:M618)&gt;0</f>
        <v>0</v>
      </c>
      <c r="B618">
        <f>IF(Journal!$C618="",0,IFERROR(MATCH(Journal!$C618,Markets!$A$5:$A$154,0),0))</f>
        <v>0</v>
      </c>
      <c r="C618">
        <f>IF(B618&gt;0,INDEX(Markets!$C$5:$C$154,B618),"")</f>
        <v>0</v>
      </c>
      <c r="D618">
        <f>IF(B618&gt;0,INDEX(Markets!$F$5:$F$154,B618),"")</f>
        <v>0</v>
      </c>
      <c r="E618">
        <f>IF(B618&gt;0,IF(INDEX(Markets!$G$5:$G$154,B618)="",Journal!$D$4,INDEX(Markets!$G$5:$G$154,B618)),"")</f>
        <v>0</v>
      </c>
      <c r="F618">
        <f>IF(B618&gt;0,N(INDEX(Markets!$H$5:$H$154,B618)),0)</f>
        <v>0</v>
      </c>
      <c r="G618">
        <f>IF(Journal!$D618="LONG",1,IF(Journal!$D618="SHORT",-1,0))</f>
        <v>0</v>
      </c>
      <c r="H618">
        <f>IF(AND(ISNUMBER(Journal!$E618),ISNUMBER(Journal!$F618)),ABS(Journal!$E618-Journal!$F618),"")</f>
        <v>0</v>
      </c>
      <c r="I618">
        <f>IF(NOT(A618),"",IF(Journal!$C618="","INSTRUMENT MISSING",IF(B618=0,"UNKNOWN INSTRUMENT",IF(OR(NOT(ISNUMBER(C618)),NOT(ISNUMBER(D618))),"INSTRUMENT SPECS MISSING",IF(OR(C618&lt;=0,D618&lt;=0),"INSTRUMENT SPECS MISSING",IF(NOT(ISNUMBER(Journal!$E618)),"ENTRY MISSING",IF(NOT(ISNUMBER(Journal!$F618)),"SL MISSING",IF(Journal!$F618=Journal!$E618,"SL = ENTRY",IF(G618=0,"DIRECTION MISSING",IF(G618*(Journal!$E618-Journal!$F618)&lt;=0,"SL WRONG SIDE",IF(NOT(AND(ISNUMBER(Journal!$L618),Journal!$L618&gt;0)),IF(TRUE,"LOTS MISSING","RISK MISSING"),"")))))))))))</f>
        <v>0</v>
      </c>
      <c r="J618">
        <f>IF(NOT(A618),"",IF(I618&lt;&gt;"",I618,IF(AND(ISNUMBER(Journal!$G618),G618*(Journal!$G618-Journal!$E618)&lt;=0),"TP1 WRONG SIDE",IF(AND(ISNUMBER(Journal!$H618),G618*(Journal!$H618-Journal!$E618)&lt;=0),"TP2 WRONG SIDE",IF(AND(ISNUMBER(Journal!$I618),G618*(Journal!$I618-Journal!$E618)&lt;=0),"TP3 WRONG SIDE",IF(Journal!$K618="","OPEN",IF(AND(Journal!$M618&lt;&gt;"",OR(NOT(ISNUMBER(Journal!$M618)),Journal!$M618&lt;=0,Journal!$M618&gt;=1)),"TP1 % INVALID",IF(Journal!$K618="SL","OK",IF(Journal!$K618="TP",IF(ISNUMBER(Journal!$G618),"OK","TP1 MISSING"),IF(Journal!$K618="Manual exit",IF(ISNUMBER(Journal!$J618),"OK","MANUAL MISSING"),IF(Journal!$K618="TP1 + Breakeven",IF(ISNUMBER(Journal!$G618),"OK","TP1 MISSING"),IF(Journal!$K618="TP1 + Manual",IF(ISNUMBER(Journal!$G618),IF(ISNUMBER(Journal!$J618),"OK","MANUAL MISSING"),IF(ISNUMBER(Journal!$J618),"TP1 MISSING","TP1 &amp; MANUAL MISSING")),IF(Journal!$K618="Multiple TP",IF(ISNUMBER(Journal!$G618),IF(ISNUMBER(Journal!$H618),"OK","TP2 MISSING"),IF(ISNUMBER(Journal!$H618),"TP1 MISSING","TP1 &amp; TP2 MISSING")),"UNKNOWN OUTCOME")))))))))))))</f>
        <v>0</v>
      </c>
      <c r="K618">
        <f>J618="OK"</f>
        <v>0</v>
      </c>
      <c r="L618">
        <f>IF(ISNUMBER(Journal!$M618),Journal!$M618,0.5)</f>
        <v>0</v>
      </c>
      <c r="M618">
        <f>IF(NOT(K618),"",G618*IF(Journal!$K618="SL",Journal!$F618-Journal!$E618,IF(Journal!$K618="TP",Journal!$G618-Journal!$E618,IF(Journal!$K618="Manual exit",Journal!$J618-Journal!$E618,IF(Journal!$K618="TP1 + Breakeven",L618*(Journal!$G618-Journal!$E618),IF(Journal!$K618="TP1 + Manual",L618*(Journal!$G618-Journal!$E618)+(1-L618)*(Journal!$J618-Journal!$E618),(Journal!$G618+Journal!$H618+IF(ISNUMBER(Journal!$I618),Journal!$I618,0))/IF(ISNUMBER(Journal!$I618),3,2)-Journal!$E618))))))</f>
        <v>0</v>
      </c>
      <c r="N618">
        <f>IF(K618,Journal!$E618+G618*M618,"")</f>
        <v>0</v>
      </c>
      <c r="O618">
        <f>Q617</f>
        <v>0</v>
      </c>
      <c r="P618">
        <f>IF(OR(NOT(A618),I618&lt;&gt;""),"",Journal!$L618)</f>
        <v>0</v>
      </c>
      <c r="Q618">
        <f>O618+IF(K618,V618,0)</f>
        <v>0</v>
      </c>
      <c r="R618">
        <f>IF(P618="","",H618*P618*C618*D618)</f>
        <v>0</v>
      </c>
      <c r="S618">
        <f>IF(K618,M618*P618*C618*D618,"")</f>
        <v>0</v>
      </c>
      <c r="T618">
        <f>IF(K618,-IF(F618&gt;0,F618*Journal!$E618*P618*C618*D618,P618*E618),"")</f>
        <v>0</v>
      </c>
      <c r="U618">
        <f>IF(K618,IF(S618&gt;0,"W",IF(S618&lt;0,"L","B")),"")</f>
        <v>0</v>
      </c>
      <c r="V618">
        <f>IF(K618,S618+T618,"")</f>
        <v>0</v>
      </c>
      <c r="W618">
        <f>IF(K618,V618/O618,"")</f>
        <v>0</v>
      </c>
      <c r="X618">
        <f>IF(K618,M618/H618,"")</f>
        <v>0</v>
      </c>
      <c r="Y618">
        <f>IF(AND(OR(J618="OK",J618="OPEN"),ISNUMBER(Journal!$G618)),G618*(Journal!$G618-Journal!$E618)/H618,"")</f>
        <v>0</v>
      </c>
      <c r="Z618">
        <f>IF(AA618="","",IF(AND(ISNUMBER(Settings!$D$5),ISNUMBER(Settings!$E$5),IF(Settings!$D$5&lt;=Settings!$E$5,AND(AA618&gt;=Settings!$D$5,AA618&lt;Settings!$E$5),OR(AA618&gt;=Settings!$D$5,AA618&lt;Settings!$E$5))),Settings!$A$5,IF(AND(ISNUMBER(Settings!$D$6),ISNUMBER(Settings!$E$6),IF(Settings!$D$6&lt;=Settings!$E$6,AND(AA618&gt;=Settings!$D$6,AA618&lt;Settings!$E$6),OR(AA618&gt;=Settings!$D$6,AA618&lt;Settings!$E$6))),Settings!$A$6,IF(AND(ISNUMBER(Settings!$D$7),ISNUMBER(Settings!$E$7),IF(Settings!$D$7&lt;=Settings!$E$7,AND(AA618&gt;=Settings!$D$7,AA618&lt;Settings!$E$7),OR(AA618&gt;=Settings!$D$7,AA618&lt;Settings!$E$7))),Settings!$A$7,IF(AND(ISNUMBER(Settings!$D$8),ISNUMBER(Settings!$E$8),IF(Settings!$D$8&lt;=Settings!$E$8,AND(AA618&gt;=Settings!$D$8,AA618&lt;Settings!$E$8),OR(AA618&gt;=Settings!$D$8,AA618&lt;Settings!$E$8))),Settings!$A$8,IF(AND(ISNUMBER(Settings!$D$9),ISNUMBER(Settings!$E$9),IF(Settings!$D$9&lt;=Settings!$E$9,AND(AA618&gt;=Settings!$D$9,AA618&lt;Settings!$E$9),OR(AA618&gt;=Settings!$D$9,AA618&lt;Settings!$E$9))),Settings!$A$9,IF(AND(ISNUMBER(Settings!$D$10),ISNUMBER(Settings!$E$10),IF(Settings!$D$10&lt;=Settings!$E$10,AND(AA618&gt;=Settings!$D$10,AA618&lt;Settings!$E$10),OR(AA618&gt;=Settings!$D$10,AA618&lt;Settings!$E$10))),Settings!$A$10,"")))))))</f>
        <v>0</v>
      </c>
      <c r="AA618">
        <f>IF(AND(A618,ISNUMBER(Journal!$B618)),MOD(ROUND(MOD(Journal!$B618,1)*1440,0)-ROUND(Journal!$D$8*60,0),1440),"")</f>
        <v>0</v>
      </c>
      <c r="AB618">
        <f>IF(G618=1,"LONG",IF(G618=-1,"SHORT",""))</f>
        <v>0</v>
      </c>
      <c r="AC618">
        <f>AC617+IF(K618,1,0)</f>
        <v>0</v>
      </c>
      <c r="AD618">
        <f>IF(K618,AC618,"")</f>
        <v>0</v>
      </c>
      <c r="AE618">
        <f>J618="OPEN"</f>
        <v>0</v>
      </c>
      <c r="AF618">
        <f>AND(J618&lt;&gt;"",J618&lt;&gt;"OK",J618&lt;&gt;"OPEN")</f>
        <v>0</v>
      </c>
      <c r="AH618">
        <v>607</v>
      </c>
      <c r="AI618">
        <f>IF(AH618&gt;$AZ$11,"",IF(AH618=0,Journal!$D$3,INDEX($Q$11:$Q$1010,MATCH(AH618,$AD$11:$AD$1010,0))))</f>
        <v>0</v>
      </c>
      <c r="AJ618">
        <v>608</v>
      </c>
      <c r="AK618">
        <f>IF(AJ618&gt;$AZ$11,"",INDEX($P$11:$P$1010,MATCH(AJ618,$AD$11:$AD$1010,0)))</f>
        <v>0</v>
      </c>
    </row>
    <row r="619" spans="1:37">
      <c r="A619">
        <f>COUNTA(Journal!A619:M619)&gt;0</f>
        <v>0</v>
      </c>
      <c r="B619">
        <f>IF(Journal!$C619="",0,IFERROR(MATCH(Journal!$C619,Markets!$A$5:$A$154,0),0))</f>
        <v>0</v>
      </c>
      <c r="C619">
        <f>IF(B619&gt;0,INDEX(Markets!$C$5:$C$154,B619),"")</f>
        <v>0</v>
      </c>
      <c r="D619">
        <f>IF(B619&gt;0,INDEX(Markets!$F$5:$F$154,B619),"")</f>
        <v>0</v>
      </c>
      <c r="E619">
        <f>IF(B619&gt;0,IF(INDEX(Markets!$G$5:$G$154,B619)="",Journal!$D$4,INDEX(Markets!$G$5:$G$154,B619)),"")</f>
        <v>0</v>
      </c>
      <c r="F619">
        <f>IF(B619&gt;0,N(INDEX(Markets!$H$5:$H$154,B619)),0)</f>
        <v>0</v>
      </c>
      <c r="G619">
        <f>IF(Journal!$D619="LONG",1,IF(Journal!$D619="SHORT",-1,0))</f>
        <v>0</v>
      </c>
      <c r="H619">
        <f>IF(AND(ISNUMBER(Journal!$E619),ISNUMBER(Journal!$F619)),ABS(Journal!$E619-Journal!$F619),"")</f>
        <v>0</v>
      </c>
      <c r="I619">
        <f>IF(NOT(A619),"",IF(Journal!$C619="","INSTRUMENT MISSING",IF(B619=0,"UNKNOWN INSTRUMENT",IF(OR(NOT(ISNUMBER(C619)),NOT(ISNUMBER(D619))),"INSTRUMENT SPECS MISSING",IF(OR(C619&lt;=0,D619&lt;=0),"INSTRUMENT SPECS MISSING",IF(NOT(ISNUMBER(Journal!$E619)),"ENTRY MISSING",IF(NOT(ISNUMBER(Journal!$F619)),"SL MISSING",IF(Journal!$F619=Journal!$E619,"SL = ENTRY",IF(G619=0,"DIRECTION MISSING",IF(G619*(Journal!$E619-Journal!$F619)&lt;=0,"SL WRONG SIDE",IF(NOT(AND(ISNUMBER(Journal!$L619),Journal!$L619&gt;0)),IF(TRUE,"LOTS MISSING","RISK MISSING"),"")))))))))))</f>
        <v>0</v>
      </c>
      <c r="J619">
        <f>IF(NOT(A619),"",IF(I619&lt;&gt;"",I619,IF(AND(ISNUMBER(Journal!$G619),G619*(Journal!$G619-Journal!$E619)&lt;=0),"TP1 WRONG SIDE",IF(AND(ISNUMBER(Journal!$H619),G619*(Journal!$H619-Journal!$E619)&lt;=0),"TP2 WRONG SIDE",IF(AND(ISNUMBER(Journal!$I619),G619*(Journal!$I619-Journal!$E619)&lt;=0),"TP3 WRONG SIDE",IF(Journal!$K619="","OPEN",IF(AND(Journal!$M619&lt;&gt;"",OR(NOT(ISNUMBER(Journal!$M619)),Journal!$M619&lt;=0,Journal!$M619&gt;=1)),"TP1 % INVALID",IF(Journal!$K619="SL","OK",IF(Journal!$K619="TP",IF(ISNUMBER(Journal!$G619),"OK","TP1 MISSING"),IF(Journal!$K619="Manual exit",IF(ISNUMBER(Journal!$J619),"OK","MANUAL MISSING"),IF(Journal!$K619="TP1 + Breakeven",IF(ISNUMBER(Journal!$G619),"OK","TP1 MISSING"),IF(Journal!$K619="TP1 + Manual",IF(ISNUMBER(Journal!$G619),IF(ISNUMBER(Journal!$J619),"OK","MANUAL MISSING"),IF(ISNUMBER(Journal!$J619),"TP1 MISSING","TP1 &amp; MANUAL MISSING")),IF(Journal!$K619="Multiple TP",IF(ISNUMBER(Journal!$G619),IF(ISNUMBER(Journal!$H619),"OK","TP2 MISSING"),IF(ISNUMBER(Journal!$H619),"TP1 MISSING","TP1 &amp; TP2 MISSING")),"UNKNOWN OUTCOME")))))))))))))</f>
        <v>0</v>
      </c>
      <c r="K619">
        <f>J619="OK"</f>
        <v>0</v>
      </c>
      <c r="L619">
        <f>IF(ISNUMBER(Journal!$M619),Journal!$M619,0.5)</f>
        <v>0</v>
      </c>
      <c r="M619">
        <f>IF(NOT(K619),"",G619*IF(Journal!$K619="SL",Journal!$F619-Journal!$E619,IF(Journal!$K619="TP",Journal!$G619-Journal!$E619,IF(Journal!$K619="Manual exit",Journal!$J619-Journal!$E619,IF(Journal!$K619="TP1 + Breakeven",L619*(Journal!$G619-Journal!$E619),IF(Journal!$K619="TP1 + Manual",L619*(Journal!$G619-Journal!$E619)+(1-L619)*(Journal!$J619-Journal!$E619),(Journal!$G619+Journal!$H619+IF(ISNUMBER(Journal!$I619),Journal!$I619,0))/IF(ISNUMBER(Journal!$I619),3,2)-Journal!$E619))))))</f>
        <v>0</v>
      </c>
      <c r="N619">
        <f>IF(K619,Journal!$E619+G619*M619,"")</f>
        <v>0</v>
      </c>
      <c r="O619">
        <f>Q618</f>
        <v>0</v>
      </c>
      <c r="P619">
        <f>IF(OR(NOT(A619),I619&lt;&gt;""),"",Journal!$L619)</f>
        <v>0</v>
      </c>
      <c r="Q619">
        <f>O619+IF(K619,V619,0)</f>
        <v>0</v>
      </c>
      <c r="R619">
        <f>IF(P619="","",H619*P619*C619*D619)</f>
        <v>0</v>
      </c>
      <c r="S619">
        <f>IF(K619,M619*P619*C619*D619,"")</f>
        <v>0</v>
      </c>
      <c r="T619">
        <f>IF(K619,-IF(F619&gt;0,F619*Journal!$E619*P619*C619*D619,P619*E619),"")</f>
        <v>0</v>
      </c>
      <c r="U619">
        <f>IF(K619,IF(S619&gt;0,"W",IF(S619&lt;0,"L","B")),"")</f>
        <v>0</v>
      </c>
      <c r="V619">
        <f>IF(K619,S619+T619,"")</f>
        <v>0</v>
      </c>
      <c r="W619">
        <f>IF(K619,V619/O619,"")</f>
        <v>0</v>
      </c>
      <c r="X619">
        <f>IF(K619,M619/H619,"")</f>
        <v>0</v>
      </c>
      <c r="Y619">
        <f>IF(AND(OR(J619="OK",J619="OPEN"),ISNUMBER(Journal!$G619)),G619*(Journal!$G619-Journal!$E619)/H619,"")</f>
        <v>0</v>
      </c>
      <c r="Z619">
        <f>IF(AA619="","",IF(AND(ISNUMBER(Settings!$D$5),ISNUMBER(Settings!$E$5),IF(Settings!$D$5&lt;=Settings!$E$5,AND(AA619&gt;=Settings!$D$5,AA619&lt;Settings!$E$5),OR(AA619&gt;=Settings!$D$5,AA619&lt;Settings!$E$5))),Settings!$A$5,IF(AND(ISNUMBER(Settings!$D$6),ISNUMBER(Settings!$E$6),IF(Settings!$D$6&lt;=Settings!$E$6,AND(AA619&gt;=Settings!$D$6,AA619&lt;Settings!$E$6),OR(AA619&gt;=Settings!$D$6,AA619&lt;Settings!$E$6))),Settings!$A$6,IF(AND(ISNUMBER(Settings!$D$7),ISNUMBER(Settings!$E$7),IF(Settings!$D$7&lt;=Settings!$E$7,AND(AA619&gt;=Settings!$D$7,AA619&lt;Settings!$E$7),OR(AA619&gt;=Settings!$D$7,AA619&lt;Settings!$E$7))),Settings!$A$7,IF(AND(ISNUMBER(Settings!$D$8),ISNUMBER(Settings!$E$8),IF(Settings!$D$8&lt;=Settings!$E$8,AND(AA619&gt;=Settings!$D$8,AA619&lt;Settings!$E$8),OR(AA619&gt;=Settings!$D$8,AA619&lt;Settings!$E$8))),Settings!$A$8,IF(AND(ISNUMBER(Settings!$D$9),ISNUMBER(Settings!$E$9),IF(Settings!$D$9&lt;=Settings!$E$9,AND(AA619&gt;=Settings!$D$9,AA619&lt;Settings!$E$9),OR(AA619&gt;=Settings!$D$9,AA619&lt;Settings!$E$9))),Settings!$A$9,IF(AND(ISNUMBER(Settings!$D$10),ISNUMBER(Settings!$E$10),IF(Settings!$D$10&lt;=Settings!$E$10,AND(AA619&gt;=Settings!$D$10,AA619&lt;Settings!$E$10),OR(AA619&gt;=Settings!$D$10,AA619&lt;Settings!$E$10))),Settings!$A$10,"")))))))</f>
        <v>0</v>
      </c>
      <c r="AA619">
        <f>IF(AND(A619,ISNUMBER(Journal!$B619)),MOD(ROUND(MOD(Journal!$B619,1)*1440,0)-ROUND(Journal!$D$8*60,0),1440),"")</f>
        <v>0</v>
      </c>
      <c r="AB619">
        <f>IF(G619=1,"LONG",IF(G619=-1,"SHORT",""))</f>
        <v>0</v>
      </c>
      <c r="AC619">
        <f>AC618+IF(K619,1,0)</f>
        <v>0</v>
      </c>
      <c r="AD619">
        <f>IF(K619,AC619,"")</f>
        <v>0</v>
      </c>
      <c r="AE619">
        <f>J619="OPEN"</f>
        <v>0</v>
      </c>
      <c r="AF619">
        <f>AND(J619&lt;&gt;"",J619&lt;&gt;"OK",J619&lt;&gt;"OPEN")</f>
        <v>0</v>
      </c>
      <c r="AH619">
        <v>608</v>
      </c>
      <c r="AI619">
        <f>IF(AH619&gt;$AZ$11,"",IF(AH619=0,Journal!$D$3,INDEX($Q$11:$Q$1010,MATCH(AH619,$AD$11:$AD$1010,0))))</f>
        <v>0</v>
      </c>
      <c r="AJ619">
        <v>609</v>
      </c>
      <c r="AK619">
        <f>IF(AJ619&gt;$AZ$11,"",INDEX($P$11:$P$1010,MATCH(AJ619,$AD$11:$AD$1010,0)))</f>
        <v>0</v>
      </c>
    </row>
    <row r="620" spans="1:37">
      <c r="A620">
        <f>COUNTA(Journal!A620:M620)&gt;0</f>
        <v>0</v>
      </c>
      <c r="B620">
        <f>IF(Journal!$C620="",0,IFERROR(MATCH(Journal!$C620,Markets!$A$5:$A$154,0),0))</f>
        <v>0</v>
      </c>
      <c r="C620">
        <f>IF(B620&gt;0,INDEX(Markets!$C$5:$C$154,B620),"")</f>
        <v>0</v>
      </c>
      <c r="D620">
        <f>IF(B620&gt;0,INDEX(Markets!$F$5:$F$154,B620),"")</f>
        <v>0</v>
      </c>
      <c r="E620">
        <f>IF(B620&gt;0,IF(INDEX(Markets!$G$5:$G$154,B620)="",Journal!$D$4,INDEX(Markets!$G$5:$G$154,B620)),"")</f>
        <v>0</v>
      </c>
      <c r="F620">
        <f>IF(B620&gt;0,N(INDEX(Markets!$H$5:$H$154,B620)),0)</f>
        <v>0</v>
      </c>
      <c r="G620">
        <f>IF(Journal!$D620="LONG",1,IF(Journal!$D620="SHORT",-1,0))</f>
        <v>0</v>
      </c>
      <c r="H620">
        <f>IF(AND(ISNUMBER(Journal!$E620),ISNUMBER(Journal!$F620)),ABS(Journal!$E620-Journal!$F620),"")</f>
        <v>0</v>
      </c>
      <c r="I620">
        <f>IF(NOT(A620),"",IF(Journal!$C620="","INSTRUMENT MISSING",IF(B620=0,"UNKNOWN INSTRUMENT",IF(OR(NOT(ISNUMBER(C620)),NOT(ISNUMBER(D620))),"INSTRUMENT SPECS MISSING",IF(OR(C620&lt;=0,D620&lt;=0),"INSTRUMENT SPECS MISSING",IF(NOT(ISNUMBER(Journal!$E620)),"ENTRY MISSING",IF(NOT(ISNUMBER(Journal!$F620)),"SL MISSING",IF(Journal!$F620=Journal!$E620,"SL = ENTRY",IF(G620=0,"DIRECTION MISSING",IF(G620*(Journal!$E620-Journal!$F620)&lt;=0,"SL WRONG SIDE",IF(NOT(AND(ISNUMBER(Journal!$L620),Journal!$L620&gt;0)),IF(TRUE,"LOTS MISSING","RISK MISSING"),"")))))))))))</f>
        <v>0</v>
      </c>
      <c r="J620">
        <f>IF(NOT(A620),"",IF(I620&lt;&gt;"",I620,IF(AND(ISNUMBER(Journal!$G620),G620*(Journal!$G620-Journal!$E620)&lt;=0),"TP1 WRONG SIDE",IF(AND(ISNUMBER(Journal!$H620),G620*(Journal!$H620-Journal!$E620)&lt;=0),"TP2 WRONG SIDE",IF(AND(ISNUMBER(Journal!$I620),G620*(Journal!$I620-Journal!$E620)&lt;=0),"TP3 WRONG SIDE",IF(Journal!$K620="","OPEN",IF(AND(Journal!$M620&lt;&gt;"",OR(NOT(ISNUMBER(Journal!$M620)),Journal!$M620&lt;=0,Journal!$M620&gt;=1)),"TP1 % INVALID",IF(Journal!$K620="SL","OK",IF(Journal!$K620="TP",IF(ISNUMBER(Journal!$G620),"OK","TP1 MISSING"),IF(Journal!$K620="Manual exit",IF(ISNUMBER(Journal!$J620),"OK","MANUAL MISSING"),IF(Journal!$K620="TP1 + Breakeven",IF(ISNUMBER(Journal!$G620),"OK","TP1 MISSING"),IF(Journal!$K620="TP1 + Manual",IF(ISNUMBER(Journal!$G620),IF(ISNUMBER(Journal!$J620),"OK","MANUAL MISSING"),IF(ISNUMBER(Journal!$J620),"TP1 MISSING","TP1 &amp; MANUAL MISSING")),IF(Journal!$K620="Multiple TP",IF(ISNUMBER(Journal!$G620),IF(ISNUMBER(Journal!$H620),"OK","TP2 MISSING"),IF(ISNUMBER(Journal!$H620),"TP1 MISSING","TP1 &amp; TP2 MISSING")),"UNKNOWN OUTCOME")))))))))))))</f>
        <v>0</v>
      </c>
      <c r="K620">
        <f>J620="OK"</f>
        <v>0</v>
      </c>
      <c r="L620">
        <f>IF(ISNUMBER(Journal!$M620),Journal!$M620,0.5)</f>
        <v>0</v>
      </c>
      <c r="M620">
        <f>IF(NOT(K620),"",G620*IF(Journal!$K620="SL",Journal!$F620-Journal!$E620,IF(Journal!$K620="TP",Journal!$G620-Journal!$E620,IF(Journal!$K620="Manual exit",Journal!$J620-Journal!$E620,IF(Journal!$K620="TP1 + Breakeven",L620*(Journal!$G620-Journal!$E620),IF(Journal!$K620="TP1 + Manual",L620*(Journal!$G620-Journal!$E620)+(1-L620)*(Journal!$J620-Journal!$E620),(Journal!$G620+Journal!$H620+IF(ISNUMBER(Journal!$I620),Journal!$I620,0))/IF(ISNUMBER(Journal!$I620),3,2)-Journal!$E620))))))</f>
        <v>0</v>
      </c>
      <c r="N620">
        <f>IF(K620,Journal!$E620+G620*M620,"")</f>
        <v>0</v>
      </c>
      <c r="O620">
        <f>Q619</f>
        <v>0</v>
      </c>
      <c r="P620">
        <f>IF(OR(NOT(A620),I620&lt;&gt;""),"",Journal!$L620)</f>
        <v>0</v>
      </c>
      <c r="Q620">
        <f>O620+IF(K620,V620,0)</f>
        <v>0</v>
      </c>
      <c r="R620">
        <f>IF(P620="","",H620*P620*C620*D620)</f>
        <v>0</v>
      </c>
      <c r="S620">
        <f>IF(K620,M620*P620*C620*D620,"")</f>
        <v>0</v>
      </c>
      <c r="T620">
        <f>IF(K620,-IF(F620&gt;0,F620*Journal!$E620*P620*C620*D620,P620*E620),"")</f>
        <v>0</v>
      </c>
      <c r="U620">
        <f>IF(K620,IF(S620&gt;0,"W",IF(S620&lt;0,"L","B")),"")</f>
        <v>0</v>
      </c>
      <c r="V620">
        <f>IF(K620,S620+T620,"")</f>
        <v>0</v>
      </c>
      <c r="W620">
        <f>IF(K620,V620/O620,"")</f>
        <v>0</v>
      </c>
      <c r="X620">
        <f>IF(K620,M620/H620,"")</f>
        <v>0</v>
      </c>
      <c r="Y620">
        <f>IF(AND(OR(J620="OK",J620="OPEN"),ISNUMBER(Journal!$G620)),G620*(Journal!$G620-Journal!$E620)/H620,"")</f>
        <v>0</v>
      </c>
      <c r="Z620">
        <f>IF(AA620="","",IF(AND(ISNUMBER(Settings!$D$5),ISNUMBER(Settings!$E$5),IF(Settings!$D$5&lt;=Settings!$E$5,AND(AA620&gt;=Settings!$D$5,AA620&lt;Settings!$E$5),OR(AA620&gt;=Settings!$D$5,AA620&lt;Settings!$E$5))),Settings!$A$5,IF(AND(ISNUMBER(Settings!$D$6),ISNUMBER(Settings!$E$6),IF(Settings!$D$6&lt;=Settings!$E$6,AND(AA620&gt;=Settings!$D$6,AA620&lt;Settings!$E$6),OR(AA620&gt;=Settings!$D$6,AA620&lt;Settings!$E$6))),Settings!$A$6,IF(AND(ISNUMBER(Settings!$D$7),ISNUMBER(Settings!$E$7),IF(Settings!$D$7&lt;=Settings!$E$7,AND(AA620&gt;=Settings!$D$7,AA620&lt;Settings!$E$7),OR(AA620&gt;=Settings!$D$7,AA620&lt;Settings!$E$7))),Settings!$A$7,IF(AND(ISNUMBER(Settings!$D$8),ISNUMBER(Settings!$E$8),IF(Settings!$D$8&lt;=Settings!$E$8,AND(AA620&gt;=Settings!$D$8,AA620&lt;Settings!$E$8),OR(AA620&gt;=Settings!$D$8,AA620&lt;Settings!$E$8))),Settings!$A$8,IF(AND(ISNUMBER(Settings!$D$9),ISNUMBER(Settings!$E$9),IF(Settings!$D$9&lt;=Settings!$E$9,AND(AA620&gt;=Settings!$D$9,AA620&lt;Settings!$E$9),OR(AA620&gt;=Settings!$D$9,AA620&lt;Settings!$E$9))),Settings!$A$9,IF(AND(ISNUMBER(Settings!$D$10),ISNUMBER(Settings!$E$10),IF(Settings!$D$10&lt;=Settings!$E$10,AND(AA620&gt;=Settings!$D$10,AA620&lt;Settings!$E$10),OR(AA620&gt;=Settings!$D$10,AA620&lt;Settings!$E$10))),Settings!$A$10,"")))))))</f>
        <v>0</v>
      </c>
      <c r="AA620">
        <f>IF(AND(A620,ISNUMBER(Journal!$B620)),MOD(ROUND(MOD(Journal!$B620,1)*1440,0)-ROUND(Journal!$D$8*60,0),1440),"")</f>
        <v>0</v>
      </c>
      <c r="AB620">
        <f>IF(G620=1,"LONG",IF(G620=-1,"SHORT",""))</f>
        <v>0</v>
      </c>
      <c r="AC620">
        <f>AC619+IF(K620,1,0)</f>
        <v>0</v>
      </c>
      <c r="AD620">
        <f>IF(K620,AC620,"")</f>
        <v>0</v>
      </c>
      <c r="AE620">
        <f>J620="OPEN"</f>
        <v>0</v>
      </c>
      <c r="AF620">
        <f>AND(J620&lt;&gt;"",J620&lt;&gt;"OK",J620&lt;&gt;"OPEN")</f>
        <v>0</v>
      </c>
      <c r="AH620">
        <v>609</v>
      </c>
      <c r="AI620">
        <f>IF(AH620&gt;$AZ$11,"",IF(AH620=0,Journal!$D$3,INDEX($Q$11:$Q$1010,MATCH(AH620,$AD$11:$AD$1010,0))))</f>
        <v>0</v>
      </c>
      <c r="AJ620">
        <v>610</v>
      </c>
      <c r="AK620">
        <f>IF(AJ620&gt;$AZ$11,"",INDEX($P$11:$P$1010,MATCH(AJ620,$AD$11:$AD$1010,0)))</f>
        <v>0</v>
      </c>
    </row>
    <row r="621" spans="1:37">
      <c r="A621">
        <f>COUNTA(Journal!A621:M621)&gt;0</f>
        <v>0</v>
      </c>
      <c r="B621">
        <f>IF(Journal!$C621="",0,IFERROR(MATCH(Journal!$C621,Markets!$A$5:$A$154,0),0))</f>
        <v>0</v>
      </c>
      <c r="C621">
        <f>IF(B621&gt;0,INDEX(Markets!$C$5:$C$154,B621),"")</f>
        <v>0</v>
      </c>
      <c r="D621">
        <f>IF(B621&gt;0,INDEX(Markets!$F$5:$F$154,B621),"")</f>
        <v>0</v>
      </c>
      <c r="E621">
        <f>IF(B621&gt;0,IF(INDEX(Markets!$G$5:$G$154,B621)="",Journal!$D$4,INDEX(Markets!$G$5:$G$154,B621)),"")</f>
        <v>0</v>
      </c>
      <c r="F621">
        <f>IF(B621&gt;0,N(INDEX(Markets!$H$5:$H$154,B621)),0)</f>
        <v>0</v>
      </c>
      <c r="G621">
        <f>IF(Journal!$D621="LONG",1,IF(Journal!$D621="SHORT",-1,0))</f>
        <v>0</v>
      </c>
      <c r="H621">
        <f>IF(AND(ISNUMBER(Journal!$E621),ISNUMBER(Journal!$F621)),ABS(Journal!$E621-Journal!$F621),"")</f>
        <v>0</v>
      </c>
      <c r="I621">
        <f>IF(NOT(A621),"",IF(Journal!$C621="","INSTRUMENT MISSING",IF(B621=0,"UNKNOWN INSTRUMENT",IF(OR(NOT(ISNUMBER(C621)),NOT(ISNUMBER(D621))),"INSTRUMENT SPECS MISSING",IF(OR(C621&lt;=0,D621&lt;=0),"INSTRUMENT SPECS MISSING",IF(NOT(ISNUMBER(Journal!$E621)),"ENTRY MISSING",IF(NOT(ISNUMBER(Journal!$F621)),"SL MISSING",IF(Journal!$F621=Journal!$E621,"SL = ENTRY",IF(G621=0,"DIRECTION MISSING",IF(G621*(Journal!$E621-Journal!$F621)&lt;=0,"SL WRONG SIDE",IF(NOT(AND(ISNUMBER(Journal!$L621),Journal!$L621&gt;0)),IF(TRUE,"LOTS MISSING","RISK MISSING"),"")))))))))))</f>
        <v>0</v>
      </c>
      <c r="J621">
        <f>IF(NOT(A621),"",IF(I621&lt;&gt;"",I621,IF(AND(ISNUMBER(Journal!$G621),G621*(Journal!$G621-Journal!$E621)&lt;=0),"TP1 WRONG SIDE",IF(AND(ISNUMBER(Journal!$H621),G621*(Journal!$H621-Journal!$E621)&lt;=0),"TP2 WRONG SIDE",IF(AND(ISNUMBER(Journal!$I621),G621*(Journal!$I621-Journal!$E621)&lt;=0),"TP3 WRONG SIDE",IF(Journal!$K621="","OPEN",IF(AND(Journal!$M621&lt;&gt;"",OR(NOT(ISNUMBER(Journal!$M621)),Journal!$M621&lt;=0,Journal!$M621&gt;=1)),"TP1 % INVALID",IF(Journal!$K621="SL","OK",IF(Journal!$K621="TP",IF(ISNUMBER(Journal!$G621),"OK","TP1 MISSING"),IF(Journal!$K621="Manual exit",IF(ISNUMBER(Journal!$J621),"OK","MANUAL MISSING"),IF(Journal!$K621="TP1 + Breakeven",IF(ISNUMBER(Journal!$G621),"OK","TP1 MISSING"),IF(Journal!$K621="TP1 + Manual",IF(ISNUMBER(Journal!$G621),IF(ISNUMBER(Journal!$J621),"OK","MANUAL MISSING"),IF(ISNUMBER(Journal!$J621),"TP1 MISSING","TP1 &amp; MANUAL MISSING")),IF(Journal!$K621="Multiple TP",IF(ISNUMBER(Journal!$G621),IF(ISNUMBER(Journal!$H621),"OK","TP2 MISSING"),IF(ISNUMBER(Journal!$H621),"TP1 MISSING","TP1 &amp; TP2 MISSING")),"UNKNOWN OUTCOME")))))))))))))</f>
        <v>0</v>
      </c>
      <c r="K621">
        <f>J621="OK"</f>
        <v>0</v>
      </c>
      <c r="L621">
        <f>IF(ISNUMBER(Journal!$M621),Journal!$M621,0.5)</f>
        <v>0</v>
      </c>
      <c r="M621">
        <f>IF(NOT(K621),"",G621*IF(Journal!$K621="SL",Journal!$F621-Journal!$E621,IF(Journal!$K621="TP",Journal!$G621-Journal!$E621,IF(Journal!$K621="Manual exit",Journal!$J621-Journal!$E621,IF(Journal!$K621="TP1 + Breakeven",L621*(Journal!$G621-Journal!$E621),IF(Journal!$K621="TP1 + Manual",L621*(Journal!$G621-Journal!$E621)+(1-L621)*(Journal!$J621-Journal!$E621),(Journal!$G621+Journal!$H621+IF(ISNUMBER(Journal!$I621),Journal!$I621,0))/IF(ISNUMBER(Journal!$I621),3,2)-Journal!$E621))))))</f>
        <v>0</v>
      </c>
      <c r="N621">
        <f>IF(K621,Journal!$E621+G621*M621,"")</f>
        <v>0</v>
      </c>
      <c r="O621">
        <f>Q620</f>
        <v>0</v>
      </c>
      <c r="P621">
        <f>IF(OR(NOT(A621),I621&lt;&gt;""),"",Journal!$L621)</f>
        <v>0</v>
      </c>
      <c r="Q621">
        <f>O621+IF(K621,V621,0)</f>
        <v>0</v>
      </c>
      <c r="R621">
        <f>IF(P621="","",H621*P621*C621*D621)</f>
        <v>0</v>
      </c>
      <c r="S621">
        <f>IF(K621,M621*P621*C621*D621,"")</f>
        <v>0</v>
      </c>
      <c r="T621">
        <f>IF(K621,-IF(F621&gt;0,F621*Journal!$E621*P621*C621*D621,P621*E621),"")</f>
        <v>0</v>
      </c>
      <c r="U621">
        <f>IF(K621,IF(S621&gt;0,"W",IF(S621&lt;0,"L","B")),"")</f>
        <v>0</v>
      </c>
      <c r="V621">
        <f>IF(K621,S621+T621,"")</f>
        <v>0</v>
      </c>
      <c r="W621">
        <f>IF(K621,V621/O621,"")</f>
        <v>0</v>
      </c>
      <c r="X621">
        <f>IF(K621,M621/H621,"")</f>
        <v>0</v>
      </c>
      <c r="Y621">
        <f>IF(AND(OR(J621="OK",J621="OPEN"),ISNUMBER(Journal!$G621)),G621*(Journal!$G621-Journal!$E621)/H621,"")</f>
        <v>0</v>
      </c>
      <c r="Z621">
        <f>IF(AA621="","",IF(AND(ISNUMBER(Settings!$D$5),ISNUMBER(Settings!$E$5),IF(Settings!$D$5&lt;=Settings!$E$5,AND(AA621&gt;=Settings!$D$5,AA621&lt;Settings!$E$5),OR(AA621&gt;=Settings!$D$5,AA621&lt;Settings!$E$5))),Settings!$A$5,IF(AND(ISNUMBER(Settings!$D$6),ISNUMBER(Settings!$E$6),IF(Settings!$D$6&lt;=Settings!$E$6,AND(AA621&gt;=Settings!$D$6,AA621&lt;Settings!$E$6),OR(AA621&gt;=Settings!$D$6,AA621&lt;Settings!$E$6))),Settings!$A$6,IF(AND(ISNUMBER(Settings!$D$7),ISNUMBER(Settings!$E$7),IF(Settings!$D$7&lt;=Settings!$E$7,AND(AA621&gt;=Settings!$D$7,AA621&lt;Settings!$E$7),OR(AA621&gt;=Settings!$D$7,AA621&lt;Settings!$E$7))),Settings!$A$7,IF(AND(ISNUMBER(Settings!$D$8),ISNUMBER(Settings!$E$8),IF(Settings!$D$8&lt;=Settings!$E$8,AND(AA621&gt;=Settings!$D$8,AA621&lt;Settings!$E$8),OR(AA621&gt;=Settings!$D$8,AA621&lt;Settings!$E$8))),Settings!$A$8,IF(AND(ISNUMBER(Settings!$D$9),ISNUMBER(Settings!$E$9),IF(Settings!$D$9&lt;=Settings!$E$9,AND(AA621&gt;=Settings!$D$9,AA621&lt;Settings!$E$9),OR(AA621&gt;=Settings!$D$9,AA621&lt;Settings!$E$9))),Settings!$A$9,IF(AND(ISNUMBER(Settings!$D$10),ISNUMBER(Settings!$E$10),IF(Settings!$D$10&lt;=Settings!$E$10,AND(AA621&gt;=Settings!$D$10,AA621&lt;Settings!$E$10),OR(AA621&gt;=Settings!$D$10,AA621&lt;Settings!$E$10))),Settings!$A$10,"")))))))</f>
        <v>0</v>
      </c>
      <c r="AA621">
        <f>IF(AND(A621,ISNUMBER(Journal!$B621)),MOD(ROUND(MOD(Journal!$B621,1)*1440,0)-ROUND(Journal!$D$8*60,0),1440),"")</f>
        <v>0</v>
      </c>
      <c r="AB621">
        <f>IF(G621=1,"LONG",IF(G621=-1,"SHORT",""))</f>
        <v>0</v>
      </c>
      <c r="AC621">
        <f>AC620+IF(K621,1,0)</f>
        <v>0</v>
      </c>
      <c r="AD621">
        <f>IF(K621,AC621,"")</f>
        <v>0</v>
      </c>
      <c r="AE621">
        <f>J621="OPEN"</f>
        <v>0</v>
      </c>
      <c r="AF621">
        <f>AND(J621&lt;&gt;"",J621&lt;&gt;"OK",J621&lt;&gt;"OPEN")</f>
        <v>0</v>
      </c>
      <c r="AH621">
        <v>610</v>
      </c>
      <c r="AI621">
        <f>IF(AH621&gt;$AZ$11,"",IF(AH621=0,Journal!$D$3,INDEX($Q$11:$Q$1010,MATCH(AH621,$AD$11:$AD$1010,0))))</f>
        <v>0</v>
      </c>
      <c r="AJ621">
        <v>611</v>
      </c>
      <c r="AK621">
        <f>IF(AJ621&gt;$AZ$11,"",INDEX($P$11:$P$1010,MATCH(AJ621,$AD$11:$AD$1010,0)))</f>
        <v>0</v>
      </c>
    </row>
    <row r="622" spans="1:37">
      <c r="A622">
        <f>COUNTA(Journal!A622:M622)&gt;0</f>
        <v>0</v>
      </c>
      <c r="B622">
        <f>IF(Journal!$C622="",0,IFERROR(MATCH(Journal!$C622,Markets!$A$5:$A$154,0),0))</f>
        <v>0</v>
      </c>
      <c r="C622">
        <f>IF(B622&gt;0,INDEX(Markets!$C$5:$C$154,B622),"")</f>
        <v>0</v>
      </c>
      <c r="D622">
        <f>IF(B622&gt;0,INDEX(Markets!$F$5:$F$154,B622),"")</f>
        <v>0</v>
      </c>
      <c r="E622">
        <f>IF(B622&gt;0,IF(INDEX(Markets!$G$5:$G$154,B622)="",Journal!$D$4,INDEX(Markets!$G$5:$G$154,B622)),"")</f>
        <v>0</v>
      </c>
      <c r="F622">
        <f>IF(B622&gt;0,N(INDEX(Markets!$H$5:$H$154,B622)),0)</f>
        <v>0</v>
      </c>
      <c r="G622">
        <f>IF(Journal!$D622="LONG",1,IF(Journal!$D622="SHORT",-1,0))</f>
        <v>0</v>
      </c>
      <c r="H622">
        <f>IF(AND(ISNUMBER(Journal!$E622),ISNUMBER(Journal!$F622)),ABS(Journal!$E622-Journal!$F622),"")</f>
        <v>0</v>
      </c>
      <c r="I622">
        <f>IF(NOT(A622),"",IF(Journal!$C622="","INSTRUMENT MISSING",IF(B622=0,"UNKNOWN INSTRUMENT",IF(OR(NOT(ISNUMBER(C622)),NOT(ISNUMBER(D622))),"INSTRUMENT SPECS MISSING",IF(OR(C622&lt;=0,D622&lt;=0),"INSTRUMENT SPECS MISSING",IF(NOT(ISNUMBER(Journal!$E622)),"ENTRY MISSING",IF(NOT(ISNUMBER(Journal!$F622)),"SL MISSING",IF(Journal!$F622=Journal!$E622,"SL = ENTRY",IF(G622=0,"DIRECTION MISSING",IF(G622*(Journal!$E622-Journal!$F622)&lt;=0,"SL WRONG SIDE",IF(NOT(AND(ISNUMBER(Journal!$L622),Journal!$L622&gt;0)),IF(TRUE,"LOTS MISSING","RISK MISSING"),"")))))))))))</f>
        <v>0</v>
      </c>
      <c r="J622">
        <f>IF(NOT(A622),"",IF(I622&lt;&gt;"",I622,IF(AND(ISNUMBER(Journal!$G622),G622*(Journal!$G622-Journal!$E622)&lt;=0),"TP1 WRONG SIDE",IF(AND(ISNUMBER(Journal!$H622),G622*(Journal!$H622-Journal!$E622)&lt;=0),"TP2 WRONG SIDE",IF(AND(ISNUMBER(Journal!$I622),G622*(Journal!$I622-Journal!$E622)&lt;=0),"TP3 WRONG SIDE",IF(Journal!$K622="","OPEN",IF(AND(Journal!$M622&lt;&gt;"",OR(NOT(ISNUMBER(Journal!$M622)),Journal!$M622&lt;=0,Journal!$M622&gt;=1)),"TP1 % INVALID",IF(Journal!$K622="SL","OK",IF(Journal!$K622="TP",IF(ISNUMBER(Journal!$G622),"OK","TP1 MISSING"),IF(Journal!$K622="Manual exit",IF(ISNUMBER(Journal!$J622),"OK","MANUAL MISSING"),IF(Journal!$K622="TP1 + Breakeven",IF(ISNUMBER(Journal!$G622),"OK","TP1 MISSING"),IF(Journal!$K622="TP1 + Manual",IF(ISNUMBER(Journal!$G622),IF(ISNUMBER(Journal!$J622),"OK","MANUAL MISSING"),IF(ISNUMBER(Journal!$J622),"TP1 MISSING","TP1 &amp; MANUAL MISSING")),IF(Journal!$K622="Multiple TP",IF(ISNUMBER(Journal!$G622),IF(ISNUMBER(Journal!$H622),"OK","TP2 MISSING"),IF(ISNUMBER(Journal!$H622),"TP1 MISSING","TP1 &amp; TP2 MISSING")),"UNKNOWN OUTCOME")))))))))))))</f>
        <v>0</v>
      </c>
      <c r="K622">
        <f>J622="OK"</f>
        <v>0</v>
      </c>
      <c r="L622">
        <f>IF(ISNUMBER(Journal!$M622),Journal!$M622,0.5)</f>
        <v>0</v>
      </c>
      <c r="M622">
        <f>IF(NOT(K622),"",G622*IF(Journal!$K622="SL",Journal!$F622-Journal!$E622,IF(Journal!$K622="TP",Journal!$G622-Journal!$E622,IF(Journal!$K622="Manual exit",Journal!$J622-Journal!$E622,IF(Journal!$K622="TP1 + Breakeven",L622*(Journal!$G622-Journal!$E622),IF(Journal!$K622="TP1 + Manual",L622*(Journal!$G622-Journal!$E622)+(1-L622)*(Journal!$J622-Journal!$E622),(Journal!$G622+Journal!$H622+IF(ISNUMBER(Journal!$I622),Journal!$I622,0))/IF(ISNUMBER(Journal!$I622),3,2)-Journal!$E622))))))</f>
        <v>0</v>
      </c>
      <c r="N622">
        <f>IF(K622,Journal!$E622+G622*M622,"")</f>
        <v>0</v>
      </c>
      <c r="O622">
        <f>Q621</f>
        <v>0</v>
      </c>
      <c r="P622">
        <f>IF(OR(NOT(A622),I622&lt;&gt;""),"",Journal!$L622)</f>
        <v>0</v>
      </c>
      <c r="Q622">
        <f>O622+IF(K622,V622,0)</f>
        <v>0</v>
      </c>
      <c r="R622">
        <f>IF(P622="","",H622*P622*C622*D622)</f>
        <v>0</v>
      </c>
      <c r="S622">
        <f>IF(K622,M622*P622*C622*D622,"")</f>
        <v>0</v>
      </c>
      <c r="T622">
        <f>IF(K622,-IF(F622&gt;0,F622*Journal!$E622*P622*C622*D622,P622*E622),"")</f>
        <v>0</v>
      </c>
      <c r="U622">
        <f>IF(K622,IF(S622&gt;0,"W",IF(S622&lt;0,"L","B")),"")</f>
        <v>0</v>
      </c>
      <c r="V622">
        <f>IF(K622,S622+T622,"")</f>
        <v>0</v>
      </c>
      <c r="W622">
        <f>IF(K622,V622/O622,"")</f>
        <v>0</v>
      </c>
      <c r="X622">
        <f>IF(K622,M622/H622,"")</f>
        <v>0</v>
      </c>
      <c r="Y622">
        <f>IF(AND(OR(J622="OK",J622="OPEN"),ISNUMBER(Journal!$G622)),G622*(Journal!$G622-Journal!$E622)/H622,"")</f>
        <v>0</v>
      </c>
      <c r="Z622">
        <f>IF(AA622="","",IF(AND(ISNUMBER(Settings!$D$5),ISNUMBER(Settings!$E$5),IF(Settings!$D$5&lt;=Settings!$E$5,AND(AA622&gt;=Settings!$D$5,AA622&lt;Settings!$E$5),OR(AA622&gt;=Settings!$D$5,AA622&lt;Settings!$E$5))),Settings!$A$5,IF(AND(ISNUMBER(Settings!$D$6),ISNUMBER(Settings!$E$6),IF(Settings!$D$6&lt;=Settings!$E$6,AND(AA622&gt;=Settings!$D$6,AA622&lt;Settings!$E$6),OR(AA622&gt;=Settings!$D$6,AA622&lt;Settings!$E$6))),Settings!$A$6,IF(AND(ISNUMBER(Settings!$D$7),ISNUMBER(Settings!$E$7),IF(Settings!$D$7&lt;=Settings!$E$7,AND(AA622&gt;=Settings!$D$7,AA622&lt;Settings!$E$7),OR(AA622&gt;=Settings!$D$7,AA622&lt;Settings!$E$7))),Settings!$A$7,IF(AND(ISNUMBER(Settings!$D$8),ISNUMBER(Settings!$E$8),IF(Settings!$D$8&lt;=Settings!$E$8,AND(AA622&gt;=Settings!$D$8,AA622&lt;Settings!$E$8),OR(AA622&gt;=Settings!$D$8,AA622&lt;Settings!$E$8))),Settings!$A$8,IF(AND(ISNUMBER(Settings!$D$9),ISNUMBER(Settings!$E$9),IF(Settings!$D$9&lt;=Settings!$E$9,AND(AA622&gt;=Settings!$D$9,AA622&lt;Settings!$E$9),OR(AA622&gt;=Settings!$D$9,AA622&lt;Settings!$E$9))),Settings!$A$9,IF(AND(ISNUMBER(Settings!$D$10),ISNUMBER(Settings!$E$10),IF(Settings!$D$10&lt;=Settings!$E$10,AND(AA622&gt;=Settings!$D$10,AA622&lt;Settings!$E$10),OR(AA622&gt;=Settings!$D$10,AA622&lt;Settings!$E$10))),Settings!$A$10,"")))))))</f>
        <v>0</v>
      </c>
      <c r="AA622">
        <f>IF(AND(A622,ISNUMBER(Journal!$B622)),MOD(ROUND(MOD(Journal!$B622,1)*1440,0)-ROUND(Journal!$D$8*60,0),1440),"")</f>
        <v>0</v>
      </c>
      <c r="AB622">
        <f>IF(G622=1,"LONG",IF(G622=-1,"SHORT",""))</f>
        <v>0</v>
      </c>
      <c r="AC622">
        <f>AC621+IF(K622,1,0)</f>
        <v>0</v>
      </c>
      <c r="AD622">
        <f>IF(K622,AC622,"")</f>
        <v>0</v>
      </c>
      <c r="AE622">
        <f>J622="OPEN"</f>
        <v>0</v>
      </c>
      <c r="AF622">
        <f>AND(J622&lt;&gt;"",J622&lt;&gt;"OK",J622&lt;&gt;"OPEN")</f>
        <v>0</v>
      </c>
      <c r="AH622">
        <v>611</v>
      </c>
      <c r="AI622">
        <f>IF(AH622&gt;$AZ$11,"",IF(AH622=0,Journal!$D$3,INDEX($Q$11:$Q$1010,MATCH(AH622,$AD$11:$AD$1010,0))))</f>
        <v>0</v>
      </c>
      <c r="AJ622">
        <v>612</v>
      </c>
      <c r="AK622">
        <f>IF(AJ622&gt;$AZ$11,"",INDEX($P$11:$P$1010,MATCH(AJ622,$AD$11:$AD$1010,0)))</f>
        <v>0</v>
      </c>
    </row>
    <row r="623" spans="1:37">
      <c r="A623">
        <f>COUNTA(Journal!A623:M623)&gt;0</f>
        <v>0</v>
      </c>
      <c r="B623">
        <f>IF(Journal!$C623="",0,IFERROR(MATCH(Journal!$C623,Markets!$A$5:$A$154,0),0))</f>
        <v>0</v>
      </c>
      <c r="C623">
        <f>IF(B623&gt;0,INDEX(Markets!$C$5:$C$154,B623),"")</f>
        <v>0</v>
      </c>
      <c r="D623">
        <f>IF(B623&gt;0,INDEX(Markets!$F$5:$F$154,B623),"")</f>
        <v>0</v>
      </c>
      <c r="E623">
        <f>IF(B623&gt;0,IF(INDEX(Markets!$G$5:$G$154,B623)="",Journal!$D$4,INDEX(Markets!$G$5:$G$154,B623)),"")</f>
        <v>0</v>
      </c>
      <c r="F623">
        <f>IF(B623&gt;0,N(INDEX(Markets!$H$5:$H$154,B623)),0)</f>
        <v>0</v>
      </c>
      <c r="G623">
        <f>IF(Journal!$D623="LONG",1,IF(Journal!$D623="SHORT",-1,0))</f>
        <v>0</v>
      </c>
      <c r="H623">
        <f>IF(AND(ISNUMBER(Journal!$E623),ISNUMBER(Journal!$F623)),ABS(Journal!$E623-Journal!$F623),"")</f>
        <v>0</v>
      </c>
      <c r="I623">
        <f>IF(NOT(A623),"",IF(Journal!$C623="","INSTRUMENT MISSING",IF(B623=0,"UNKNOWN INSTRUMENT",IF(OR(NOT(ISNUMBER(C623)),NOT(ISNUMBER(D623))),"INSTRUMENT SPECS MISSING",IF(OR(C623&lt;=0,D623&lt;=0),"INSTRUMENT SPECS MISSING",IF(NOT(ISNUMBER(Journal!$E623)),"ENTRY MISSING",IF(NOT(ISNUMBER(Journal!$F623)),"SL MISSING",IF(Journal!$F623=Journal!$E623,"SL = ENTRY",IF(G623=0,"DIRECTION MISSING",IF(G623*(Journal!$E623-Journal!$F623)&lt;=0,"SL WRONG SIDE",IF(NOT(AND(ISNUMBER(Journal!$L623),Journal!$L623&gt;0)),IF(TRUE,"LOTS MISSING","RISK MISSING"),"")))))))))))</f>
        <v>0</v>
      </c>
      <c r="J623">
        <f>IF(NOT(A623),"",IF(I623&lt;&gt;"",I623,IF(AND(ISNUMBER(Journal!$G623),G623*(Journal!$G623-Journal!$E623)&lt;=0),"TP1 WRONG SIDE",IF(AND(ISNUMBER(Journal!$H623),G623*(Journal!$H623-Journal!$E623)&lt;=0),"TP2 WRONG SIDE",IF(AND(ISNUMBER(Journal!$I623),G623*(Journal!$I623-Journal!$E623)&lt;=0),"TP3 WRONG SIDE",IF(Journal!$K623="","OPEN",IF(AND(Journal!$M623&lt;&gt;"",OR(NOT(ISNUMBER(Journal!$M623)),Journal!$M623&lt;=0,Journal!$M623&gt;=1)),"TP1 % INVALID",IF(Journal!$K623="SL","OK",IF(Journal!$K623="TP",IF(ISNUMBER(Journal!$G623),"OK","TP1 MISSING"),IF(Journal!$K623="Manual exit",IF(ISNUMBER(Journal!$J623),"OK","MANUAL MISSING"),IF(Journal!$K623="TP1 + Breakeven",IF(ISNUMBER(Journal!$G623),"OK","TP1 MISSING"),IF(Journal!$K623="TP1 + Manual",IF(ISNUMBER(Journal!$G623),IF(ISNUMBER(Journal!$J623),"OK","MANUAL MISSING"),IF(ISNUMBER(Journal!$J623),"TP1 MISSING","TP1 &amp; MANUAL MISSING")),IF(Journal!$K623="Multiple TP",IF(ISNUMBER(Journal!$G623),IF(ISNUMBER(Journal!$H623),"OK","TP2 MISSING"),IF(ISNUMBER(Journal!$H623),"TP1 MISSING","TP1 &amp; TP2 MISSING")),"UNKNOWN OUTCOME")))))))))))))</f>
        <v>0</v>
      </c>
      <c r="K623">
        <f>J623="OK"</f>
        <v>0</v>
      </c>
      <c r="L623">
        <f>IF(ISNUMBER(Journal!$M623),Journal!$M623,0.5)</f>
        <v>0</v>
      </c>
      <c r="M623">
        <f>IF(NOT(K623),"",G623*IF(Journal!$K623="SL",Journal!$F623-Journal!$E623,IF(Journal!$K623="TP",Journal!$G623-Journal!$E623,IF(Journal!$K623="Manual exit",Journal!$J623-Journal!$E623,IF(Journal!$K623="TP1 + Breakeven",L623*(Journal!$G623-Journal!$E623),IF(Journal!$K623="TP1 + Manual",L623*(Journal!$G623-Journal!$E623)+(1-L623)*(Journal!$J623-Journal!$E623),(Journal!$G623+Journal!$H623+IF(ISNUMBER(Journal!$I623),Journal!$I623,0))/IF(ISNUMBER(Journal!$I623),3,2)-Journal!$E623))))))</f>
        <v>0</v>
      </c>
      <c r="N623">
        <f>IF(K623,Journal!$E623+G623*M623,"")</f>
        <v>0</v>
      </c>
      <c r="O623">
        <f>Q622</f>
        <v>0</v>
      </c>
      <c r="P623">
        <f>IF(OR(NOT(A623),I623&lt;&gt;""),"",Journal!$L623)</f>
        <v>0</v>
      </c>
      <c r="Q623">
        <f>O623+IF(K623,V623,0)</f>
        <v>0</v>
      </c>
      <c r="R623">
        <f>IF(P623="","",H623*P623*C623*D623)</f>
        <v>0</v>
      </c>
      <c r="S623">
        <f>IF(K623,M623*P623*C623*D623,"")</f>
        <v>0</v>
      </c>
      <c r="T623">
        <f>IF(K623,-IF(F623&gt;0,F623*Journal!$E623*P623*C623*D623,P623*E623),"")</f>
        <v>0</v>
      </c>
      <c r="U623">
        <f>IF(K623,IF(S623&gt;0,"W",IF(S623&lt;0,"L","B")),"")</f>
        <v>0</v>
      </c>
      <c r="V623">
        <f>IF(K623,S623+T623,"")</f>
        <v>0</v>
      </c>
      <c r="W623">
        <f>IF(K623,V623/O623,"")</f>
        <v>0</v>
      </c>
      <c r="X623">
        <f>IF(K623,M623/H623,"")</f>
        <v>0</v>
      </c>
      <c r="Y623">
        <f>IF(AND(OR(J623="OK",J623="OPEN"),ISNUMBER(Journal!$G623)),G623*(Journal!$G623-Journal!$E623)/H623,"")</f>
        <v>0</v>
      </c>
      <c r="Z623">
        <f>IF(AA623="","",IF(AND(ISNUMBER(Settings!$D$5),ISNUMBER(Settings!$E$5),IF(Settings!$D$5&lt;=Settings!$E$5,AND(AA623&gt;=Settings!$D$5,AA623&lt;Settings!$E$5),OR(AA623&gt;=Settings!$D$5,AA623&lt;Settings!$E$5))),Settings!$A$5,IF(AND(ISNUMBER(Settings!$D$6),ISNUMBER(Settings!$E$6),IF(Settings!$D$6&lt;=Settings!$E$6,AND(AA623&gt;=Settings!$D$6,AA623&lt;Settings!$E$6),OR(AA623&gt;=Settings!$D$6,AA623&lt;Settings!$E$6))),Settings!$A$6,IF(AND(ISNUMBER(Settings!$D$7),ISNUMBER(Settings!$E$7),IF(Settings!$D$7&lt;=Settings!$E$7,AND(AA623&gt;=Settings!$D$7,AA623&lt;Settings!$E$7),OR(AA623&gt;=Settings!$D$7,AA623&lt;Settings!$E$7))),Settings!$A$7,IF(AND(ISNUMBER(Settings!$D$8),ISNUMBER(Settings!$E$8),IF(Settings!$D$8&lt;=Settings!$E$8,AND(AA623&gt;=Settings!$D$8,AA623&lt;Settings!$E$8),OR(AA623&gt;=Settings!$D$8,AA623&lt;Settings!$E$8))),Settings!$A$8,IF(AND(ISNUMBER(Settings!$D$9),ISNUMBER(Settings!$E$9),IF(Settings!$D$9&lt;=Settings!$E$9,AND(AA623&gt;=Settings!$D$9,AA623&lt;Settings!$E$9),OR(AA623&gt;=Settings!$D$9,AA623&lt;Settings!$E$9))),Settings!$A$9,IF(AND(ISNUMBER(Settings!$D$10),ISNUMBER(Settings!$E$10),IF(Settings!$D$10&lt;=Settings!$E$10,AND(AA623&gt;=Settings!$D$10,AA623&lt;Settings!$E$10),OR(AA623&gt;=Settings!$D$10,AA623&lt;Settings!$E$10))),Settings!$A$10,"")))))))</f>
        <v>0</v>
      </c>
      <c r="AA623">
        <f>IF(AND(A623,ISNUMBER(Journal!$B623)),MOD(ROUND(MOD(Journal!$B623,1)*1440,0)-ROUND(Journal!$D$8*60,0),1440),"")</f>
        <v>0</v>
      </c>
      <c r="AB623">
        <f>IF(G623=1,"LONG",IF(G623=-1,"SHORT",""))</f>
        <v>0</v>
      </c>
      <c r="AC623">
        <f>AC622+IF(K623,1,0)</f>
        <v>0</v>
      </c>
      <c r="AD623">
        <f>IF(K623,AC623,"")</f>
        <v>0</v>
      </c>
      <c r="AE623">
        <f>J623="OPEN"</f>
        <v>0</v>
      </c>
      <c r="AF623">
        <f>AND(J623&lt;&gt;"",J623&lt;&gt;"OK",J623&lt;&gt;"OPEN")</f>
        <v>0</v>
      </c>
      <c r="AH623">
        <v>612</v>
      </c>
      <c r="AI623">
        <f>IF(AH623&gt;$AZ$11,"",IF(AH623=0,Journal!$D$3,INDEX($Q$11:$Q$1010,MATCH(AH623,$AD$11:$AD$1010,0))))</f>
        <v>0</v>
      </c>
      <c r="AJ623">
        <v>613</v>
      </c>
      <c r="AK623">
        <f>IF(AJ623&gt;$AZ$11,"",INDEX($P$11:$P$1010,MATCH(AJ623,$AD$11:$AD$1010,0)))</f>
        <v>0</v>
      </c>
    </row>
    <row r="624" spans="1:37">
      <c r="A624">
        <f>COUNTA(Journal!A624:M624)&gt;0</f>
        <v>0</v>
      </c>
      <c r="B624">
        <f>IF(Journal!$C624="",0,IFERROR(MATCH(Journal!$C624,Markets!$A$5:$A$154,0),0))</f>
        <v>0</v>
      </c>
      <c r="C624">
        <f>IF(B624&gt;0,INDEX(Markets!$C$5:$C$154,B624),"")</f>
        <v>0</v>
      </c>
      <c r="D624">
        <f>IF(B624&gt;0,INDEX(Markets!$F$5:$F$154,B624),"")</f>
        <v>0</v>
      </c>
      <c r="E624">
        <f>IF(B624&gt;0,IF(INDEX(Markets!$G$5:$G$154,B624)="",Journal!$D$4,INDEX(Markets!$G$5:$G$154,B624)),"")</f>
        <v>0</v>
      </c>
      <c r="F624">
        <f>IF(B624&gt;0,N(INDEX(Markets!$H$5:$H$154,B624)),0)</f>
        <v>0</v>
      </c>
      <c r="G624">
        <f>IF(Journal!$D624="LONG",1,IF(Journal!$D624="SHORT",-1,0))</f>
        <v>0</v>
      </c>
      <c r="H624">
        <f>IF(AND(ISNUMBER(Journal!$E624),ISNUMBER(Journal!$F624)),ABS(Journal!$E624-Journal!$F624),"")</f>
        <v>0</v>
      </c>
      <c r="I624">
        <f>IF(NOT(A624),"",IF(Journal!$C624="","INSTRUMENT MISSING",IF(B624=0,"UNKNOWN INSTRUMENT",IF(OR(NOT(ISNUMBER(C624)),NOT(ISNUMBER(D624))),"INSTRUMENT SPECS MISSING",IF(OR(C624&lt;=0,D624&lt;=0),"INSTRUMENT SPECS MISSING",IF(NOT(ISNUMBER(Journal!$E624)),"ENTRY MISSING",IF(NOT(ISNUMBER(Journal!$F624)),"SL MISSING",IF(Journal!$F624=Journal!$E624,"SL = ENTRY",IF(G624=0,"DIRECTION MISSING",IF(G624*(Journal!$E624-Journal!$F624)&lt;=0,"SL WRONG SIDE",IF(NOT(AND(ISNUMBER(Journal!$L624),Journal!$L624&gt;0)),IF(TRUE,"LOTS MISSING","RISK MISSING"),"")))))))))))</f>
        <v>0</v>
      </c>
      <c r="J624">
        <f>IF(NOT(A624),"",IF(I624&lt;&gt;"",I624,IF(AND(ISNUMBER(Journal!$G624),G624*(Journal!$G624-Journal!$E624)&lt;=0),"TP1 WRONG SIDE",IF(AND(ISNUMBER(Journal!$H624),G624*(Journal!$H624-Journal!$E624)&lt;=0),"TP2 WRONG SIDE",IF(AND(ISNUMBER(Journal!$I624),G624*(Journal!$I624-Journal!$E624)&lt;=0),"TP3 WRONG SIDE",IF(Journal!$K624="","OPEN",IF(AND(Journal!$M624&lt;&gt;"",OR(NOT(ISNUMBER(Journal!$M624)),Journal!$M624&lt;=0,Journal!$M624&gt;=1)),"TP1 % INVALID",IF(Journal!$K624="SL","OK",IF(Journal!$K624="TP",IF(ISNUMBER(Journal!$G624),"OK","TP1 MISSING"),IF(Journal!$K624="Manual exit",IF(ISNUMBER(Journal!$J624),"OK","MANUAL MISSING"),IF(Journal!$K624="TP1 + Breakeven",IF(ISNUMBER(Journal!$G624),"OK","TP1 MISSING"),IF(Journal!$K624="TP1 + Manual",IF(ISNUMBER(Journal!$G624),IF(ISNUMBER(Journal!$J624),"OK","MANUAL MISSING"),IF(ISNUMBER(Journal!$J624),"TP1 MISSING","TP1 &amp; MANUAL MISSING")),IF(Journal!$K624="Multiple TP",IF(ISNUMBER(Journal!$G624),IF(ISNUMBER(Journal!$H624),"OK","TP2 MISSING"),IF(ISNUMBER(Journal!$H624),"TP1 MISSING","TP1 &amp; TP2 MISSING")),"UNKNOWN OUTCOME")))))))))))))</f>
        <v>0</v>
      </c>
      <c r="K624">
        <f>J624="OK"</f>
        <v>0</v>
      </c>
      <c r="L624">
        <f>IF(ISNUMBER(Journal!$M624),Journal!$M624,0.5)</f>
        <v>0</v>
      </c>
      <c r="M624">
        <f>IF(NOT(K624),"",G624*IF(Journal!$K624="SL",Journal!$F624-Journal!$E624,IF(Journal!$K624="TP",Journal!$G624-Journal!$E624,IF(Journal!$K624="Manual exit",Journal!$J624-Journal!$E624,IF(Journal!$K624="TP1 + Breakeven",L624*(Journal!$G624-Journal!$E624),IF(Journal!$K624="TP1 + Manual",L624*(Journal!$G624-Journal!$E624)+(1-L624)*(Journal!$J624-Journal!$E624),(Journal!$G624+Journal!$H624+IF(ISNUMBER(Journal!$I624),Journal!$I624,0))/IF(ISNUMBER(Journal!$I624),3,2)-Journal!$E624))))))</f>
        <v>0</v>
      </c>
      <c r="N624">
        <f>IF(K624,Journal!$E624+G624*M624,"")</f>
        <v>0</v>
      </c>
      <c r="O624">
        <f>Q623</f>
        <v>0</v>
      </c>
      <c r="P624">
        <f>IF(OR(NOT(A624),I624&lt;&gt;""),"",Journal!$L624)</f>
        <v>0</v>
      </c>
      <c r="Q624">
        <f>O624+IF(K624,V624,0)</f>
        <v>0</v>
      </c>
      <c r="R624">
        <f>IF(P624="","",H624*P624*C624*D624)</f>
        <v>0</v>
      </c>
      <c r="S624">
        <f>IF(K624,M624*P624*C624*D624,"")</f>
        <v>0</v>
      </c>
      <c r="T624">
        <f>IF(K624,-IF(F624&gt;0,F624*Journal!$E624*P624*C624*D624,P624*E624),"")</f>
        <v>0</v>
      </c>
      <c r="U624">
        <f>IF(K624,IF(S624&gt;0,"W",IF(S624&lt;0,"L","B")),"")</f>
        <v>0</v>
      </c>
      <c r="V624">
        <f>IF(K624,S624+T624,"")</f>
        <v>0</v>
      </c>
      <c r="W624">
        <f>IF(K624,V624/O624,"")</f>
        <v>0</v>
      </c>
      <c r="X624">
        <f>IF(K624,M624/H624,"")</f>
        <v>0</v>
      </c>
      <c r="Y624">
        <f>IF(AND(OR(J624="OK",J624="OPEN"),ISNUMBER(Journal!$G624)),G624*(Journal!$G624-Journal!$E624)/H624,"")</f>
        <v>0</v>
      </c>
      <c r="Z624">
        <f>IF(AA624="","",IF(AND(ISNUMBER(Settings!$D$5),ISNUMBER(Settings!$E$5),IF(Settings!$D$5&lt;=Settings!$E$5,AND(AA624&gt;=Settings!$D$5,AA624&lt;Settings!$E$5),OR(AA624&gt;=Settings!$D$5,AA624&lt;Settings!$E$5))),Settings!$A$5,IF(AND(ISNUMBER(Settings!$D$6),ISNUMBER(Settings!$E$6),IF(Settings!$D$6&lt;=Settings!$E$6,AND(AA624&gt;=Settings!$D$6,AA624&lt;Settings!$E$6),OR(AA624&gt;=Settings!$D$6,AA624&lt;Settings!$E$6))),Settings!$A$6,IF(AND(ISNUMBER(Settings!$D$7),ISNUMBER(Settings!$E$7),IF(Settings!$D$7&lt;=Settings!$E$7,AND(AA624&gt;=Settings!$D$7,AA624&lt;Settings!$E$7),OR(AA624&gt;=Settings!$D$7,AA624&lt;Settings!$E$7))),Settings!$A$7,IF(AND(ISNUMBER(Settings!$D$8),ISNUMBER(Settings!$E$8),IF(Settings!$D$8&lt;=Settings!$E$8,AND(AA624&gt;=Settings!$D$8,AA624&lt;Settings!$E$8),OR(AA624&gt;=Settings!$D$8,AA624&lt;Settings!$E$8))),Settings!$A$8,IF(AND(ISNUMBER(Settings!$D$9),ISNUMBER(Settings!$E$9),IF(Settings!$D$9&lt;=Settings!$E$9,AND(AA624&gt;=Settings!$D$9,AA624&lt;Settings!$E$9),OR(AA624&gt;=Settings!$D$9,AA624&lt;Settings!$E$9))),Settings!$A$9,IF(AND(ISNUMBER(Settings!$D$10),ISNUMBER(Settings!$E$10),IF(Settings!$D$10&lt;=Settings!$E$10,AND(AA624&gt;=Settings!$D$10,AA624&lt;Settings!$E$10),OR(AA624&gt;=Settings!$D$10,AA624&lt;Settings!$E$10))),Settings!$A$10,"")))))))</f>
        <v>0</v>
      </c>
      <c r="AA624">
        <f>IF(AND(A624,ISNUMBER(Journal!$B624)),MOD(ROUND(MOD(Journal!$B624,1)*1440,0)-ROUND(Journal!$D$8*60,0),1440),"")</f>
        <v>0</v>
      </c>
      <c r="AB624">
        <f>IF(G624=1,"LONG",IF(G624=-1,"SHORT",""))</f>
        <v>0</v>
      </c>
      <c r="AC624">
        <f>AC623+IF(K624,1,0)</f>
        <v>0</v>
      </c>
      <c r="AD624">
        <f>IF(K624,AC624,"")</f>
        <v>0</v>
      </c>
      <c r="AE624">
        <f>J624="OPEN"</f>
        <v>0</v>
      </c>
      <c r="AF624">
        <f>AND(J624&lt;&gt;"",J624&lt;&gt;"OK",J624&lt;&gt;"OPEN")</f>
        <v>0</v>
      </c>
      <c r="AH624">
        <v>613</v>
      </c>
      <c r="AI624">
        <f>IF(AH624&gt;$AZ$11,"",IF(AH624=0,Journal!$D$3,INDEX($Q$11:$Q$1010,MATCH(AH624,$AD$11:$AD$1010,0))))</f>
        <v>0</v>
      </c>
      <c r="AJ624">
        <v>614</v>
      </c>
      <c r="AK624">
        <f>IF(AJ624&gt;$AZ$11,"",INDEX($P$11:$P$1010,MATCH(AJ624,$AD$11:$AD$1010,0)))</f>
        <v>0</v>
      </c>
    </row>
    <row r="625" spans="1:37">
      <c r="A625">
        <f>COUNTA(Journal!A625:M625)&gt;0</f>
        <v>0</v>
      </c>
      <c r="B625">
        <f>IF(Journal!$C625="",0,IFERROR(MATCH(Journal!$C625,Markets!$A$5:$A$154,0),0))</f>
        <v>0</v>
      </c>
      <c r="C625">
        <f>IF(B625&gt;0,INDEX(Markets!$C$5:$C$154,B625),"")</f>
        <v>0</v>
      </c>
      <c r="D625">
        <f>IF(B625&gt;0,INDEX(Markets!$F$5:$F$154,B625),"")</f>
        <v>0</v>
      </c>
      <c r="E625">
        <f>IF(B625&gt;0,IF(INDEX(Markets!$G$5:$G$154,B625)="",Journal!$D$4,INDEX(Markets!$G$5:$G$154,B625)),"")</f>
        <v>0</v>
      </c>
      <c r="F625">
        <f>IF(B625&gt;0,N(INDEX(Markets!$H$5:$H$154,B625)),0)</f>
        <v>0</v>
      </c>
      <c r="G625">
        <f>IF(Journal!$D625="LONG",1,IF(Journal!$D625="SHORT",-1,0))</f>
        <v>0</v>
      </c>
      <c r="H625">
        <f>IF(AND(ISNUMBER(Journal!$E625),ISNUMBER(Journal!$F625)),ABS(Journal!$E625-Journal!$F625),"")</f>
        <v>0</v>
      </c>
      <c r="I625">
        <f>IF(NOT(A625),"",IF(Journal!$C625="","INSTRUMENT MISSING",IF(B625=0,"UNKNOWN INSTRUMENT",IF(OR(NOT(ISNUMBER(C625)),NOT(ISNUMBER(D625))),"INSTRUMENT SPECS MISSING",IF(OR(C625&lt;=0,D625&lt;=0),"INSTRUMENT SPECS MISSING",IF(NOT(ISNUMBER(Journal!$E625)),"ENTRY MISSING",IF(NOT(ISNUMBER(Journal!$F625)),"SL MISSING",IF(Journal!$F625=Journal!$E625,"SL = ENTRY",IF(G625=0,"DIRECTION MISSING",IF(G625*(Journal!$E625-Journal!$F625)&lt;=0,"SL WRONG SIDE",IF(NOT(AND(ISNUMBER(Journal!$L625),Journal!$L625&gt;0)),IF(TRUE,"LOTS MISSING","RISK MISSING"),"")))))))))))</f>
        <v>0</v>
      </c>
      <c r="J625">
        <f>IF(NOT(A625),"",IF(I625&lt;&gt;"",I625,IF(AND(ISNUMBER(Journal!$G625),G625*(Journal!$G625-Journal!$E625)&lt;=0),"TP1 WRONG SIDE",IF(AND(ISNUMBER(Journal!$H625),G625*(Journal!$H625-Journal!$E625)&lt;=0),"TP2 WRONG SIDE",IF(AND(ISNUMBER(Journal!$I625),G625*(Journal!$I625-Journal!$E625)&lt;=0),"TP3 WRONG SIDE",IF(Journal!$K625="","OPEN",IF(AND(Journal!$M625&lt;&gt;"",OR(NOT(ISNUMBER(Journal!$M625)),Journal!$M625&lt;=0,Journal!$M625&gt;=1)),"TP1 % INVALID",IF(Journal!$K625="SL","OK",IF(Journal!$K625="TP",IF(ISNUMBER(Journal!$G625),"OK","TP1 MISSING"),IF(Journal!$K625="Manual exit",IF(ISNUMBER(Journal!$J625),"OK","MANUAL MISSING"),IF(Journal!$K625="TP1 + Breakeven",IF(ISNUMBER(Journal!$G625),"OK","TP1 MISSING"),IF(Journal!$K625="TP1 + Manual",IF(ISNUMBER(Journal!$G625),IF(ISNUMBER(Journal!$J625),"OK","MANUAL MISSING"),IF(ISNUMBER(Journal!$J625),"TP1 MISSING","TP1 &amp; MANUAL MISSING")),IF(Journal!$K625="Multiple TP",IF(ISNUMBER(Journal!$G625),IF(ISNUMBER(Journal!$H625),"OK","TP2 MISSING"),IF(ISNUMBER(Journal!$H625),"TP1 MISSING","TP1 &amp; TP2 MISSING")),"UNKNOWN OUTCOME")))))))))))))</f>
        <v>0</v>
      </c>
      <c r="K625">
        <f>J625="OK"</f>
        <v>0</v>
      </c>
      <c r="L625">
        <f>IF(ISNUMBER(Journal!$M625),Journal!$M625,0.5)</f>
        <v>0</v>
      </c>
      <c r="M625">
        <f>IF(NOT(K625),"",G625*IF(Journal!$K625="SL",Journal!$F625-Journal!$E625,IF(Journal!$K625="TP",Journal!$G625-Journal!$E625,IF(Journal!$K625="Manual exit",Journal!$J625-Journal!$E625,IF(Journal!$K625="TP1 + Breakeven",L625*(Journal!$G625-Journal!$E625),IF(Journal!$K625="TP1 + Manual",L625*(Journal!$G625-Journal!$E625)+(1-L625)*(Journal!$J625-Journal!$E625),(Journal!$G625+Journal!$H625+IF(ISNUMBER(Journal!$I625),Journal!$I625,0))/IF(ISNUMBER(Journal!$I625),3,2)-Journal!$E625))))))</f>
        <v>0</v>
      </c>
      <c r="N625">
        <f>IF(K625,Journal!$E625+G625*M625,"")</f>
        <v>0</v>
      </c>
      <c r="O625">
        <f>Q624</f>
        <v>0</v>
      </c>
      <c r="P625">
        <f>IF(OR(NOT(A625),I625&lt;&gt;""),"",Journal!$L625)</f>
        <v>0</v>
      </c>
      <c r="Q625">
        <f>O625+IF(K625,V625,0)</f>
        <v>0</v>
      </c>
      <c r="R625">
        <f>IF(P625="","",H625*P625*C625*D625)</f>
        <v>0</v>
      </c>
      <c r="S625">
        <f>IF(K625,M625*P625*C625*D625,"")</f>
        <v>0</v>
      </c>
      <c r="T625">
        <f>IF(K625,-IF(F625&gt;0,F625*Journal!$E625*P625*C625*D625,P625*E625),"")</f>
        <v>0</v>
      </c>
      <c r="U625">
        <f>IF(K625,IF(S625&gt;0,"W",IF(S625&lt;0,"L","B")),"")</f>
        <v>0</v>
      </c>
      <c r="V625">
        <f>IF(K625,S625+T625,"")</f>
        <v>0</v>
      </c>
      <c r="W625">
        <f>IF(K625,V625/O625,"")</f>
        <v>0</v>
      </c>
      <c r="X625">
        <f>IF(K625,M625/H625,"")</f>
        <v>0</v>
      </c>
      <c r="Y625">
        <f>IF(AND(OR(J625="OK",J625="OPEN"),ISNUMBER(Journal!$G625)),G625*(Journal!$G625-Journal!$E625)/H625,"")</f>
        <v>0</v>
      </c>
      <c r="Z625">
        <f>IF(AA625="","",IF(AND(ISNUMBER(Settings!$D$5),ISNUMBER(Settings!$E$5),IF(Settings!$D$5&lt;=Settings!$E$5,AND(AA625&gt;=Settings!$D$5,AA625&lt;Settings!$E$5),OR(AA625&gt;=Settings!$D$5,AA625&lt;Settings!$E$5))),Settings!$A$5,IF(AND(ISNUMBER(Settings!$D$6),ISNUMBER(Settings!$E$6),IF(Settings!$D$6&lt;=Settings!$E$6,AND(AA625&gt;=Settings!$D$6,AA625&lt;Settings!$E$6),OR(AA625&gt;=Settings!$D$6,AA625&lt;Settings!$E$6))),Settings!$A$6,IF(AND(ISNUMBER(Settings!$D$7),ISNUMBER(Settings!$E$7),IF(Settings!$D$7&lt;=Settings!$E$7,AND(AA625&gt;=Settings!$D$7,AA625&lt;Settings!$E$7),OR(AA625&gt;=Settings!$D$7,AA625&lt;Settings!$E$7))),Settings!$A$7,IF(AND(ISNUMBER(Settings!$D$8),ISNUMBER(Settings!$E$8),IF(Settings!$D$8&lt;=Settings!$E$8,AND(AA625&gt;=Settings!$D$8,AA625&lt;Settings!$E$8),OR(AA625&gt;=Settings!$D$8,AA625&lt;Settings!$E$8))),Settings!$A$8,IF(AND(ISNUMBER(Settings!$D$9),ISNUMBER(Settings!$E$9),IF(Settings!$D$9&lt;=Settings!$E$9,AND(AA625&gt;=Settings!$D$9,AA625&lt;Settings!$E$9),OR(AA625&gt;=Settings!$D$9,AA625&lt;Settings!$E$9))),Settings!$A$9,IF(AND(ISNUMBER(Settings!$D$10),ISNUMBER(Settings!$E$10),IF(Settings!$D$10&lt;=Settings!$E$10,AND(AA625&gt;=Settings!$D$10,AA625&lt;Settings!$E$10),OR(AA625&gt;=Settings!$D$10,AA625&lt;Settings!$E$10))),Settings!$A$10,"")))))))</f>
        <v>0</v>
      </c>
      <c r="AA625">
        <f>IF(AND(A625,ISNUMBER(Journal!$B625)),MOD(ROUND(MOD(Journal!$B625,1)*1440,0)-ROUND(Journal!$D$8*60,0),1440),"")</f>
        <v>0</v>
      </c>
      <c r="AB625">
        <f>IF(G625=1,"LONG",IF(G625=-1,"SHORT",""))</f>
        <v>0</v>
      </c>
      <c r="AC625">
        <f>AC624+IF(K625,1,0)</f>
        <v>0</v>
      </c>
      <c r="AD625">
        <f>IF(K625,AC625,"")</f>
        <v>0</v>
      </c>
      <c r="AE625">
        <f>J625="OPEN"</f>
        <v>0</v>
      </c>
      <c r="AF625">
        <f>AND(J625&lt;&gt;"",J625&lt;&gt;"OK",J625&lt;&gt;"OPEN")</f>
        <v>0</v>
      </c>
      <c r="AH625">
        <v>614</v>
      </c>
      <c r="AI625">
        <f>IF(AH625&gt;$AZ$11,"",IF(AH625=0,Journal!$D$3,INDEX($Q$11:$Q$1010,MATCH(AH625,$AD$11:$AD$1010,0))))</f>
        <v>0</v>
      </c>
      <c r="AJ625">
        <v>615</v>
      </c>
      <c r="AK625">
        <f>IF(AJ625&gt;$AZ$11,"",INDEX($P$11:$P$1010,MATCH(AJ625,$AD$11:$AD$1010,0)))</f>
        <v>0</v>
      </c>
    </row>
    <row r="626" spans="1:37">
      <c r="A626">
        <f>COUNTA(Journal!A626:M626)&gt;0</f>
        <v>0</v>
      </c>
      <c r="B626">
        <f>IF(Journal!$C626="",0,IFERROR(MATCH(Journal!$C626,Markets!$A$5:$A$154,0),0))</f>
        <v>0</v>
      </c>
      <c r="C626">
        <f>IF(B626&gt;0,INDEX(Markets!$C$5:$C$154,B626),"")</f>
        <v>0</v>
      </c>
      <c r="D626">
        <f>IF(B626&gt;0,INDEX(Markets!$F$5:$F$154,B626),"")</f>
        <v>0</v>
      </c>
      <c r="E626">
        <f>IF(B626&gt;0,IF(INDEX(Markets!$G$5:$G$154,B626)="",Journal!$D$4,INDEX(Markets!$G$5:$G$154,B626)),"")</f>
        <v>0</v>
      </c>
      <c r="F626">
        <f>IF(B626&gt;0,N(INDEX(Markets!$H$5:$H$154,B626)),0)</f>
        <v>0</v>
      </c>
      <c r="G626">
        <f>IF(Journal!$D626="LONG",1,IF(Journal!$D626="SHORT",-1,0))</f>
        <v>0</v>
      </c>
      <c r="H626">
        <f>IF(AND(ISNUMBER(Journal!$E626),ISNUMBER(Journal!$F626)),ABS(Journal!$E626-Journal!$F626),"")</f>
        <v>0</v>
      </c>
      <c r="I626">
        <f>IF(NOT(A626),"",IF(Journal!$C626="","INSTRUMENT MISSING",IF(B626=0,"UNKNOWN INSTRUMENT",IF(OR(NOT(ISNUMBER(C626)),NOT(ISNUMBER(D626))),"INSTRUMENT SPECS MISSING",IF(OR(C626&lt;=0,D626&lt;=0),"INSTRUMENT SPECS MISSING",IF(NOT(ISNUMBER(Journal!$E626)),"ENTRY MISSING",IF(NOT(ISNUMBER(Journal!$F626)),"SL MISSING",IF(Journal!$F626=Journal!$E626,"SL = ENTRY",IF(G626=0,"DIRECTION MISSING",IF(G626*(Journal!$E626-Journal!$F626)&lt;=0,"SL WRONG SIDE",IF(NOT(AND(ISNUMBER(Journal!$L626),Journal!$L626&gt;0)),IF(TRUE,"LOTS MISSING","RISK MISSING"),"")))))))))))</f>
        <v>0</v>
      </c>
      <c r="J626">
        <f>IF(NOT(A626),"",IF(I626&lt;&gt;"",I626,IF(AND(ISNUMBER(Journal!$G626),G626*(Journal!$G626-Journal!$E626)&lt;=0),"TP1 WRONG SIDE",IF(AND(ISNUMBER(Journal!$H626),G626*(Journal!$H626-Journal!$E626)&lt;=0),"TP2 WRONG SIDE",IF(AND(ISNUMBER(Journal!$I626),G626*(Journal!$I626-Journal!$E626)&lt;=0),"TP3 WRONG SIDE",IF(Journal!$K626="","OPEN",IF(AND(Journal!$M626&lt;&gt;"",OR(NOT(ISNUMBER(Journal!$M626)),Journal!$M626&lt;=0,Journal!$M626&gt;=1)),"TP1 % INVALID",IF(Journal!$K626="SL","OK",IF(Journal!$K626="TP",IF(ISNUMBER(Journal!$G626),"OK","TP1 MISSING"),IF(Journal!$K626="Manual exit",IF(ISNUMBER(Journal!$J626),"OK","MANUAL MISSING"),IF(Journal!$K626="TP1 + Breakeven",IF(ISNUMBER(Journal!$G626),"OK","TP1 MISSING"),IF(Journal!$K626="TP1 + Manual",IF(ISNUMBER(Journal!$G626),IF(ISNUMBER(Journal!$J626),"OK","MANUAL MISSING"),IF(ISNUMBER(Journal!$J626),"TP1 MISSING","TP1 &amp; MANUAL MISSING")),IF(Journal!$K626="Multiple TP",IF(ISNUMBER(Journal!$G626),IF(ISNUMBER(Journal!$H626),"OK","TP2 MISSING"),IF(ISNUMBER(Journal!$H626),"TP1 MISSING","TP1 &amp; TP2 MISSING")),"UNKNOWN OUTCOME")))))))))))))</f>
        <v>0</v>
      </c>
      <c r="K626">
        <f>J626="OK"</f>
        <v>0</v>
      </c>
      <c r="L626">
        <f>IF(ISNUMBER(Journal!$M626),Journal!$M626,0.5)</f>
        <v>0</v>
      </c>
      <c r="M626">
        <f>IF(NOT(K626),"",G626*IF(Journal!$K626="SL",Journal!$F626-Journal!$E626,IF(Journal!$K626="TP",Journal!$G626-Journal!$E626,IF(Journal!$K626="Manual exit",Journal!$J626-Journal!$E626,IF(Journal!$K626="TP1 + Breakeven",L626*(Journal!$G626-Journal!$E626),IF(Journal!$K626="TP1 + Manual",L626*(Journal!$G626-Journal!$E626)+(1-L626)*(Journal!$J626-Journal!$E626),(Journal!$G626+Journal!$H626+IF(ISNUMBER(Journal!$I626),Journal!$I626,0))/IF(ISNUMBER(Journal!$I626),3,2)-Journal!$E626))))))</f>
        <v>0</v>
      </c>
      <c r="N626">
        <f>IF(K626,Journal!$E626+G626*M626,"")</f>
        <v>0</v>
      </c>
      <c r="O626">
        <f>Q625</f>
        <v>0</v>
      </c>
      <c r="P626">
        <f>IF(OR(NOT(A626),I626&lt;&gt;""),"",Journal!$L626)</f>
        <v>0</v>
      </c>
      <c r="Q626">
        <f>O626+IF(K626,V626,0)</f>
        <v>0</v>
      </c>
      <c r="R626">
        <f>IF(P626="","",H626*P626*C626*D626)</f>
        <v>0</v>
      </c>
      <c r="S626">
        <f>IF(K626,M626*P626*C626*D626,"")</f>
        <v>0</v>
      </c>
      <c r="T626">
        <f>IF(K626,-IF(F626&gt;0,F626*Journal!$E626*P626*C626*D626,P626*E626),"")</f>
        <v>0</v>
      </c>
      <c r="U626">
        <f>IF(K626,IF(S626&gt;0,"W",IF(S626&lt;0,"L","B")),"")</f>
        <v>0</v>
      </c>
      <c r="V626">
        <f>IF(K626,S626+T626,"")</f>
        <v>0</v>
      </c>
      <c r="W626">
        <f>IF(K626,V626/O626,"")</f>
        <v>0</v>
      </c>
      <c r="X626">
        <f>IF(K626,M626/H626,"")</f>
        <v>0</v>
      </c>
      <c r="Y626">
        <f>IF(AND(OR(J626="OK",J626="OPEN"),ISNUMBER(Journal!$G626)),G626*(Journal!$G626-Journal!$E626)/H626,"")</f>
        <v>0</v>
      </c>
      <c r="Z626">
        <f>IF(AA626="","",IF(AND(ISNUMBER(Settings!$D$5),ISNUMBER(Settings!$E$5),IF(Settings!$D$5&lt;=Settings!$E$5,AND(AA626&gt;=Settings!$D$5,AA626&lt;Settings!$E$5),OR(AA626&gt;=Settings!$D$5,AA626&lt;Settings!$E$5))),Settings!$A$5,IF(AND(ISNUMBER(Settings!$D$6),ISNUMBER(Settings!$E$6),IF(Settings!$D$6&lt;=Settings!$E$6,AND(AA626&gt;=Settings!$D$6,AA626&lt;Settings!$E$6),OR(AA626&gt;=Settings!$D$6,AA626&lt;Settings!$E$6))),Settings!$A$6,IF(AND(ISNUMBER(Settings!$D$7),ISNUMBER(Settings!$E$7),IF(Settings!$D$7&lt;=Settings!$E$7,AND(AA626&gt;=Settings!$D$7,AA626&lt;Settings!$E$7),OR(AA626&gt;=Settings!$D$7,AA626&lt;Settings!$E$7))),Settings!$A$7,IF(AND(ISNUMBER(Settings!$D$8),ISNUMBER(Settings!$E$8),IF(Settings!$D$8&lt;=Settings!$E$8,AND(AA626&gt;=Settings!$D$8,AA626&lt;Settings!$E$8),OR(AA626&gt;=Settings!$D$8,AA626&lt;Settings!$E$8))),Settings!$A$8,IF(AND(ISNUMBER(Settings!$D$9),ISNUMBER(Settings!$E$9),IF(Settings!$D$9&lt;=Settings!$E$9,AND(AA626&gt;=Settings!$D$9,AA626&lt;Settings!$E$9),OR(AA626&gt;=Settings!$D$9,AA626&lt;Settings!$E$9))),Settings!$A$9,IF(AND(ISNUMBER(Settings!$D$10),ISNUMBER(Settings!$E$10),IF(Settings!$D$10&lt;=Settings!$E$10,AND(AA626&gt;=Settings!$D$10,AA626&lt;Settings!$E$10),OR(AA626&gt;=Settings!$D$10,AA626&lt;Settings!$E$10))),Settings!$A$10,"")))))))</f>
        <v>0</v>
      </c>
      <c r="AA626">
        <f>IF(AND(A626,ISNUMBER(Journal!$B626)),MOD(ROUND(MOD(Journal!$B626,1)*1440,0)-ROUND(Journal!$D$8*60,0),1440),"")</f>
        <v>0</v>
      </c>
      <c r="AB626">
        <f>IF(G626=1,"LONG",IF(G626=-1,"SHORT",""))</f>
        <v>0</v>
      </c>
      <c r="AC626">
        <f>AC625+IF(K626,1,0)</f>
        <v>0</v>
      </c>
      <c r="AD626">
        <f>IF(K626,AC626,"")</f>
        <v>0</v>
      </c>
      <c r="AE626">
        <f>J626="OPEN"</f>
        <v>0</v>
      </c>
      <c r="AF626">
        <f>AND(J626&lt;&gt;"",J626&lt;&gt;"OK",J626&lt;&gt;"OPEN")</f>
        <v>0</v>
      </c>
      <c r="AH626">
        <v>615</v>
      </c>
      <c r="AI626">
        <f>IF(AH626&gt;$AZ$11,"",IF(AH626=0,Journal!$D$3,INDEX($Q$11:$Q$1010,MATCH(AH626,$AD$11:$AD$1010,0))))</f>
        <v>0</v>
      </c>
      <c r="AJ626">
        <v>616</v>
      </c>
      <c r="AK626">
        <f>IF(AJ626&gt;$AZ$11,"",INDEX($P$11:$P$1010,MATCH(AJ626,$AD$11:$AD$1010,0)))</f>
        <v>0</v>
      </c>
    </row>
    <row r="627" spans="1:37">
      <c r="A627">
        <f>COUNTA(Journal!A627:M627)&gt;0</f>
        <v>0</v>
      </c>
      <c r="B627">
        <f>IF(Journal!$C627="",0,IFERROR(MATCH(Journal!$C627,Markets!$A$5:$A$154,0),0))</f>
        <v>0</v>
      </c>
      <c r="C627">
        <f>IF(B627&gt;0,INDEX(Markets!$C$5:$C$154,B627),"")</f>
        <v>0</v>
      </c>
      <c r="D627">
        <f>IF(B627&gt;0,INDEX(Markets!$F$5:$F$154,B627),"")</f>
        <v>0</v>
      </c>
      <c r="E627">
        <f>IF(B627&gt;0,IF(INDEX(Markets!$G$5:$G$154,B627)="",Journal!$D$4,INDEX(Markets!$G$5:$G$154,B627)),"")</f>
        <v>0</v>
      </c>
      <c r="F627">
        <f>IF(B627&gt;0,N(INDEX(Markets!$H$5:$H$154,B627)),0)</f>
        <v>0</v>
      </c>
      <c r="G627">
        <f>IF(Journal!$D627="LONG",1,IF(Journal!$D627="SHORT",-1,0))</f>
        <v>0</v>
      </c>
      <c r="H627">
        <f>IF(AND(ISNUMBER(Journal!$E627),ISNUMBER(Journal!$F627)),ABS(Journal!$E627-Journal!$F627),"")</f>
        <v>0</v>
      </c>
      <c r="I627">
        <f>IF(NOT(A627),"",IF(Journal!$C627="","INSTRUMENT MISSING",IF(B627=0,"UNKNOWN INSTRUMENT",IF(OR(NOT(ISNUMBER(C627)),NOT(ISNUMBER(D627))),"INSTRUMENT SPECS MISSING",IF(OR(C627&lt;=0,D627&lt;=0),"INSTRUMENT SPECS MISSING",IF(NOT(ISNUMBER(Journal!$E627)),"ENTRY MISSING",IF(NOT(ISNUMBER(Journal!$F627)),"SL MISSING",IF(Journal!$F627=Journal!$E627,"SL = ENTRY",IF(G627=0,"DIRECTION MISSING",IF(G627*(Journal!$E627-Journal!$F627)&lt;=0,"SL WRONG SIDE",IF(NOT(AND(ISNUMBER(Journal!$L627),Journal!$L627&gt;0)),IF(TRUE,"LOTS MISSING","RISK MISSING"),"")))))))))))</f>
        <v>0</v>
      </c>
      <c r="J627">
        <f>IF(NOT(A627),"",IF(I627&lt;&gt;"",I627,IF(AND(ISNUMBER(Journal!$G627),G627*(Journal!$G627-Journal!$E627)&lt;=0),"TP1 WRONG SIDE",IF(AND(ISNUMBER(Journal!$H627),G627*(Journal!$H627-Journal!$E627)&lt;=0),"TP2 WRONG SIDE",IF(AND(ISNUMBER(Journal!$I627),G627*(Journal!$I627-Journal!$E627)&lt;=0),"TP3 WRONG SIDE",IF(Journal!$K627="","OPEN",IF(AND(Journal!$M627&lt;&gt;"",OR(NOT(ISNUMBER(Journal!$M627)),Journal!$M627&lt;=0,Journal!$M627&gt;=1)),"TP1 % INVALID",IF(Journal!$K627="SL","OK",IF(Journal!$K627="TP",IF(ISNUMBER(Journal!$G627),"OK","TP1 MISSING"),IF(Journal!$K627="Manual exit",IF(ISNUMBER(Journal!$J627),"OK","MANUAL MISSING"),IF(Journal!$K627="TP1 + Breakeven",IF(ISNUMBER(Journal!$G627),"OK","TP1 MISSING"),IF(Journal!$K627="TP1 + Manual",IF(ISNUMBER(Journal!$G627),IF(ISNUMBER(Journal!$J627),"OK","MANUAL MISSING"),IF(ISNUMBER(Journal!$J627),"TP1 MISSING","TP1 &amp; MANUAL MISSING")),IF(Journal!$K627="Multiple TP",IF(ISNUMBER(Journal!$G627),IF(ISNUMBER(Journal!$H627),"OK","TP2 MISSING"),IF(ISNUMBER(Journal!$H627),"TP1 MISSING","TP1 &amp; TP2 MISSING")),"UNKNOWN OUTCOME")))))))))))))</f>
        <v>0</v>
      </c>
      <c r="K627">
        <f>J627="OK"</f>
        <v>0</v>
      </c>
      <c r="L627">
        <f>IF(ISNUMBER(Journal!$M627),Journal!$M627,0.5)</f>
        <v>0</v>
      </c>
      <c r="M627">
        <f>IF(NOT(K627),"",G627*IF(Journal!$K627="SL",Journal!$F627-Journal!$E627,IF(Journal!$K627="TP",Journal!$G627-Journal!$E627,IF(Journal!$K627="Manual exit",Journal!$J627-Journal!$E627,IF(Journal!$K627="TP1 + Breakeven",L627*(Journal!$G627-Journal!$E627),IF(Journal!$K627="TP1 + Manual",L627*(Journal!$G627-Journal!$E627)+(1-L627)*(Journal!$J627-Journal!$E627),(Journal!$G627+Journal!$H627+IF(ISNUMBER(Journal!$I627),Journal!$I627,0))/IF(ISNUMBER(Journal!$I627),3,2)-Journal!$E627))))))</f>
        <v>0</v>
      </c>
      <c r="N627">
        <f>IF(K627,Journal!$E627+G627*M627,"")</f>
        <v>0</v>
      </c>
      <c r="O627">
        <f>Q626</f>
        <v>0</v>
      </c>
      <c r="P627">
        <f>IF(OR(NOT(A627),I627&lt;&gt;""),"",Journal!$L627)</f>
        <v>0</v>
      </c>
      <c r="Q627">
        <f>O627+IF(K627,V627,0)</f>
        <v>0</v>
      </c>
      <c r="R627">
        <f>IF(P627="","",H627*P627*C627*D627)</f>
        <v>0</v>
      </c>
      <c r="S627">
        <f>IF(K627,M627*P627*C627*D627,"")</f>
        <v>0</v>
      </c>
      <c r="T627">
        <f>IF(K627,-IF(F627&gt;0,F627*Journal!$E627*P627*C627*D627,P627*E627),"")</f>
        <v>0</v>
      </c>
      <c r="U627">
        <f>IF(K627,IF(S627&gt;0,"W",IF(S627&lt;0,"L","B")),"")</f>
        <v>0</v>
      </c>
      <c r="V627">
        <f>IF(K627,S627+T627,"")</f>
        <v>0</v>
      </c>
      <c r="W627">
        <f>IF(K627,V627/O627,"")</f>
        <v>0</v>
      </c>
      <c r="X627">
        <f>IF(K627,M627/H627,"")</f>
        <v>0</v>
      </c>
      <c r="Y627">
        <f>IF(AND(OR(J627="OK",J627="OPEN"),ISNUMBER(Journal!$G627)),G627*(Journal!$G627-Journal!$E627)/H627,"")</f>
        <v>0</v>
      </c>
      <c r="Z627">
        <f>IF(AA627="","",IF(AND(ISNUMBER(Settings!$D$5),ISNUMBER(Settings!$E$5),IF(Settings!$D$5&lt;=Settings!$E$5,AND(AA627&gt;=Settings!$D$5,AA627&lt;Settings!$E$5),OR(AA627&gt;=Settings!$D$5,AA627&lt;Settings!$E$5))),Settings!$A$5,IF(AND(ISNUMBER(Settings!$D$6),ISNUMBER(Settings!$E$6),IF(Settings!$D$6&lt;=Settings!$E$6,AND(AA627&gt;=Settings!$D$6,AA627&lt;Settings!$E$6),OR(AA627&gt;=Settings!$D$6,AA627&lt;Settings!$E$6))),Settings!$A$6,IF(AND(ISNUMBER(Settings!$D$7),ISNUMBER(Settings!$E$7),IF(Settings!$D$7&lt;=Settings!$E$7,AND(AA627&gt;=Settings!$D$7,AA627&lt;Settings!$E$7),OR(AA627&gt;=Settings!$D$7,AA627&lt;Settings!$E$7))),Settings!$A$7,IF(AND(ISNUMBER(Settings!$D$8),ISNUMBER(Settings!$E$8),IF(Settings!$D$8&lt;=Settings!$E$8,AND(AA627&gt;=Settings!$D$8,AA627&lt;Settings!$E$8),OR(AA627&gt;=Settings!$D$8,AA627&lt;Settings!$E$8))),Settings!$A$8,IF(AND(ISNUMBER(Settings!$D$9),ISNUMBER(Settings!$E$9),IF(Settings!$D$9&lt;=Settings!$E$9,AND(AA627&gt;=Settings!$D$9,AA627&lt;Settings!$E$9),OR(AA627&gt;=Settings!$D$9,AA627&lt;Settings!$E$9))),Settings!$A$9,IF(AND(ISNUMBER(Settings!$D$10),ISNUMBER(Settings!$E$10),IF(Settings!$D$10&lt;=Settings!$E$10,AND(AA627&gt;=Settings!$D$10,AA627&lt;Settings!$E$10),OR(AA627&gt;=Settings!$D$10,AA627&lt;Settings!$E$10))),Settings!$A$10,"")))))))</f>
        <v>0</v>
      </c>
      <c r="AA627">
        <f>IF(AND(A627,ISNUMBER(Journal!$B627)),MOD(ROUND(MOD(Journal!$B627,1)*1440,0)-ROUND(Journal!$D$8*60,0),1440),"")</f>
        <v>0</v>
      </c>
      <c r="AB627">
        <f>IF(G627=1,"LONG",IF(G627=-1,"SHORT",""))</f>
        <v>0</v>
      </c>
      <c r="AC627">
        <f>AC626+IF(K627,1,0)</f>
        <v>0</v>
      </c>
      <c r="AD627">
        <f>IF(K627,AC627,"")</f>
        <v>0</v>
      </c>
      <c r="AE627">
        <f>J627="OPEN"</f>
        <v>0</v>
      </c>
      <c r="AF627">
        <f>AND(J627&lt;&gt;"",J627&lt;&gt;"OK",J627&lt;&gt;"OPEN")</f>
        <v>0</v>
      </c>
      <c r="AH627">
        <v>616</v>
      </c>
      <c r="AI627">
        <f>IF(AH627&gt;$AZ$11,"",IF(AH627=0,Journal!$D$3,INDEX($Q$11:$Q$1010,MATCH(AH627,$AD$11:$AD$1010,0))))</f>
        <v>0</v>
      </c>
      <c r="AJ627">
        <v>617</v>
      </c>
      <c r="AK627">
        <f>IF(AJ627&gt;$AZ$11,"",INDEX($P$11:$P$1010,MATCH(AJ627,$AD$11:$AD$1010,0)))</f>
        <v>0</v>
      </c>
    </row>
    <row r="628" spans="1:37">
      <c r="A628">
        <f>COUNTA(Journal!A628:M628)&gt;0</f>
        <v>0</v>
      </c>
      <c r="B628">
        <f>IF(Journal!$C628="",0,IFERROR(MATCH(Journal!$C628,Markets!$A$5:$A$154,0),0))</f>
        <v>0</v>
      </c>
      <c r="C628">
        <f>IF(B628&gt;0,INDEX(Markets!$C$5:$C$154,B628),"")</f>
        <v>0</v>
      </c>
      <c r="D628">
        <f>IF(B628&gt;0,INDEX(Markets!$F$5:$F$154,B628),"")</f>
        <v>0</v>
      </c>
      <c r="E628">
        <f>IF(B628&gt;0,IF(INDEX(Markets!$G$5:$G$154,B628)="",Journal!$D$4,INDEX(Markets!$G$5:$G$154,B628)),"")</f>
        <v>0</v>
      </c>
      <c r="F628">
        <f>IF(B628&gt;0,N(INDEX(Markets!$H$5:$H$154,B628)),0)</f>
        <v>0</v>
      </c>
      <c r="G628">
        <f>IF(Journal!$D628="LONG",1,IF(Journal!$D628="SHORT",-1,0))</f>
        <v>0</v>
      </c>
      <c r="H628">
        <f>IF(AND(ISNUMBER(Journal!$E628),ISNUMBER(Journal!$F628)),ABS(Journal!$E628-Journal!$F628),"")</f>
        <v>0</v>
      </c>
      <c r="I628">
        <f>IF(NOT(A628),"",IF(Journal!$C628="","INSTRUMENT MISSING",IF(B628=0,"UNKNOWN INSTRUMENT",IF(OR(NOT(ISNUMBER(C628)),NOT(ISNUMBER(D628))),"INSTRUMENT SPECS MISSING",IF(OR(C628&lt;=0,D628&lt;=0),"INSTRUMENT SPECS MISSING",IF(NOT(ISNUMBER(Journal!$E628)),"ENTRY MISSING",IF(NOT(ISNUMBER(Journal!$F628)),"SL MISSING",IF(Journal!$F628=Journal!$E628,"SL = ENTRY",IF(G628=0,"DIRECTION MISSING",IF(G628*(Journal!$E628-Journal!$F628)&lt;=0,"SL WRONG SIDE",IF(NOT(AND(ISNUMBER(Journal!$L628),Journal!$L628&gt;0)),IF(TRUE,"LOTS MISSING","RISK MISSING"),"")))))))))))</f>
        <v>0</v>
      </c>
      <c r="J628">
        <f>IF(NOT(A628),"",IF(I628&lt;&gt;"",I628,IF(AND(ISNUMBER(Journal!$G628),G628*(Journal!$G628-Journal!$E628)&lt;=0),"TP1 WRONG SIDE",IF(AND(ISNUMBER(Journal!$H628),G628*(Journal!$H628-Journal!$E628)&lt;=0),"TP2 WRONG SIDE",IF(AND(ISNUMBER(Journal!$I628),G628*(Journal!$I628-Journal!$E628)&lt;=0),"TP3 WRONG SIDE",IF(Journal!$K628="","OPEN",IF(AND(Journal!$M628&lt;&gt;"",OR(NOT(ISNUMBER(Journal!$M628)),Journal!$M628&lt;=0,Journal!$M628&gt;=1)),"TP1 % INVALID",IF(Journal!$K628="SL","OK",IF(Journal!$K628="TP",IF(ISNUMBER(Journal!$G628),"OK","TP1 MISSING"),IF(Journal!$K628="Manual exit",IF(ISNUMBER(Journal!$J628),"OK","MANUAL MISSING"),IF(Journal!$K628="TP1 + Breakeven",IF(ISNUMBER(Journal!$G628),"OK","TP1 MISSING"),IF(Journal!$K628="TP1 + Manual",IF(ISNUMBER(Journal!$G628),IF(ISNUMBER(Journal!$J628),"OK","MANUAL MISSING"),IF(ISNUMBER(Journal!$J628),"TP1 MISSING","TP1 &amp; MANUAL MISSING")),IF(Journal!$K628="Multiple TP",IF(ISNUMBER(Journal!$G628),IF(ISNUMBER(Journal!$H628),"OK","TP2 MISSING"),IF(ISNUMBER(Journal!$H628),"TP1 MISSING","TP1 &amp; TP2 MISSING")),"UNKNOWN OUTCOME")))))))))))))</f>
        <v>0</v>
      </c>
      <c r="K628">
        <f>J628="OK"</f>
        <v>0</v>
      </c>
      <c r="L628">
        <f>IF(ISNUMBER(Journal!$M628),Journal!$M628,0.5)</f>
        <v>0</v>
      </c>
      <c r="M628">
        <f>IF(NOT(K628),"",G628*IF(Journal!$K628="SL",Journal!$F628-Journal!$E628,IF(Journal!$K628="TP",Journal!$G628-Journal!$E628,IF(Journal!$K628="Manual exit",Journal!$J628-Journal!$E628,IF(Journal!$K628="TP1 + Breakeven",L628*(Journal!$G628-Journal!$E628),IF(Journal!$K628="TP1 + Manual",L628*(Journal!$G628-Journal!$E628)+(1-L628)*(Journal!$J628-Journal!$E628),(Journal!$G628+Journal!$H628+IF(ISNUMBER(Journal!$I628),Journal!$I628,0))/IF(ISNUMBER(Journal!$I628),3,2)-Journal!$E628))))))</f>
        <v>0</v>
      </c>
      <c r="N628">
        <f>IF(K628,Journal!$E628+G628*M628,"")</f>
        <v>0</v>
      </c>
      <c r="O628">
        <f>Q627</f>
        <v>0</v>
      </c>
      <c r="P628">
        <f>IF(OR(NOT(A628),I628&lt;&gt;""),"",Journal!$L628)</f>
        <v>0</v>
      </c>
      <c r="Q628">
        <f>O628+IF(K628,V628,0)</f>
        <v>0</v>
      </c>
      <c r="R628">
        <f>IF(P628="","",H628*P628*C628*D628)</f>
        <v>0</v>
      </c>
      <c r="S628">
        <f>IF(K628,M628*P628*C628*D628,"")</f>
        <v>0</v>
      </c>
      <c r="T628">
        <f>IF(K628,-IF(F628&gt;0,F628*Journal!$E628*P628*C628*D628,P628*E628),"")</f>
        <v>0</v>
      </c>
      <c r="U628">
        <f>IF(K628,IF(S628&gt;0,"W",IF(S628&lt;0,"L","B")),"")</f>
        <v>0</v>
      </c>
      <c r="V628">
        <f>IF(K628,S628+T628,"")</f>
        <v>0</v>
      </c>
      <c r="W628">
        <f>IF(K628,V628/O628,"")</f>
        <v>0</v>
      </c>
      <c r="X628">
        <f>IF(K628,M628/H628,"")</f>
        <v>0</v>
      </c>
      <c r="Y628">
        <f>IF(AND(OR(J628="OK",J628="OPEN"),ISNUMBER(Journal!$G628)),G628*(Journal!$G628-Journal!$E628)/H628,"")</f>
        <v>0</v>
      </c>
      <c r="Z628">
        <f>IF(AA628="","",IF(AND(ISNUMBER(Settings!$D$5),ISNUMBER(Settings!$E$5),IF(Settings!$D$5&lt;=Settings!$E$5,AND(AA628&gt;=Settings!$D$5,AA628&lt;Settings!$E$5),OR(AA628&gt;=Settings!$D$5,AA628&lt;Settings!$E$5))),Settings!$A$5,IF(AND(ISNUMBER(Settings!$D$6),ISNUMBER(Settings!$E$6),IF(Settings!$D$6&lt;=Settings!$E$6,AND(AA628&gt;=Settings!$D$6,AA628&lt;Settings!$E$6),OR(AA628&gt;=Settings!$D$6,AA628&lt;Settings!$E$6))),Settings!$A$6,IF(AND(ISNUMBER(Settings!$D$7),ISNUMBER(Settings!$E$7),IF(Settings!$D$7&lt;=Settings!$E$7,AND(AA628&gt;=Settings!$D$7,AA628&lt;Settings!$E$7),OR(AA628&gt;=Settings!$D$7,AA628&lt;Settings!$E$7))),Settings!$A$7,IF(AND(ISNUMBER(Settings!$D$8),ISNUMBER(Settings!$E$8),IF(Settings!$D$8&lt;=Settings!$E$8,AND(AA628&gt;=Settings!$D$8,AA628&lt;Settings!$E$8),OR(AA628&gt;=Settings!$D$8,AA628&lt;Settings!$E$8))),Settings!$A$8,IF(AND(ISNUMBER(Settings!$D$9),ISNUMBER(Settings!$E$9),IF(Settings!$D$9&lt;=Settings!$E$9,AND(AA628&gt;=Settings!$D$9,AA628&lt;Settings!$E$9),OR(AA628&gt;=Settings!$D$9,AA628&lt;Settings!$E$9))),Settings!$A$9,IF(AND(ISNUMBER(Settings!$D$10),ISNUMBER(Settings!$E$10),IF(Settings!$D$10&lt;=Settings!$E$10,AND(AA628&gt;=Settings!$D$10,AA628&lt;Settings!$E$10),OR(AA628&gt;=Settings!$D$10,AA628&lt;Settings!$E$10))),Settings!$A$10,"")))))))</f>
        <v>0</v>
      </c>
      <c r="AA628">
        <f>IF(AND(A628,ISNUMBER(Journal!$B628)),MOD(ROUND(MOD(Journal!$B628,1)*1440,0)-ROUND(Journal!$D$8*60,0),1440),"")</f>
        <v>0</v>
      </c>
      <c r="AB628">
        <f>IF(G628=1,"LONG",IF(G628=-1,"SHORT",""))</f>
        <v>0</v>
      </c>
      <c r="AC628">
        <f>AC627+IF(K628,1,0)</f>
        <v>0</v>
      </c>
      <c r="AD628">
        <f>IF(K628,AC628,"")</f>
        <v>0</v>
      </c>
      <c r="AE628">
        <f>J628="OPEN"</f>
        <v>0</v>
      </c>
      <c r="AF628">
        <f>AND(J628&lt;&gt;"",J628&lt;&gt;"OK",J628&lt;&gt;"OPEN")</f>
        <v>0</v>
      </c>
      <c r="AH628">
        <v>617</v>
      </c>
      <c r="AI628">
        <f>IF(AH628&gt;$AZ$11,"",IF(AH628=0,Journal!$D$3,INDEX($Q$11:$Q$1010,MATCH(AH628,$AD$11:$AD$1010,0))))</f>
        <v>0</v>
      </c>
      <c r="AJ628">
        <v>618</v>
      </c>
      <c r="AK628">
        <f>IF(AJ628&gt;$AZ$11,"",INDEX($P$11:$P$1010,MATCH(AJ628,$AD$11:$AD$1010,0)))</f>
        <v>0</v>
      </c>
    </row>
    <row r="629" spans="1:37">
      <c r="A629">
        <f>COUNTA(Journal!A629:M629)&gt;0</f>
        <v>0</v>
      </c>
      <c r="B629">
        <f>IF(Journal!$C629="",0,IFERROR(MATCH(Journal!$C629,Markets!$A$5:$A$154,0),0))</f>
        <v>0</v>
      </c>
      <c r="C629">
        <f>IF(B629&gt;0,INDEX(Markets!$C$5:$C$154,B629),"")</f>
        <v>0</v>
      </c>
      <c r="D629">
        <f>IF(B629&gt;0,INDEX(Markets!$F$5:$F$154,B629),"")</f>
        <v>0</v>
      </c>
      <c r="E629">
        <f>IF(B629&gt;0,IF(INDEX(Markets!$G$5:$G$154,B629)="",Journal!$D$4,INDEX(Markets!$G$5:$G$154,B629)),"")</f>
        <v>0</v>
      </c>
      <c r="F629">
        <f>IF(B629&gt;0,N(INDEX(Markets!$H$5:$H$154,B629)),0)</f>
        <v>0</v>
      </c>
      <c r="G629">
        <f>IF(Journal!$D629="LONG",1,IF(Journal!$D629="SHORT",-1,0))</f>
        <v>0</v>
      </c>
      <c r="H629">
        <f>IF(AND(ISNUMBER(Journal!$E629),ISNUMBER(Journal!$F629)),ABS(Journal!$E629-Journal!$F629),"")</f>
        <v>0</v>
      </c>
      <c r="I629">
        <f>IF(NOT(A629),"",IF(Journal!$C629="","INSTRUMENT MISSING",IF(B629=0,"UNKNOWN INSTRUMENT",IF(OR(NOT(ISNUMBER(C629)),NOT(ISNUMBER(D629))),"INSTRUMENT SPECS MISSING",IF(OR(C629&lt;=0,D629&lt;=0),"INSTRUMENT SPECS MISSING",IF(NOT(ISNUMBER(Journal!$E629)),"ENTRY MISSING",IF(NOT(ISNUMBER(Journal!$F629)),"SL MISSING",IF(Journal!$F629=Journal!$E629,"SL = ENTRY",IF(G629=0,"DIRECTION MISSING",IF(G629*(Journal!$E629-Journal!$F629)&lt;=0,"SL WRONG SIDE",IF(NOT(AND(ISNUMBER(Journal!$L629),Journal!$L629&gt;0)),IF(TRUE,"LOTS MISSING","RISK MISSING"),"")))))))))))</f>
        <v>0</v>
      </c>
      <c r="J629">
        <f>IF(NOT(A629),"",IF(I629&lt;&gt;"",I629,IF(AND(ISNUMBER(Journal!$G629),G629*(Journal!$G629-Journal!$E629)&lt;=0),"TP1 WRONG SIDE",IF(AND(ISNUMBER(Journal!$H629),G629*(Journal!$H629-Journal!$E629)&lt;=0),"TP2 WRONG SIDE",IF(AND(ISNUMBER(Journal!$I629),G629*(Journal!$I629-Journal!$E629)&lt;=0),"TP3 WRONG SIDE",IF(Journal!$K629="","OPEN",IF(AND(Journal!$M629&lt;&gt;"",OR(NOT(ISNUMBER(Journal!$M629)),Journal!$M629&lt;=0,Journal!$M629&gt;=1)),"TP1 % INVALID",IF(Journal!$K629="SL","OK",IF(Journal!$K629="TP",IF(ISNUMBER(Journal!$G629),"OK","TP1 MISSING"),IF(Journal!$K629="Manual exit",IF(ISNUMBER(Journal!$J629),"OK","MANUAL MISSING"),IF(Journal!$K629="TP1 + Breakeven",IF(ISNUMBER(Journal!$G629),"OK","TP1 MISSING"),IF(Journal!$K629="TP1 + Manual",IF(ISNUMBER(Journal!$G629),IF(ISNUMBER(Journal!$J629),"OK","MANUAL MISSING"),IF(ISNUMBER(Journal!$J629),"TP1 MISSING","TP1 &amp; MANUAL MISSING")),IF(Journal!$K629="Multiple TP",IF(ISNUMBER(Journal!$G629),IF(ISNUMBER(Journal!$H629),"OK","TP2 MISSING"),IF(ISNUMBER(Journal!$H629),"TP1 MISSING","TP1 &amp; TP2 MISSING")),"UNKNOWN OUTCOME")))))))))))))</f>
        <v>0</v>
      </c>
      <c r="K629">
        <f>J629="OK"</f>
        <v>0</v>
      </c>
      <c r="L629">
        <f>IF(ISNUMBER(Journal!$M629),Journal!$M629,0.5)</f>
        <v>0</v>
      </c>
      <c r="M629">
        <f>IF(NOT(K629),"",G629*IF(Journal!$K629="SL",Journal!$F629-Journal!$E629,IF(Journal!$K629="TP",Journal!$G629-Journal!$E629,IF(Journal!$K629="Manual exit",Journal!$J629-Journal!$E629,IF(Journal!$K629="TP1 + Breakeven",L629*(Journal!$G629-Journal!$E629),IF(Journal!$K629="TP1 + Manual",L629*(Journal!$G629-Journal!$E629)+(1-L629)*(Journal!$J629-Journal!$E629),(Journal!$G629+Journal!$H629+IF(ISNUMBER(Journal!$I629),Journal!$I629,0))/IF(ISNUMBER(Journal!$I629),3,2)-Journal!$E629))))))</f>
        <v>0</v>
      </c>
      <c r="N629">
        <f>IF(K629,Journal!$E629+G629*M629,"")</f>
        <v>0</v>
      </c>
      <c r="O629">
        <f>Q628</f>
        <v>0</v>
      </c>
      <c r="P629">
        <f>IF(OR(NOT(A629),I629&lt;&gt;""),"",Journal!$L629)</f>
        <v>0</v>
      </c>
      <c r="Q629">
        <f>O629+IF(K629,V629,0)</f>
        <v>0</v>
      </c>
      <c r="R629">
        <f>IF(P629="","",H629*P629*C629*D629)</f>
        <v>0</v>
      </c>
      <c r="S629">
        <f>IF(K629,M629*P629*C629*D629,"")</f>
        <v>0</v>
      </c>
      <c r="T629">
        <f>IF(K629,-IF(F629&gt;0,F629*Journal!$E629*P629*C629*D629,P629*E629),"")</f>
        <v>0</v>
      </c>
      <c r="U629">
        <f>IF(K629,IF(S629&gt;0,"W",IF(S629&lt;0,"L","B")),"")</f>
        <v>0</v>
      </c>
      <c r="V629">
        <f>IF(K629,S629+T629,"")</f>
        <v>0</v>
      </c>
      <c r="W629">
        <f>IF(K629,V629/O629,"")</f>
        <v>0</v>
      </c>
      <c r="X629">
        <f>IF(K629,M629/H629,"")</f>
        <v>0</v>
      </c>
      <c r="Y629">
        <f>IF(AND(OR(J629="OK",J629="OPEN"),ISNUMBER(Journal!$G629)),G629*(Journal!$G629-Journal!$E629)/H629,"")</f>
        <v>0</v>
      </c>
      <c r="Z629">
        <f>IF(AA629="","",IF(AND(ISNUMBER(Settings!$D$5),ISNUMBER(Settings!$E$5),IF(Settings!$D$5&lt;=Settings!$E$5,AND(AA629&gt;=Settings!$D$5,AA629&lt;Settings!$E$5),OR(AA629&gt;=Settings!$D$5,AA629&lt;Settings!$E$5))),Settings!$A$5,IF(AND(ISNUMBER(Settings!$D$6),ISNUMBER(Settings!$E$6),IF(Settings!$D$6&lt;=Settings!$E$6,AND(AA629&gt;=Settings!$D$6,AA629&lt;Settings!$E$6),OR(AA629&gt;=Settings!$D$6,AA629&lt;Settings!$E$6))),Settings!$A$6,IF(AND(ISNUMBER(Settings!$D$7),ISNUMBER(Settings!$E$7),IF(Settings!$D$7&lt;=Settings!$E$7,AND(AA629&gt;=Settings!$D$7,AA629&lt;Settings!$E$7),OR(AA629&gt;=Settings!$D$7,AA629&lt;Settings!$E$7))),Settings!$A$7,IF(AND(ISNUMBER(Settings!$D$8),ISNUMBER(Settings!$E$8),IF(Settings!$D$8&lt;=Settings!$E$8,AND(AA629&gt;=Settings!$D$8,AA629&lt;Settings!$E$8),OR(AA629&gt;=Settings!$D$8,AA629&lt;Settings!$E$8))),Settings!$A$8,IF(AND(ISNUMBER(Settings!$D$9),ISNUMBER(Settings!$E$9),IF(Settings!$D$9&lt;=Settings!$E$9,AND(AA629&gt;=Settings!$D$9,AA629&lt;Settings!$E$9),OR(AA629&gt;=Settings!$D$9,AA629&lt;Settings!$E$9))),Settings!$A$9,IF(AND(ISNUMBER(Settings!$D$10),ISNUMBER(Settings!$E$10),IF(Settings!$D$10&lt;=Settings!$E$10,AND(AA629&gt;=Settings!$D$10,AA629&lt;Settings!$E$10),OR(AA629&gt;=Settings!$D$10,AA629&lt;Settings!$E$10))),Settings!$A$10,"")))))))</f>
        <v>0</v>
      </c>
      <c r="AA629">
        <f>IF(AND(A629,ISNUMBER(Journal!$B629)),MOD(ROUND(MOD(Journal!$B629,1)*1440,0)-ROUND(Journal!$D$8*60,0),1440),"")</f>
        <v>0</v>
      </c>
      <c r="AB629">
        <f>IF(G629=1,"LONG",IF(G629=-1,"SHORT",""))</f>
        <v>0</v>
      </c>
      <c r="AC629">
        <f>AC628+IF(K629,1,0)</f>
        <v>0</v>
      </c>
      <c r="AD629">
        <f>IF(K629,AC629,"")</f>
        <v>0</v>
      </c>
      <c r="AE629">
        <f>J629="OPEN"</f>
        <v>0</v>
      </c>
      <c r="AF629">
        <f>AND(J629&lt;&gt;"",J629&lt;&gt;"OK",J629&lt;&gt;"OPEN")</f>
        <v>0</v>
      </c>
      <c r="AH629">
        <v>618</v>
      </c>
      <c r="AI629">
        <f>IF(AH629&gt;$AZ$11,"",IF(AH629=0,Journal!$D$3,INDEX($Q$11:$Q$1010,MATCH(AH629,$AD$11:$AD$1010,0))))</f>
        <v>0</v>
      </c>
      <c r="AJ629">
        <v>619</v>
      </c>
      <c r="AK629">
        <f>IF(AJ629&gt;$AZ$11,"",INDEX($P$11:$P$1010,MATCH(AJ629,$AD$11:$AD$1010,0)))</f>
        <v>0</v>
      </c>
    </row>
    <row r="630" spans="1:37">
      <c r="A630">
        <f>COUNTA(Journal!A630:M630)&gt;0</f>
        <v>0</v>
      </c>
      <c r="B630">
        <f>IF(Journal!$C630="",0,IFERROR(MATCH(Journal!$C630,Markets!$A$5:$A$154,0),0))</f>
        <v>0</v>
      </c>
      <c r="C630">
        <f>IF(B630&gt;0,INDEX(Markets!$C$5:$C$154,B630),"")</f>
        <v>0</v>
      </c>
      <c r="D630">
        <f>IF(B630&gt;0,INDEX(Markets!$F$5:$F$154,B630),"")</f>
        <v>0</v>
      </c>
      <c r="E630">
        <f>IF(B630&gt;0,IF(INDEX(Markets!$G$5:$G$154,B630)="",Journal!$D$4,INDEX(Markets!$G$5:$G$154,B630)),"")</f>
        <v>0</v>
      </c>
      <c r="F630">
        <f>IF(B630&gt;0,N(INDEX(Markets!$H$5:$H$154,B630)),0)</f>
        <v>0</v>
      </c>
      <c r="G630">
        <f>IF(Journal!$D630="LONG",1,IF(Journal!$D630="SHORT",-1,0))</f>
        <v>0</v>
      </c>
      <c r="H630">
        <f>IF(AND(ISNUMBER(Journal!$E630),ISNUMBER(Journal!$F630)),ABS(Journal!$E630-Journal!$F630),"")</f>
        <v>0</v>
      </c>
      <c r="I630">
        <f>IF(NOT(A630),"",IF(Journal!$C630="","INSTRUMENT MISSING",IF(B630=0,"UNKNOWN INSTRUMENT",IF(OR(NOT(ISNUMBER(C630)),NOT(ISNUMBER(D630))),"INSTRUMENT SPECS MISSING",IF(OR(C630&lt;=0,D630&lt;=0),"INSTRUMENT SPECS MISSING",IF(NOT(ISNUMBER(Journal!$E630)),"ENTRY MISSING",IF(NOT(ISNUMBER(Journal!$F630)),"SL MISSING",IF(Journal!$F630=Journal!$E630,"SL = ENTRY",IF(G630=0,"DIRECTION MISSING",IF(G630*(Journal!$E630-Journal!$F630)&lt;=0,"SL WRONG SIDE",IF(NOT(AND(ISNUMBER(Journal!$L630),Journal!$L630&gt;0)),IF(TRUE,"LOTS MISSING","RISK MISSING"),"")))))))))))</f>
        <v>0</v>
      </c>
      <c r="J630">
        <f>IF(NOT(A630),"",IF(I630&lt;&gt;"",I630,IF(AND(ISNUMBER(Journal!$G630),G630*(Journal!$G630-Journal!$E630)&lt;=0),"TP1 WRONG SIDE",IF(AND(ISNUMBER(Journal!$H630),G630*(Journal!$H630-Journal!$E630)&lt;=0),"TP2 WRONG SIDE",IF(AND(ISNUMBER(Journal!$I630),G630*(Journal!$I630-Journal!$E630)&lt;=0),"TP3 WRONG SIDE",IF(Journal!$K630="","OPEN",IF(AND(Journal!$M630&lt;&gt;"",OR(NOT(ISNUMBER(Journal!$M630)),Journal!$M630&lt;=0,Journal!$M630&gt;=1)),"TP1 % INVALID",IF(Journal!$K630="SL","OK",IF(Journal!$K630="TP",IF(ISNUMBER(Journal!$G630),"OK","TP1 MISSING"),IF(Journal!$K630="Manual exit",IF(ISNUMBER(Journal!$J630),"OK","MANUAL MISSING"),IF(Journal!$K630="TP1 + Breakeven",IF(ISNUMBER(Journal!$G630),"OK","TP1 MISSING"),IF(Journal!$K630="TP1 + Manual",IF(ISNUMBER(Journal!$G630),IF(ISNUMBER(Journal!$J630),"OK","MANUAL MISSING"),IF(ISNUMBER(Journal!$J630),"TP1 MISSING","TP1 &amp; MANUAL MISSING")),IF(Journal!$K630="Multiple TP",IF(ISNUMBER(Journal!$G630),IF(ISNUMBER(Journal!$H630),"OK","TP2 MISSING"),IF(ISNUMBER(Journal!$H630),"TP1 MISSING","TP1 &amp; TP2 MISSING")),"UNKNOWN OUTCOME")))))))))))))</f>
        <v>0</v>
      </c>
      <c r="K630">
        <f>J630="OK"</f>
        <v>0</v>
      </c>
      <c r="L630">
        <f>IF(ISNUMBER(Journal!$M630),Journal!$M630,0.5)</f>
        <v>0</v>
      </c>
      <c r="M630">
        <f>IF(NOT(K630),"",G630*IF(Journal!$K630="SL",Journal!$F630-Journal!$E630,IF(Journal!$K630="TP",Journal!$G630-Journal!$E630,IF(Journal!$K630="Manual exit",Journal!$J630-Journal!$E630,IF(Journal!$K630="TP1 + Breakeven",L630*(Journal!$G630-Journal!$E630),IF(Journal!$K630="TP1 + Manual",L630*(Journal!$G630-Journal!$E630)+(1-L630)*(Journal!$J630-Journal!$E630),(Journal!$G630+Journal!$H630+IF(ISNUMBER(Journal!$I630),Journal!$I630,0))/IF(ISNUMBER(Journal!$I630),3,2)-Journal!$E630))))))</f>
        <v>0</v>
      </c>
      <c r="N630">
        <f>IF(K630,Journal!$E630+G630*M630,"")</f>
        <v>0</v>
      </c>
      <c r="O630">
        <f>Q629</f>
        <v>0</v>
      </c>
      <c r="P630">
        <f>IF(OR(NOT(A630),I630&lt;&gt;""),"",Journal!$L630)</f>
        <v>0</v>
      </c>
      <c r="Q630">
        <f>O630+IF(K630,V630,0)</f>
        <v>0</v>
      </c>
      <c r="R630">
        <f>IF(P630="","",H630*P630*C630*D630)</f>
        <v>0</v>
      </c>
      <c r="S630">
        <f>IF(K630,M630*P630*C630*D630,"")</f>
        <v>0</v>
      </c>
      <c r="T630">
        <f>IF(K630,-IF(F630&gt;0,F630*Journal!$E630*P630*C630*D630,P630*E630),"")</f>
        <v>0</v>
      </c>
      <c r="U630">
        <f>IF(K630,IF(S630&gt;0,"W",IF(S630&lt;0,"L","B")),"")</f>
        <v>0</v>
      </c>
      <c r="V630">
        <f>IF(K630,S630+T630,"")</f>
        <v>0</v>
      </c>
      <c r="W630">
        <f>IF(K630,V630/O630,"")</f>
        <v>0</v>
      </c>
      <c r="X630">
        <f>IF(K630,M630/H630,"")</f>
        <v>0</v>
      </c>
      <c r="Y630">
        <f>IF(AND(OR(J630="OK",J630="OPEN"),ISNUMBER(Journal!$G630)),G630*(Journal!$G630-Journal!$E630)/H630,"")</f>
        <v>0</v>
      </c>
      <c r="Z630">
        <f>IF(AA630="","",IF(AND(ISNUMBER(Settings!$D$5),ISNUMBER(Settings!$E$5),IF(Settings!$D$5&lt;=Settings!$E$5,AND(AA630&gt;=Settings!$D$5,AA630&lt;Settings!$E$5),OR(AA630&gt;=Settings!$D$5,AA630&lt;Settings!$E$5))),Settings!$A$5,IF(AND(ISNUMBER(Settings!$D$6),ISNUMBER(Settings!$E$6),IF(Settings!$D$6&lt;=Settings!$E$6,AND(AA630&gt;=Settings!$D$6,AA630&lt;Settings!$E$6),OR(AA630&gt;=Settings!$D$6,AA630&lt;Settings!$E$6))),Settings!$A$6,IF(AND(ISNUMBER(Settings!$D$7),ISNUMBER(Settings!$E$7),IF(Settings!$D$7&lt;=Settings!$E$7,AND(AA630&gt;=Settings!$D$7,AA630&lt;Settings!$E$7),OR(AA630&gt;=Settings!$D$7,AA630&lt;Settings!$E$7))),Settings!$A$7,IF(AND(ISNUMBER(Settings!$D$8),ISNUMBER(Settings!$E$8),IF(Settings!$D$8&lt;=Settings!$E$8,AND(AA630&gt;=Settings!$D$8,AA630&lt;Settings!$E$8),OR(AA630&gt;=Settings!$D$8,AA630&lt;Settings!$E$8))),Settings!$A$8,IF(AND(ISNUMBER(Settings!$D$9),ISNUMBER(Settings!$E$9),IF(Settings!$D$9&lt;=Settings!$E$9,AND(AA630&gt;=Settings!$D$9,AA630&lt;Settings!$E$9),OR(AA630&gt;=Settings!$D$9,AA630&lt;Settings!$E$9))),Settings!$A$9,IF(AND(ISNUMBER(Settings!$D$10),ISNUMBER(Settings!$E$10),IF(Settings!$D$10&lt;=Settings!$E$10,AND(AA630&gt;=Settings!$D$10,AA630&lt;Settings!$E$10),OR(AA630&gt;=Settings!$D$10,AA630&lt;Settings!$E$10))),Settings!$A$10,"")))))))</f>
        <v>0</v>
      </c>
      <c r="AA630">
        <f>IF(AND(A630,ISNUMBER(Journal!$B630)),MOD(ROUND(MOD(Journal!$B630,1)*1440,0)-ROUND(Journal!$D$8*60,0),1440),"")</f>
        <v>0</v>
      </c>
      <c r="AB630">
        <f>IF(G630=1,"LONG",IF(G630=-1,"SHORT",""))</f>
        <v>0</v>
      </c>
      <c r="AC630">
        <f>AC629+IF(K630,1,0)</f>
        <v>0</v>
      </c>
      <c r="AD630">
        <f>IF(K630,AC630,"")</f>
        <v>0</v>
      </c>
      <c r="AE630">
        <f>J630="OPEN"</f>
        <v>0</v>
      </c>
      <c r="AF630">
        <f>AND(J630&lt;&gt;"",J630&lt;&gt;"OK",J630&lt;&gt;"OPEN")</f>
        <v>0</v>
      </c>
      <c r="AH630">
        <v>619</v>
      </c>
      <c r="AI630">
        <f>IF(AH630&gt;$AZ$11,"",IF(AH630=0,Journal!$D$3,INDEX($Q$11:$Q$1010,MATCH(AH630,$AD$11:$AD$1010,0))))</f>
        <v>0</v>
      </c>
      <c r="AJ630">
        <v>620</v>
      </c>
      <c r="AK630">
        <f>IF(AJ630&gt;$AZ$11,"",INDEX($P$11:$P$1010,MATCH(AJ630,$AD$11:$AD$1010,0)))</f>
        <v>0</v>
      </c>
    </row>
    <row r="631" spans="1:37">
      <c r="A631">
        <f>COUNTA(Journal!A631:M631)&gt;0</f>
        <v>0</v>
      </c>
      <c r="B631">
        <f>IF(Journal!$C631="",0,IFERROR(MATCH(Journal!$C631,Markets!$A$5:$A$154,0),0))</f>
        <v>0</v>
      </c>
      <c r="C631">
        <f>IF(B631&gt;0,INDEX(Markets!$C$5:$C$154,B631),"")</f>
        <v>0</v>
      </c>
      <c r="D631">
        <f>IF(B631&gt;0,INDEX(Markets!$F$5:$F$154,B631),"")</f>
        <v>0</v>
      </c>
      <c r="E631">
        <f>IF(B631&gt;0,IF(INDEX(Markets!$G$5:$G$154,B631)="",Journal!$D$4,INDEX(Markets!$G$5:$G$154,B631)),"")</f>
        <v>0</v>
      </c>
      <c r="F631">
        <f>IF(B631&gt;0,N(INDEX(Markets!$H$5:$H$154,B631)),0)</f>
        <v>0</v>
      </c>
      <c r="G631">
        <f>IF(Journal!$D631="LONG",1,IF(Journal!$D631="SHORT",-1,0))</f>
        <v>0</v>
      </c>
      <c r="H631">
        <f>IF(AND(ISNUMBER(Journal!$E631),ISNUMBER(Journal!$F631)),ABS(Journal!$E631-Journal!$F631),"")</f>
        <v>0</v>
      </c>
      <c r="I631">
        <f>IF(NOT(A631),"",IF(Journal!$C631="","INSTRUMENT MISSING",IF(B631=0,"UNKNOWN INSTRUMENT",IF(OR(NOT(ISNUMBER(C631)),NOT(ISNUMBER(D631))),"INSTRUMENT SPECS MISSING",IF(OR(C631&lt;=0,D631&lt;=0),"INSTRUMENT SPECS MISSING",IF(NOT(ISNUMBER(Journal!$E631)),"ENTRY MISSING",IF(NOT(ISNUMBER(Journal!$F631)),"SL MISSING",IF(Journal!$F631=Journal!$E631,"SL = ENTRY",IF(G631=0,"DIRECTION MISSING",IF(G631*(Journal!$E631-Journal!$F631)&lt;=0,"SL WRONG SIDE",IF(NOT(AND(ISNUMBER(Journal!$L631),Journal!$L631&gt;0)),IF(TRUE,"LOTS MISSING","RISK MISSING"),"")))))))))))</f>
        <v>0</v>
      </c>
      <c r="J631">
        <f>IF(NOT(A631),"",IF(I631&lt;&gt;"",I631,IF(AND(ISNUMBER(Journal!$G631),G631*(Journal!$G631-Journal!$E631)&lt;=0),"TP1 WRONG SIDE",IF(AND(ISNUMBER(Journal!$H631),G631*(Journal!$H631-Journal!$E631)&lt;=0),"TP2 WRONG SIDE",IF(AND(ISNUMBER(Journal!$I631),G631*(Journal!$I631-Journal!$E631)&lt;=0),"TP3 WRONG SIDE",IF(Journal!$K631="","OPEN",IF(AND(Journal!$M631&lt;&gt;"",OR(NOT(ISNUMBER(Journal!$M631)),Journal!$M631&lt;=0,Journal!$M631&gt;=1)),"TP1 % INVALID",IF(Journal!$K631="SL","OK",IF(Journal!$K631="TP",IF(ISNUMBER(Journal!$G631),"OK","TP1 MISSING"),IF(Journal!$K631="Manual exit",IF(ISNUMBER(Journal!$J631),"OK","MANUAL MISSING"),IF(Journal!$K631="TP1 + Breakeven",IF(ISNUMBER(Journal!$G631),"OK","TP1 MISSING"),IF(Journal!$K631="TP1 + Manual",IF(ISNUMBER(Journal!$G631),IF(ISNUMBER(Journal!$J631),"OK","MANUAL MISSING"),IF(ISNUMBER(Journal!$J631),"TP1 MISSING","TP1 &amp; MANUAL MISSING")),IF(Journal!$K631="Multiple TP",IF(ISNUMBER(Journal!$G631),IF(ISNUMBER(Journal!$H631),"OK","TP2 MISSING"),IF(ISNUMBER(Journal!$H631),"TP1 MISSING","TP1 &amp; TP2 MISSING")),"UNKNOWN OUTCOME")))))))))))))</f>
        <v>0</v>
      </c>
      <c r="K631">
        <f>J631="OK"</f>
        <v>0</v>
      </c>
      <c r="L631">
        <f>IF(ISNUMBER(Journal!$M631),Journal!$M631,0.5)</f>
        <v>0</v>
      </c>
      <c r="M631">
        <f>IF(NOT(K631),"",G631*IF(Journal!$K631="SL",Journal!$F631-Journal!$E631,IF(Journal!$K631="TP",Journal!$G631-Journal!$E631,IF(Journal!$K631="Manual exit",Journal!$J631-Journal!$E631,IF(Journal!$K631="TP1 + Breakeven",L631*(Journal!$G631-Journal!$E631),IF(Journal!$K631="TP1 + Manual",L631*(Journal!$G631-Journal!$E631)+(1-L631)*(Journal!$J631-Journal!$E631),(Journal!$G631+Journal!$H631+IF(ISNUMBER(Journal!$I631),Journal!$I631,0))/IF(ISNUMBER(Journal!$I631),3,2)-Journal!$E631))))))</f>
        <v>0</v>
      </c>
      <c r="N631">
        <f>IF(K631,Journal!$E631+G631*M631,"")</f>
        <v>0</v>
      </c>
      <c r="O631">
        <f>Q630</f>
        <v>0</v>
      </c>
      <c r="P631">
        <f>IF(OR(NOT(A631),I631&lt;&gt;""),"",Journal!$L631)</f>
        <v>0</v>
      </c>
      <c r="Q631">
        <f>O631+IF(K631,V631,0)</f>
        <v>0</v>
      </c>
      <c r="R631">
        <f>IF(P631="","",H631*P631*C631*D631)</f>
        <v>0</v>
      </c>
      <c r="S631">
        <f>IF(K631,M631*P631*C631*D631,"")</f>
        <v>0</v>
      </c>
      <c r="T631">
        <f>IF(K631,-IF(F631&gt;0,F631*Journal!$E631*P631*C631*D631,P631*E631),"")</f>
        <v>0</v>
      </c>
      <c r="U631">
        <f>IF(K631,IF(S631&gt;0,"W",IF(S631&lt;0,"L","B")),"")</f>
        <v>0</v>
      </c>
      <c r="V631">
        <f>IF(K631,S631+T631,"")</f>
        <v>0</v>
      </c>
      <c r="W631">
        <f>IF(K631,V631/O631,"")</f>
        <v>0</v>
      </c>
      <c r="X631">
        <f>IF(K631,M631/H631,"")</f>
        <v>0</v>
      </c>
      <c r="Y631">
        <f>IF(AND(OR(J631="OK",J631="OPEN"),ISNUMBER(Journal!$G631)),G631*(Journal!$G631-Journal!$E631)/H631,"")</f>
        <v>0</v>
      </c>
      <c r="Z631">
        <f>IF(AA631="","",IF(AND(ISNUMBER(Settings!$D$5),ISNUMBER(Settings!$E$5),IF(Settings!$D$5&lt;=Settings!$E$5,AND(AA631&gt;=Settings!$D$5,AA631&lt;Settings!$E$5),OR(AA631&gt;=Settings!$D$5,AA631&lt;Settings!$E$5))),Settings!$A$5,IF(AND(ISNUMBER(Settings!$D$6),ISNUMBER(Settings!$E$6),IF(Settings!$D$6&lt;=Settings!$E$6,AND(AA631&gt;=Settings!$D$6,AA631&lt;Settings!$E$6),OR(AA631&gt;=Settings!$D$6,AA631&lt;Settings!$E$6))),Settings!$A$6,IF(AND(ISNUMBER(Settings!$D$7),ISNUMBER(Settings!$E$7),IF(Settings!$D$7&lt;=Settings!$E$7,AND(AA631&gt;=Settings!$D$7,AA631&lt;Settings!$E$7),OR(AA631&gt;=Settings!$D$7,AA631&lt;Settings!$E$7))),Settings!$A$7,IF(AND(ISNUMBER(Settings!$D$8),ISNUMBER(Settings!$E$8),IF(Settings!$D$8&lt;=Settings!$E$8,AND(AA631&gt;=Settings!$D$8,AA631&lt;Settings!$E$8),OR(AA631&gt;=Settings!$D$8,AA631&lt;Settings!$E$8))),Settings!$A$8,IF(AND(ISNUMBER(Settings!$D$9),ISNUMBER(Settings!$E$9),IF(Settings!$D$9&lt;=Settings!$E$9,AND(AA631&gt;=Settings!$D$9,AA631&lt;Settings!$E$9),OR(AA631&gt;=Settings!$D$9,AA631&lt;Settings!$E$9))),Settings!$A$9,IF(AND(ISNUMBER(Settings!$D$10),ISNUMBER(Settings!$E$10),IF(Settings!$D$10&lt;=Settings!$E$10,AND(AA631&gt;=Settings!$D$10,AA631&lt;Settings!$E$10),OR(AA631&gt;=Settings!$D$10,AA631&lt;Settings!$E$10))),Settings!$A$10,"")))))))</f>
        <v>0</v>
      </c>
      <c r="AA631">
        <f>IF(AND(A631,ISNUMBER(Journal!$B631)),MOD(ROUND(MOD(Journal!$B631,1)*1440,0)-ROUND(Journal!$D$8*60,0),1440),"")</f>
        <v>0</v>
      </c>
      <c r="AB631">
        <f>IF(G631=1,"LONG",IF(G631=-1,"SHORT",""))</f>
        <v>0</v>
      </c>
      <c r="AC631">
        <f>AC630+IF(K631,1,0)</f>
        <v>0</v>
      </c>
      <c r="AD631">
        <f>IF(K631,AC631,"")</f>
        <v>0</v>
      </c>
      <c r="AE631">
        <f>J631="OPEN"</f>
        <v>0</v>
      </c>
      <c r="AF631">
        <f>AND(J631&lt;&gt;"",J631&lt;&gt;"OK",J631&lt;&gt;"OPEN")</f>
        <v>0</v>
      </c>
      <c r="AH631">
        <v>620</v>
      </c>
      <c r="AI631">
        <f>IF(AH631&gt;$AZ$11,"",IF(AH631=0,Journal!$D$3,INDEX($Q$11:$Q$1010,MATCH(AH631,$AD$11:$AD$1010,0))))</f>
        <v>0</v>
      </c>
      <c r="AJ631">
        <v>621</v>
      </c>
      <c r="AK631">
        <f>IF(AJ631&gt;$AZ$11,"",INDEX($P$11:$P$1010,MATCH(AJ631,$AD$11:$AD$1010,0)))</f>
        <v>0</v>
      </c>
    </row>
    <row r="632" spans="1:37">
      <c r="A632">
        <f>COUNTA(Journal!A632:M632)&gt;0</f>
        <v>0</v>
      </c>
      <c r="B632">
        <f>IF(Journal!$C632="",0,IFERROR(MATCH(Journal!$C632,Markets!$A$5:$A$154,0),0))</f>
        <v>0</v>
      </c>
      <c r="C632">
        <f>IF(B632&gt;0,INDEX(Markets!$C$5:$C$154,B632),"")</f>
        <v>0</v>
      </c>
      <c r="D632">
        <f>IF(B632&gt;0,INDEX(Markets!$F$5:$F$154,B632),"")</f>
        <v>0</v>
      </c>
      <c r="E632">
        <f>IF(B632&gt;0,IF(INDEX(Markets!$G$5:$G$154,B632)="",Journal!$D$4,INDEX(Markets!$G$5:$G$154,B632)),"")</f>
        <v>0</v>
      </c>
      <c r="F632">
        <f>IF(B632&gt;0,N(INDEX(Markets!$H$5:$H$154,B632)),0)</f>
        <v>0</v>
      </c>
      <c r="G632">
        <f>IF(Journal!$D632="LONG",1,IF(Journal!$D632="SHORT",-1,0))</f>
        <v>0</v>
      </c>
      <c r="H632">
        <f>IF(AND(ISNUMBER(Journal!$E632),ISNUMBER(Journal!$F632)),ABS(Journal!$E632-Journal!$F632),"")</f>
        <v>0</v>
      </c>
      <c r="I632">
        <f>IF(NOT(A632),"",IF(Journal!$C632="","INSTRUMENT MISSING",IF(B632=0,"UNKNOWN INSTRUMENT",IF(OR(NOT(ISNUMBER(C632)),NOT(ISNUMBER(D632))),"INSTRUMENT SPECS MISSING",IF(OR(C632&lt;=0,D632&lt;=0),"INSTRUMENT SPECS MISSING",IF(NOT(ISNUMBER(Journal!$E632)),"ENTRY MISSING",IF(NOT(ISNUMBER(Journal!$F632)),"SL MISSING",IF(Journal!$F632=Journal!$E632,"SL = ENTRY",IF(G632=0,"DIRECTION MISSING",IF(G632*(Journal!$E632-Journal!$F632)&lt;=0,"SL WRONG SIDE",IF(NOT(AND(ISNUMBER(Journal!$L632),Journal!$L632&gt;0)),IF(TRUE,"LOTS MISSING","RISK MISSING"),"")))))))))))</f>
        <v>0</v>
      </c>
      <c r="J632">
        <f>IF(NOT(A632),"",IF(I632&lt;&gt;"",I632,IF(AND(ISNUMBER(Journal!$G632),G632*(Journal!$G632-Journal!$E632)&lt;=0),"TP1 WRONG SIDE",IF(AND(ISNUMBER(Journal!$H632),G632*(Journal!$H632-Journal!$E632)&lt;=0),"TP2 WRONG SIDE",IF(AND(ISNUMBER(Journal!$I632),G632*(Journal!$I632-Journal!$E632)&lt;=0),"TP3 WRONG SIDE",IF(Journal!$K632="","OPEN",IF(AND(Journal!$M632&lt;&gt;"",OR(NOT(ISNUMBER(Journal!$M632)),Journal!$M632&lt;=0,Journal!$M632&gt;=1)),"TP1 % INVALID",IF(Journal!$K632="SL","OK",IF(Journal!$K632="TP",IF(ISNUMBER(Journal!$G632),"OK","TP1 MISSING"),IF(Journal!$K632="Manual exit",IF(ISNUMBER(Journal!$J632),"OK","MANUAL MISSING"),IF(Journal!$K632="TP1 + Breakeven",IF(ISNUMBER(Journal!$G632),"OK","TP1 MISSING"),IF(Journal!$K632="TP1 + Manual",IF(ISNUMBER(Journal!$G632),IF(ISNUMBER(Journal!$J632),"OK","MANUAL MISSING"),IF(ISNUMBER(Journal!$J632),"TP1 MISSING","TP1 &amp; MANUAL MISSING")),IF(Journal!$K632="Multiple TP",IF(ISNUMBER(Journal!$G632),IF(ISNUMBER(Journal!$H632),"OK","TP2 MISSING"),IF(ISNUMBER(Journal!$H632),"TP1 MISSING","TP1 &amp; TP2 MISSING")),"UNKNOWN OUTCOME")))))))))))))</f>
        <v>0</v>
      </c>
      <c r="K632">
        <f>J632="OK"</f>
        <v>0</v>
      </c>
      <c r="L632">
        <f>IF(ISNUMBER(Journal!$M632),Journal!$M632,0.5)</f>
        <v>0</v>
      </c>
      <c r="M632">
        <f>IF(NOT(K632),"",G632*IF(Journal!$K632="SL",Journal!$F632-Journal!$E632,IF(Journal!$K632="TP",Journal!$G632-Journal!$E632,IF(Journal!$K632="Manual exit",Journal!$J632-Journal!$E632,IF(Journal!$K632="TP1 + Breakeven",L632*(Journal!$G632-Journal!$E632),IF(Journal!$K632="TP1 + Manual",L632*(Journal!$G632-Journal!$E632)+(1-L632)*(Journal!$J632-Journal!$E632),(Journal!$G632+Journal!$H632+IF(ISNUMBER(Journal!$I632),Journal!$I632,0))/IF(ISNUMBER(Journal!$I632),3,2)-Journal!$E632))))))</f>
        <v>0</v>
      </c>
      <c r="N632">
        <f>IF(K632,Journal!$E632+G632*M632,"")</f>
        <v>0</v>
      </c>
      <c r="O632">
        <f>Q631</f>
        <v>0</v>
      </c>
      <c r="P632">
        <f>IF(OR(NOT(A632),I632&lt;&gt;""),"",Journal!$L632)</f>
        <v>0</v>
      </c>
      <c r="Q632">
        <f>O632+IF(K632,V632,0)</f>
        <v>0</v>
      </c>
      <c r="R632">
        <f>IF(P632="","",H632*P632*C632*D632)</f>
        <v>0</v>
      </c>
      <c r="S632">
        <f>IF(K632,M632*P632*C632*D632,"")</f>
        <v>0</v>
      </c>
      <c r="T632">
        <f>IF(K632,-IF(F632&gt;0,F632*Journal!$E632*P632*C632*D632,P632*E632),"")</f>
        <v>0</v>
      </c>
      <c r="U632">
        <f>IF(K632,IF(S632&gt;0,"W",IF(S632&lt;0,"L","B")),"")</f>
        <v>0</v>
      </c>
      <c r="V632">
        <f>IF(K632,S632+T632,"")</f>
        <v>0</v>
      </c>
      <c r="W632">
        <f>IF(K632,V632/O632,"")</f>
        <v>0</v>
      </c>
      <c r="X632">
        <f>IF(K632,M632/H632,"")</f>
        <v>0</v>
      </c>
      <c r="Y632">
        <f>IF(AND(OR(J632="OK",J632="OPEN"),ISNUMBER(Journal!$G632)),G632*(Journal!$G632-Journal!$E632)/H632,"")</f>
        <v>0</v>
      </c>
      <c r="Z632">
        <f>IF(AA632="","",IF(AND(ISNUMBER(Settings!$D$5),ISNUMBER(Settings!$E$5),IF(Settings!$D$5&lt;=Settings!$E$5,AND(AA632&gt;=Settings!$D$5,AA632&lt;Settings!$E$5),OR(AA632&gt;=Settings!$D$5,AA632&lt;Settings!$E$5))),Settings!$A$5,IF(AND(ISNUMBER(Settings!$D$6),ISNUMBER(Settings!$E$6),IF(Settings!$D$6&lt;=Settings!$E$6,AND(AA632&gt;=Settings!$D$6,AA632&lt;Settings!$E$6),OR(AA632&gt;=Settings!$D$6,AA632&lt;Settings!$E$6))),Settings!$A$6,IF(AND(ISNUMBER(Settings!$D$7),ISNUMBER(Settings!$E$7),IF(Settings!$D$7&lt;=Settings!$E$7,AND(AA632&gt;=Settings!$D$7,AA632&lt;Settings!$E$7),OR(AA632&gt;=Settings!$D$7,AA632&lt;Settings!$E$7))),Settings!$A$7,IF(AND(ISNUMBER(Settings!$D$8),ISNUMBER(Settings!$E$8),IF(Settings!$D$8&lt;=Settings!$E$8,AND(AA632&gt;=Settings!$D$8,AA632&lt;Settings!$E$8),OR(AA632&gt;=Settings!$D$8,AA632&lt;Settings!$E$8))),Settings!$A$8,IF(AND(ISNUMBER(Settings!$D$9),ISNUMBER(Settings!$E$9),IF(Settings!$D$9&lt;=Settings!$E$9,AND(AA632&gt;=Settings!$D$9,AA632&lt;Settings!$E$9),OR(AA632&gt;=Settings!$D$9,AA632&lt;Settings!$E$9))),Settings!$A$9,IF(AND(ISNUMBER(Settings!$D$10),ISNUMBER(Settings!$E$10),IF(Settings!$D$10&lt;=Settings!$E$10,AND(AA632&gt;=Settings!$D$10,AA632&lt;Settings!$E$10),OR(AA632&gt;=Settings!$D$10,AA632&lt;Settings!$E$10))),Settings!$A$10,"")))))))</f>
        <v>0</v>
      </c>
      <c r="AA632">
        <f>IF(AND(A632,ISNUMBER(Journal!$B632)),MOD(ROUND(MOD(Journal!$B632,1)*1440,0)-ROUND(Journal!$D$8*60,0),1440),"")</f>
        <v>0</v>
      </c>
      <c r="AB632">
        <f>IF(G632=1,"LONG",IF(G632=-1,"SHORT",""))</f>
        <v>0</v>
      </c>
      <c r="AC632">
        <f>AC631+IF(K632,1,0)</f>
        <v>0</v>
      </c>
      <c r="AD632">
        <f>IF(K632,AC632,"")</f>
        <v>0</v>
      </c>
      <c r="AE632">
        <f>J632="OPEN"</f>
        <v>0</v>
      </c>
      <c r="AF632">
        <f>AND(J632&lt;&gt;"",J632&lt;&gt;"OK",J632&lt;&gt;"OPEN")</f>
        <v>0</v>
      </c>
      <c r="AH632">
        <v>621</v>
      </c>
      <c r="AI632">
        <f>IF(AH632&gt;$AZ$11,"",IF(AH632=0,Journal!$D$3,INDEX($Q$11:$Q$1010,MATCH(AH632,$AD$11:$AD$1010,0))))</f>
        <v>0</v>
      </c>
      <c r="AJ632">
        <v>622</v>
      </c>
      <c r="AK632">
        <f>IF(AJ632&gt;$AZ$11,"",INDEX($P$11:$P$1010,MATCH(AJ632,$AD$11:$AD$1010,0)))</f>
        <v>0</v>
      </c>
    </row>
    <row r="633" spans="1:37">
      <c r="A633">
        <f>COUNTA(Journal!A633:M633)&gt;0</f>
        <v>0</v>
      </c>
      <c r="B633">
        <f>IF(Journal!$C633="",0,IFERROR(MATCH(Journal!$C633,Markets!$A$5:$A$154,0),0))</f>
        <v>0</v>
      </c>
      <c r="C633">
        <f>IF(B633&gt;0,INDEX(Markets!$C$5:$C$154,B633),"")</f>
        <v>0</v>
      </c>
      <c r="D633">
        <f>IF(B633&gt;0,INDEX(Markets!$F$5:$F$154,B633),"")</f>
        <v>0</v>
      </c>
      <c r="E633">
        <f>IF(B633&gt;0,IF(INDEX(Markets!$G$5:$G$154,B633)="",Journal!$D$4,INDEX(Markets!$G$5:$G$154,B633)),"")</f>
        <v>0</v>
      </c>
      <c r="F633">
        <f>IF(B633&gt;0,N(INDEX(Markets!$H$5:$H$154,B633)),0)</f>
        <v>0</v>
      </c>
      <c r="G633">
        <f>IF(Journal!$D633="LONG",1,IF(Journal!$D633="SHORT",-1,0))</f>
        <v>0</v>
      </c>
      <c r="H633">
        <f>IF(AND(ISNUMBER(Journal!$E633),ISNUMBER(Journal!$F633)),ABS(Journal!$E633-Journal!$F633),"")</f>
        <v>0</v>
      </c>
      <c r="I633">
        <f>IF(NOT(A633),"",IF(Journal!$C633="","INSTRUMENT MISSING",IF(B633=0,"UNKNOWN INSTRUMENT",IF(OR(NOT(ISNUMBER(C633)),NOT(ISNUMBER(D633))),"INSTRUMENT SPECS MISSING",IF(OR(C633&lt;=0,D633&lt;=0),"INSTRUMENT SPECS MISSING",IF(NOT(ISNUMBER(Journal!$E633)),"ENTRY MISSING",IF(NOT(ISNUMBER(Journal!$F633)),"SL MISSING",IF(Journal!$F633=Journal!$E633,"SL = ENTRY",IF(G633=0,"DIRECTION MISSING",IF(G633*(Journal!$E633-Journal!$F633)&lt;=0,"SL WRONG SIDE",IF(NOT(AND(ISNUMBER(Journal!$L633),Journal!$L633&gt;0)),IF(TRUE,"LOTS MISSING","RISK MISSING"),"")))))))))))</f>
        <v>0</v>
      </c>
      <c r="J633">
        <f>IF(NOT(A633),"",IF(I633&lt;&gt;"",I633,IF(AND(ISNUMBER(Journal!$G633),G633*(Journal!$G633-Journal!$E633)&lt;=0),"TP1 WRONG SIDE",IF(AND(ISNUMBER(Journal!$H633),G633*(Journal!$H633-Journal!$E633)&lt;=0),"TP2 WRONG SIDE",IF(AND(ISNUMBER(Journal!$I633),G633*(Journal!$I633-Journal!$E633)&lt;=0),"TP3 WRONG SIDE",IF(Journal!$K633="","OPEN",IF(AND(Journal!$M633&lt;&gt;"",OR(NOT(ISNUMBER(Journal!$M633)),Journal!$M633&lt;=0,Journal!$M633&gt;=1)),"TP1 % INVALID",IF(Journal!$K633="SL","OK",IF(Journal!$K633="TP",IF(ISNUMBER(Journal!$G633),"OK","TP1 MISSING"),IF(Journal!$K633="Manual exit",IF(ISNUMBER(Journal!$J633),"OK","MANUAL MISSING"),IF(Journal!$K633="TP1 + Breakeven",IF(ISNUMBER(Journal!$G633),"OK","TP1 MISSING"),IF(Journal!$K633="TP1 + Manual",IF(ISNUMBER(Journal!$G633),IF(ISNUMBER(Journal!$J633),"OK","MANUAL MISSING"),IF(ISNUMBER(Journal!$J633),"TP1 MISSING","TP1 &amp; MANUAL MISSING")),IF(Journal!$K633="Multiple TP",IF(ISNUMBER(Journal!$G633),IF(ISNUMBER(Journal!$H633),"OK","TP2 MISSING"),IF(ISNUMBER(Journal!$H633),"TP1 MISSING","TP1 &amp; TP2 MISSING")),"UNKNOWN OUTCOME")))))))))))))</f>
        <v>0</v>
      </c>
      <c r="K633">
        <f>J633="OK"</f>
        <v>0</v>
      </c>
      <c r="L633">
        <f>IF(ISNUMBER(Journal!$M633),Journal!$M633,0.5)</f>
        <v>0</v>
      </c>
      <c r="M633">
        <f>IF(NOT(K633),"",G633*IF(Journal!$K633="SL",Journal!$F633-Journal!$E633,IF(Journal!$K633="TP",Journal!$G633-Journal!$E633,IF(Journal!$K633="Manual exit",Journal!$J633-Journal!$E633,IF(Journal!$K633="TP1 + Breakeven",L633*(Journal!$G633-Journal!$E633),IF(Journal!$K633="TP1 + Manual",L633*(Journal!$G633-Journal!$E633)+(1-L633)*(Journal!$J633-Journal!$E633),(Journal!$G633+Journal!$H633+IF(ISNUMBER(Journal!$I633),Journal!$I633,0))/IF(ISNUMBER(Journal!$I633),3,2)-Journal!$E633))))))</f>
        <v>0</v>
      </c>
      <c r="N633">
        <f>IF(K633,Journal!$E633+G633*M633,"")</f>
        <v>0</v>
      </c>
      <c r="O633">
        <f>Q632</f>
        <v>0</v>
      </c>
      <c r="P633">
        <f>IF(OR(NOT(A633),I633&lt;&gt;""),"",Journal!$L633)</f>
        <v>0</v>
      </c>
      <c r="Q633">
        <f>O633+IF(K633,V633,0)</f>
        <v>0</v>
      </c>
      <c r="R633">
        <f>IF(P633="","",H633*P633*C633*D633)</f>
        <v>0</v>
      </c>
      <c r="S633">
        <f>IF(K633,M633*P633*C633*D633,"")</f>
        <v>0</v>
      </c>
      <c r="T633">
        <f>IF(K633,-IF(F633&gt;0,F633*Journal!$E633*P633*C633*D633,P633*E633),"")</f>
        <v>0</v>
      </c>
      <c r="U633">
        <f>IF(K633,IF(S633&gt;0,"W",IF(S633&lt;0,"L","B")),"")</f>
        <v>0</v>
      </c>
      <c r="V633">
        <f>IF(K633,S633+T633,"")</f>
        <v>0</v>
      </c>
      <c r="W633">
        <f>IF(K633,V633/O633,"")</f>
        <v>0</v>
      </c>
      <c r="X633">
        <f>IF(K633,M633/H633,"")</f>
        <v>0</v>
      </c>
      <c r="Y633">
        <f>IF(AND(OR(J633="OK",J633="OPEN"),ISNUMBER(Journal!$G633)),G633*(Journal!$G633-Journal!$E633)/H633,"")</f>
        <v>0</v>
      </c>
      <c r="Z633">
        <f>IF(AA633="","",IF(AND(ISNUMBER(Settings!$D$5),ISNUMBER(Settings!$E$5),IF(Settings!$D$5&lt;=Settings!$E$5,AND(AA633&gt;=Settings!$D$5,AA633&lt;Settings!$E$5),OR(AA633&gt;=Settings!$D$5,AA633&lt;Settings!$E$5))),Settings!$A$5,IF(AND(ISNUMBER(Settings!$D$6),ISNUMBER(Settings!$E$6),IF(Settings!$D$6&lt;=Settings!$E$6,AND(AA633&gt;=Settings!$D$6,AA633&lt;Settings!$E$6),OR(AA633&gt;=Settings!$D$6,AA633&lt;Settings!$E$6))),Settings!$A$6,IF(AND(ISNUMBER(Settings!$D$7),ISNUMBER(Settings!$E$7),IF(Settings!$D$7&lt;=Settings!$E$7,AND(AA633&gt;=Settings!$D$7,AA633&lt;Settings!$E$7),OR(AA633&gt;=Settings!$D$7,AA633&lt;Settings!$E$7))),Settings!$A$7,IF(AND(ISNUMBER(Settings!$D$8),ISNUMBER(Settings!$E$8),IF(Settings!$D$8&lt;=Settings!$E$8,AND(AA633&gt;=Settings!$D$8,AA633&lt;Settings!$E$8),OR(AA633&gt;=Settings!$D$8,AA633&lt;Settings!$E$8))),Settings!$A$8,IF(AND(ISNUMBER(Settings!$D$9),ISNUMBER(Settings!$E$9),IF(Settings!$D$9&lt;=Settings!$E$9,AND(AA633&gt;=Settings!$D$9,AA633&lt;Settings!$E$9),OR(AA633&gt;=Settings!$D$9,AA633&lt;Settings!$E$9))),Settings!$A$9,IF(AND(ISNUMBER(Settings!$D$10),ISNUMBER(Settings!$E$10),IF(Settings!$D$10&lt;=Settings!$E$10,AND(AA633&gt;=Settings!$D$10,AA633&lt;Settings!$E$10),OR(AA633&gt;=Settings!$D$10,AA633&lt;Settings!$E$10))),Settings!$A$10,"")))))))</f>
        <v>0</v>
      </c>
      <c r="AA633">
        <f>IF(AND(A633,ISNUMBER(Journal!$B633)),MOD(ROUND(MOD(Journal!$B633,1)*1440,0)-ROUND(Journal!$D$8*60,0),1440),"")</f>
        <v>0</v>
      </c>
      <c r="AB633">
        <f>IF(G633=1,"LONG",IF(G633=-1,"SHORT",""))</f>
        <v>0</v>
      </c>
      <c r="AC633">
        <f>AC632+IF(K633,1,0)</f>
        <v>0</v>
      </c>
      <c r="AD633">
        <f>IF(K633,AC633,"")</f>
        <v>0</v>
      </c>
      <c r="AE633">
        <f>J633="OPEN"</f>
        <v>0</v>
      </c>
      <c r="AF633">
        <f>AND(J633&lt;&gt;"",J633&lt;&gt;"OK",J633&lt;&gt;"OPEN")</f>
        <v>0</v>
      </c>
      <c r="AH633">
        <v>622</v>
      </c>
      <c r="AI633">
        <f>IF(AH633&gt;$AZ$11,"",IF(AH633=0,Journal!$D$3,INDEX($Q$11:$Q$1010,MATCH(AH633,$AD$11:$AD$1010,0))))</f>
        <v>0</v>
      </c>
      <c r="AJ633">
        <v>623</v>
      </c>
      <c r="AK633">
        <f>IF(AJ633&gt;$AZ$11,"",INDEX($P$11:$P$1010,MATCH(AJ633,$AD$11:$AD$1010,0)))</f>
        <v>0</v>
      </c>
    </row>
    <row r="634" spans="1:37">
      <c r="A634">
        <f>COUNTA(Journal!A634:M634)&gt;0</f>
        <v>0</v>
      </c>
      <c r="B634">
        <f>IF(Journal!$C634="",0,IFERROR(MATCH(Journal!$C634,Markets!$A$5:$A$154,0),0))</f>
        <v>0</v>
      </c>
      <c r="C634">
        <f>IF(B634&gt;0,INDEX(Markets!$C$5:$C$154,B634),"")</f>
        <v>0</v>
      </c>
      <c r="D634">
        <f>IF(B634&gt;0,INDEX(Markets!$F$5:$F$154,B634),"")</f>
        <v>0</v>
      </c>
      <c r="E634">
        <f>IF(B634&gt;0,IF(INDEX(Markets!$G$5:$G$154,B634)="",Journal!$D$4,INDEX(Markets!$G$5:$G$154,B634)),"")</f>
        <v>0</v>
      </c>
      <c r="F634">
        <f>IF(B634&gt;0,N(INDEX(Markets!$H$5:$H$154,B634)),0)</f>
        <v>0</v>
      </c>
      <c r="G634">
        <f>IF(Journal!$D634="LONG",1,IF(Journal!$D634="SHORT",-1,0))</f>
        <v>0</v>
      </c>
      <c r="H634">
        <f>IF(AND(ISNUMBER(Journal!$E634),ISNUMBER(Journal!$F634)),ABS(Journal!$E634-Journal!$F634),"")</f>
        <v>0</v>
      </c>
      <c r="I634">
        <f>IF(NOT(A634),"",IF(Journal!$C634="","INSTRUMENT MISSING",IF(B634=0,"UNKNOWN INSTRUMENT",IF(OR(NOT(ISNUMBER(C634)),NOT(ISNUMBER(D634))),"INSTRUMENT SPECS MISSING",IF(OR(C634&lt;=0,D634&lt;=0),"INSTRUMENT SPECS MISSING",IF(NOT(ISNUMBER(Journal!$E634)),"ENTRY MISSING",IF(NOT(ISNUMBER(Journal!$F634)),"SL MISSING",IF(Journal!$F634=Journal!$E634,"SL = ENTRY",IF(G634=0,"DIRECTION MISSING",IF(G634*(Journal!$E634-Journal!$F634)&lt;=0,"SL WRONG SIDE",IF(NOT(AND(ISNUMBER(Journal!$L634),Journal!$L634&gt;0)),IF(TRUE,"LOTS MISSING","RISK MISSING"),"")))))))))))</f>
        <v>0</v>
      </c>
      <c r="J634">
        <f>IF(NOT(A634),"",IF(I634&lt;&gt;"",I634,IF(AND(ISNUMBER(Journal!$G634),G634*(Journal!$G634-Journal!$E634)&lt;=0),"TP1 WRONG SIDE",IF(AND(ISNUMBER(Journal!$H634),G634*(Journal!$H634-Journal!$E634)&lt;=0),"TP2 WRONG SIDE",IF(AND(ISNUMBER(Journal!$I634),G634*(Journal!$I634-Journal!$E634)&lt;=0),"TP3 WRONG SIDE",IF(Journal!$K634="","OPEN",IF(AND(Journal!$M634&lt;&gt;"",OR(NOT(ISNUMBER(Journal!$M634)),Journal!$M634&lt;=0,Journal!$M634&gt;=1)),"TP1 % INVALID",IF(Journal!$K634="SL","OK",IF(Journal!$K634="TP",IF(ISNUMBER(Journal!$G634),"OK","TP1 MISSING"),IF(Journal!$K634="Manual exit",IF(ISNUMBER(Journal!$J634),"OK","MANUAL MISSING"),IF(Journal!$K634="TP1 + Breakeven",IF(ISNUMBER(Journal!$G634),"OK","TP1 MISSING"),IF(Journal!$K634="TP1 + Manual",IF(ISNUMBER(Journal!$G634),IF(ISNUMBER(Journal!$J634),"OK","MANUAL MISSING"),IF(ISNUMBER(Journal!$J634),"TP1 MISSING","TP1 &amp; MANUAL MISSING")),IF(Journal!$K634="Multiple TP",IF(ISNUMBER(Journal!$G634),IF(ISNUMBER(Journal!$H634),"OK","TP2 MISSING"),IF(ISNUMBER(Journal!$H634),"TP1 MISSING","TP1 &amp; TP2 MISSING")),"UNKNOWN OUTCOME")))))))))))))</f>
        <v>0</v>
      </c>
      <c r="K634">
        <f>J634="OK"</f>
        <v>0</v>
      </c>
      <c r="L634">
        <f>IF(ISNUMBER(Journal!$M634),Journal!$M634,0.5)</f>
        <v>0</v>
      </c>
      <c r="M634">
        <f>IF(NOT(K634),"",G634*IF(Journal!$K634="SL",Journal!$F634-Journal!$E634,IF(Journal!$K634="TP",Journal!$G634-Journal!$E634,IF(Journal!$K634="Manual exit",Journal!$J634-Journal!$E634,IF(Journal!$K634="TP1 + Breakeven",L634*(Journal!$G634-Journal!$E634),IF(Journal!$K634="TP1 + Manual",L634*(Journal!$G634-Journal!$E634)+(1-L634)*(Journal!$J634-Journal!$E634),(Journal!$G634+Journal!$H634+IF(ISNUMBER(Journal!$I634),Journal!$I634,0))/IF(ISNUMBER(Journal!$I634),3,2)-Journal!$E634))))))</f>
        <v>0</v>
      </c>
      <c r="N634">
        <f>IF(K634,Journal!$E634+G634*M634,"")</f>
        <v>0</v>
      </c>
      <c r="O634">
        <f>Q633</f>
        <v>0</v>
      </c>
      <c r="P634">
        <f>IF(OR(NOT(A634),I634&lt;&gt;""),"",Journal!$L634)</f>
        <v>0</v>
      </c>
      <c r="Q634">
        <f>O634+IF(K634,V634,0)</f>
        <v>0</v>
      </c>
      <c r="R634">
        <f>IF(P634="","",H634*P634*C634*D634)</f>
        <v>0</v>
      </c>
      <c r="S634">
        <f>IF(K634,M634*P634*C634*D634,"")</f>
        <v>0</v>
      </c>
      <c r="T634">
        <f>IF(K634,-IF(F634&gt;0,F634*Journal!$E634*P634*C634*D634,P634*E634),"")</f>
        <v>0</v>
      </c>
      <c r="U634">
        <f>IF(K634,IF(S634&gt;0,"W",IF(S634&lt;0,"L","B")),"")</f>
        <v>0</v>
      </c>
      <c r="V634">
        <f>IF(K634,S634+T634,"")</f>
        <v>0</v>
      </c>
      <c r="W634">
        <f>IF(K634,V634/O634,"")</f>
        <v>0</v>
      </c>
      <c r="X634">
        <f>IF(K634,M634/H634,"")</f>
        <v>0</v>
      </c>
      <c r="Y634">
        <f>IF(AND(OR(J634="OK",J634="OPEN"),ISNUMBER(Journal!$G634)),G634*(Journal!$G634-Journal!$E634)/H634,"")</f>
        <v>0</v>
      </c>
      <c r="Z634">
        <f>IF(AA634="","",IF(AND(ISNUMBER(Settings!$D$5),ISNUMBER(Settings!$E$5),IF(Settings!$D$5&lt;=Settings!$E$5,AND(AA634&gt;=Settings!$D$5,AA634&lt;Settings!$E$5),OR(AA634&gt;=Settings!$D$5,AA634&lt;Settings!$E$5))),Settings!$A$5,IF(AND(ISNUMBER(Settings!$D$6),ISNUMBER(Settings!$E$6),IF(Settings!$D$6&lt;=Settings!$E$6,AND(AA634&gt;=Settings!$D$6,AA634&lt;Settings!$E$6),OR(AA634&gt;=Settings!$D$6,AA634&lt;Settings!$E$6))),Settings!$A$6,IF(AND(ISNUMBER(Settings!$D$7),ISNUMBER(Settings!$E$7),IF(Settings!$D$7&lt;=Settings!$E$7,AND(AA634&gt;=Settings!$D$7,AA634&lt;Settings!$E$7),OR(AA634&gt;=Settings!$D$7,AA634&lt;Settings!$E$7))),Settings!$A$7,IF(AND(ISNUMBER(Settings!$D$8),ISNUMBER(Settings!$E$8),IF(Settings!$D$8&lt;=Settings!$E$8,AND(AA634&gt;=Settings!$D$8,AA634&lt;Settings!$E$8),OR(AA634&gt;=Settings!$D$8,AA634&lt;Settings!$E$8))),Settings!$A$8,IF(AND(ISNUMBER(Settings!$D$9),ISNUMBER(Settings!$E$9),IF(Settings!$D$9&lt;=Settings!$E$9,AND(AA634&gt;=Settings!$D$9,AA634&lt;Settings!$E$9),OR(AA634&gt;=Settings!$D$9,AA634&lt;Settings!$E$9))),Settings!$A$9,IF(AND(ISNUMBER(Settings!$D$10),ISNUMBER(Settings!$E$10),IF(Settings!$D$10&lt;=Settings!$E$10,AND(AA634&gt;=Settings!$D$10,AA634&lt;Settings!$E$10),OR(AA634&gt;=Settings!$D$10,AA634&lt;Settings!$E$10))),Settings!$A$10,"")))))))</f>
        <v>0</v>
      </c>
      <c r="AA634">
        <f>IF(AND(A634,ISNUMBER(Journal!$B634)),MOD(ROUND(MOD(Journal!$B634,1)*1440,0)-ROUND(Journal!$D$8*60,0),1440),"")</f>
        <v>0</v>
      </c>
      <c r="AB634">
        <f>IF(G634=1,"LONG",IF(G634=-1,"SHORT",""))</f>
        <v>0</v>
      </c>
      <c r="AC634">
        <f>AC633+IF(K634,1,0)</f>
        <v>0</v>
      </c>
      <c r="AD634">
        <f>IF(K634,AC634,"")</f>
        <v>0</v>
      </c>
      <c r="AE634">
        <f>J634="OPEN"</f>
        <v>0</v>
      </c>
      <c r="AF634">
        <f>AND(J634&lt;&gt;"",J634&lt;&gt;"OK",J634&lt;&gt;"OPEN")</f>
        <v>0</v>
      </c>
      <c r="AH634">
        <v>623</v>
      </c>
      <c r="AI634">
        <f>IF(AH634&gt;$AZ$11,"",IF(AH634=0,Journal!$D$3,INDEX($Q$11:$Q$1010,MATCH(AH634,$AD$11:$AD$1010,0))))</f>
        <v>0</v>
      </c>
      <c r="AJ634">
        <v>624</v>
      </c>
      <c r="AK634">
        <f>IF(AJ634&gt;$AZ$11,"",INDEX($P$11:$P$1010,MATCH(AJ634,$AD$11:$AD$1010,0)))</f>
        <v>0</v>
      </c>
    </row>
    <row r="635" spans="1:37">
      <c r="A635">
        <f>COUNTA(Journal!A635:M635)&gt;0</f>
        <v>0</v>
      </c>
      <c r="B635">
        <f>IF(Journal!$C635="",0,IFERROR(MATCH(Journal!$C635,Markets!$A$5:$A$154,0),0))</f>
        <v>0</v>
      </c>
      <c r="C635">
        <f>IF(B635&gt;0,INDEX(Markets!$C$5:$C$154,B635),"")</f>
        <v>0</v>
      </c>
      <c r="D635">
        <f>IF(B635&gt;0,INDEX(Markets!$F$5:$F$154,B635),"")</f>
        <v>0</v>
      </c>
      <c r="E635">
        <f>IF(B635&gt;0,IF(INDEX(Markets!$G$5:$G$154,B635)="",Journal!$D$4,INDEX(Markets!$G$5:$G$154,B635)),"")</f>
        <v>0</v>
      </c>
      <c r="F635">
        <f>IF(B635&gt;0,N(INDEX(Markets!$H$5:$H$154,B635)),0)</f>
        <v>0</v>
      </c>
      <c r="G635">
        <f>IF(Journal!$D635="LONG",1,IF(Journal!$D635="SHORT",-1,0))</f>
        <v>0</v>
      </c>
      <c r="H635">
        <f>IF(AND(ISNUMBER(Journal!$E635),ISNUMBER(Journal!$F635)),ABS(Journal!$E635-Journal!$F635),"")</f>
        <v>0</v>
      </c>
      <c r="I635">
        <f>IF(NOT(A635),"",IF(Journal!$C635="","INSTRUMENT MISSING",IF(B635=0,"UNKNOWN INSTRUMENT",IF(OR(NOT(ISNUMBER(C635)),NOT(ISNUMBER(D635))),"INSTRUMENT SPECS MISSING",IF(OR(C635&lt;=0,D635&lt;=0),"INSTRUMENT SPECS MISSING",IF(NOT(ISNUMBER(Journal!$E635)),"ENTRY MISSING",IF(NOT(ISNUMBER(Journal!$F635)),"SL MISSING",IF(Journal!$F635=Journal!$E635,"SL = ENTRY",IF(G635=0,"DIRECTION MISSING",IF(G635*(Journal!$E635-Journal!$F635)&lt;=0,"SL WRONG SIDE",IF(NOT(AND(ISNUMBER(Journal!$L635),Journal!$L635&gt;0)),IF(TRUE,"LOTS MISSING","RISK MISSING"),"")))))))))))</f>
        <v>0</v>
      </c>
      <c r="J635">
        <f>IF(NOT(A635),"",IF(I635&lt;&gt;"",I635,IF(AND(ISNUMBER(Journal!$G635),G635*(Journal!$G635-Journal!$E635)&lt;=0),"TP1 WRONG SIDE",IF(AND(ISNUMBER(Journal!$H635),G635*(Journal!$H635-Journal!$E635)&lt;=0),"TP2 WRONG SIDE",IF(AND(ISNUMBER(Journal!$I635),G635*(Journal!$I635-Journal!$E635)&lt;=0),"TP3 WRONG SIDE",IF(Journal!$K635="","OPEN",IF(AND(Journal!$M635&lt;&gt;"",OR(NOT(ISNUMBER(Journal!$M635)),Journal!$M635&lt;=0,Journal!$M635&gt;=1)),"TP1 % INVALID",IF(Journal!$K635="SL","OK",IF(Journal!$K635="TP",IF(ISNUMBER(Journal!$G635),"OK","TP1 MISSING"),IF(Journal!$K635="Manual exit",IF(ISNUMBER(Journal!$J635),"OK","MANUAL MISSING"),IF(Journal!$K635="TP1 + Breakeven",IF(ISNUMBER(Journal!$G635),"OK","TP1 MISSING"),IF(Journal!$K635="TP1 + Manual",IF(ISNUMBER(Journal!$G635),IF(ISNUMBER(Journal!$J635),"OK","MANUAL MISSING"),IF(ISNUMBER(Journal!$J635),"TP1 MISSING","TP1 &amp; MANUAL MISSING")),IF(Journal!$K635="Multiple TP",IF(ISNUMBER(Journal!$G635),IF(ISNUMBER(Journal!$H635),"OK","TP2 MISSING"),IF(ISNUMBER(Journal!$H635),"TP1 MISSING","TP1 &amp; TP2 MISSING")),"UNKNOWN OUTCOME")))))))))))))</f>
        <v>0</v>
      </c>
      <c r="K635">
        <f>J635="OK"</f>
        <v>0</v>
      </c>
      <c r="L635">
        <f>IF(ISNUMBER(Journal!$M635),Journal!$M635,0.5)</f>
        <v>0</v>
      </c>
      <c r="M635">
        <f>IF(NOT(K635),"",G635*IF(Journal!$K635="SL",Journal!$F635-Journal!$E635,IF(Journal!$K635="TP",Journal!$G635-Journal!$E635,IF(Journal!$K635="Manual exit",Journal!$J635-Journal!$E635,IF(Journal!$K635="TP1 + Breakeven",L635*(Journal!$G635-Journal!$E635),IF(Journal!$K635="TP1 + Manual",L635*(Journal!$G635-Journal!$E635)+(1-L635)*(Journal!$J635-Journal!$E635),(Journal!$G635+Journal!$H635+IF(ISNUMBER(Journal!$I635),Journal!$I635,0))/IF(ISNUMBER(Journal!$I635),3,2)-Journal!$E635))))))</f>
        <v>0</v>
      </c>
      <c r="N635">
        <f>IF(K635,Journal!$E635+G635*M635,"")</f>
        <v>0</v>
      </c>
      <c r="O635">
        <f>Q634</f>
        <v>0</v>
      </c>
      <c r="P635">
        <f>IF(OR(NOT(A635),I635&lt;&gt;""),"",Journal!$L635)</f>
        <v>0</v>
      </c>
      <c r="Q635">
        <f>O635+IF(K635,V635,0)</f>
        <v>0</v>
      </c>
      <c r="R635">
        <f>IF(P635="","",H635*P635*C635*D635)</f>
        <v>0</v>
      </c>
      <c r="S635">
        <f>IF(K635,M635*P635*C635*D635,"")</f>
        <v>0</v>
      </c>
      <c r="T635">
        <f>IF(K635,-IF(F635&gt;0,F635*Journal!$E635*P635*C635*D635,P635*E635),"")</f>
        <v>0</v>
      </c>
      <c r="U635">
        <f>IF(K635,IF(S635&gt;0,"W",IF(S635&lt;0,"L","B")),"")</f>
        <v>0</v>
      </c>
      <c r="V635">
        <f>IF(K635,S635+T635,"")</f>
        <v>0</v>
      </c>
      <c r="W635">
        <f>IF(K635,V635/O635,"")</f>
        <v>0</v>
      </c>
      <c r="X635">
        <f>IF(K635,M635/H635,"")</f>
        <v>0</v>
      </c>
      <c r="Y635">
        <f>IF(AND(OR(J635="OK",J635="OPEN"),ISNUMBER(Journal!$G635)),G635*(Journal!$G635-Journal!$E635)/H635,"")</f>
        <v>0</v>
      </c>
      <c r="Z635">
        <f>IF(AA635="","",IF(AND(ISNUMBER(Settings!$D$5),ISNUMBER(Settings!$E$5),IF(Settings!$D$5&lt;=Settings!$E$5,AND(AA635&gt;=Settings!$D$5,AA635&lt;Settings!$E$5),OR(AA635&gt;=Settings!$D$5,AA635&lt;Settings!$E$5))),Settings!$A$5,IF(AND(ISNUMBER(Settings!$D$6),ISNUMBER(Settings!$E$6),IF(Settings!$D$6&lt;=Settings!$E$6,AND(AA635&gt;=Settings!$D$6,AA635&lt;Settings!$E$6),OR(AA635&gt;=Settings!$D$6,AA635&lt;Settings!$E$6))),Settings!$A$6,IF(AND(ISNUMBER(Settings!$D$7),ISNUMBER(Settings!$E$7),IF(Settings!$D$7&lt;=Settings!$E$7,AND(AA635&gt;=Settings!$D$7,AA635&lt;Settings!$E$7),OR(AA635&gt;=Settings!$D$7,AA635&lt;Settings!$E$7))),Settings!$A$7,IF(AND(ISNUMBER(Settings!$D$8),ISNUMBER(Settings!$E$8),IF(Settings!$D$8&lt;=Settings!$E$8,AND(AA635&gt;=Settings!$D$8,AA635&lt;Settings!$E$8),OR(AA635&gt;=Settings!$D$8,AA635&lt;Settings!$E$8))),Settings!$A$8,IF(AND(ISNUMBER(Settings!$D$9),ISNUMBER(Settings!$E$9),IF(Settings!$D$9&lt;=Settings!$E$9,AND(AA635&gt;=Settings!$D$9,AA635&lt;Settings!$E$9),OR(AA635&gt;=Settings!$D$9,AA635&lt;Settings!$E$9))),Settings!$A$9,IF(AND(ISNUMBER(Settings!$D$10),ISNUMBER(Settings!$E$10),IF(Settings!$D$10&lt;=Settings!$E$10,AND(AA635&gt;=Settings!$D$10,AA635&lt;Settings!$E$10),OR(AA635&gt;=Settings!$D$10,AA635&lt;Settings!$E$10))),Settings!$A$10,"")))))))</f>
        <v>0</v>
      </c>
      <c r="AA635">
        <f>IF(AND(A635,ISNUMBER(Journal!$B635)),MOD(ROUND(MOD(Journal!$B635,1)*1440,0)-ROUND(Journal!$D$8*60,0),1440),"")</f>
        <v>0</v>
      </c>
      <c r="AB635">
        <f>IF(G635=1,"LONG",IF(G635=-1,"SHORT",""))</f>
        <v>0</v>
      </c>
      <c r="AC635">
        <f>AC634+IF(K635,1,0)</f>
        <v>0</v>
      </c>
      <c r="AD635">
        <f>IF(K635,AC635,"")</f>
        <v>0</v>
      </c>
      <c r="AE635">
        <f>J635="OPEN"</f>
        <v>0</v>
      </c>
      <c r="AF635">
        <f>AND(J635&lt;&gt;"",J635&lt;&gt;"OK",J635&lt;&gt;"OPEN")</f>
        <v>0</v>
      </c>
      <c r="AH635">
        <v>624</v>
      </c>
      <c r="AI635">
        <f>IF(AH635&gt;$AZ$11,"",IF(AH635=0,Journal!$D$3,INDEX($Q$11:$Q$1010,MATCH(AH635,$AD$11:$AD$1010,0))))</f>
        <v>0</v>
      </c>
      <c r="AJ635">
        <v>625</v>
      </c>
      <c r="AK635">
        <f>IF(AJ635&gt;$AZ$11,"",INDEX($P$11:$P$1010,MATCH(AJ635,$AD$11:$AD$1010,0)))</f>
        <v>0</v>
      </c>
    </row>
    <row r="636" spans="1:37">
      <c r="A636">
        <f>COUNTA(Journal!A636:M636)&gt;0</f>
        <v>0</v>
      </c>
      <c r="B636">
        <f>IF(Journal!$C636="",0,IFERROR(MATCH(Journal!$C636,Markets!$A$5:$A$154,0),0))</f>
        <v>0</v>
      </c>
      <c r="C636">
        <f>IF(B636&gt;0,INDEX(Markets!$C$5:$C$154,B636),"")</f>
        <v>0</v>
      </c>
      <c r="D636">
        <f>IF(B636&gt;0,INDEX(Markets!$F$5:$F$154,B636),"")</f>
        <v>0</v>
      </c>
      <c r="E636">
        <f>IF(B636&gt;0,IF(INDEX(Markets!$G$5:$G$154,B636)="",Journal!$D$4,INDEX(Markets!$G$5:$G$154,B636)),"")</f>
        <v>0</v>
      </c>
      <c r="F636">
        <f>IF(B636&gt;0,N(INDEX(Markets!$H$5:$H$154,B636)),0)</f>
        <v>0</v>
      </c>
      <c r="G636">
        <f>IF(Journal!$D636="LONG",1,IF(Journal!$D636="SHORT",-1,0))</f>
        <v>0</v>
      </c>
      <c r="H636">
        <f>IF(AND(ISNUMBER(Journal!$E636),ISNUMBER(Journal!$F636)),ABS(Journal!$E636-Journal!$F636),"")</f>
        <v>0</v>
      </c>
      <c r="I636">
        <f>IF(NOT(A636),"",IF(Journal!$C636="","INSTRUMENT MISSING",IF(B636=0,"UNKNOWN INSTRUMENT",IF(OR(NOT(ISNUMBER(C636)),NOT(ISNUMBER(D636))),"INSTRUMENT SPECS MISSING",IF(OR(C636&lt;=0,D636&lt;=0),"INSTRUMENT SPECS MISSING",IF(NOT(ISNUMBER(Journal!$E636)),"ENTRY MISSING",IF(NOT(ISNUMBER(Journal!$F636)),"SL MISSING",IF(Journal!$F636=Journal!$E636,"SL = ENTRY",IF(G636=0,"DIRECTION MISSING",IF(G636*(Journal!$E636-Journal!$F636)&lt;=0,"SL WRONG SIDE",IF(NOT(AND(ISNUMBER(Journal!$L636),Journal!$L636&gt;0)),IF(TRUE,"LOTS MISSING","RISK MISSING"),"")))))))))))</f>
        <v>0</v>
      </c>
      <c r="J636">
        <f>IF(NOT(A636),"",IF(I636&lt;&gt;"",I636,IF(AND(ISNUMBER(Journal!$G636),G636*(Journal!$G636-Journal!$E636)&lt;=0),"TP1 WRONG SIDE",IF(AND(ISNUMBER(Journal!$H636),G636*(Journal!$H636-Journal!$E636)&lt;=0),"TP2 WRONG SIDE",IF(AND(ISNUMBER(Journal!$I636),G636*(Journal!$I636-Journal!$E636)&lt;=0),"TP3 WRONG SIDE",IF(Journal!$K636="","OPEN",IF(AND(Journal!$M636&lt;&gt;"",OR(NOT(ISNUMBER(Journal!$M636)),Journal!$M636&lt;=0,Journal!$M636&gt;=1)),"TP1 % INVALID",IF(Journal!$K636="SL","OK",IF(Journal!$K636="TP",IF(ISNUMBER(Journal!$G636),"OK","TP1 MISSING"),IF(Journal!$K636="Manual exit",IF(ISNUMBER(Journal!$J636),"OK","MANUAL MISSING"),IF(Journal!$K636="TP1 + Breakeven",IF(ISNUMBER(Journal!$G636),"OK","TP1 MISSING"),IF(Journal!$K636="TP1 + Manual",IF(ISNUMBER(Journal!$G636),IF(ISNUMBER(Journal!$J636),"OK","MANUAL MISSING"),IF(ISNUMBER(Journal!$J636),"TP1 MISSING","TP1 &amp; MANUAL MISSING")),IF(Journal!$K636="Multiple TP",IF(ISNUMBER(Journal!$G636),IF(ISNUMBER(Journal!$H636),"OK","TP2 MISSING"),IF(ISNUMBER(Journal!$H636),"TP1 MISSING","TP1 &amp; TP2 MISSING")),"UNKNOWN OUTCOME")))))))))))))</f>
        <v>0</v>
      </c>
      <c r="K636">
        <f>J636="OK"</f>
        <v>0</v>
      </c>
      <c r="L636">
        <f>IF(ISNUMBER(Journal!$M636),Journal!$M636,0.5)</f>
        <v>0</v>
      </c>
      <c r="M636">
        <f>IF(NOT(K636),"",G636*IF(Journal!$K636="SL",Journal!$F636-Journal!$E636,IF(Journal!$K636="TP",Journal!$G636-Journal!$E636,IF(Journal!$K636="Manual exit",Journal!$J636-Journal!$E636,IF(Journal!$K636="TP1 + Breakeven",L636*(Journal!$G636-Journal!$E636),IF(Journal!$K636="TP1 + Manual",L636*(Journal!$G636-Journal!$E636)+(1-L636)*(Journal!$J636-Journal!$E636),(Journal!$G636+Journal!$H636+IF(ISNUMBER(Journal!$I636),Journal!$I636,0))/IF(ISNUMBER(Journal!$I636),3,2)-Journal!$E636))))))</f>
        <v>0</v>
      </c>
      <c r="N636">
        <f>IF(K636,Journal!$E636+G636*M636,"")</f>
        <v>0</v>
      </c>
      <c r="O636">
        <f>Q635</f>
        <v>0</v>
      </c>
      <c r="P636">
        <f>IF(OR(NOT(A636),I636&lt;&gt;""),"",Journal!$L636)</f>
        <v>0</v>
      </c>
      <c r="Q636">
        <f>O636+IF(K636,V636,0)</f>
        <v>0</v>
      </c>
      <c r="R636">
        <f>IF(P636="","",H636*P636*C636*D636)</f>
        <v>0</v>
      </c>
      <c r="S636">
        <f>IF(K636,M636*P636*C636*D636,"")</f>
        <v>0</v>
      </c>
      <c r="T636">
        <f>IF(K636,-IF(F636&gt;0,F636*Journal!$E636*P636*C636*D636,P636*E636),"")</f>
        <v>0</v>
      </c>
      <c r="U636">
        <f>IF(K636,IF(S636&gt;0,"W",IF(S636&lt;0,"L","B")),"")</f>
        <v>0</v>
      </c>
      <c r="V636">
        <f>IF(K636,S636+T636,"")</f>
        <v>0</v>
      </c>
      <c r="W636">
        <f>IF(K636,V636/O636,"")</f>
        <v>0</v>
      </c>
      <c r="X636">
        <f>IF(K636,M636/H636,"")</f>
        <v>0</v>
      </c>
      <c r="Y636">
        <f>IF(AND(OR(J636="OK",J636="OPEN"),ISNUMBER(Journal!$G636)),G636*(Journal!$G636-Journal!$E636)/H636,"")</f>
        <v>0</v>
      </c>
      <c r="Z636">
        <f>IF(AA636="","",IF(AND(ISNUMBER(Settings!$D$5),ISNUMBER(Settings!$E$5),IF(Settings!$D$5&lt;=Settings!$E$5,AND(AA636&gt;=Settings!$D$5,AA636&lt;Settings!$E$5),OR(AA636&gt;=Settings!$D$5,AA636&lt;Settings!$E$5))),Settings!$A$5,IF(AND(ISNUMBER(Settings!$D$6),ISNUMBER(Settings!$E$6),IF(Settings!$D$6&lt;=Settings!$E$6,AND(AA636&gt;=Settings!$D$6,AA636&lt;Settings!$E$6),OR(AA636&gt;=Settings!$D$6,AA636&lt;Settings!$E$6))),Settings!$A$6,IF(AND(ISNUMBER(Settings!$D$7),ISNUMBER(Settings!$E$7),IF(Settings!$D$7&lt;=Settings!$E$7,AND(AA636&gt;=Settings!$D$7,AA636&lt;Settings!$E$7),OR(AA636&gt;=Settings!$D$7,AA636&lt;Settings!$E$7))),Settings!$A$7,IF(AND(ISNUMBER(Settings!$D$8),ISNUMBER(Settings!$E$8),IF(Settings!$D$8&lt;=Settings!$E$8,AND(AA636&gt;=Settings!$D$8,AA636&lt;Settings!$E$8),OR(AA636&gt;=Settings!$D$8,AA636&lt;Settings!$E$8))),Settings!$A$8,IF(AND(ISNUMBER(Settings!$D$9),ISNUMBER(Settings!$E$9),IF(Settings!$D$9&lt;=Settings!$E$9,AND(AA636&gt;=Settings!$D$9,AA636&lt;Settings!$E$9),OR(AA636&gt;=Settings!$D$9,AA636&lt;Settings!$E$9))),Settings!$A$9,IF(AND(ISNUMBER(Settings!$D$10),ISNUMBER(Settings!$E$10),IF(Settings!$D$10&lt;=Settings!$E$10,AND(AA636&gt;=Settings!$D$10,AA636&lt;Settings!$E$10),OR(AA636&gt;=Settings!$D$10,AA636&lt;Settings!$E$10))),Settings!$A$10,"")))))))</f>
        <v>0</v>
      </c>
      <c r="AA636">
        <f>IF(AND(A636,ISNUMBER(Journal!$B636)),MOD(ROUND(MOD(Journal!$B636,1)*1440,0)-ROUND(Journal!$D$8*60,0),1440),"")</f>
        <v>0</v>
      </c>
      <c r="AB636">
        <f>IF(G636=1,"LONG",IF(G636=-1,"SHORT",""))</f>
        <v>0</v>
      </c>
      <c r="AC636">
        <f>AC635+IF(K636,1,0)</f>
        <v>0</v>
      </c>
      <c r="AD636">
        <f>IF(K636,AC636,"")</f>
        <v>0</v>
      </c>
      <c r="AE636">
        <f>J636="OPEN"</f>
        <v>0</v>
      </c>
      <c r="AF636">
        <f>AND(J636&lt;&gt;"",J636&lt;&gt;"OK",J636&lt;&gt;"OPEN")</f>
        <v>0</v>
      </c>
      <c r="AH636">
        <v>625</v>
      </c>
      <c r="AI636">
        <f>IF(AH636&gt;$AZ$11,"",IF(AH636=0,Journal!$D$3,INDEX($Q$11:$Q$1010,MATCH(AH636,$AD$11:$AD$1010,0))))</f>
        <v>0</v>
      </c>
      <c r="AJ636">
        <v>626</v>
      </c>
      <c r="AK636">
        <f>IF(AJ636&gt;$AZ$11,"",INDEX($P$11:$P$1010,MATCH(AJ636,$AD$11:$AD$1010,0)))</f>
        <v>0</v>
      </c>
    </row>
    <row r="637" spans="1:37">
      <c r="A637">
        <f>COUNTA(Journal!A637:M637)&gt;0</f>
        <v>0</v>
      </c>
      <c r="B637">
        <f>IF(Journal!$C637="",0,IFERROR(MATCH(Journal!$C637,Markets!$A$5:$A$154,0),0))</f>
        <v>0</v>
      </c>
      <c r="C637">
        <f>IF(B637&gt;0,INDEX(Markets!$C$5:$C$154,B637),"")</f>
        <v>0</v>
      </c>
      <c r="D637">
        <f>IF(B637&gt;0,INDEX(Markets!$F$5:$F$154,B637),"")</f>
        <v>0</v>
      </c>
      <c r="E637">
        <f>IF(B637&gt;0,IF(INDEX(Markets!$G$5:$G$154,B637)="",Journal!$D$4,INDEX(Markets!$G$5:$G$154,B637)),"")</f>
        <v>0</v>
      </c>
      <c r="F637">
        <f>IF(B637&gt;0,N(INDEX(Markets!$H$5:$H$154,B637)),0)</f>
        <v>0</v>
      </c>
      <c r="G637">
        <f>IF(Journal!$D637="LONG",1,IF(Journal!$D637="SHORT",-1,0))</f>
        <v>0</v>
      </c>
      <c r="H637">
        <f>IF(AND(ISNUMBER(Journal!$E637),ISNUMBER(Journal!$F637)),ABS(Journal!$E637-Journal!$F637),"")</f>
        <v>0</v>
      </c>
      <c r="I637">
        <f>IF(NOT(A637),"",IF(Journal!$C637="","INSTRUMENT MISSING",IF(B637=0,"UNKNOWN INSTRUMENT",IF(OR(NOT(ISNUMBER(C637)),NOT(ISNUMBER(D637))),"INSTRUMENT SPECS MISSING",IF(OR(C637&lt;=0,D637&lt;=0),"INSTRUMENT SPECS MISSING",IF(NOT(ISNUMBER(Journal!$E637)),"ENTRY MISSING",IF(NOT(ISNUMBER(Journal!$F637)),"SL MISSING",IF(Journal!$F637=Journal!$E637,"SL = ENTRY",IF(G637=0,"DIRECTION MISSING",IF(G637*(Journal!$E637-Journal!$F637)&lt;=0,"SL WRONG SIDE",IF(NOT(AND(ISNUMBER(Journal!$L637),Journal!$L637&gt;0)),IF(TRUE,"LOTS MISSING","RISK MISSING"),"")))))))))))</f>
        <v>0</v>
      </c>
      <c r="J637">
        <f>IF(NOT(A637),"",IF(I637&lt;&gt;"",I637,IF(AND(ISNUMBER(Journal!$G637),G637*(Journal!$G637-Journal!$E637)&lt;=0),"TP1 WRONG SIDE",IF(AND(ISNUMBER(Journal!$H637),G637*(Journal!$H637-Journal!$E637)&lt;=0),"TP2 WRONG SIDE",IF(AND(ISNUMBER(Journal!$I637),G637*(Journal!$I637-Journal!$E637)&lt;=0),"TP3 WRONG SIDE",IF(Journal!$K637="","OPEN",IF(AND(Journal!$M637&lt;&gt;"",OR(NOT(ISNUMBER(Journal!$M637)),Journal!$M637&lt;=0,Journal!$M637&gt;=1)),"TP1 % INVALID",IF(Journal!$K637="SL","OK",IF(Journal!$K637="TP",IF(ISNUMBER(Journal!$G637),"OK","TP1 MISSING"),IF(Journal!$K637="Manual exit",IF(ISNUMBER(Journal!$J637),"OK","MANUAL MISSING"),IF(Journal!$K637="TP1 + Breakeven",IF(ISNUMBER(Journal!$G637),"OK","TP1 MISSING"),IF(Journal!$K637="TP1 + Manual",IF(ISNUMBER(Journal!$G637),IF(ISNUMBER(Journal!$J637),"OK","MANUAL MISSING"),IF(ISNUMBER(Journal!$J637),"TP1 MISSING","TP1 &amp; MANUAL MISSING")),IF(Journal!$K637="Multiple TP",IF(ISNUMBER(Journal!$G637),IF(ISNUMBER(Journal!$H637),"OK","TP2 MISSING"),IF(ISNUMBER(Journal!$H637),"TP1 MISSING","TP1 &amp; TP2 MISSING")),"UNKNOWN OUTCOME")))))))))))))</f>
        <v>0</v>
      </c>
      <c r="K637">
        <f>J637="OK"</f>
        <v>0</v>
      </c>
      <c r="L637">
        <f>IF(ISNUMBER(Journal!$M637),Journal!$M637,0.5)</f>
        <v>0</v>
      </c>
      <c r="M637">
        <f>IF(NOT(K637),"",G637*IF(Journal!$K637="SL",Journal!$F637-Journal!$E637,IF(Journal!$K637="TP",Journal!$G637-Journal!$E637,IF(Journal!$K637="Manual exit",Journal!$J637-Journal!$E637,IF(Journal!$K637="TP1 + Breakeven",L637*(Journal!$G637-Journal!$E637),IF(Journal!$K637="TP1 + Manual",L637*(Journal!$G637-Journal!$E637)+(1-L637)*(Journal!$J637-Journal!$E637),(Journal!$G637+Journal!$H637+IF(ISNUMBER(Journal!$I637),Journal!$I637,0))/IF(ISNUMBER(Journal!$I637),3,2)-Journal!$E637))))))</f>
        <v>0</v>
      </c>
      <c r="N637">
        <f>IF(K637,Journal!$E637+G637*M637,"")</f>
        <v>0</v>
      </c>
      <c r="O637">
        <f>Q636</f>
        <v>0</v>
      </c>
      <c r="P637">
        <f>IF(OR(NOT(A637),I637&lt;&gt;""),"",Journal!$L637)</f>
        <v>0</v>
      </c>
      <c r="Q637">
        <f>O637+IF(K637,V637,0)</f>
        <v>0</v>
      </c>
      <c r="R637">
        <f>IF(P637="","",H637*P637*C637*D637)</f>
        <v>0</v>
      </c>
      <c r="S637">
        <f>IF(K637,M637*P637*C637*D637,"")</f>
        <v>0</v>
      </c>
      <c r="T637">
        <f>IF(K637,-IF(F637&gt;0,F637*Journal!$E637*P637*C637*D637,P637*E637),"")</f>
        <v>0</v>
      </c>
      <c r="U637">
        <f>IF(K637,IF(S637&gt;0,"W",IF(S637&lt;0,"L","B")),"")</f>
        <v>0</v>
      </c>
      <c r="V637">
        <f>IF(K637,S637+T637,"")</f>
        <v>0</v>
      </c>
      <c r="W637">
        <f>IF(K637,V637/O637,"")</f>
        <v>0</v>
      </c>
      <c r="X637">
        <f>IF(K637,M637/H637,"")</f>
        <v>0</v>
      </c>
      <c r="Y637">
        <f>IF(AND(OR(J637="OK",J637="OPEN"),ISNUMBER(Journal!$G637)),G637*(Journal!$G637-Journal!$E637)/H637,"")</f>
        <v>0</v>
      </c>
      <c r="Z637">
        <f>IF(AA637="","",IF(AND(ISNUMBER(Settings!$D$5),ISNUMBER(Settings!$E$5),IF(Settings!$D$5&lt;=Settings!$E$5,AND(AA637&gt;=Settings!$D$5,AA637&lt;Settings!$E$5),OR(AA637&gt;=Settings!$D$5,AA637&lt;Settings!$E$5))),Settings!$A$5,IF(AND(ISNUMBER(Settings!$D$6),ISNUMBER(Settings!$E$6),IF(Settings!$D$6&lt;=Settings!$E$6,AND(AA637&gt;=Settings!$D$6,AA637&lt;Settings!$E$6),OR(AA637&gt;=Settings!$D$6,AA637&lt;Settings!$E$6))),Settings!$A$6,IF(AND(ISNUMBER(Settings!$D$7),ISNUMBER(Settings!$E$7),IF(Settings!$D$7&lt;=Settings!$E$7,AND(AA637&gt;=Settings!$D$7,AA637&lt;Settings!$E$7),OR(AA637&gt;=Settings!$D$7,AA637&lt;Settings!$E$7))),Settings!$A$7,IF(AND(ISNUMBER(Settings!$D$8),ISNUMBER(Settings!$E$8),IF(Settings!$D$8&lt;=Settings!$E$8,AND(AA637&gt;=Settings!$D$8,AA637&lt;Settings!$E$8),OR(AA637&gt;=Settings!$D$8,AA637&lt;Settings!$E$8))),Settings!$A$8,IF(AND(ISNUMBER(Settings!$D$9),ISNUMBER(Settings!$E$9),IF(Settings!$D$9&lt;=Settings!$E$9,AND(AA637&gt;=Settings!$D$9,AA637&lt;Settings!$E$9),OR(AA637&gt;=Settings!$D$9,AA637&lt;Settings!$E$9))),Settings!$A$9,IF(AND(ISNUMBER(Settings!$D$10),ISNUMBER(Settings!$E$10),IF(Settings!$D$10&lt;=Settings!$E$10,AND(AA637&gt;=Settings!$D$10,AA637&lt;Settings!$E$10),OR(AA637&gt;=Settings!$D$10,AA637&lt;Settings!$E$10))),Settings!$A$10,"")))))))</f>
        <v>0</v>
      </c>
      <c r="AA637">
        <f>IF(AND(A637,ISNUMBER(Journal!$B637)),MOD(ROUND(MOD(Journal!$B637,1)*1440,0)-ROUND(Journal!$D$8*60,0),1440),"")</f>
        <v>0</v>
      </c>
      <c r="AB637">
        <f>IF(G637=1,"LONG",IF(G637=-1,"SHORT",""))</f>
        <v>0</v>
      </c>
      <c r="AC637">
        <f>AC636+IF(K637,1,0)</f>
        <v>0</v>
      </c>
      <c r="AD637">
        <f>IF(K637,AC637,"")</f>
        <v>0</v>
      </c>
      <c r="AE637">
        <f>J637="OPEN"</f>
        <v>0</v>
      </c>
      <c r="AF637">
        <f>AND(J637&lt;&gt;"",J637&lt;&gt;"OK",J637&lt;&gt;"OPEN")</f>
        <v>0</v>
      </c>
      <c r="AH637">
        <v>626</v>
      </c>
      <c r="AI637">
        <f>IF(AH637&gt;$AZ$11,"",IF(AH637=0,Journal!$D$3,INDEX($Q$11:$Q$1010,MATCH(AH637,$AD$11:$AD$1010,0))))</f>
        <v>0</v>
      </c>
      <c r="AJ637">
        <v>627</v>
      </c>
      <c r="AK637">
        <f>IF(AJ637&gt;$AZ$11,"",INDEX($P$11:$P$1010,MATCH(AJ637,$AD$11:$AD$1010,0)))</f>
        <v>0</v>
      </c>
    </row>
    <row r="638" spans="1:37">
      <c r="A638">
        <f>COUNTA(Journal!A638:M638)&gt;0</f>
        <v>0</v>
      </c>
      <c r="B638">
        <f>IF(Journal!$C638="",0,IFERROR(MATCH(Journal!$C638,Markets!$A$5:$A$154,0),0))</f>
        <v>0</v>
      </c>
      <c r="C638">
        <f>IF(B638&gt;0,INDEX(Markets!$C$5:$C$154,B638),"")</f>
        <v>0</v>
      </c>
      <c r="D638">
        <f>IF(B638&gt;0,INDEX(Markets!$F$5:$F$154,B638),"")</f>
        <v>0</v>
      </c>
      <c r="E638">
        <f>IF(B638&gt;0,IF(INDEX(Markets!$G$5:$G$154,B638)="",Journal!$D$4,INDEX(Markets!$G$5:$G$154,B638)),"")</f>
        <v>0</v>
      </c>
      <c r="F638">
        <f>IF(B638&gt;0,N(INDEX(Markets!$H$5:$H$154,B638)),0)</f>
        <v>0</v>
      </c>
      <c r="G638">
        <f>IF(Journal!$D638="LONG",1,IF(Journal!$D638="SHORT",-1,0))</f>
        <v>0</v>
      </c>
      <c r="H638">
        <f>IF(AND(ISNUMBER(Journal!$E638),ISNUMBER(Journal!$F638)),ABS(Journal!$E638-Journal!$F638),"")</f>
        <v>0</v>
      </c>
      <c r="I638">
        <f>IF(NOT(A638),"",IF(Journal!$C638="","INSTRUMENT MISSING",IF(B638=0,"UNKNOWN INSTRUMENT",IF(OR(NOT(ISNUMBER(C638)),NOT(ISNUMBER(D638))),"INSTRUMENT SPECS MISSING",IF(OR(C638&lt;=0,D638&lt;=0),"INSTRUMENT SPECS MISSING",IF(NOT(ISNUMBER(Journal!$E638)),"ENTRY MISSING",IF(NOT(ISNUMBER(Journal!$F638)),"SL MISSING",IF(Journal!$F638=Journal!$E638,"SL = ENTRY",IF(G638=0,"DIRECTION MISSING",IF(G638*(Journal!$E638-Journal!$F638)&lt;=0,"SL WRONG SIDE",IF(NOT(AND(ISNUMBER(Journal!$L638),Journal!$L638&gt;0)),IF(TRUE,"LOTS MISSING","RISK MISSING"),"")))))))))))</f>
        <v>0</v>
      </c>
      <c r="J638">
        <f>IF(NOT(A638),"",IF(I638&lt;&gt;"",I638,IF(AND(ISNUMBER(Journal!$G638),G638*(Journal!$G638-Journal!$E638)&lt;=0),"TP1 WRONG SIDE",IF(AND(ISNUMBER(Journal!$H638),G638*(Journal!$H638-Journal!$E638)&lt;=0),"TP2 WRONG SIDE",IF(AND(ISNUMBER(Journal!$I638),G638*(Journal!$I638-Journal!$E638)&lt;=0),"TP3 WRONG SIDE",IF(Journal!$K638="","OPEN",IF(AND(Journal!$M638&lt;&gt;"",OR(NOT(ISNUMBER(Journal!$M638)),Journal!$M638&lt;=0,Journal!$M638&gt;=1)),"TP1 % INVALID",IF(Journal!$K638="SL","OK",IF(Journal!$K638="TP",IF(ISNUMBER(Journal!$G638),"OK","TP1 MISSING"),IF(Journal!$K638="Manual exit",IF(ISNUMBER(Journal!$J638),"OK","MANUAL MISSING"),IF(Journal!$K638="TP1 + Breakeven",IF(ISNUMBER(Journal!$G638),"OK","TP1 MISSING"),IF(Journal!$K638="TP1 + Manual",IF(ISNUMBER(Journal!$G638),IF(ISNUMBER(Journal!$J638),"OK","MANUAL MISSING"),IF(ISNUMBER(Journal!$J638),"TP1 MISSING","TP1 &amp; MANUAL MISSING")),IF(Journal!$K638="Multiple TP",IF(ISNUMBER(Journal!$G638),IF(ISNUMBER(Journal!$H638),"OK","TP2 MISSING"),IF(ISNUMBER(Journal!$H638),"TP1 MISSING","TP1 &amp; TP2 MISSING")),"UNKNOWN OUTCOME")))))))))))))</f>
        <v>0</v>
      </c>
      <c r="K638">
        <f>J638="OK"</f>
        <v>0</v>
      </c>
      <c r="L638">
        <f>IF(ISNUMBER(Journal!$M638),Journal!$M638,0.5)</f>
        <v>0</v>
      </c>
      <c r="M638">
        <f>IF(NOT(K638),"",G638*IF(Journal!$K638="SL",Journal!$F638-Journal!$E638,IF(Journal!$K638="TP",Journal!$G638-Journal!$E638,IF(Journal!$K638="Manual exit",Journal!$J638-Journal!$E638,IF(Journal!$K638="TP1 + Breakeven",L638*(Journal!$G638-Journal!$E638),IF(Journal!$K638="TP1 + Manual",L638*(Journal!$G638-Journal!$E638)+(1-L638)*(Journal!$J638-Journal!$E638),(Journal!$G638+Journal!$H638+IF(ISNUMBER(Journal!$I638),Journal!$I638,0))/IF(ISNUMBER(Journal!$I638),3,2)-Journal!$E638))))))</f>
        <v>0</v>
      </c>
      <c r="N638">
        <f>IF(K638,Journal!$E638+G638*M638,"")</f>
        <v>0</v>
      </c>
      <c r="O638">
        <f>Q637</f>
        <v>0</v>
      </c>
      <c r="P638">
        <f>IF(OR(NOT(A638),I638&lt;&gt;""),"",Journal!$L638)</f>
        <v>0</v>
      </c>
      <c r="Q638">
        <f>O638+IF(K638,V638,0)</f>
        <v>0</v>
      </c>
      <c r="R638">
        <f>IF(P638="","",H638*P638*C638*D638)</f>
        <v>0</v>
      </c>
      <c r="S638">
        <f>IF(K638,M638*P638*C638*D638,"")</f>
        <v>0</v>
      </c>
      <c r="T638">
        <f>IF(K638,-IF(F638&gt;0,F638*Journal!$E638*P638*C638*D638,P638*E638),"")</f>
        <v>0</v>
      </c>
      <c r="U638">
        <f>IF(K638,IF(S638&gt;0,"W",IF(S638&lt;0,"L","B")),"")</f>
        <v>0</v>
      </c>
      <c r="V638">
        <f>IF(K638,S638+T638,"")</f>
        <v>0</v>
      </c>
      <c r="W638">
        <f>IF(K638,V638/O638,"")</f>
        <v>0</v>
      </c>
      <c r="X638">
        <f>IF(K638,M638/H638,"")</f>
        <v>0</v>
      </c>
      <c r="Y638">
        <f>IF(AND(OR(J638="OK",J638="OPEN"),ISNUMBER(Journal!$G638)),G638*(Journal!$G638-Journal!$E638)/H638,"")</f>
        <v>0</v>
      </c>
      <c r="Z638">
        <f>IF(AA638="","",IF(AND(ISNUMBER(Settings!$D$5),ISNUMBER(Settings!$E$5),IF(Settings!$D$5&lt;=Settings!$E$5,AND(AA638&gt;=Settings!$D$5,AA638&lt;Settings!$E$5),OR(AA638&gt;=Settings!$D$5,AA638&lt;Settings!$E$5))),Settings!$A$5,IF(AND(ISNUMBER(Settings!$D$6),ISNUMBER(Settings!$E$6),IF(Settings!$D$6&lt;=Settings!$E$6,AND(AA638&gt;=Settings!$D$6,AA638&lt;Settings!$E$6),OR(AA638&gt;=Settings!$D$6,AA638&lt;Settings!$E$6))),Settings!$A$6,IF(AND(ISNUMBER(Settings!$D$7),ISNUMBER(Settings!$E$7),IF(Settings!$D$7&lt;=Settings!$E$7,AND(AA638&gt;=Settings!$D$7,AA638&lt;Settings!$E$7),OR(AA638&gt;=Settings!$D$7,AA638&lt;Settings!$E$7))),Settings!$A$7,IF(AND(ISNUMBER(Settings!$D$8),ISNUMBER(Settings!$E$8),IF(Settings!$D$8&lt;=Settings!$E$8,AND(AA638&gt;=Settings!$D$8,AA638&lt;Settings!$E$8),OR(AA638&gt;=Settings!$D$8,AA638&lt;Settings!$E$8))),Settings!$A$8,IF(AND(ISNUMBER(Settings!$D$9),ISNUMBER(Settings!$E$9),IF(Settings!$D$9&lt;=Settings!$E$9,AND(AA638&gt;=Settings!$D$9,AA638&lt;Settings!$E$9),OR(AA638&gt;=Settings!$D$9,AA638&lt;Settings!$E$9))),Settings!$A$9,IF(AND(ISNUMBER(Settings!$D$10),ISNUMBER(Settings!$E$10),IF(Settings!$D$10&lt;=Settings!$E$10,AND(AA638&gt;=Settings!$D$10,AA638&lt;Settings!$E$10),OR(AA638&gt;=Settings!$D$10,AA638&lt;Settings!$E$10))),Settings!$A$10,"")))))))</f>
        <v>0</v>
      </c>
      <c r="AA638">
        <f>IF(AND(A638,ISNUMBER(Journal!$B638)),MOD(ROUND(MOD(Journal!$B638,1)*1440,0)-ROUND(Journal!$D$8*60,0),1440),"")</f>
        <v>0</v>
      </c>
      <c r="AB638">
        <f>IF(G638=1,"LONG",IF(G638=-1,"SHORT",""))</f>
        <v>0</v>
      </c>
      <c r="AC638">
        <f>AC637+IF(K638,1,0)</f>
        <v>0</v>
      </c>
      <c r="AD638">
        <f>IF(K638,AC638,"")</f>
        <v>0</v>
      </c>
      <c r="AE638">
        <f>J638="OPEN"</f>
        <v>0</v>
      </c>
      <c r="AF638">
        <f>AND(J638&lt;&gt;"",J638&lt;&gt;"OK",J638&lt;&gt;"OPEN")</f>
        <v>0</v>
      </c>
      <c r="AH638">
        <v>627</v>
      </c>
      <c r="AI638">
        <f>IF(AH638&gt;$AZ$11,"",IF(AH638=0,Journal!$D$3,INDEX($Q$11:$Q$1010,MATCH(AH638,$AD$11:$AD$1010,0))))</f>
        <v>0</v>
      </c>
      <c r="AJ638">
        <v>628</v>
      </c>
      <c r="AK638">
        <f>IF(AJ638&gt;$AZ$11,"",INDEX($P$11:$P$1010,MATCH(AJ638,$AD$11:$AD$1010,0)))</f>
        <v>0</v>
      </c>
    </row>
    <row r="639" spans="1:37">
      <c r="A639">
        <f>COUNTA(Journal!A639:M639)&gt;0</f>
        <v>0</v>
      </c>
      <c r="B639">
        <f>IF(Journal!$C639="",0,IFERROR(MATCH(Journal!$C639,Markets!$A$5:$A$154,0),0))</f>
        <v>0</v>
      </c>
      <c r="C639">
        <f>IF(B639&gt;0,INDEX(Markets!$C$5:$C$154,B639),"")</f>
        <v>0</v>
      </c>
      <c r="D639">
        <f>IF(B639&gt;0,INDEX(Markets!$F$5:$F$154,B639),"")</f>
        <v>0</v>
      </c>
      <c r="E639">
        <f>IF(B639&gt;0,IF(INDEX(Markets!$G$5:$G$154,B639)="",Journal!$D$4,INDEX(Markets!$G$5:$G$154,B639)),"")</f>
        <v>0</v>
      </c>
      <c r="F639">
        <f>IF(B639&gt;0,N(INDEX(Markets!$H$5:$H$154,B639)),0)</f>
        <v>0</v>
      </c>
      <c r="G639">
        <f>IF(Journal!$D639="LONG",1,IF(Journal!$D639="SHORT",-1,0))</f>
        <v>0</v>
      </c>
      <c r="H639">
        <f>IF(AND(ISNUMBER(Journal!$E639),ISNUMBER(Journal!$F639)),ABS(Journal!$E639-Journal!$F639),"")</f>
        <v>0</v>
      </c>
      <c r="I639">
        <f>IF(NOT(A639),"",IF(Journal!$C639="","INSTRUMENT MISSING",IF(B639=0,"UNKNOWN INSTRUMENT",IF(OR(NOT(ISNUMBER(C639)),NOT(ISNUMBER(D639))),"INSTRUMENT SPECS MISSING",IF(OR(C639&lt;=0,D639&lt;=0),"INSTRUMENT SPECS MISSING",IF(NOT(ISNUMBER(Journal!$E639)),"ENTRY MISSING",IF(NOT(ISNUMBER(Journal!$F639)),"SL MISSING",IF(Journal!$F639=Journal!$E639,"SL = ENTRY",IF(G639=0,"DIRECTION MISSING",IF(G639*(Journal!$E639-Journal!$F639)&lt;=0,"SL WRONG SIDE",IF(NOT(AND(ISNUMBER(Journal!$L639),Journal!$L639&gt;0)),IF(TRUE,"LOTS MISSING","RISK MISSING"),"")))))))))))</f>
        <v>0</v>
      </c>
      <c r="J639">
        <f>IF(NOT(A639),"",IF(I639&lt;&gt;"",I639,IF(AND(ISNUMBER(Journal!$G639),G639*(Journal!$G639-Journal!$E639)&lt;=0),"TP1 WRONG SIDE",IF(AND(ISNUMBER(Journal!$H639),G639*(Journal!$H639-Journal!$E639)&lt;=0),"TP2 WRONG SIDE",IF(AND(ISNUMBER(Journal!$I639),G639*(Journal!$I639-Journal!$E639)&lt;=0),"TP3 WRONG SIDE",IF(Journal!$K639="","OPEN",IF(AND(Journal!$M639&lt;&gt;"",OR(NOT(ISNUMBER(Journal!$M639)),Journal!$M639&lt;=0,Journal!$M639&gt;=1)),"TP1 % INVALID",IF(Journal!$K639="SL","OK",IF(Journal!$K639="TP",IF(ISNUMBER(Journal!$G639),"OK","TP1 MISSING"),IF(Journal!$K639="Manual exit",IF(ISNUMBER(Journal!$J639),"OK","MANUAL MISSING"),IF(Journal!$K639="TP1 + Breakeven",IF(ISNUMBER(Journal!$G639),"OK","TP1 MISSING"),IF(Journal!$K639="TP1 + Manual",IF(ISNUMBER(Journal!$G639),IF(ISNUMBER(Journal!$J639),"OK","MANUAL MISSING"),IF(ISNUMBER(Journal!$J639),"TP1 MISSING","TP1 &amp; MANUAL MISSING")),IF(Journal!$K639="Multiple TP",IF(ISNUMBER(Journal!$G639),IF(ISNUMBER(Journal!$H639),"OK","TP2 MISSING"),IF(ISNUMBER(Journal!$H639),"TP1 MISSING","TP1 &amp; TP2 MISSING")),"UNKNOWN OUTCOME")))))))))))))</f>
        <v>0</v>
      </c>
      <c r="K639">
        <f>J639="OK"</f>
        <v>0</v>
      </c>
      <c r="L639">
        <f>IF(ISNUMBER(Journal!$M639),Journal!$M639,0.5)</f>
        <v>0</v>
      </c>
      <c r="M639">
        <f>IF(NOT(K639),"",G639*IF(Journal!$K639="SL",Journal!$F639-Journal!$E639,IF(Journal!$K639="TP",Journal!$G639-Journal!$E639,IF(Journal!$K639="Manual exit",Journal!$J639-Journal!$E639,IF(Journal!$K639="TP1 + Breakeven",L639*(Journal!$G639-Journal!$E639),IF(Journal!$K639="TP1 + Manual",L639*(Journal!$G639-Journal!$E639)+(1-L639)*(Journal!$J639-Journal!$E639),(Journal!$G639+Journal!$H639+IF(ISNUMBER(Journal!$I639),Journal!$I639,0))/IF(ISNUMBER(Journal!$I639),3,2)-Journal!$E639))))))</f>
        <v>0</v>
      </c>
      <c r="N639">
        <f>IF(K639,Journal!$E639+G639*M639,"")</f>
        <v>0</v>
      </c>
      <c r="O639">
        <f>Q638</f>
        <v>0</v>
      </c>
      <c r="P639">
        <f>IF(OR(NOT(A639),I639&lt;&gt;""),"",Journal!$L639)</f>
        <v>0</v>
      </c>
      <c r="Q639">
        <f>O639+IF(K639,V639,0)</f>
        <v>0</v>
      </c>
      <c r="R639">
        <f>IF(P639="","",H639*P639*C639*D639)</f>
        <v>0</v>
      </c>
      <c r="S639">
        <f>IF(K639,M639*P639*C639*D639,"")</f>
        <v>0</v>
      </c>
      <c r="T639">
        <f>IF(K639,-IF(F639&gt;0,F639*Journal!$E639*P639*C639*D639,P639*E639),"")</f>
        <v>0</v>
      </c>
      <c r="U639">
        <f>IF(K639,IF(S639&gt;0,"W",IF(S639&lt;0,"L","B")),"")</f>
        <v>0</v>
      </c>
      <c r="V639">
        <f>IF(K639,S639+T639,"")</f>
        <v>0</v>
      </c>
      <c r="W639">
        <f>IF(K639,V639/O639,"")</f>
        <v>0</v>
      </c>
      <c r="X639">
        <f>IF(K639,M639/H639,"")</f>
        <v>0</v>
      </c>
      <c r="Y639">
        <f>IF(AND(OR(J639="OK",J639="OPEN"),ISNUMBER(Journal!$G639)),G639*(Journal!$G639-Journal!$E639)/H639,"")</f>
        <v>0</v>
      </c>
      <c r="Z639">
        <f>IF(AA639="","",IF(AND(ISNUMBER(Settings!$D$5),ISNUMBER(Settings!$E$5),IF(Settings!$D$5&lt;=Settings!$E$5,AND(AA639&gt;=Settings!$D$5,AA639&lt;Settings!$E$5),OR(AA639&gt;=Settings!$D$5,AA639&lt;Settings!$E$5))),Settings!$A$5,IF(AND(ISNUMBER(Settings!$D$6),ISNUMBER(Settings!$E$6),IF(Settings!$D$6&lt;=Settings!$E$6,AND(AA639&gt;=Settings!$D$6,AA639&lt;Settings!$E$6),OR(AA639&gt;=Settings!$D$6,AA639&lt;Settings!$E$6))),Settings!$A$6,IF(AND(ISNUMBER(Settings!$D$7),ISNUMBER(Settings!$E$7),IF(Settings!$D$7&lt;=Settings!$E$7,AND(AA639&gt;=Settings!$D$7,AA639&lt;Settings!$E$7),OR(AA639&gt;=Settings!$D$7,AA639&lt;Settings!$E$7))),Settings!$A$7,IF(AND(ISNUMBER(Settings!$D$8),ISNUMBER(Settings!$E$8),IF(Settings!$D$8&lt;=Settings!$E$8,AND(AA639&gt;=Settings!$D$8,AA639&lt;Settings!$E$8),OR(AA639&gt;=Settings!$D$8,AA639&lt;Settings!$E$8))),Settings!$A$8,IF(AND(ISNUMBER(Settings!$D$9),ISNUMBER(Settings!$E$9),IF(Settings!$D$9&lt;=Settings!$E$9,AND(AA639&gt;=Settings!$D$9,AA639&lt;Settings!$E$9),OR(AA639&gt;=Settings!$D$9,AA639&lt;Settings!$E$9))),Settings!$A$9,IF(AND(ISNUMBER(Settings!$D$10),ISNUMBER(Settings!$E$10),IF(Settings!$D$10&lt;=Settings!$E$10,AND(AA639&gt;=Settings!$D$10,AA639&lt;Settings!$E$10),OR(AA639&gt;=Settings!$D$10,AA639&lt;Settings!$E$10))),Settings!$A$10,"")))))))</f>
        <v>0</v>
      </c>
      <c r="AA639">
        <f>IF(AND(A639,ISNUMBER(Journal!$B639)),MOD(ROUND(MOD(Journal!$B639,1)*1440,0)-ROUND(Journal!$D$8*60,0),1440),"")</f>
        <v>0</v>
      </c>
      <c r="AB639">
        <f>IF(G639=1,"LONG",IF(G639=-1,"SHORT",""))</f>
        <v>0</v>
      </c>
      <c r="AC639">
        <f>AC638+IF(K639,1,0)</f>
        <v>0</v>
      </c>
      <c r="AD639">
        <f>IF(K639,AC639,"")</f>
        <v>0</v>
      </c>
      <c r="AE639">
        <f>J639="OPEN"</f>
        <v>0</v>
      </c>
      <c r="AF639">
        <f>AND(J639&lt;&gt;"",J639&lt;&gt;"OK",J639&lt;&gt;"OPEN")</f>
        <v>0</v>
      </c>
      <c r="AH639">
        <v>628</v>
      </c>
      <c r="AI639">
        <f>IF(AH639&gt;$AZ$11,"",IF(AH639=0,Journal!$D$3,INDEX($Q$11:$Q$1010,MATCH(AH639,$AD$11:$AD$1010,0))))</f>
        <v>0</v>
      </c>
      <c r="AJ639">
        <v>629</v>
      </c>
      <c r="AK639">
        <f>IF(AJ639&gt;$AZ$11,"",INDEX($P$11:$P$1010,MATCH(AJ639,$AD$11:$AD$1010,0)))</f>
        <v>0</v>
      </c>
    </row>
    <row r="640" spans="1:37">
      <c r="A640">
        <f>COUNTA(Journal!A640:M640)&gt;0</f>
        <v>0</v>
      </c>
      <c r="B640">
        <f>IF(Journal!$C640="",0,IFERROR(MATCH(Journal!$C640,Markets!$A$5:$A$154,0),0))</f>
        <v>0</v>
      </c>
      <c r="C640">
        <f>IF(B640&gt;0,INDEX(Markets!$C$5:$C$154,B640),"")</f>
        <v>0</v>
      </c>
      <c r="D640">
        <f>IF(B640&gt;0,INDEX(Markets!$F$5:$F$154,B640),"")</f>
        <v>0</v>
      </c>
      <c r="E640">
        <f>IF(B640&gt;0,IF(INDEX(Markets!$G$5:$G$154,B640)="",Journal!$D$4,INDEX(Markets!$G$5:$G$154,B640)),"")</f>
        <v>0</v>
      </c>
      <c r="F640">
        <f>IF(B640&gt;0,N(INDEX(Markets!$H$5:$H$154,B640)),0)</f>
        <v>0</v>
      </c>
      <c r="G640">
        <f>IF(Journal!$D640="LONG",1,IF(Journal!$D640="SHORT",-1,0))</f>
        <v>0</v>
      </c>
      <c r="H640">
        <f>IF(AND(ISNUMBER(Journal!$E640),ISNUMBER(Journal!$F640)),ABS(Journal!$E640-Journal!$F640),"")</f>
        <v>0</v>
      </c>
      <c r="I640">
        <f>IF(NOT(A640),"",IF(Journal!$C640="","INSTRUMENT MISSING",IF(B640=0,"UNKNOWN INSTRUMENT",IF(OR(NOT(ISNUMBER(C640)),NOT(ISNUMBER(D640))),"INSTRUMENT SPECS MISSING",IF(OR(C640&lt;=0,D640&lt;=0),"INSTRUMENT SPECS MISSING",IF(NOT(ISNUMBER(Journal!$E640)),"ENTRY MISSING",IF(NOT(ISNUMBER(Journal!$F640)),"SL MISSING",IF(Journal!$F640=Journal!$E640,"SL = ENTRY",IF(G640=0,"DIRECTION MISSING",IF(G640*(Journal!$E640-Journal!$F640)&lt;=0,"SL WRONG SIDE",IF(NOT(AND(ISNUMBER(Journal!$L640),Journal!$L640&gt;0)),IF(TRUE,"LOTS MISSING","RISK MISSING"),"")))))))))))</f>
        <v>0</v>
      </c>
      <c r="J640">
        <f>IF(NOT(A640),"",IF(I640&lt;&gt;"",I640,IF(AND(ISNUMBER(Journal!$G640),G640*(Journal!$G640-Journal!$E640)&lt;=0),"TP1 WRONG SIDE",IF(AND(ISNUMBER(Journal!$H640),G640*(Journal!$H640-Journal!$E640)&lt;=0),"TP2 WRONG SIDE",IF(AND(ISNUMBER(Journal!$I640),G640*(Journal!$I640-Journal!$E640)&lt;=0),"TP3 WRONG SIDE",IF(Journal!$K640="","OPEN",IF(AND(Journal!$M640&lt;&gt;"",OR(NOT(ISNUMBER(Journal!$M640)),Journal!$M640&lt;=0,Journal!$M640&gt;=1)),"TP1 % INVALID",IF(Journal!$K640="SL","OK",IF(Journal!$K640="TP",IF(ISNUMBER(Journal!$G640),"OK","TP1 MISSING"),IF(Journal!$K640="Manual exit",IF(ISNUMBER(Journal!$J640),"OK","MANUAL MISSING"),IF(Journal!$K640="TP1 + Breakeven",IF(ISNUMBER(Journal!$G640),"OK","TP1 MISSING"),IF(Journal!$K640="TP1 + Manual",IF(ISNUMBER(Journal!$G640),IF(ISNUMBER(Journal!$J640),"OK","MANUAL MISSING"),IF(ISNUMBER(Journal!$J640),"TP1 MISSING","TP1 &amp; MANUAL MISSING")),IF(Journal!$K640="Multiple TP",IF(ISNUMBER(Journal!$G640),IF(ISNUMBER(Journal!$H640),"OK","TP2 MISSING"),IF(ISNUMBER(Journal!$H640),"TP1 MISSING","TP1 &amp; TP2 MISSING")),"UNKNOWN OUTCOME")))))))))))))</f>
        <v>0</v>
      </c>
      <c r="K640">
        <f>J640="OK"</f>
        <v>0</v>
      </c>
      <c r="L640">
        <f>IF(ISNUMBER(Journal!$M640),Journal!$M640,0.5)</f>
        <v>0</v>
      </c>
      <c r="M640">
        <f>IF(NOT(K640),"",G640*IF(Journal!$K640="SL",Journal!$F640-Journal!$E640,IF(Journal!$K640="TP",Journal!$G640-Journal!$E640,IF(Journal!$K640="Manual exit",Journal!$J640-Journal!$E640,IF(Journal!$K640="TP1 + Breakeven",L640*(Journal!$G640-Journal!$E640),IF(Journal!$K640="TP1 + Manual",L640*(Journal!$G640-Journal!$E640)+(1-L640)*(Journal!$J640-Journal!$E640),(Journal!$G640+Journal!$H640+IF(ISNUMBER(Journal!$I640),Journal!$I640,0))/IF(ISNUMBER(Journal!$I640),3,2)-Journal!$E640))))))</f>
        <v>0</v>
      </c>
      <c r="N640">
        <f>IF(K640,Journal!$E640+G640*M640,"")</f>
        <v>0</v>
      </c>
      <c r="O640">
        <f>Q639</f>
        <v>0</v>
      </c>
      <c r="P640">
        <f>IF(OR(NOT(A640),I640&lt;&gt;""),"",Journal!$L640)</f>
        <v>0</v>
      </c>
      <c r="Q640">
        <f>O640+IF(K640,V640,0)</f>
        <v>0</v>
      </c>
      <c r="R640">
        <f>IF(P640="","",H640*P640*C640*D640)</f>
        <v>0</v>
      </c>
      <c r="S640">
        <f>IF(K640,M640*P640*C640*D640,"")</f>
        <v>0</v>
      </c>
      <c r="T640">
        <f>IF(K640,-IF(F640&gt;0,F640*Journal!$E640*P640*C640*D640,P640*E640),"")</f>
        <v>0</v>
      </c>
      <c r="U640">
        <f>IF(K640,IF(S640&gt;0,"W",IF(S640&lt;0,"L","B")),"")</f>
        <v>0</v>
      </c>
      <c r="V640">
        <f>IF(K640,S640+T640,"")</f>
        <v>0</v>
      </c>
      <c r="W640">
        <f>IF(K640,V640/O640,"")</f>
        <v>0</v>
      </c>
      <c r="X640">
        <f>IF(K640,M640/H640,"")</f>
        <v>0</v>
      </c>
      <c r="Y640">
        <f>IF(AND(OR(J640="OK",J640="OPEN"),ISNUMBER(Journal!$G640)),G640*(Journal!$G640-Journal!$E640)/H640,"")</f>
        <v>0</v>
      </c>
      <c r="Z640">
        <f>IF(AA640="","",IF(AND(ISNUMBER(Settings!$D$5),ISNUMBER(Settings!$E$5),IF(Settings!$D$5&lt;=Settings!$E$5,AND(AA640&gt;=Settings!$D$5,AA640&lt;Settings!$E$5),OR(AA640&gt;=Settings!$D$5,AA640&lt;Settings!$E$5))),Settings!$A$5,IF(AND(ISNUMBER(Settings!$D$6),ISNUMBER(Settings!$E$6),IF(Settings!$D$6&lt;=Settings!$E$6,AND(AA640&gt;=Settings!$D$6,AA640&lt;Settings!$E$6),OR(AA640&gt;=Settings!$D$6,AA640&lt;Settings!$E$6))),Settings!$A$6,IF(AND(ISNUMBER(Settings!$D$7),ISNUMBER(Settings!$E$7),IF(Settings!$D$7&lt;=Settings!$E$7,AND(AA640&gt;=Settings!$D$7,AA640&lt;Settings!$E$7),OR(AA640&gt;=Settings!$D$7,AA640&lt;Settings!$E$7))),Settings!$A$7,IF(AND(ISNUMBER(Settings!$D$8),ISNUMBER(Settings!$E$8),IF(Settings!$D$8&lt;=Settings!$E$8,AND(AA640&gt;=Settings!$D$8,AA640&lt;Settings!$E$8),OR(AA640&gt;=Settings!$D$8,AA640&lt;Settings!$E$8))),Settings!$A$8,IF(AND(ISNUMBER(Settings!$D$9),ISNUMBER(Settings!$E$9),IF(Settings!$D$9&lt;=Settings!$E$9,AND(AA640&gt;=Settings!$D$9,AA640&lt;Settings!$E$9),OR(AA640&gt;=Settings!$D$9,AA640&lt;Settings!$E$9))),Settings!$A$9,IF(AND(ISNUMBER(Settings!$D$10),ISNUMBER(Settings!$E$10),IF(Settings!$D$10&lt;=Settings!$E$10,AND(AA640&gt;=Settings!$D$10,AA640&lt;Settings!$E$10),OR(AA640&gt;=Settings!$D$10,AA640&lt;Settings!$E$10))),Settings!$A$10,"")))))))</f>
        <v>0</v>
      </c>
      <c r="AA640">
        <f>IF(AND(A640,ISNUMBER(Journal!$B640)),MOD(ROUND(MOD(Journal!$B640,1)*1440,0)-ROUND(Journal!$D$8*60,0),1440),"")</f>
        <v>0</v>
      </c>
      <c r="AB640">
        <f>IF(G640=1,"LONG",IF(G640=-1,"SHORT",""))</f>
        <v>0</v>
      </c>
      <c r="AC640">
        <f>AC639+IF(K640,1,0)</f>
        <v>0</v>
      </c>
      <c r="AD640">
        <f>IF(K640,AC640,"")</f>
        <v>0</v>
      </c>
      <c r="AE640">
        <f>J640="OPEN"</f>
        <v>0</v>
      </c>
      <c r="AF640">
        <f>AND(J640&lt;&gt;"",J640&lt;&gt;"OK",J640&lt;&gt;"OPEN")</f>
        <v>0</v>
      </c>
      <c r="AH640">
        <v>629</v>
      </c>
      <c r="AI640">
        <f>IF(AH640&gt;$AZ$11,"",IF(AH640=0,Journal!$D$3,INDEX($Q$11:$Q$1010,MATCH(AH640,$AD$11:$AD$1010,0))))</f>
        <v>0</v>
      </c>
      <c r="AJ640">
        <v>630</v>
      </c>
      <c r="AK640">
        <f>IF(AJ640&gt;$AZ$11,"",INDEX($P$11:$P$1010,MATCH(AJ640,$AD$11:$AD$1010,0)))</f>
        <v>0</v>
      </c>
    </row>
    <row r="641" spans="1:37">
      <c r="A641">
        <f>COUNTA(Journal!A641:M641)&gt;0</f>
        <v>0</v>
      </c>
      <c r="B641">
        <f>IF(Journal!$C641="",0,IFERROR(MATCH(Journal!$C641,Markets!$A$5:$A$154,0),0))</f>
        <v>0</v>
      </c>
      <c r="C641">
        <f>IF(B641&gt;0,INDEX(Markets!$C$5:$C$154,B641),"")</f>
        <v>0</v>
      </c>
      <c r="D641">
        <f>IF(B641&gt;0,INDEX(Markets!$F$5:$F$154,B641),"")</f>
        <v>0</v>
      </c>
      <c r="E641">
        <f>IF(B641&gt;0,IF(INDEX(Markets!$G$5:$G$154,B641)="",Journal!$D$4,INDEX(Markets!$G$5:$G$154,B641)),"")</f>
        <v>0</v>
      </c>
      <c r="F641">
        <f>IF(B641&gt;0,N(INDEX(Markets!$H$5:$H$154,B641)),0)</f>
        <v>0</v>
      </c>
      <c r="G641">
        <f>IF(Journal!$D641="LONG",1,IF(Journal!$D641="SHORT",-1,0))</f>
        <v>0</v>
      </c>
      <c r="H641">
        <f>IF(AND(ISNUMBER(Journal!$E641),ISNUMBER(Journal!$F641)),ABS(Journal!$E641-Journal!$F641),"")</f>
        <v>0</v>
      </c>
      <c r="I641">
        <f>IF(NOT(A641),"",IF(Journal!$C641="","INSTRUMENT MISSING",IF(B641=0,"UNKNOWN INSTRUMENT",IF(OR(NOT(ISNUMBER(C641)),NOT(ISNUMBER(D641))),"INSTRUMENT SPECS MISSING",IF(OR(C641&lt;=0,D641&lt;=0),"INSTRUMENT SPECS MISSING",IF(NOT(ISNUMBER(Journal!$E641)),"ENTRY MISSING",IF(NOT(ISNUMBER(Journal!$F641)),"SL MISSING",IF(Journal!$F641=Journal!$E641,"SL = ENTRY",IF(G641=0,"DIRECTION MISSING",IF(G641*(Journal!$E641-Journal!$F641)&lt;=0,"SL WRONG SIDE",IF(NOT(AND(ISNUMBER(Journal!$L641),Journal!$L641&gt;0)),IF(TRUE,"LOTS MISSING","RISK MISSING"),"")))))))))))</f>
        <v>0</v>
      </c>
      <c r="J641">
        <f>IF(NOT(A641),"",IF(I641&lt;&gt;"",I641,IF(AND(ISNUMBER(Journal!$G641),G641*(Journal!$G641-Journal!$E641)&lt;=0),"TP1 WRONG SIDE",IF(AND(ISNUMBER(Journal!$H641),G641*(Journal!$H641-Journal!$E641)&lt;=0),"TP2 WRONG SIDE",IF(AND(ISNUMBER(Journal!$I641),G641*(Journal!$I641-Journal!$E641)&lt;=0),"TP3 WRONG SIDE",IF(Journal!$K641="","OPEN",IF(AND(Journal!$M641&lt;&gt;"",OR(NOT(ISNUMBER(Journal!$M641)),Journal!$M641&lt;=0,Journal!$M641&gt;=1)),"TP1 % INVALID",IF(Journal!$K641="SL","OK",IF(Journal!$K641="TP",IF(ISNUMBER(Journal!$G641),"OK","TP1 MISSING"),IF(Journal!$K641="Manual exit",IF(ISNUMBER(Journal!$J641),"OK","MANUAL MISSING"),IF(Journal!$K641="TP1 + Breakeven",IF(ISNUMBER(Journal!$G641),"OK","TP1 MISSING"),IF(Journal!$K641="TP1 + Manual",IF(ISNUMBER(Journal!$G641),IF(ISNUMBER(Journal!$J641),"OK","MANUAL MISSING"),IF(ISNUMBER(Journal!$J641),"TP1 MISSING","TP1 &amp; MANUAL MISSING")),IF(Journal!$K641="Multiple TP",IF(ISNUMBER(Journal!$G641),IF(ISNUMBER(Journal!$H641),"OK","TP2 MISSING"),IF(ISNUMBER(Journal!$H641),"TP1 MISSING","TP1 &amp; TP2 MISSING")),"UNKNOWN OUTCOME")))))))))))))</f>
        <v>0</v>
      </c>
      <c r="K641">
        <f>J641="OK"</f>
        <v>0</v>
      </c>
      <c r="L641">
        <f>IF(ISNUMBER(Journal!$M641),Journal!$M641,0.5)</f>
        <v>0</v>
      </c>
      <c r="M641">
        <f>IF(NOT(K641),"",G641*IF(Journal!$K641="SL",Journal!$F641-Journal!$E641,IF(Journal!$K641="TP",Journal!$G641-Journal!$E641,IF(Journal!$K641="Manual exit",Journal!$J641-Journal!$E641,IF(Journal!$K641="TP1 + Breakeven",L641*(Journal!$G641-Journal!$E641),IF(Journal!$K641="TP1 + Manual",L641*(Journal!$G641-Journal!$E641)+(1-L641)*(Journal!$J641-Journal!$E641),(Journal!$G641+Journal!$H641+IF(ISNUMBER(Journal!$I641),Journal!$I641,0))/IF(ISNUMBER(Journal!$I641),3,2)-Journal!$E641))))))</f>
        <v>0</v>
      </c>
      <c r="N641">
        <f>IF(K641,Journal!$E641+G641*M641,"")</f>
        <v>0</v>
      </c>
      <c r="O641">
        <f>Q640</f>
        <v>0</v>
      </c>
      <c r="P641">
        <f>IF(OR(NOT(A641),I641&lt;&gt;""),"",Journal!$L641)</f>
        <v>0</v>
      </c>
      <c r="Q641">
        <f>O641+IF(K641,V641,0)</f>
        <v>0</v>
      </c>
      <c r="R641">
        <f>IF(P641="","",H641*P641*C641*D641)</f>
        <v>0</v>
      </c>
      <c r="S641">
        <f>IF(K641,M641*P641*C641*D641,"")</f>
        <v>0</v>
      </c>
      <c r="T641">
        <f>IF(K641,-IF(F641&gt;0,F641*Journal!$E641*P641*C641*D641,P641*E641),"")</f>
        <v>0</v>
      </c>
      <c r="U641">
        <f>IF(K641,IF(S641&gt;0,"W",IF(S641&lt;0,"L","B")),"")</f>
        <v>0</v>
      </c>
      <c r="V641">
        <f>IF(K641,S641+T641,"")</f>
        <v>0</v>
      </c>
      <c r="W641">
        <f>IF(K641,V641/O641,"")</f>
        <v>0</v>
      </c>
      <c r="X641">
        <f>IF(K641,M641/H641,"")</f>
        <v>0</v>
      </c>
      <c r="Y641">
        <f>IF(AND(OR(J641="OK",J641="OPEN"),ISNUMBER(Journal!$G641)),G641*(Journal!$G641-Journal!$E641)/H641,"")</f>
        <v>0</v>
      </c>
      <c r="Z641">
        <f>IF(AA641="","",IF(AND(ISNUMBER(Settings!$D$5),ISNUMBER(Settings!$E$5),IF(Settings!$D$5&lt;=Settings!$E$5,AND(AA641&gt;=Settings!$D$5,AA641&lt;Settings!$E$5),OR(AA641&gt;=Settings!$D$5,AA641&lt;Settings!$E$5))),Settings!$A$5,IF(AND(ISNUMBER(Settings!$D$6),ISNUMBER(Settings!$E$6),IF(Settings!$D$6&lt;=Settings!$E$6,AND(AA641&gt;=Settings!$D$6,AA641&lt;Settings!$E$6),OR(AA641&gt;=Settings!$D$6,AA641&lt;Settings!$E$6))),Settings!$A$6,IF(AND(ISNUMBER(Settings!$D$7),ISNUMBER(Settings!$E$7),IF(Settings!$D$7&lt;=Settings!$E$7,AND(AA641&gt;=Settings!$D$7,AA641&lt;Settings!$E$7),OR(AA641&gt;=Settings!$D$7,AA641&lt;Settings!$E$7))),Settings!$A$7,IF(AND(ISNUMBER(Settings!$D$8),ISNUMBER(Settings!$E$8),IF(Settings!$D$8&lt;=Settings!$E$8,AND(AA641&gt;=Settings!$D$8,AA641&lt;Settings!$E$8),OR(AA641&gt;=Settings!$D$8,AA641&lt;Settings!$E$8))),Settings!$A$8,IF(AND(ISNUMBER(Settings!$D$9),ISNUMBER(Settings!$E$9),IF(Settings!$D$9&lt;=Settings!$E$9,AND(AA641&gt;=Settings!$D$9,AA641&lt;Settings!$E$9),OR(AA641&gt;=Settings!$D$9,AA641&lt;Settings!$E$9))),Settings!$A$9,IF(AND(ISNUMBER(Settings!$D$10),ISNUMBER(Settings!$E$10),IF(Settings!$D$10&lt;=Settings!$E$10,AND(AA641&gt;=Settings!$D$10,AA641&lt;Settings!$E$10),OR(AA641&gt;=Settings!$D$10,AA641&lt;Settings!$E$10))),Settings!$A$10,"")))))))</f>
        <v>0</v>
      </c>
      <c r="AA641">
        <f>IF(AND(A641,ISNUMBER(Journal!$B641)),MOD(ROUND(MOD(Journal!$B641,1)*1440,0)-ROUND(Journal!$D$8*60,0),1440),"")</f>
        <v>0</v>
      </c>
      <c r="AB641">
        <f>IF(G641=1,"LONG",IF(G641=-1,"SHORT",""))</f>
        <v>0</v>
      </c>
      <c r="AC641">
        <f>AC640+IF(K641,1,0)</f>
        <v>0</v>
      </c>
      <c r="AD641">
        <f>IF(K641,AC641,"")</f>
        <v>0</v>
      </c>
      <c r="AE641">
        <f>J641="OPEN"</f>
        <v>0</v>
      </c>
      <c r="AF641">
        <f>AND(J641&lt;&gt;"",J641&lt;&gt;"OK",J641&lt;&gt;"OPEN")</f>
        <v>0</v>
      </c>
      <c r="AH641">
        <v>630</v>
      </c>
      <c r="AI641">
        <f>IF(AH641&gt;$AZ$11,"",IF(AH641=0,Journal!$D$3,INDEX($Q$11:$Q$1010,MATCH(AH641,$AD$11:$AD$1010,0))))</f>
        <v>0</v>
      </c>
      <c r="AJ641">
        <v>631</v>
      </c>
      <c r="AK641">
        <f>IF(AJ641&gt;$AZ$11,"",INDEX($P$11:$P$1010,MATCH(AJ641,$AD$11:$AD$1010,0)))</f>
        <v>0</v>
      </c>
    </row>
    <row r="642" spans="1:37">
      <c r="A642">
        <f>COUNTA(Journal!A642:M642)&gt;0</f>
        <v>0</v>
      </c>
      <c r="B642">
        <f>IF(Journal!$C642="",0,IFERROR(MATCH(Journal!$C642,Markets!$A$5:$A$154,0),0))</f>
        <v>0</v>
      </c>
      <c r="C642">
        <f>IF(B642&gt;0,INDEX(Markets!$C$5:$C$154,B642),"")</f>
        <v>0</v>
      </c>
      <c r="D642">
        <f>IF(B642&gt;0,INDEX(Markets!$F$5:$F$154,B642),"")</f>
        <v>0</v>
      </c>
      <c r="E642">
        <f>IF(B642&gt;0,IF(INDEX(Markets!$G$5:$G$154,B642)="",Journal!$D$4,INDEX(Markets!$G$5:$G$154,B642)),"")</f>
        <v>0</v>
      </c>
      <c r="F642">
        <f>IF(B642&gt;0,N(INDEX(Markets!$H$5:$H$154,B642)),0)</f>
        <v>0</v>
      </c>
      <c r="G642">
        <f>IF(Journal!$D642="LONG",1,IF(Journal!$D642="SHORT",-1,0))</f>
        <v>0</v>
      </c>
      <c r="H642">
        <f>IF(AND(ISNUMBER(Journal!$E642),ISNUMBER(Journal!$F642)),ABS(Journal!$E642-Journal!$F642),"")</f>
        <v>0</v>
      </c>
      <c r="I642">
        <f>IF(NOT(A642),"",IF(Journal!$C642="","INSTRUMENT MISSING",IF(B642=0,"UNKNOWN INSTRUMENT",IF(OR(NOT(ISNUMBER(C642)),NOT(ISNUMBER(D642))),"INSTRUMENT SPECS MISSING",IF(OR(C642&lt;=0,D642&lt;=0),"INSTRUMENT SPECS MISSING",IF(NOT(ISNUMBER(Journal!$E642)),"ENTRY MISSING",IF(NOT(ISNUMBER(Journal!$F642)),"SL MISSING",IF(Journal!$F642=Journal!$E642,"SL = ENTRY",IF(G642=0,"DIRECTION MISSING",IF(G642*(Journal!$E642-Journal!$F642)&lt;=0,"SL WRONG SIDE",IF(NOT(AND(ISNUMBER(Journal!$L642),Journal!$L642&gt;0)),IF(TRUE,"LOTS MISSING","RISK MISSING"),"")))))))))))</f>
        <v>0</v>
      </c>
      <c r="J642">
        <f>IF(NOT(A642),"",IF(I642&lt;&gt;"",I642,IF(AND(ISNUMBER(Journal!$G642),G642*(Journal!$G642-Journal!$E642)&lt;=0),"TP1 WRONG SIDE",IF(AND(ISNUMBER(Journal!$H642),G642*(Journal!$H642-Journal!$E642)&lt;=0),"TP2 WRONG SIDE",IF(AND(ISNUMBER(Journal!$I642),G642*(Journal!$I642-Journal!$E642)&lt;=0),"TP3 WRONG SIDE",IF(Journal!$K642="","OPEN",IF(AND(Journal!$M642&lt;&gt;"",OR(NOT(ISNUMBER(Journal!$M642)),Journal!$M642&lt;=0,Journal!$M642&gt;=1)),"TP1 % INVALID",IF(Journal!$K642="SL","OK",IF(Journal!$K642="TP",IF(ISNUMBER(Journal!$G642),"OK","TP1 MISSING"),IF(Journal!$K642="Manual exit",IF(ISNUMBER(Journal!$J642),"OK","MANUAL MISSING"),IF(Journal!$K642="TP1 + Breakeven",IF(ISNUMBER(Journal!$G642),"OK","TP1 MISSING"),IF(Journal!$K642="TP1 + Manual",IF(ISNUMBER(Journal!$G642),IF(ISNUMBER(Journal!$J642),"OK","MANUAL MISSING"),IF(ISNUMBER(Journal!$J642),"TP1 MISSING","TP1 &amp; MANUAL MISSING")),IF(Journal!$K642="Multiple TP",IF(ISNUMBER(Journal!$G642),IF(ISNUMBER(Journal!$H642),"OK","TP2 MISSING"),IF(ISNUMBER(Journal!$H642),"TP1 MISSING","TP1 &amp; TP2 MISSING")),"UNKNOWN OUTCOME")))))))))))))</f>
        <v>0</v>
      </c>
      <c r="K642">
        <f>J642="OK"</f>
        <v>0</v>
      </c>
      <c r="L642">
        <f>IF(ISNUMBER(Journal!$M642),Journal!$M642,0.5)</f>
        <v>0</v>
      </c>
      <c r="M642">
        <f>IF(NOT(K642),"",G642*IF(Journal!$K642="SL",Journal!$F642-Journal!$E642,IF(Journal!$K642="TP",Journal!$G642-Journal!$E642,IF(Journal!$K642="Manual exit",Journal!$J642-Journal!$E642,IF(Journal!$K642="TP1 + Breakeven",L642*(Journal!$G642-Journal!$E642),IF(Journal!$K642="TP1 + Manual",L642*(Journal!$G642-Journal!$E642)+(1-L642)*(Journal!$J642-Journal!$E642),(Journal!$G642+Journal!$H642+IF(ISNUMBER(Journal!$I642),Journal!$I642,0))/IF(ISNUMBER(Journal!$I642),3,2)-Journal!$E642))))))</f>
        <v>0</v>
      </c>
      <c r="N642">
        <f>IF(K642,Journal!$E642+G642*M642,"")</f>
        <v>0</v>
      </c>
      <c r="O642">
        <f>Q641</f>
        <v>0</v>
      </c>
      <c r="P642">
        <f>IF(OR(NOT(A642),I642&lt;&gt;""),"",Journal!$L642)</f>
        <v>0</v>
      </c>
      <c r="Q642">
        <f>O642+IF(K642,V642,0)</f>
        <v>0</v>
      </c>
      <c r="R642">
        <f>IF(P642="","",H642*P642*C642*D642)</f>
        <v>0</v>
      </c>
      <c r="S642">
        <f>IF(K642,M642*P642*C642*D642,"")</f>
        <v>0</v>
      </c>
      <c r="T642">
        <f>IF(K642,-IF(F642&gt;0,F642*Journal!$E642*P642*C642*D642,P642*E642),"")</f>
        <v>0</v>
      </c>
      <c r="U642">
        <f>IF(K642,IF(S642&gt;0,"W",IF(S642&lt;0,"L","B")),"")</f>
        <v>0</v>
      </c>
      <c r="V642">
        <f>IF(K642,S642+T642,"")</f>
        <v>0</v>
      </c>
      <c r="W642">
        <f>IF(K642,V642/O642,"")</f>
        <v>0</v>
      </c>
      <c r="X642">
        <f>IF(K642,M642/H642,"")</f>
        <v>0</v>
      </c>
      <c r="Y642">
        <f>IF(AND(OR(J642="OK",J642="OPEN"),ISNUMBER(Journal!$G642)),G642*(Journal!$G642-Journal!$E642)/H642,"")</f>
        <v>0</v>
      </c>
      <c r="Z642">
        <f>IF(AA642="","",IF(AND(ISNUMBER(Settings!$D$5),ISNUMBER(Settings!$E$5),IF(Settings!$D$5&lt;=Settings!$E$5,AND(AA642&gt;=Settings!$D$5,AA642&lt;Settings!$E$5),OR(AA642&gt;=Settings!$D$5,AA642&lt;Settings!$E$5))),Settings!$A$5,IF(AND(ISNUMBER(Settings!$D$6),ISNUMBER(Settings!$E$6),IF(Settings!$D$6&lt;=Settings!$E$6,AND(AA642&gt;=Settings!$D$6,AA642&lt;Settings!$E$6),OR(AA642&gt;=Settings!$D$6,AA642&lt;Settings!$E$6))),Settings!$A$6,IF(AND(ISNUMBER(Settings!$D$7),ISNUMBER(Settings!$E$7),IF(Settings!$D$7&lt;=Settings!$E$7,AND(AA642&gt;=Settings!$D$7,AA642&lt;Settings!$E$7),OR(AA642&gt;=Settings!$D$7,AA642&lt;Settings!$E$7))),Settings!$A$7,IF(AND(ISNUMBER(Settings!$D$8),ISNUMBER(Settings!$E$8),IF(Settings!$D$8&lt;=Settings!$E$8,AND(AA642&gt;=Settings!$D$8,AA642&lt;Settings!$E$8),OR(AA642&gt;=Settings!$D$8,AA642&lt;Settings!$E$8))),Settings!$A$8,IF(AND(ISNUMBER(Settings!$D$9),ISNUMBER(Settings!$E$9),IF(Settings!$D$9&lt;=Settings!$E$9,AND(AA642&gt;=Settings!$D$9,AA642&lt;Settings!$E$9),OR(AA642&gt;=Settings!$D$9,AA642&lt;Settings!$E$9))),Settings!$A$9,IF(AND(ISNUMBER(Settings!$D$10),ISNUMBER(Settings!$E$10),IF(Settings!$D$10&lt;=Settings!$E$10,AND(AA642&gt;=Settings!$D$10,AA642&lt;Settings!$E$10),OR(AA642&gt;=Settings!$D$10,AA642&lt;Settings!$E$10))),Settings!$A$10,"")))))))</f>
        <v>0</v>
      </c>
      <c r="AA642">
        <f>IF(AND(A642,ISNUMBER(Journal!$B642)),MOD(ROUND(MOD(Journal!$B642,1)*1440,0)-ROUND(Journal!$D$8*60,0),1440),"")</f>
        <v>0</v>
      </c>
      <c r="AB642">
        <f>IF(G642=1,"LONG",IF(G642=-1,"SHORT",""))</f>
        <v>0</v>
      </c>
      <c r="AC642">
        <f>AC641+IF(K642,1,0)</f>
        <v>0</v>
      </c>
      <c r="AD642">
        <f>IF(K642,AC642,"")</f>
        <v>0</v>
      </c>
      <c r="AE642">
        <f>J642="OPEN"</f>
        <v>0</v>
      </c>
      <c r="AF642">
        <f>AND(J642&lt;&gt;"",J642&lt;&gt;"OK",J642&lt;&gt;"OPEN")</f>
        <v>0</v>
      </c>
      <c r="AH642">
        <v>631</v>
      </c>
      <c r="AI642">
        <f>IF(AH642&gt;$AZ$11,"",IF(AH642=0,Journal!$D$3,INDEX($Q$11:$Q$1010,MATCH(AH642,$AD$11:$AD$1010,0))))</f>
        <v>0</v>
      </c>
      <c r="AJ642">
        <v>632</v>
      </c>
      <c r="AK642">
        <f>IF(AJ642&gt;$AZ$11,"",INDEX($P$11:$P$1010,MATCH(AJ642,$AD$11:$AD$1010,0)))</f>
        <v>0</v>
      </c>
    </row>
    <row r="643" spans="1:37">
      <c r="A643">
        <f>COUNTA(Journal!A643:M643)&gt;0</f>
        <v>0</v>
      </c>
      <c r="B643">
        <f>IF(Journal!$C643="",0,IFERROR(MATCH(Journal!$C643,Markets!$A$5:$A$154,0),0))</f>
        <v>0</v>
      </c>
      <c r="C643">
        <f>IF(B643&gt;0,INDEX(Markets!$C$5:$C$154,B643),"")</f>
        <v>0</v>
      </c>
      <c r="D643">
        <f>IF(B643&gt;0,INDEX(Markets!$F$5:$F$154,B643),"")</f>
        <v>0</v>
      </c>
      <c r="E643">
        <f>IF(B643&gt;0,IF(INDEX(Markets!$G$5:$G$154,B643)="",Journal!$D$4,INDEX(Markets!$G$5:$G$154,B643)),"")</f>
        <v>0</v>
      </c>
      <c r="F643">
        <f>IF(B643&gt;0,N(INDEX(Markets!$H$5:$H$154,B643)),0)</f>
        <v>0</v>
      </c>
      <c r="G643">
        <f>IF(Journal!$D643="LONG",1,IF(Journal!$D643="SHORT",-1,0))</f>
        <v>0</v>
      </c>
      <c r="H643">
        <f>IF(AND(ISNUMBER(Journal!$E643),ISNUMBER(Journal!$F643)),ABS(Journal!$E643-Journal!$F643),"")</f>
        <v>0</v>
      </c>
      <c r="I643">
        <f>IF(NOT(A643),"",IF(Journal!$C643="","INSTRUMENT MISSING",IF(B643=0,"UNKNOWN INSTRUMENT",IF(OR(NOT(ISNUMBER(C643)),NOT(ISNUMBER(D643))),"INSTRUMENT SPECS MISSING",IF(OR(C643&lt;=0,D643&lt;=0),"INSTRUMENT SPECS MISSING",IF(NOT(ISNUMBER(Journal!$E643)),"ENTRY MISSING",IF(NOT(ISNUMBER(Journal!$F643)),"SL MISSING",IF(Journal!$F643=Journal!$E643,"SL = ENTRY",IF(G643=0,"DIRECTION MISSING",IF(G643*(Journal!$E643-Journal!$F643)&lt;=0,"SL WRONG SIDE",IF(NOT(AND(ISNUMBER(Journal!$L643),Journal!$L643&gt;0)),IF(TRUE,"LOTS MISSING","RISK MISSING"),"")))))))))))</f>
        <v>0</v>
      </c>
      <c r="J643">
        <f>IF(NOT(A643),"",IF(I643&lt;&gt;"",I643,IF(AND(ISNUMBER(Journal!$G643),G643*(Journal!$G643-Journal!$E643)&lt;=0),"TP1 WRONG SIDE",IF(AND(ISNUMBER(Journal!$H643),G643*(Journal!$H643-Journal!$E643)&lt;=0),"TP2 WRONG SIDE",IF(AND(ISNUMBER(Journal!$I643),G643*(Journal!$I643-Journal!$E643)&lt;=0),"TP3 WRONG SIDE",IF(Journal!$K643="","OPEN",IF(AND(Journal!$M643&lt;&gt;"",OR(NOT(ISNUMBER(Journal!$M643)),Journal!$M643&lt;=0,Journal!$M643&gt;=1)),"TP1 % INVALID",IF(Journal!$K643="SL","OK",IF(Journal!$K643="TP",IF(ISNUMBER(Journal!$G643),"OK","TP1 MISSING"),IF(Journal!$K643="Manual exit",IF(ISNUMBER(Journal!$J643),"OK","MANUAL MISSING"),IF(Journal!$K643="TP1 + Breakeven",IF(ISNUMBER(Journal!$G643),"OK","TP1 MISSING"),IF(Journal!$K643="TP1 + Manual",IF(ISNUMBER(Journal!$G643),IF(ISNUMBER(Journal!$J643),"OK","MANUAL MISSING"),IF(ISNUMBER(Journal!$J643),"TP1 MISSING","TP1 &amp; MANUAL MISSING")),IF(Journal!$K643="Multiple TP",IF(ISNUMBER(Journal!$G643),IF(ISNUMBER(Journal!$H643),"OK","TP2 MISSING"),IF(ISNUMBER(Journal!$H643),"TP1 MISSING","TP1 &amp; TP2 MISSING")),"UNKNOWN OUTCOME")))))))))))))</f>
        <v>0</v>
      </c>
      <c r="K643">
        <f>J643="OK"</f>
        <v>0</v>
      </c>
      <c r="L643">
        <f>IF(ISNUMBER(Journal!$M643),Journal!$M643,0.5)</f>
        <v>0</v>
      </c>
      <c r="M643">
        <f>IF(NOT(K643),"",G643*IF(Journal!$K643="SL",Journal!$F643-Journal!$E643,IF(Journal!$K643="TP",Journal!$G643-Journal!$E643,IF(Journal!$K643="Manual exit",Journal!$J643-Journal!$E643,IF(Journal!$K643="TP1 + Breakeven",L643*(Journal!$G643-Journal!$E643),IF(Journal!$K643="TP1 + Manual",L643*(Journal!$G643-Journal!$E643)+(1-L643)*(Journal!$J643-Journal!$E643),(Journal!$G643+Journal!$H643+IF(ISNUMBER(Journal!$I643),Journal!$I643,0))/IF(ISNUMBER(Journal!$I643),3,2)-Journal!$E643))))))</f>
        <v>0</v>
      </c>
      <c r="N643">
        <f>IF(K643,Journal!$E643+G643*M643,"")</f>
        <v>0</v>
      </c>
      <c r="O643">
        <f>Q642</f>
        <v>0</v>
      </c>
      <c r="P643">
        <f>IF(OR(NOT(A643),I643&lt;&gt;""),"",Journal!$L643)</f>
        <v>0</v>
      </c>
      <c r="Q643">
        <f>O643+IF(K643,V643,0)</f>
        <v>0</v>
      </c>
      <c r="R643">
        <f>IF(P643="","",H643*P643*C643*D643)</f>
        <v>0</v>
      </c>
      <c r="S643">
        <f>IF(K643,M643*P643*C643*D643,"")</f>
        <v>0</v>
      </c>
      <c r="T643">
        <f>IF(K643,-IF(F643&gt;0,F643*Journal!$E643*P643*C643*D643,P643*E643),"")</f>
        <v>0</v>
      </c>
      <c r="U643">
        <f>IF(K643,IF(S643&gt;0,"W",IF(S643&lt;0,"L","B")),"")</f>
        <v>0</v>
      </c>
      <c r="V643">
        <f>IF(K643,S643+T643,"")</f>
        <v>0</v>
      </c>
      <c r="W643">
        <f>IF(K643,V643/O643,"")</f>
        <v>0</v>
      </c>
      <c r="X643">
        <f>IF(K643,M643/H643,"")</f>
        <v>0</v>
      </c>
      <c r="Y643">
        <f>IF(AND(OR(J643="OK",J643="OPEN"),ISNUMBER(Journal!$G643)),G643*(Journal!$G643-Journal!$E643)/H643,"")</f>
        <v>0</v>
      </c>
      <c r="Z643">
        <f>IF(AA643="","",IF(AND(ISNUMBER(Settings!$D$5),ISNUMBER(Settings!$E$5),IF(Settings!$D$5&lt;=Settings!$E$5,AND(AA643&gt;=Settings!$D$5,AA643&lt;Settings!$E$5),OR(AA643&gt;=Settings!$D$5,AA643&lt;Settings!$E$5))),Settings!$A$5,IF(AND(ISNUMBER(Settings!$D$6),ISNUMBER(Settings!$E$6),IF(Settings!$D$6&lt;=Settings!$E$6,AND(AA643&gt;=Settings!$D$6,AA643&lt;Settings!$E$6),OR(AA643&gt;=Settings!$D$6,AA643&lt;Settings!$E$6))),Settings!$A$6,IF(AND(ISNUMBER(Settings!$D$7),ISNUMBER(Settings!$E$7),IF(Settings!$D$7&lt;=Settings!$E$7,AND(AA643&gt;=Settings!$D$7,AA643&lt;Settings!$E$7),OR(AA643&gt;=Settings!$D$7,AA643&lt;Settings!$E$7))),Settings!$A$7,IF(AND(ISNUMBER(Settings!$D$8),ISNUMBER(Settings!$E$8),IF(Settings!$D$8&lt;=Settings!$E$8,AND(AA643&gt;=Settings!$D$8,AA643&lt;Settings!$E$8),OR(AA643&gt;=Settings!$D$8,AA643&lt;Settings!$E$8))),Settings!$A$8,IF(AND(ISNUMBER(Settings!$D$9),ISNUMBER(Settings!$E$9),IF(Settings!$D$9&lt;=Settings!$E$9,AND(AA643&gt;=Settings!$D$9,AA643&lt;Settings!$E$9),OR(AA643&gt;=Settings!$D$9,AA643&lt;Settings!$E$9))),Settings!$A$9,IF(AND(ISNUMBER(Settings!$D$10),ISNUMBER(Settings!$E$10),IF(Settings!$D$10&lt;=Settings!$E$10,AND(AA643&gt;=Settings!$D$10,AA643&lt;Settings!$E$10),OR(AA643&gt;=Settings!$D$10,AA643&lt;Settings!$E$10))),Settings!$A$10,"")))))))</f>
        <v>0</v>
      </c>
      <c r="AA643">
        <f>IF(AND(A643,ISNUMBER(Journal!$B643)),MOD(ROUND(MOD(Journal!$B643,1)*1440,0)-ROUND(Journal!$D$8*60,0),1440),"")</f>
        <v>0</v>
      </c>
      <c r="AB643">
        <f>IF(G643=1,"LONG",IF(G643=-1,"SHORT",""))</f>
        <v>0</v>
      </c>
      <c r="AC643">
        <f>AC642+IF(K643,1,0)</f>
        <v>0</v>
      </c>
      <c r="AD643">
        <f>IF(K643,AC643,"")</f>
        <v>0</v>
      </c>
      <c r="AE643">
        <f>J643="OPEN"</f>
        <v>0</v>
      </c>
      <c r="AF643">
        <f>AND(J643&lt;&gt;"",J643&lt;&gt;"OK",J643&lt;&gt;"OPEN")</f>
        <v>0</v>
      </c>
      <c r="AH643">
        <v>632</v>
      </c>
      <c r="AI643">
        <f>IF(AH643&gt;$AZ$11,"",IF(AH643=0,Journal!$D$3,INDEX($Q$11:$Q$1010,MATCH(AH643,$AD$11:$AD$1010,0))))</f>
        <v>0</v>
      </c>
      <c r="AJ643">
        <v>633</v>
      </c>
      <c r="AK643">
        <f>IF(AJ643&gt;$AZ$11,"",INDEX($P$11:$P$1010,MATCH(AJ643,$AD$11:$AD$1010,0)))</f>
        <v>0</v>
      </c>
    </row>
    <row r="644" spans="1:37">
      <c r="A644">
        <f>COUNTA(Journal!A644:M644)&gt;0</f>
        <v>0</v>
      </c>
      <c r="B644">
        <f>IF(Journal!$C644="",0,IFERROR(MATCH(Journal!$C644,Markets!$A$5:$A$154,0),0))</f>
        <v>0</v>
      </c>
      <c r="C644">
        <f>IF(B644&gt;0,INDEX(Markets!$C$5:$C$154,B644),"")</f>
        <v>0</v>
      </c>
      <c r="D644">
        <f>IF(B644&gt;0,INDEX(Markets!$F$5:$F$154,B644),"")</f>
        <v>0</v>
      </c>
      <c r="E644">
        <f>IF(B644&gt;0,IF(INDEX(Markets!$G$5:$G$154,B644)="",Journal!$D$4,INDEX(Markets!$G$5:$G$154,B644)),"")</f>
        <v>0</v>
      </c>
      <c r="F644">
        <f>IF(B644&gt;0,N(INDEX(Markets!$H$5:$H$154,B644)),0)</f>
        <v>0</v>
      </c>
      <c r="G644">
        <f>IF(Journal!$D644="LONG",1,IF(Journal!$D644="SHORT",-1,0))</f>
        <v>0</v>
      </c>
      <c r="H644">
        <f>IF(AND(ISNUMBER(Journal!$E644),ISNUMBER(Journal!$F644)),ABS(Journal!$E644-Journal!$F644),"")</f>
        <v>0</v>
      </c>
      <c r="I644">
        <f>IF(NOT(A644),"",IF(Journal!$C644="","INSTRUMENT MISSING",IF(B644=0,"UNKNOWN INSTRUMENT",IF(OR(NOT(ISNUMBER(C644)),NOT(ISNUMBER(D644))),"INSTRUMENT SPECS MISSING",IF(OR(C644&lt;=0,D644&lt;=0),"INSTRUMENT SPECS MISSING",IF(NOT(ISNUMBER(Journal!$E644)),"ENTRY MISSING",IF(NOT(ISNUMBER(Journal!$F644)),"SL MISSING",IF(Journal!$F644=Journal!$E644,"SL = ENTRY",IF(G644=0,"DIRECTION MISSING",IF(G644*(Journal!$E644-Journal!$F644)&lt;=0,"SL WRONG SIDE",IF(NOT(AND(ISNUMBER(Journal!$L644),Journal!$L644&gt;0)),IF(TRUE,"LOTS MISSING","RISK MISSING"),"")))))))))))</f>
        <v>0</v>
      </c>
      <c r="J644">
        <f>IF(NOT(A644),"",IF(I644&lt;&gt;"",I644,IF(AND(ISNUMBER(Journal!$G644),G644*(Journal!$G644-Journal!$E644)&lt;=0),"TP1 WRONG SIDE",IF(AND(ISNUMBER(Journal!$H644),G644*(Journal!$H644-Journal!$E644)&lt;=0),"TP2 WRONG SIDE",IF(AND(ISNUMBER(Journal!$I644),G644*(Journal!$I644-Journal!$E644)&lt;=0),"TP3 WRONG SIDE",IF(Journal!$K644="","OPEN",IF(AND(Journal!$M644&lt;&gt;"",OR(NOT(ISNUMBER(Journal!$M644)),Journal!$M644&lt;=0,Journal!$M644&gt;=1)),"TP1 % INVALID",IF(Journal!$K644="SL","OK",IF(Journal!$K644="TP",IF(ISNUMBER(Journal!$G644),"OK","TP1 MISSING"),IF(Journal!$K644="Manual exit",IF(ISNUMBER(Journal!$J644),"OK","MANUAL MISSING"),IF(Journal!$K644="TP1 + Breakeven",IF(ISNUMBER(Journal!$G644),"OK","TP1 MISSING"),IF(Journal!$K644="TP1 + Manual",IF(ISNUMBER(Journal!$G644),IF(ISNUMBER(Journal!$J644),"OK","MANUAL MISSING"),IF(ISNUMBER(Journal!$J644),"TP1 MISSING","TP1 &amp; MANUAL MISSING")),IF(Journal!$K644="Multiple TP",IF(ISNUMBER(Journal!$G644),IF(ISNUMBER(Journal!$H644),"OK","TP2 MISSING"),IF(ISNUMBER(Journal!$H644),"TP1 MISSING","TP1 &amp; TP2 MISSING")),"UNKNOWN OUTCOME")))))))))))))</f>
        <v>0</v>
      </c>
      <c r="K644">
        <f>J644="OK"</f>
        <v>0</v>
      </c>
      <c r="L644">
        <f>IF(ISNUMBER(Journal!$M644),Journal!$M644,0.5)</f>
        <v>0</v>
      </c>
      <c r="M644">
        <f>IF(NOT(K644),"",G644*IF(Journal!$K644="SL",Journal!$F644-Journal!$E644,IF(Journal!$K644="TP",Journal!$G644-Journal!$E644,IF(Journal!$K644="Manual exit",Journal!$J644-Journal!$E644,IF(Journal!$K644="TP1 + Breakeven",L644*(Journal!$G644-Journal!$E644),IF(Journal!$K644="TP1 + Manual",L644*(Journal!$G644-Journal!$E644)+(1-L644)*(Journal!$J644-Journal!$E644),(Journal!$G644+Journal!$H644+IF(ISNUMBER(Journal!$I644),Journal!$I644,0))/IF(ISNUMBER(Journal!$I644),3,2)-Journal!$E644))))))</f>
        <v>0</v>
      </c>
      <c r="N644">
        <f>IF(K644,Journal!$E644+G644*M644,"")</f>
        <v>0</v>
      </c>
      <c r="O644">
        <f>Q643</f>
        <v>0</v>
      </c>
      <c r="P644">
        <f>IF(OR(NOT(A644),I644&lt;&gt;""),"",Journal!$L644)</f>
        <v>0</v>
      </c>
      <c r="Q644">
        <f>O644+IF(K644,V644,0)</f>
        <v>0</v>
      </c>
      <c r="R644">
        <f>IF(P644="","",H644*P644*C644*D644)</f>
        <v>0</v>
      </c>
      <c r="S644">
        <f>IF(K644,M644*P644*C644*D644,"")</f>
        <v>0</v>
      </c>
      <c r="T644">
        <f>IF(K644,-IF(F644&gt;0,F644*Journal!$E644*P644*C644*D644,P644*E644),"")</f>
        <v>0</v>
      </c>
      <c r="U644">
        <f>IF(K644,IF(S644&gt;0,"W",IF(S644&lt;0,"L","B")),"")</f>
        <v>0</v>
      </c>
      <c r="V644">
        <f>IF(K644,S644+T644,"")</f>
        <v>0</v>
      </c>
      <c r="W644">
        <f>IF(K644,V644/O644,"")</f>
        <v>0</v>
      </c>
      <c r="X644">
        <f>IF(K644,M644/H644,"")</f>
        <v>0</v>
      </c>
      <c r="Y644">
        <f>IF(AND(OR(J644="OK",J644="OPEN"),ISNUMBER(Journal!$G644)),G644*(Journal!$G644-Journal!$E644)/H644,"")</f>
        <v>0</v>
      </c>
      <c r="Z644">
        <f>IF(AA644="","",IF(AND(ISNUMBER(Settings!$D$5),ISNUMBER(Settings!$E$5),IF(Settings!$D$5&lt;=Settings!$E$5,AND(AA644&gt;=Settings!$D$5,AA644&lt;Settings!$E$5),OR(AA644&gt;=Settings!$D$5,AA644&lt;Settings!$E$5))),Settings!$A$5,IF(AND(ISNUMBER(Settings!$D$6),ISNUMBER(Settings!$E$6),IF(Settings!$D$6&lt;=Settings!$E$6,AND(AA644&gt;=Settings!$D$6,AA644&lt;Settings!$E$6),OR(AA644&gt;=Settings!$D$6,AA644&lt;Settings!$E$6))),Settings!$A$6,IF(AND(ISNUMBER(Settings!$D$7),ISNUMBER(Settings!$E$7),IF(Settings!$D$7&lt;=Settings!$E$7,AND(AA644&gt;=Settings!$D$7,AA644&lt;Settings!$E$7),OR(AA644&gt;=Settings!$D$7,AA644&lt;Settings!$E$7))),Settings!$A$7,IF(AND(ISNUMBER(Settings!$D$8),ISNUMBER(Settings!$E$8),IF(Settings!$D$8&lt;=Settings!$E$8,AND(AA644&gt;=Settings!$D$8,AA644&lt;Settings!$E$8),OR(AA644&gt;=Settings!$D$8,AA644&lt;Settings!$E$8))),Settings!$A$8,IF(AND(ISNUMBER(Settings!$D$9),ISNUMBER(Settings!$E$9),IF(Settings!$D$9&lt;=Settings!$E$9,AND(AA644&gt;=Settings!$D$9,AA644&lt;Settings!$E$9),OR(AA644&gt;=Settings!$D$9,AA644&lt;Settings!$E$9))),Settings!$A$9,IF(AND(ISNUMBER(Settings!$D$10),ISNUMBER(Settings!$E$10),IF(Settings!$D$10&lt;=Settings!$E$10,AND(AA644&gt;=Settings!$D$10,AA644&lt;Settings!$E$10),OR(AA644&gt;=Settings!$D$10,AA644&lt;Settings!$E$10))),Settings!$A$10,"")))))))</f>
        <v>0</v>
      </c>
      <c r="AA644">
        <f>IF(AND(A644,ISNUMBER(Journal!$B644)),MOD(ROUND(MOD(Journal!$B644,1)*1440,0)-ROUND(Journal!$D$8*60,0),1440),"")</f>
        <v>0</v>
      </c>
      <c r="AB644">
        <f>IF(G644=1,"LONG",IF(G644=-1,"SHORT",""))</f>
        <v>0</v>
      </c>
      <c r="AC644">
        <f>AC643+IF(K644,1,0)</f>
        <v>0</v>
      </c>
      <c r="AD644">
        <f>IF(K644,AC644,"")</f>
        <v>0</v>
      </c>
      <c r="AE644">
        <f>J644="OPEN"</f>
        <v>0</v>
      </c>
      <c r="AF644">
        <f>AND(J644&lt;&gt;"",J644&lt;&gt;"OK",J644&lt;&gt;"OPEN")</f>
        <v>0</v>
      </c>
      <c r="AH644">
        <v>633</v>
      </c>
      <c r="AI644">
        <f>IF(AH644&gt;$AZ$11,"",IF(AH644=0,Journal!$D$3,INDEX($Q$11:$Q$1010,MATCH(AH644,$AD$11:$AD$1010,0))))</f>
        <v>0</v>
      </c>
      <c r="AJ644">
        <v>634</v>
      </c>
      <c r="AK644">
        <f>IF(AJ644&gt;$AZ$11,"",INDEX($P$11:$P$1010,MATCH(AJ644,$AD$11:$AD$1010,0)))</f>
        <v>0</v>
      </c>
    </row>
    <row r="645" spans="1:37">
      <c r="A645">
        <f>COUNTA(Journal!A645:M645)&gt;0</f>
        <v>0</v>
      </c>
      <c r="B645">
        <f>IF(Journal!$C645="",0,IFERROR(MATCH(Journal!$C645,Markets!$A$5:$A$154,0),0))</f>
        <v>0</v>
      </c>
      <c r="C645">
        <f>IF(B645&gt;0,INDEX(Markets!$C$5:$C$154,B645),"")</f>
        <v>0</v>
      </c>
      <c r="D645">
        <f>IF(B645&gt;0,INDEX(Markets!$F$5:$F$154,B645),"")</f>
        <v>0</v>
      </c>
      <c r="E645">
        <f>IF(B645&gt;0,IF(INDEX(Markets!$G$5:$G$154,B645)="",Journal!$D$4,INDEX(Markets!$G$5:$G$154,B645)),"")</f>
        <v>0</v>
      </c>
      <c r="F645">
        <f>IF(B645&gt;0,N(INDEX(Markets!$H$5:$H$154,B645)),0)</f>
        <v>0</v>
      </c>
      <c r="G645">
        <f>IF(Journal!$D645="LONG",1,IF(Journal!$D645="SHORT",-1,0))</f>
        <v>0</v>
      </c>
      <c r="H645">
        <f>IF(AND(ISNUMBER(Journal!$E645),ISNUMBER(Journal!$F645)),ABS(Journal!$E645-Journal!$F645),"")</f>
        <v>0</v>
      </c>
      <c r="I645">
        <f>IF(NOT(A645),"",IF(Journal!$C645="","INSTRUMENT MISSING",IF(B645=0,"UNKNOWN INSTRUMENT",IF(OR(NOT(ISNUMBER(C645)),NOT(ISNUMBER(D645))),"INSTRUMENT SPECS MISSING",IF(OR(C645&lt;=0,D645&lt;=0),"INSTRUMENT SPECS MISSING",IF(NOT(ISNUMBER(Journal!$E645)),"ENTRY MISSING",IF(NOT(ISNUMBER(Journal!$F645)),"SL MISSING",IF(Journal!$F645=Journal!$E645,"SL = ENTRY",IF(G645=0,"DIRECTION MISSING",IF(G645*(Journal!$E645-Journal!$F645)&lt;=0,"SL WRONG SIDE",IF(NOT(AND(ISNUMBER(Journal!$L645),Journal!$L645&gt;0)),IF(TRUE,"LOTS MISSING","RISK MISSING"),"")))))))))))</f>
        <v>0</v>
      </c>
      <c r="J645">
        <f>IF(NOT(A645),"",IF(I645&lt;&gt;"",I645,IF(AND(ISNUMBER(Journal!$G645),G645*(Journal!$G645-Journal!$E645)&lt;=0),"TP1 WRONG SIDE",IF(AND(ISNUMBER(Journal!$H645),G645*(Journal!$H645-Journal!$E645)&lt;=0),"TP2 WRONG SIDE",IF(AND(ISNUMBER(Journal!$I645),G645*(Journal!$I645-Journal!$E645)&lt;=0),"TP3 WRONG SIDE",IF(Journal!$K645="","OPEN",IF(AND(Journal!$M645&lt;&gt;"",OR(NOT(ISNUMBER(Journal!$M645)),Journal!$M645&lt;=0,Journal!$M645&gt;=1)),"TP1 % INVALID",IF(Journal!$K645="SL","OK",IF(Journal!$K645="TP",IF(ISNUMBER(Journal!$G645),"OK","TP1 MISSING"),IF(Journal!$K645="Manual exit",IF(ISNUMBER(Journal!$J645),"OK","MANUAL MISSING"),IF(Journal!$K645="TP1 + Breakeven",IF(ISNUMBER(Journal!$G645),"OK","TP1 MISSING"),IF(Journal!$K645="TP1 + Manual",IF(ISNUMBER(Journal!$G645),IF(ISNUMBER(Journal!$J645),"OK","MANUAL MISSING"),IF(ISNUMBER(Journal!$J645),"TP1 MISSING","TP1 &amp; MANUAL MISSING")),IF(Journal!$K645="Multiple TP",IF(ISNUMBER(Journal!$G645),IF(ISNUMBER(Journal!$H645),"OK","TP2 MISSING"),IF(ISNUMBER(Journal!$H645),"TP1 MISSING","TP1 &amp; TP2 MISSING")),"UNKNOWN OUTCOME")))))))))))))</f>
        <v>0</v>
      </c>
      <c r="K645">
        <f>J645="OK"</f>
        <v>0</v>
      </c>
      <c r="L645">
        <f>IF(ISNUMBER(Journal!$M645),Journal!$M645,0.5)</f>
        <v>0</v>
      </c>
      <c r="M645">
        <f>IF(NOT(K645),"",G645*IF(Journal!$K645="SL",Journal!$F645-Journal!$E645,IF(Journal!$K645="TP",Journal!$G645-Journal!$E645,IF(Journal!$K645="Manual exit",Journal!$J645-Journal!$E645,IF(Journal!$K645="TP1 + Breakeven",L645*(Journal!$G645-Journal!$E645),IF(Journal!$K645="TP1 + Manual",L645*(Journal!$G645-Journal!$E645)+(1-L645)*(Journal!$J645-Journal!$E645),(Journal!$G645+Journal!$H645+IF(ISNUMBER(Journal!$I645),Journal!$I645,0))/IF(ISNUMBER(Journal!$I645),3,2)-Journal!$E645))))))</f>
        <v>0</v>
      </c>
      <c r="N645">
        <f>IF(K645,Journal!$E645+G645*M645,"")</f>
        <v>0</v>
      </c>
      <c r="O645">
        <f>Q644</f>
        <v>0</v>
      </c>
      <c r="P645">
        <f>IF(OR(NOT(A645),I645&lt;&gt;""),"",Journal!$L645)</f>
        <v>0</v>
      </c>
      <c r="Q645">
        <f>O645+IF(K645,V645,0)</f>
        <v>0</v>
      </c>
      <c r="R645">
        <f>IF(P645="","",H645*P645*C645*D645)</f>
        <v>0</v>
      </c>
      <c r="S645">
        <f>IF(K645,M645*P645*C645*D645,"")</f>
        <v>0</v>
      </c>
      <c r="T645">
        <f>IF(K645,-IF(F645&gt;0,F645*Journal!$E645*P645*C645*D645,P645*E645),"")</f>
        <v>0</v>
      </c>
      <c r="U645">
        <f>IF(K645,IF(S645&gt;0,"W",IF(S645&lt;0,"L","B")),"")</f>
        <v>0</v>
      </c>
      <c r="V645">
        <f>IF(K645,S645+T645,"")</f>
        <v>0</v>
      </c>
      <c r="W645">
        <f>IF(K645,V645/O645,"")</f>
        <v>0</v>
      </c>
      <c r="X645">
        <f>IF(K645,M645/H645,"")</f>
        <v>0</v>
      </c>
      <c r="Y645">
        <f>IF(AND(OR(J645="OK",J645="OPEN"),ISNUMBER(Journal!$G645)),G645*(Journal!$G645-Journal!$E645)/H645,"")</f>
        <v>0</v>
      </c>
      <c r="Z645">
        <f>IF(AA645="","",IF(AND(ISNUMBER(Settings!$D$5),ISNUMBER(Settings!$E$5),IF(Settings!$D$5&lt;=Settings!$E$5,AND(AA645&gt;=Settings!$D$5,AA645&lt;Settings!$E$5),OR(AA645&gt;=Settings!$D$5,AA645&lt;Settings!$E$5))),Settings!$A$5,IF(AND(ISNUMBER(Settings!$D$6),ISNUMBER(Settings!$E$6),IF(Settings!$D$6&lt;=Settings!$E$6,AND(AA645&gt;=Settings!$D$6,AA645&lt;Settings!$E$6),OR(AA645&gt;=Settings!$D$6,AA645&lt;Settings!$E$6))),Settings!$A$6,IF(AND(ISNUMBER(Settings!$D$7),ISNUMBER(Settings!$E$7),IF(Settings!$D$7&lt;=Settings!$E$7,AND(AA645&gt;=Settings!$D$7,AA645&lt;Settings!$E$7),OR(AA645&gt;=Settings!$D$7,AA645&lt;Settings!$E$7))),Settings!$A$7,IF(AND(ISNUMBER(Settings!$D$8),ISNUMBER(Settings!$E$8),IF(Settings!$D$8&lt;=Settings!$E$8,AND(AA645&gt;=Settings!$D$8,AA645&lt;Settings!$E$8),OR(AA645&gt;=Settings!$D$8,AA645&lt;Settings!$E$8))),Settings!$A$8,IF(AND(ISNUMBER(Settings!$D$9),ISNUMBER(Settings!$E$9),IF(Settings!$D$9&lt;=Settings!$E$9,AND(AA645&gt;=Settings!$D$9,AA645&lt;Settings!$E$9),OR(AA645&gt;=Settings!$D$9,AA645&lt;Settings!$E$9))),Settings!$A$9,IF(AND(ISNUMBER(Settings!$D$10),ISNUMBER(Settings!$E$10),IF(Settings!$D$10&lt;=Settings!$E$10,AND(AA645&gt;=Settings!$D$10,AA645&lt;Settings!$E$10),OR(AA645&gt;=Settings!$D$10,AA645&lt;Settings!$E$10))),Settings!$A$10,"")))))))</f>
        <v>0</v>
      </c>
      <c r="AA645">
        <f>IF(AND(A645,ISNUMBER(Journal!$B645)),MOD(ROUND(MOD(Journal!$B645,1)*1440,0)-ROUND(Journal!$D$8*60,0),1440),"")</f>
        <v>0</v>
      </c>
      <c r="AB645">
        <f>IF(G645=1,"LONG",IF(G645=-1,"SHORT",""))</f>
        <v>0</v>
      </c>
      <c r="AC645">
        <f>AC644+IF(K645,1,0)</f>
        <v>0</v>
      </c>
      <c r="AD645">
        <f>IF(K645,AC645,"")</f>
        <v>0</v>
      </c>
      <c r="AE645">
        <f>J645="OPEN"</f>
        <v>0</v>
      </c>
      <c r="AF645">
        <f>AND(J645&lt;&gt;"",J645&lt;&gt;"OK",J645&lt;&gt;"OPEN")</f>
        <v>0</v>
      </c>
      <c r="AH645">
        <v>634</v>
      </c>
      <c r="AI645">
        <f>IF(AH645&gt;$AZ$11,"",IF(AH645=0,Journal!$D$3,INDEX($Q$11:$Q$1010,MATCH(AH645,$AD$11:$AD$1010,0))))</f>
        <v>0</v>
      </c>
      <c r="AJ645">
        <v>635</v>
      </c>
      <c r="AK645">
        <f>IF(AJ645&gt;$AZ$11,"",INDEX($P$11:$P$1010,MATCH(AJ645,$AD$11:$AD$1010,0)))</f>
        <v>0</v>
      </c>
    </row>
    <row r="646" spans="1:37">
      <c r="A646">
        <f>COUNTA(Journal!A646:M646)&gt;0</f>
        <v>0</v>
      </c>
      <c r="B646">
        <f>IF(Journal!$C646="",0,IFERROR(MATCH(Journal!$C646,Markets!$A$5:$A$154,0),0))</f>
        <v>0</v>
      </c>
      <c r="C646">
        <f>IF(B646&gt;0,INDEX(Markets!$C$5:$C$154,B646),"")</f>
        <v>0</v>
      </c>
      <c r="D646">
        <f>IF(B646&gt;0,INDEX(Markets!$F$5:$F$154,B646),"")</f>
        <v>0</v>
      </c>
      <c r="E646">
        <f>IF(B646&gt;0,IF(INDEX(Markets!$G$5:$G$154,B646)="",Journal!$D$4,INDEX(Markets!$G$5:$G$154,B646)),"")</f>
        <v>0</v>
      </c>
      <c r="F646">
        <f>IF(B646&gt;0,N(INDEX(Markets!$H$5:$H$154,B646)),0)</f>
        <v>0</v>
      </c>
      <c r="G646">
        <f>IF(Journal!$D646="LONG",1,IF(Journal!$D646="SHORT",-1,0))</f>
        <v>0</v>
      </c>
      <c r="H646">
        <f>IF(AND(ISNUMBER(Journal!$E646),ISNUMBER(Journal!$F646)),ABS(Journal!$E646-Journal!$F646),"")</f>
        <v>0</v>
      </c>
      <c r="I646">
        <f>IF(NOT(A646),"",IF(Journal!$C646="","INSTRUMENT MISSING",IF(B646=0,"UNKNOWN INSTRUMENT",IF(OR(NOT(ISNUMBER(C646)),NOT(ISNUMBER(D646))),"INSTRUMENT SPECS MISSING",IF(OR(C646&lt;=0,D646&lt;=0),"INSTRUMENT SPECS MISSING",IF(NOT(ISNUMBER(Journal!$E646)),"ENTRY MISSING",IF(NOT(ISNUMBER(Journal!$F646)),"SL MISSING",IF(Journal!$F646=Journal!$E646,"SL = ENTRY",IF(G646=0,"DIRECTION MISSING",IF(G646*(Journal!$E646-Journal!$F646)&lt;=0,"SL WRONG SIDE",IF(NOT(AND(ISNUMBER(Journal!$L646),Journal!$L646&gt;0)),IF(TRUE,"LOTS MISSING","RISK MISSING"),"")))))))))))</f>
        <v>0</v>
      </c>
      <c r="J646">
        <f>IF(NOT(A646),"",IF(I646&lt;&gt;"",I646,IF(AND(ISNUMBER(Journal!$G646),G646*(Journal!$G646-Journal!$E646)&lt;=0),"TP1 WRONG SIDE",IF(AND(ISNUMBER(Journal!$H646),G646*(Journal!$H646-Journal!$E646)&lt;=0),"TP2 WRONG SIDE",IF(AND(ISNUMBER(Journal!$I646),G646*(Journal!$I646-Journal!$E646)&lt;=0),"TP3 WRONG SIDE",IF(Journal!$K646="","OPEN",IF(AND(Journal!$M646&lt;&gt;"",OR(NOT(ISNUMBER(Journal!$M646)),Journal!$M646&lt;=0,Journal!$M646&gt;=1)),"TP1 % INVALID",IF(Journal!$K646="SL","OK",IF(Journal!$K646="TP",IF(ISNUMBER(Journal!$G646),"OK","TP1 MISSING"),IF(Journal!$K646="Manual exit",IF(ISNUMBER(Journal!$J646),"OK","MANUAL MISSING"),IF(Journal!$K646="TP1 + Breakeven",IF(ISNUMBER(Journal!$G646),"OK","TP1 MISSING"),IF(Journal!$K646="TP1 + Manual",IF(ISNUMBER(Journal!$G646),IF(ISNUMBER(Journal!$J646),"OK","MANUAL MISSING"),IF(ISNUMBER(Journal!$J646),"TP1 MISSING","TP1 &amp; MANUAL MISSING")),IF(Journal!$K646="Multiple TP",IF(ISNUMBER(Journal!$G646),IF(ISNUMBER(Journal!$H646),"OK","TP2 MISSING"),IF(ISNUMBER(Journal!$H646),"TP1 MISSING","TP1 &amp; TP2 MISSING")),"UNKNOWN OUTCOME")))))))))))))</f>
        <v>0</v>
      </c>
      <c r="K646">
        <f>J646="OK"</f>
        <v>0</v>
      </c>
      <c r="L646">
        <f>IF(ISNUMBER(Journal!$M646),Journal!$M646,0.5)</f>
        <v>0</v>
      </c>
      <c r="M646">
        <f>IF(NOT(K646),"",G646*IF(Journal!$K646="SL",Journal!$F646-Journal!$E646,IF(Journal!$K646="TP",Journal!$G646-Journal!$E646,IF(Journal!$K646="Manual exit",Journal!$J646-Journal!$E646,IF(Journal!$K646="TP1 + Breakeven",L646*(Journal!$G646-Journal!$E646),IF(Journal!$K646="TP1 + Manual",L646*(Journal!$G646-Journal!$E646)+(1-L646)*(Journal!$J646-Journal!$E646),(Journal!$G646+Journal!$H646+IF(ISNUMBER(Journal!$I646),Journal!$I646,0))/IF(ISNUMBER(Journal!$I646),3,2)-Journal!$E646))))))</f>
        <v>0</v>
      </c>
      <c r="N646">
        <f>IF(K646,Journal!$E646+G646*M646,"")</f>
        <v>0</v>
      </c>
      <c r="O646">
        <f>Q645</f>
        <v>0</v>
      </c>
      <c r="P646">
        <f>IF(OR(NOT(A646),I646&lt;&gt;""),"",Journal!$L646)</f>
        <v>0</v>
      </c>
      <c r="Q646">
        <f>O646+IF(K646,V646,0)</f>
        <v>0</v>
      </c>
      <c r="R646">
        <f>IF(P646="","",H646*P646*C646*D646)</f>
        <v>0</v>
      </c>
      <c r="S646">
        <f>IF(K646,M646*P646*C646*D646,"")</f>
        <v>0</v>
      </c>
      <c r="T646">
        <f>IF(K646,-IF(F646&gt;0,F646*Journal!$E646*P646*C646*D646,P646*E646),"")</f>
        <v>0</v>
      </c>
      <c r="U646">
        <f>IF(K646,IF(S646&gt;0,"W",IF(S646&lt;0,"L","B")),"")</f>
        <v>0</v>
      </c>
      <c r="V646">
        <f>IF(K646,S646+T646,"")</f>
        <v>0</v>
      </c>
      <c r="W646">
        <f>IF(K646,V646/O646,"")</f>
        <v>0</v>
      </c>
      <c r="X646">
        <f>IF(K646,M646/H646,"")</f>
        <v>0</v>
      </c>
      <c r="Y646">
        <f>IF(AND(OR(J646="OK",J646="OPEN"),ISNUMBER(Journal!$G646)),G646*(Journal!$G646-Journal!$E646)/H646,"")</f>
        <v>0</v>
      </c>
      <c r="Z646">
        <f>IF(AA646="","",IF(AND(ISNUMBER(Settings!$D$5),ISNUMBER(Settings!$E$5),IF(Settings!$D$5&lt;=Settings!$E$5,AND(AA646&gt;=Settings!$D$5,AA646&lt;Settings!$E$5),OR(AA646&gt;=Settings!$D$5,AA646&lt;Settings!$E$5))),Settings!$A$5,IF(AND(ISNUMBER(Settings!$D$6),ISNUMBER(Settings!$E$6),IF(Settings!$D$6&lt;=Settings!$E$6,AND(AA646&gt;=Settings!$D$6,AA646&lt;Settings!$E$6),OR(AA646&gt;=Settings!$D$6,AA646&lt;Settings!$E$6))),Settings!$A$6,IF(AND(ISNUMBER(Settings!$D$7),ISNUMBER(Settings!$E$7),IF(Settings!$D$7&lt;=Settings!$E$7,AND(AA646&gt;=Settings!$D$7,AA646&lt;Settings!$E$7),OR(AA646&gt;=Settings!$D$7,AA646&lt;Settings!$E$7))),Settings!$A$7,IF(AND(ISNUMBER(Settings!$D$8),ISNUMBER(Settings!$E$8),IF(Settings!$D$8&lt;=Settings!$E$8,AND(AA646&gt;=Settings!$D$8,AA646&lt;Settings!$E$8),OR(AA646&gt;=Settings!$D$8,AA646&lt;Settings!$E$8))),Settings!$A$8,IF(AND(ISNUMBER(Settings!$D$9),ISNUMBER(Settings!$E$9),IF(Settings!$D$9&lt;=Settings!$E$9,AND(AA646&gt;=Settings!$D$9,AA646&lt;Settings!$E$9),OR(AA646&gt;=Settings!$D$9,AA646&lt;Settings!$E$9))),Settings!$A$9,IF(AND(ISNUMBER(Settings!$D$10),ISNUMBER(Settings!$E$10),IF(Settings!$D$10&lt;=Settings!$E$10,AND(AA646&gt;=Settings!$D$10,AA646&lt;Settings!$E$10),OR(AA646&gt;=Settings!$D$10,AA646&lt;Settings!$E$10))),Settings!$A$10,"")))))))</f>
        <v>0</v>
      </c>
      <c r="AA646">
        <f>IF(AND(A646,ISNUMBER(Journal!$B646)),MOD(ROUND(MOD(Journal!$B646,1)*1440,0)-ROUND(Journal!$D$8*60,0),1440),"")</f>
        <v>0</v>
      </c>
      <c r="AB646">
        <f>IF(G646=1,"LONG",IF(G646=-1,"SHORT",""))</f>
        <v>0</v>
      </c>
      <c r="AC646">
        <f>AC645+IF(K646,1,0)</f>
        <v>0</v>
      </c>
      <c r="AD646">
        <f>IF(K646,AC646,"")</f>
        <v>0</v>
      </c>
      <c r="AE646">
        <f>J646="OPEN"</f>
        <v>0</v>
      </c>
      <c r="AF646">
        <f>AND(J646&lt;&gt;"",J646&lt;&gt;"OK",J646&lt;&gt;"OPEN")</f>
        <v>0</v>
      </c>
      <c r="AH646">
        <v>635</v>
      </c>
      <c r="AI646">
        <f>IF(AH646&gt;$AZ$11,"",IF(AH646=0,Journal!$D$3,INDEX($Q$11:$Q$1010,MATCH(AH646,$AD$11:$AD$1010,0))))</f>
        <v>0</v>
      </c>
      <c r="AJ646">
        <v>636</v>
      </c>
      <c r="AK646">
        <f>IF(AJ646&gt;$AZ$11,"",INDEX($P$11:$P$1010,MATCH(AJ646,$AD$11:$AD$1010,0)))</f>
        <v>0</v>
      </c>
    </row>
    <row r="647" spans="1:37">
      <c r="A647">
        <f>COUNTA(Journal!A647:M647)&gt;0</f>
        <v>0</v>
      </c>
      <c r="B647">
        <f>IF(Journal!$C647="",0,IFERROR(MATCH(Journal!$C647,Markets!$A$5:$A$154,0),0))</f>
        <v>0</v>
      </c>
      <c r="C647">
        <f>IF(B647&gt;0,INDEX(Markets!$C$5:$C$154,B647),"")</f>
        <v>0</v>
      </c>
      <c r="D647">
        <f>IF(B647&gt;0,INDEX(Markets!$F$5:$F$154,B647),"")</f>
        <v>0</v>
      </c>
      <c r="E647">
        <f>IF(B647&gt;0,IF(INDEX(Markets!$G$5:$G$154,B647)="",Journal!$D$4,INDEX(Markets!$G$5:$G$154,B647)),"")</f>
        <v>0</v>
      </c>
      <c r="F647">
        <f>IF(B647&gt;0,N(INDEX(Markets!$H$5:$H$154,B647)),0)</f>
        <v>0</v>
      </c>
      <c r="G647">
        <f>IF(Journal!$D647="LONG",1,IF(Journal!$D647="SHORT",-1,0))</f>
        <v>0</v>
      </c>
      <c r="H647">
        <f>IF(AND(ISNUMBER(Journal!$E647),ISNUMBER(Journal!$F647)),ABS(Journal!$E647-Journal!$F647),"")</f>
        <v>0</v>
      </c>
      <c r="I647">
        <f>IF(NOT(A647),"",IF(Journal!$C647="","INSTRUMENT MISSING",IF(B647=0,"UNKNOWN INSTRUMENT",IF(OR(NOT(ISNUMBER(C647)),NOT(ISNUMBER(D647))),"INSTRUMENT SPECS MISSING",IF(OR(C647&lt;=0,D647&lt;=0),"INSTRUMENT SPECS MISSING",IF(NOT(ISNUMBER(Journal!$E647)),"ENTRY MISSING",IF(NOT(ISNUMBER(Journal!$F647)),"SL MISSING",IF(Journal!$F647=Journal!$E647,"SL = ENTRY",IF(G647=0,"DIRECTION MISSING",IF(G647*(Journal!$E647-Journal!$F647)&lt;=0,"SL WRONG SIDE",IF(NOT(AND(ISNUMBER(Journal!$L647),Journal!$L647&gt;0)),IF(TRUE,"LOTS MISSING","RISK MISSING"),"")))))))))))</f>
        <v>0</v>
      </c>
      <c r="J647">
        <f>IF(NOT(A647),"",IF(I647&lt;&gt;"",I647,IF(AND(ISNUMBER(Journal!$G647),G647*(Journal!$G647-Journal!$E647)&lt;=0),"TP1 WRONG SIDE",IF(AND(ISNUMBER(Journal!$H647),G647*(Journal!$H647-Journal!$E647)&lt;=0),"TP2 WRONG SIDE",IF(AND(ISNUMBER(Journal!$I647),G647*(Journal!$I647-Journal!$E647)&lt;=0),"TP3 WRONG SIDE",IF(Journal!$K647="","OPEN",IF(AND(Journal!$M647&lt;&gt;"",OR(NOT(ISNUMBER(Journal!$M647)),Journal!$M647&lt;=0,Journal!$M647&gt;=1)),"TP1 % INVALID",IF(Journal!$K647="SL","OK",IF(Journal!$K647="TP",IF(ISNUMBER(Journal!$G647),"OK","TP1 MISSING"),IF(Journal!$K647="Manual exit",IF(ISNUMBER(Journal!$J647),"OK","MANUAL MISSING"),IF(Journal!$K647="TP1 + Breakeven",IF(ISNUMBER(Journal!$G647),"OK","TP1 MISSING"),IF(Journal!$K647="TP1 + Manual",IF(ISNUMBER(Journal!$G647),IF(ISNUMBER(Journal!$J647),"OK","MANUAL MISSING"),IF(ISNUMBER(Journal!$J647),"TP1 MISSING","TP1 &amp; MANUAL MISSING")),IF(Journal!$K647="Multiple TP",IF(ISNUMBER(Journal!$G647),IF(ISNUMBER(Journal!$H647),"OK","TP2 MISSING"),IF(ISNUMBER(Journal!$H647),"TP1 MISSING","TP1 &amp; TP2 MISSING")),"UNKNOWN OUTCOME")))))))))))))</f>
        <v>0</v>
      </c>
      <c r="K647">
        <f>J647="OK"</f>
        <v>0</v>
      </c>
      <c r="L647">
        <f>IF(ISNUMBER(Journal!$M647),Journal!$M647,0.5)</f>
        <v>0</v>
      </c>
      <c r="M647">
        <f>IF(NOT(K647),"",G647*IF(Journal!$K647="SL",Journal!$F647-Journal!$E647,IF(Journal!$K647="TP",Journal!$G647-Journal!$E647,IF(Journal!$K647="Manual exit",Journal!$J647-Journal!$E647,IF(Journal!$K647="TP1 + Breakeven",L647*(Journal!$G647-Journal!$E647),IF(Journal!$K647="TP1 + Manual",L647*(Journal!$G647-Journal!$E647)+(1-L647)*(Journal!$J647-Journal!$E647),(Journal!$G647+Journal!$H647+IF(ISNUMBER(Journal!$I647),Journal!$I647,0))/IF(ISNUMBER(Journal!$I647),3,2)-Journal!$E647))))))</f>
        <v>0</v>
      </c>
      <c r="N647">
        <f>IF(K647,Journal!$E647+G647*M647,"")</f>
        <v>0</v>
      </c>
      <c r="O647">
        <f>Q646</f>
        <v>0</v>
      </c>
      <c r="P647">
        <f>IF(OR(NOT(A647),I647&lt;&gt;""),"",Journal!$L647)</f>
        <v>0</v>
      </c>
      <c r="Q647">
        <f>O647+IF(K647,V647,0)</f>
        <v>0</v>
      </c>
      <c r="R647">
        <f>IF(P647="","",H647*P647*C647*D647)</f>
        <v>0</v>
      </c>
      <c r="S647">
        <f>IF(K647,M647*P647*C647*D647,"")</f>
        <v>0</v>
      </c>
      <c r="T647">
        <f>IF(K647,-IF(F647&gt;0,F647*Journal!$E647*P647*C647*D647,P647*E647),"")</f>
        <v>0</v>
      </c>
      <c r="U647">
        <f>IF(K647,IF(S647&gt;0,"W",IF(S647&lt;0,"L","B")),"")</f>
        <v>0</v>
      </c>
      <c r="V647">
        <f>IF(K647,S647+T647,"")</f>
        <v>0</v>
      </c>
      <c r="W647">
        <f>IF(K647,V647/O647,"")</f>
        <v>0</v>
      </c>
      <c r="X647">
        <f>IF(K647,M647/H647,"")</f>
        <v>0</v>
      </c>
      <c r="Y647">
        <f>IF(AND(OR(J647="OK",J647="OPEN"),ISNUMBER(Journal!$G647)),G647*(Journal!$G647-Journal!$E647)/H647,"")</f>
        <v>0</v>
      </c>
      <c r="Z647">
        <f>IF(AA647="","",IF(AND(ISNUMBER(Settings!$D$5),ISNUMBER(Settings!$E$5),IF(Settings!$D$5&lt;=Settings!$E$5,AND(AA647&gt;=Settings!$D$5,AA647&lt;Settings!$E$5),OR(AA647&gt;=Settings!$D$5,AA647&lt;Settings!$E$5))),Settings!$A$5,IF(AND(ISNUMBER(Settings!$D$6),ISNUMBER(Settings!$E$6),IF(Settings!$D$6&lt;=Settings!$E$6,AND(AA647&gt;=Settings!$D$6,AA647&lt;Settings!$E$6),OR(AA647&gt;=Settings!$D$6,AA647&lt;Settings!$E$6))),Settings!$A$6,IF(AND(ISNUMBER(Settings!$D$7),ISNUMBER(Settings!$E$7),IF(Settings!$D$7&lt;=Settings!$E$7,AND(AA647&gt;=Settings!$D$7,AA647&lt;Settings!$E$7),OR(AA647&gt;=Settings!$D$7,AA647&lt;Settings!$E$7))),Settings!$A$7,IF(AND(ISNUMBER(Settings!$D$8),ISNUMBER(Settings!$E$8),IF(Settings!$D$8&lt;=Settings!$E$8,AND(AA647&gt;=Settings!$D$8,AA647&lt;Settings!$E$8),OR(AA647&gt;=Settings!$D$8,AA647&lt;Settings!$E$8))),Settings!$A$8,IF(AND(ISNUMBER(Settings!$D$9),ISNUMBER(Settings!$E$9),IF(Settings!$D$9&lt;=Settings!$E$9,AND(AA647&gt;=Settings!$D$9,AA647&lt;Settings!$E$9),OR(AA647&gt;=Settings!$D$9,AA647&lt;Settings!$E$9))),Settings!$A$9,IF(AND(ISNUMBER(Settings!$D$10),ISNUMBER(Settings!$E$10),IF(Settings!$D$10&lt;=Settings!$E$10,AND(AA647&gt;=Settings!$D$10,AA647&lt;Settings!$E$10),OR(AA647&gt;=Settings!$D$10,AA647&lt;Settings!$E$10))),Settings!$A$10,"")))))))</f>
        <v>0</v>
      </c>
      <c r="AA647">
        <f>IF(AND(A647,ISNUMBER(Journal!$B647)),MOD(ROUND(MOD(Journal!$B647,1)*1440,0)-ROUND(Journal!$D$8*60,0),1440),"")</f>
        <v>0</v>
      </c>
      <c r="AB647">
        <f>IF(G647=1,"LONG",IF(G647=-1,"SHORT",""))</f>
        <v>0</v>
      </c>
      <c r="AC647">
        <f>AC646+IF(K647,1,0)</f>
        <v>0</v>
      </c>
      <c r="AD647">
        <f>IF(K647,AC647,"")</f>
        <v>0</v>
      </c>
      <c r="AE647">
        <f>J647="OPEN"</f>
        <v>0</v>
      </c>
      <c r="AF647">
        <f>AND(J647&lt;&gt;"",J647&lt;&gt;"OK",J647&lt;&gt;"OPEN")</f>
        <v>0</v>
      </c>
      <c r="AH647">
        <v>636</v>
      </c>
      <c r="AI647">
        <f>IF(AH647&gt;$AZ$11,"",IF(AH647=0,Journal!$D$3,INDEX($Q$11:$Q$1010,MATCH(AH647,$AD$11:$AD$1010,0))))</f>
        <v>0</v>
      </c>
      <c r="AJ647">
        <v>637</v>
      </c>
      <c r="AK647">
        <f>IF(AJ647&gt;$AZ$11,"",INDEX($P$11:$P$1010,MATCH(AJ647,$AD$11:$AD$1010,0)))</f>
        <v>0</v>
      </c>
    </row>
    <row r="648" spans="1:37">
      <c r="A648">
        <f>COUNTA(Journal!A648:M648)&gt;0</f>
        <v>0</v>
      </c>
      <c r="B648">
        <f>IF(Journal!$C648="",0,IFERROR(MATCH(Journal!$C648,Markets!$A$5:$A$154,0),0))</f>
        <v>0</v>
      </c>
      <c r="C648">
        <f>IF(B648&gt;0,INDEX(Markets!$C$5:$C$154,B648),"")</f>
        <v>0</v>
      </c>
      <c r="D648">
        <f>IF(B648&gt;0,INDEX(Markets!$F$5:$F$154,B648),"")</f>
        <v>0</v>
      </c>
      <c r="E648">
        <f>IF(B648&gt;0,IF(INDEX(Markets!$G$5:$G$154,B648)="",Journal!$D$4,INDEX(Markets!$G$5:$G$154,B648)),"")</f>
        <v>0</v>
      </c>
      <c r="F648">
        <f>IF(B648&gt;0,N(INDEX(Markets!$H$5:$H$154,B648)),0)</f>
        <v>0</v>
      </c>
      <c r="G648">
        <f>IF(Journal!$D648="LONG",1,IF(Journal!$D648="SHORT",-1,0))</f>
        <v>0</v>
      </c>
      <c r="H648">
        <f>IF(AND(ISNUMBER(Journal!$E648),ISNUMBER(Journal!$F648)),ABS(Journal!$E648-Journal!$F648),"")</f>
        <v>0</v>
      </c>
      <c r="I648">
        <f>IF(NOT(A648),"",IF(Journal!$C648="","INSTRUMENT MISSING",IF(B648=0,"UNKNOWN INSTRUMENT",IF(OR(NOT(ISNUMBER(C648)),NOT(ISNUMBER(D648))),"INSTRUMENT SPECS MISSING",IF(OR(C648&lt;=0,D648&lt;=0),"INSTRUMENT SPECS MISSING",IF(NOT(ISNUMBER(Journal!$E648)),"ENTRY MISSING",IF(NOT(ISNUMBER(Journal!$F648)),"SL MISSING",IF(Journal!$F648=Journal!$E648,"SL = ENTRY",IF(G648=0,"DIRECTION MISSING",IF(G648*(Journal!$E648-Journal!$F648)&lt;=0,"SL WRONG SIDE",IF(NOT(AND(ISNUMBER(Journal!$L648),Journal!$L648&gt;0)),IF(TRUE,"LOTS MISSING","RISK MISSING"),"")))))))))))</f>
        <v>0</v>
      </c>
      <c r="J648">
        <f>IF(NOT(A648),"",IF(I648&lt;&gt;"",I648,IF(AND(ISNUMBER(Journal!$G648),G648*(Journal!$G648-Journal!$E648)&lt;=0),"TP1 WRONG SIDE",IF(AND(ISNUMBER(Journal!$H648),G648*(Journal!$H648-Journal!$E648)&lt;=0),"TP2 WRONG SIDE",IF(AND(ISNUMBER(Journal!$I648),G648*(Journal!$I648-Journal!$E648)&lt;=0),"TP3 WRONG SIDE",IF(Journal!$K648="","OPEN",IF(AND(Journal!$M648&lt;&gt;"",OR(NOT(ISNUMBER(Journal!$M648)),Journal!$M648&lt;=0,Journal!$M648&gt;=1)),"TP1 % INVALID",IF(Journal!$K648="SL","OK",IF(Journal!$K648="TP",IF(ISNUMBER(Journal!$G648),"OK","TP1 MISSING"),IF(Journal!$K648="Manual exit",IF(ISNUMBER(Journal!$J648),"OK","MANUAL MISSING"),IF(Journal!$K648="TP1 + Breakeven",IF(ISNUMBER(Journal!$G648),"OK","TP1 MISSING"),IF(Journal!$K648="TP1 + Manual",IF(ISNUMBER(Journal!$G648),IF(ISNUMBER(Journal!$J648),"OK","MANUAL MISSING"),IF(ISNUMBER(Journal!$J648),"TP1 MISSING","TP1 &amp; MANUAL MISSING")),IF(Journal!$K648="Multiple TP",IF(ISNUMBER(Journal!$G648),IF(ISNUMBER(Journal!$H648),"OK","TP2 MISSING"),IF(ISNUMBER(Journal!$H648),"TP1 MISSING","TP1 &amp; TP2 MISSING")),"UNKNOWN OUTCOME")))))))))))))</f>
        <v>0</v>
      </c>
      <c r="K648">
        <f>J648="OK"</f>
        <v>0</v>
      </c>
      <c r="L648">
        <f>IF(ISNUMBER(Journal!$M648),Journal!$M648,0.5)</f>
        <v>0</v>
      </c>
      <c r="M648">
        <f>IF(NOT(K648),"",G648*IF(Journal!$K648="SL",Journal!$F648-Journal!$E648,IF(Journal!$K648="TP",Journal!$G648-Journal!$E648,IF(Journal!$K648="Manual exit",Journal!$J648-Journal!$E648,IF(Journal!$K648="TP1 + Breakeven",L648*(Journal!$G648-Journal!$E648),IF(Journal!$K648="TP1 + Manual",L648*(Journal!$G648-Journal!$E648)+(1-L648)*(Journal!$J648-Journal!$E648),(Journal!$G648+Journal!$H648+IF(ISNUMBER(Journal!$I648),Journal!$I648,0))/IF(ISNUMBER(Journal!$I648),3,2)-Journal!$E648))))))</f>
        <v>0</v>
      </c>
      <c r="N648">
        <f>IF(K648,Journal!$E648+G648*M648,"")</f>
        <v>0</v>
      </c>
      <c r="O648">
        <f>Q647</f>
        <v>0</v>
      </c>
      <c r="P648">
        <f>IF(OR(NOT(A648),I648&lt;&gt;""),"",Journal!$L648)</f>
        <v>0</v>
      </c>
      <c r="Q648">
        <f>O648+IF(K648,V648,0)</f>
        <v>0</v>
      </c>
      <c r="R648">
        <f>IF(P648="","",H648*P648*C648*D648)</f>
        <v>0</v>
      </c>
      <c r="S648">
        <f>IF(K648,M648*P648*C648*D648,"")</f>
        <v>0</v>
      </c>
      <c r="T648">
        <f>IF(K648,-IF(F648&gt;0,F648*Journal!$E648*P648*C648*D648,P648*E648),"")</f>
        <v>0</v>
      </c>
      <c r="U648">
        <f>IF(K648,IF(S648&gt;0,"W",IF(S648&lt;0,"L","B")),"")</f>
        <v>0</v>
      </c>
      <c r="V648">
        <f>IF(K648,S648+T648,"")</f>
        <v>0</v>
      </c>
      <c r="W648">
        <f>IF(K648,V648/O648,"")</f>
        <v>0</v>
      </c>
      <c r="X648">
        <f>IF(K648,M648/H648,"")</f>
        <v>0</v>
      </c>
      <c r="Y648">
        <f>IF(AND(OR(J648="OK",J648="OPEN"),ISNUMBER(Journal!$G648)),G648*(Journal!$G648-Journal!$E648)/H648,"")</f>
        <v>0</v>
      </c>
      <c r="Z648">
        <f>IF(AA648="","",IF(AND(ISNUMBER(Settings!$D$5),ISNUMBER(Settings!$E$5),IF(Settings!$D$5&lt;=Settings!$E$5,AND(AA648&gt;=Settings!$D$5,AA648&lt;Settings!$E$5),OR(AA648&gt;=Settings!$D$5,AA648&lt;Settings!$E$5))),Settings!$A$5,IF(AND(ISNUMBER(Settings!$D$6),ISNUMBER(Settings!$E$6),IF(Settings!$D$6&lt;=Settings!$E$6,AND(AA648&gt;=Settings!$D$6,AA648&lt;Settings!$E$6),OR(AA648&gt;=Settings!$D$6,AA648&lt;Settings!$E$6))),Settings!$A$6,IF(AND(ISNUMBER(Settings!$D$7),ISNUMBER(Settings!$E$7),IF(Settings!$D$7&lt;=Settings!$E$7,AND(AA648&gt;=Settings!$D$7,AA648&lt;Settings!$E$7),OR(AA648&gt;=Settings!$D$7,AA648&lt;Settings!$E$7))),Settings!$A$7,IF(AND(ISNUMBER(Settings!$D$8),ISNUMBER(Settings!$E$8),IF(Settings!$D$8&lt;=Settings!$E$8,AND(AA648&gt;=Settings!$D$8,AA648&lt;Settings!$E$8),OR(AA648&gt;=Settings!$D$8,AA648&lt;Settings!$E$8))),Settings!$A$8,IF(AND(ISNUMBER(Settings!$D$9),ISNUMBER(Settings!$E$9),IF(Settings!$D$9&lt;=Settings!$E$9,AND(AA648&gt;=Settings!$D$9,AA648&lt;Settings!$E$9),OR(AA648&gt;=Settings!$D$9,AA648&lt;Settings!$E$9))),Settings!$A$9,IF(AND(ISNUMBER(Settings!$D$10),ISNUMBER(Settings!$E$10),IF(Settings!$D$10&lt;=Settings!$E$10,AND(AA648&gt;=Settings!$D$10,AA648&lt;Settings!$E$10),OR(AA648&gt;=Settings!$D$10,AA648&lt;Settings!$E$10))),Settings!$A$10,"")))))))</f>
        <v>0</v>
      </c>
      <c r="AA648">
        <f>IF(AND(A648,ISNUMBER(Journal!$B648)),MOD(ROUND(MOD(Journal!$B648,1)*1440,0)-ROUND(Journal!$D$8*60,0),1440),"")</f>
        <v>0</v>
      </c>
      <c r="AB648">
        <f>IF(G648=1,"LONG",IF(G648=-1,"SHORT",""))</f>
        <v>0</v>
      </c>
      <c r="AC648">
        <f>AC647+IF(K648,1,0)</f>
        <v>0</v>
      </c>
      <c r="AD648">
        <f>IF(K648,AC648,"")</f>
        <v>0</v>
      </c>
      <c r="AE648">
        <f>J648="OPEN"</f>
        <v>0</v>
      </c>
      <c r="AF648">
        <f>AND(J648&lt;&gt;"",J648&lt;&gt;"OK",J648&lt;&gt;"OPEN")</f>
        <v>0</v>
      </c>
      <c r="AH648">
        <v>637</v>
      </c>
      <c r="AI648">
        <f>IF(AH648&gt;$AZ$11,"",IF(AH648=0,Journal!$D$3,INDEX($Q$11:$Q$1010,MATCH(AH648,$AD$11:$AD$1010,0))))</f>
        <v>0</v>
      </c>
      <c r="AJ648">
        <v>638</v>
      </c>
      <c r="AK648">
        <f>IF(AJ648&gt;$AZ$11,"",INDEX($P$11:$P$1010,MATCH(AJ648,$AD$11:$AD$1010,0)))</f>
        <v>0</v>
      </c>
    </row>
    <row r="649" spans="1:37">
      <c r="A649">
        <f>COUNTA(Journal!A649:M649)&gt;0</f>
        <v>0</v>
      </c>
      <c r="B649">
        <f>IF(Journal!$C649="",0,IFERROR(MATCH(Journal!$C649,Markets!$A$5:$A$154,0),0))</f>
        <v>0</v>
      </c>
      <c r="C649">
        <f>IF(B649&gt;0,INDEX(Markets!$C$5:$C$154,B649),"")</f>
        <v>0</v>
      </c>
      <c r="D649">
        <f>IF(B649&gt;0,INDEX(Markets!$F$5:$F$154,B649),"")</f>
        <v>0</v>
      </c>
      <c r="E649">
        <f>IF(B649&gt;0,IF(INDEX(Markets!$G$5:$G$154,B649)="",Journal!$D$4,INDEX(Markets!$G$5:$G$154,B649)),"")</f>
        <v>0</v>
      </c>
      <c r="F649">
        <f>IF(B649&gt;0,N(INDEX(Markets!$H$5:$H$154,B649)),0)</f>
        <v>0</v>
      </c>
      <c r="G649">
        <f>IF(Journal!$D649="LONG",1,IF(Journal!$D649="SHORT",-1,0))</f>
        <v>0</v>
      </c>
      <c r="H649">
        <f>IF(AND(ISNUMBER(Journal!$E649),ISNUMBER(Journal!$F649)),ABS(Journal!$E649-Journal!$F649),"")</f>
        <v>0</v>
      </c>
      <c r="I649">
        <f>IF(NOT(A649),"",IF(Journal!$C649="","INSTRUMENT MISSING",IF(B649=0,"UNKNOWN INSTRUMENT",IF(OR(NOT(ISNUMBER(C649)),NOT(ISNUMBER(D649))),"INSTRUMENT SPECS MISSING",IF(OR(C649&lt;=0,D649&lt;=0),"INSTRUMENT SPECS MISSING",IF(NOT(ISNUMBER(Journal!$E649)),"ENTRY MISSING",IF(NOT(ISNUMBER(Journal!$F649)),"SL MISSING",IF(Journal!$F649=Journal!$E649,"SL = ENTRY",IF(G649=0,"DIRECTION MISSING",IF(G649*(Journal!$E649-Journal!$F649)&lt;=0,"SL WRONG SIDE",IF(NOT(AND(ISNUMBER(Journal!$L649),Journal!$L649&gt;0)),IF(TRUE,"LOTS MISSING","RISK MISSING"),"")))))))))))</f>
        <v>0</v>
      </c>
      <c r="J649">
        <f>IF(NOT(A649),"",IF(I649&lt;&gt;"",I649,IF(AND(ISNUMBER(Journal!$G649),G649*(Journal!$G649-Journal!$E649)&lt;=0),"TP1 WRONG SIDE",IF(AND(ISNUMBER(Journal!$H649),G649*(Journal!$H649-Journal!$E649)&lt;=0),"TP2 WRONG SIDE",IF(AND(ISNUMBER(Journal!$I649),G649*(Journal!$I649-Journal!$E649)&lt;=0),"TP3 WRONG SIDE",IF(Journal!$K649="","OPEN",IF(AND(Journal!$M649&lt;&gt;"",OR(NOT(ISNUMBER(Journal!$M649)),Journal!$M649&lt;=0,Journal!$M649&gt;=1)),"TP1 % INVALID",IF(Journal!$K649="SL","OK",IF(Journal!$K649="TP",IF(ISNUMBER(Journal!$G649),"OK","TP1 MISSING"),IF(Journal!$K649="Manual exit",IF(ISNUMBER(Journal!$J649),"OK","MANUAL MISSING"),IF(Journal!$K649="TP1 + Breakeven",IF(ISNUMBER(Journal!$G649),"OK","TP1 MISSING"),IF(Journal!$K649="TP1 + Manual",IF(ISNUMBER(Journal!$G649),IF(ISNUMBER(Journal!$J649),"OK","MANUAL MISSING"),IF(ISNUMBER(Journal!$J649),"TP1 MISSING","TP1 &amp; MANUAL MISSING")),IF(Journal!$K649="Multiple TP",IF(ISNUMBER(Journal!$G649),IF(ISNUMBER(Journal!$H649),"OK","TP2 MISSING"),IF(ISNUMBER(Journal!$H649),"TP1 MISSING","TP1 &amp; TP2 MISSING")),"UNKNOWN OUTCOME")))))))))))))</f>
        <v>0</v>
      </c>
      <c r="K649">
        <f>J649="OK"</f>
        <v>0</v>
      </c>
      <c r="L649">
        <f>IF(ISNUMBER(Journal!$M649),Journal!$M649,0.5)</f>
        <v>0</v>
      </c>
      <c r="M649">
        <f>IF(NOT(K649),"",G649*IF(Journal!$K649="SL",Journal!$F649-Journal!$E649,IF(Journal!$K649="TP",Journal!$G649-Journal!$E649,IF(Journal!$K649="Manual exit",Journal!$J649-Journal!$E649,IF(Journal!$K649="TP1 + Breakeven",L649*(Journal!$G649-Journal!$E649),IF(Journal!$K649="TP1 + Manual",L649*(Journal!$G649-Journal!$E649)+(1-L649)*(Journal!$J649-Journal!$E649),(Journal!$G649+Journal!$H649+IF(ISNUMBER(Journal!$I649),Journal!$I649,0))/IF(ISNUMBER(Journal!$I649),3,2)-Journal!$E649))))))</f>
        <v>0</v>
      </c>
      <c r="N649">
        <f>IF(K649,Journal!$E649+G649*M649,"")</f>
        <v>0</v>
      </c>
      <c r="O649">
        <f>Q648</f>
        <v>0</v>
      </c>
      <c r="P649">
        <f>IF(OR(NOT(A649),I649&lt;&gt;""),"",Journal!$L649)</f>
        <v>0</v>
      </c>
      <c r="Q649">
        <f>O649+IF(K649,V649,0)</f>
        <v>0</v>
      </c>
      <c r="R649">
        <f>IF(P649="","",H649*P649*C649*D649)</f>
        <v>0</v>
      </c>
      <c r="S649">
        <f>IF(K649,M649*P649*C649*D649,"")</f>
        <v>0</v>
      </c>
      <c r="T649">
        <f>IF(K649,-IF(F649&gt;0,F649*Journal!$E649*P649*C649*D649,P649*E649),"")</f>
        <v>0</v>
      </c>
      <c r="U649">
        <f>IF(K649,IF(S649&gt;0,"W",IF(S649&lt;0,"L","B")),"")</f>
        <v>0</v>
      </c>
      <c r="V649">
        <f>IF(K649,S649+T649,"")</f>
        <v>0</v>
      </c>
      <c r="W649">
        <f>IF(K649,V649/O649,"")</f>
        <v>0</v>
      </c>
      <c r="X649">
        <f>IF(K649,M649/H649,"")</f>
        <v>0</v>
      </c>
      <c r="Y649">
        <f>IF(AND(OR(J649="OK",J649="OPEN"),ISNUMBER(Journal!$G649)),G649*(Journal!$G649-Journal!$E649)/H649,"")</f>
        <v>0</v>
      </c>
      <c r="Z649">
        <f>IF(AA649="","",IF(AND(ISNUMBER(Settings!$D$5),ISNUMBER(Settings!$E$5),IF(Settings!$D$5&lt;=Settings!$E$5,AND(AA649&gt;=Settings!$D$5,AA649&lt;Settings!$E$5),OR(AA649&gt;=Settings!$D$5,AA649&lt;Settings!$E$5))),Settings!$A$5,IF(AND(ISNUMBER(Settings!$D$6),ISNUMBER(Settings!$E$6),IF(Settings!$D$6&lt;=Settings!$E$6,AND(AA649&gt;=Settings!$D$6,AA649&lt;Settings!$E$6),OR(AA649&gt;=Settings!$D$6,AA649&lt;Settings!$E$6))),Settings!$A$6,IF(AND(ISNUMBER(Settings!$D$7),ISNUMBER(Settings!$E$7),IF(Settings!$D$7&lt;=Settings!$E$7,AND(AA649&gt;=Settings!$D$7,AA649&lt;Settings!$E$7),OR(AA649&gt;=Settings!$D$7,AA649&lt;Settings!$E$7))),Settings!$A$7,IF(AND(ISNUMBER(Settings!$D$8),ISNUMBER(Settings!$E$8),IF(Settings!$D$8&lt;=Settings!$E$8,AND(AA649&gt;=Settings!$D$8,AA649&lt;Settings!$E$8),OR(AA649&gt;=Settings!$D$8,AA649&lt;Settings!$E$8))),Settings!$A$8,IF(AND(ISNUMBER(Settings!$D$9),ISNUMBER(Settings!$E$9),IF(Settings!$D$9&lt;=Settings!$E$9,AND(AA649&gt;=Settings!$D$9,AA649&lt;Settings!$E$9),OR(AA649&gt;=Settings!$D$9,AA649&lt;Settings!$E$9))),Settings!$A$9,IF(AND(ISNUMBER(Settings!$D$10),ISNUMBER(Settings!$E$10),IF(Settings!$D$10&lt;=Settings!$E$10,AND(AA649&gt;=Settings!$D$10,AA649&lt;Settings!$E$10),OR(AA649&gt;=Settings!$D$10,AA649&lt;Settings!$E$10))),Settings!$A$10,"")))))))</f>
        <v>0</v>
      </c>
      <c r="AA649">
        <f>IF(AND(A649,ISNUMBER(Journal!$B649)),MOD(ROUND(MOD(Journal!$B649,1)*1440,0)-ROUND(Journal!$D$8*60,0),1440),"")</f>
        <v>0</v>
      </c>
      <c r="AB649">
        <f>IF(G649=1,"LONG",IF(G649=-1,"SHORT",""))</f>
        <v>0</v>
      </c>
      <c r="AC649">
        <f>AC648+IF(K649,1,0)</f>
        <v>0</v>
      </c>
      <c r="AD649">
        <f>IF(K649,AC649,"")</f>
        <v>0</v>
      </c>
      <c r="AE649">
        <f>J649="OPEN"</f>
        <v>0</v>
      </c>
      <c r="AF649">
        <f>AND(J649&lt;&gt;"",J649&lt;&gt;"OK",J649&lt;&gt;"OPEN")</f>
        <v>0</v>
      </c>
      <c r="AH649">
        <v>638</v>
      </c>
      <c r="AI649">
        <f>IF(AH649&gt;$AZ$11,"",IF(AH649=0,Journal!$D$3,INDEX($Q$11:$Q$1010,MATCH(AH649,$AD$11:$AD$1010,0))))</f>
        <v>0</v>
      </c>
      <c r="AJ649">
        <v>639</v>
      </c>
      <c r="AK649">
        <f>IF(AJ649&gt;$AZ$11,"",INDEX($P$11:$P$1010,MATCH(AJ649,$AD$11:$AD$1010,0)))</f>
        <v>0</v>
      </c>
    </row>
    <row r="650" spans="1:37">
      <c r="A650">
        <f>COUNTA(Journal!A650:M650)&gt;0</f>
        <v>0</v>
      </c>
      <c r="B650">
        <f>IF(Journal!$C650="",0,IFERROR(MATCH(Journal!$C650,Markets!$A$5:$A$154,0),0))</f>
        <v>0</v>
      </c>
      <c r="C650">
        <f>IF(B650&gt;0,INDEX(Markets!$C$5:$C$154,B650),"")</f>
        <v>0</v>
      </c>
      <c r="D650">
        <f>IF(B650&gt;0,INDEX(Markets!$F$5:$F$154,B650),"")</f>
        <v>0</v>
      </c>
      <c r="E650">
        <f>IF(B650&gt;0,IF(INDEX(Markets!$G$5:$G$154,B650)="",Journal!$D$4,INDEX(Markets!$G$5:$G$154,B650)),"")</f>
        <v>0</v>
      </c>
      <c r="F650">
        <f>IF(B650&gt;0,N(INDEX(Markets!$H$5:$H$154,B650)),0)</f>
        <v>0</v>
      </c>
      <c r="G650">
        <f>IF(Journal!$D650="LONG",1,IF(Journal!$D650="SHORT",-1,0))</f>
        <v>0</v>
      </c>
      <c r="H650">
        <f>IF(AND(ISNUMBER(Journal!$E650),ISNUMBER(Journal!$F650)),ABS(Journal!$E650-Journal!$F650),"")</f>
        <v>0</v>
      </c>
      <c r="I650">
        <f>IF(NOT(A650),"",IF(Journal!$C650="","INSTRUMENT MISSING",IF(B650=0,"UNKNOWN INSTRUMENT",IF(OR(NOT(ISNUMBER(C650)),NOT(ISNUMBER(D650))),"INSTRUMENT SPECS MISSING",IF(OR(C650&lt;=0,D650&lt;=0),"INSTRUMENT SPECS MISSING",IF(NOT(ISNUMBER(Journal!$E650)),"ENTRY MISSING",IF(NOT(ISNUMBER(Journal!$F650)),"SL MISSING",IF(Journal!$F650=Journal!$E650,"SL = ENTRY",IF(G650=0,"DIRECTION MISSING",IF(G650*(Journal!$E650-Journal!$F650)&lt;=0,"SL WRONG SIDE",IF(NOT(AND(ISNUMBER(Journal!$L650),Journal!$L650&gt;0)),IF(TRUE,"LOTS MISSING","RISK MISSING"),"")))))))))))</f>
        <v>0</v>
      </c>
      <c r="J650">
        <f>IF(NOT(A650),"",IF(I650&lt;&gt;"",I650,IF(AND(ISNUMBER(Journal!$G650),G650*(Journal!$G650-Journal!$E650)&lt;=0),"TP1 WRONG SIDE",IF(AND(ISNUMBER(Journal!$H650),G650*(Journal!$H650-Journal!$E650)&lt;=0),"TP2 WRONG SIDE",IF(AND(ISNUMBER(Journal!$I650),G650*(Journal!$I650-Journal!$E650)&lt;=0),"TP3 WRONG SIDE",IF(Journal!$K650="","OPEN",IF(AND(Journal!$M650&lt;&gt;"",OR(NOT(ISNUMBER(Journal!$M650)),Journal!$M650&lt;=0,Journal!$M650&gt;=1)),"TP1 % INVALID",IF(Journal!$K650="SL","OK",IF(Journal!$K650="TP",IF(ISNUMBER(Journal!$G650),"OK","TP1 MISSING"),IF(Journal!$K650="Manual exit",IF(ISNUMBER(Journal!$J650),"OK","MANUAL MISSING"),IF(Journal!$K650="TP1 + Breakeven",IF(ISNUMBER(Journal!$G650),"OK","TP1 MISSING"),IF(Journal!$K650="TP1 + Manual",IF(ISNUMBER(Journal!$G650),IF(ISNUMBER(Journal!$J650),"OK","MANUAL MISSING"),IF(ISNUMBER(Journal!$J650),"TP1 MISSING","TP1 &amp; MANUAL MISSING")),IF(Journal!$K650="Multiple TP",IF(ISNUMBER(Journal!$G650),IF(ISNUMBER(Journal!$H650),"OK","TP2 MISSING"),IF(ISNUMBER(Journal!$H650),"TP1 MISSING","TP1 &amp; TP2 MISSING")),"UNKNOWN OUTCOME")))))))))))))</f>
        <v>0</v>
      </c>
      <c r="K650">
        <f>J650="OK"</f>
        <v>0</v>
      </c>
      <c r="L650">
        <f>IF(ISNUMBER(Journal!$M650),Journal!$M650,0.5)</f>
        <v>0</v>
      </c>
      <c r="M650">
        <f>IF(NOT(K650),"",G650*IF(Journal!$K650="SL",Journal!$F650-Journal!$E650,IF(Journal!$K650="TP",Journal!$G650-Journal!$E650,IF(Journal!$K650="Manual exit",Journal!$J650-Journal!$E650,IF(Journal!$K650="TP1 + Breakeven",L650*(Journal!$G650-Journal!$E650),IF(Journal!$K650="TP1 + Manual",L650*(Journal!$G650-Journal!$E650)+(1-L650)*(Journal!$J650-Journal!$E650),(Journal!$G650+Journal!$H650+IF(ISNUMBER(Journal!$I650),Journal!$I650,0))/IF(ISNUMBER(Journal!$I650),3,2)-Journal!$E650))))))</f>
        <v>0</v>
      </c>
      <c r="N650">
        <f>IF(K650,Journal!$E650+G650*M650,"")</f>
        <v>0</v>
      </c>
      <c r="O650">
        <f>Q649</f>
        <v>0</v>
      </c>
      <c r="P650">
        <f>IF(OR(NOT(A650),I650&lt;&gt;""),"",Journal!$L650)</f>
        <v>0</v>
      </c>
      <c r="Q650">
        <f>O650+IF(K650,V650,0)</f>
        <v>0</v>
      </c>
      <c r="R650">
        <f>IF(P650="","",H650*P650*C650*D650)</f>
        <v>0</v>
      </c>
      <c r="S650">
        <f>IF(K650,M650*P650*C650*D650,"")</f>
        <v>0</v>
      </c>
      <c r="T650">
        <f>IF(K650,-IF(F650&gt;0,F650*Journal!$E650*P650*C650*D650,P650*E650),"")</f>
        <v>0</v>
      </c>
      <c r="U650">
        <f>IF(K650,IF(S650&gt;0,"W",IF(S650&lt;0,"L","B")),"")</f>
        <v>0</v>
      </c>
      <c r="V650">
        <f>IF(K650,S650+T650,"")</f>
        <v>0</v>
      </c>
      <c r="W650">
        <f>IF(K650,V650/O650,"")</f>
        <v>0</v>
      </c>
      <c r="X650">
        <f>IF(K650,M650/H650,"")</f>
        <v>0</v>
      </c>
      <c r="Y650">
        <f>IF(AND(OR(J650="OK",J650="OPEN"),ISNUMBER(Journal!$G650)),G650*(Journal!$G650-Journal!$E650)/H650,"")</f>
        <v>0</v>
      </c>
      <c r="Z650">
        <f>IF(AA650="","",IF(AND(ISNUMBER(Settings!$D$5),ISNUMBER(Settings!$E$5),IF(Settings!$D$5&lt;=Settings!$E$5,AND(AA650&gt;=Settings!$D$5,AA650&lt;Settings!$E$5),OR(AA650&gt;=Settings!$D$5,AA650&lt;Settings!$E$5))),Settings!$A$5,IF(AND(ISNUMBER(Settings!$D$6),ISNUMBER(Settings!$E$6),IF(Settings!$D$6&lt;=Settings!$E$6,AND(AA650&gt;=Settings!$D$6,AA650&lt;Settings!$E$6),OR(AA650&gt;=Settings!$D$6,AA650&lt;Settings!$E$6))),Settings!$A$6,IF(AND(ISNUMBER(Settings!$D$7),ISNUMBER(Settings!$E$7),IF(Settings!$D$7&lt;=Settings!$E$7,AND(AA650&gt;=Settings!$D$7,AA650&lt;Settings!$E$7),OR(AA650&gt;=Settings!$D$7,AA650&lt;Settings!$E$7))),Settings!$A$7,IF(AND(ISNUMBER(Settings!$D$8),ISNUMBER(Settings!$E$8),IF(Settings!$D$8&lt;=Settings!$E$8,AND(AA650&gt;=Settings!$D$8,AA650&lt;Settings!$E$8),OR(AA650&gt;=Settings!$D$8,AA650&lt;Settings!$E$8))),Settings!$A$8,IF(AND(ISNUMBER(Settings!$D$9),ISNUMBER(Settings!$E$9),IF(Settings!$D$9&lt;=Settings!$E$9,AND(AA650&gt;=Settings!$D$9,AA650&lt;Settings!$E$9),OR(AA650&gt;=Settings!$D$9,AA650&lt;Settings!$E$9))),Settings!$A$9,IF(AND(ISNUMBER(Settings!$D$10),ISNUMBER(Settings!$E$10),IF(Settings!$D$10&lt;=Settings!$E$10,AND(AA650&gt;=Settings!$D$10,AA650&lt;Settings!$E$10),OR(AA650&gt;=Settings!$D$10,AA650&lt;Settings!$E$10))),Settings!$A$10,"")))))))</f>
        <v>0</v>
      </c>
      <c r="AA650">
        <f>IF(AND(A650,ISNUMBER(Journal!$B650)),MOD(ROUND(MOD(Journal!$B650,1)*1440,0)-ROUND(Journal!$D$8*60,0),1440),"")</f>
        <v>0</v>
      </c>
      <c r="AB650">
        <f>IF(G650=1,"LONG",IF(G650=-1,"SHORT",""))</f>
        <v>0</v>
      </c>
      <c r="AC650">
        <f>AC649+IF(K650,1,0)</f>
        <v>0</v>
      </c>
      <c r="AD650">
        <f>IF(K650,AC650,"")</f>
        <v>0</v>
      </c>
      <c r="AE650">
        <f>J650="OPEN"</f>
        <v>0</v>
      </c>
      <c r="AF650">
        <f>AND(J650&lt;&gt;"",J650&lt;&gt;"OK",J650&lt;&gt;"OPEN")</f>
        <v>0</v>
      </c>
      <c r="AH650">
        <v>639</v>
      </c>
      <c r="AI650">
        <f>IF(AH650&gt;$AZ$11,"",IF(AH650=0,Journal!$D$3,INDEX($Q$11:$Q$1010,MATCH(AH650,$AD$11:$AD$1010,0))))</f>
        <v>0</v>
      </c>
      <c r="AJ650">
        <v>640</v>
      </c>
      <c r="AK650">
        <f>IF(AJ650&gt;$AZ$11,"",INDEX($P$11:$P$1010,MATCH(AJ650,$AD$11:$AD$1010,0)))</f>
        <v>0</v>
      </c>
    </row>
    <row r="651" spans="1:37">
      <c r="A651">
        <f>COUNTA(Journal!A651:M651)&gt;0</f>
        <v>0</v>
      </c>
      <c r="B651">
        <f>IF(Journal!$C651="",0,IFERROR(MATCH(Journal!$C651,Markets!$A$5:$A$154,0),0))</f>
        <v>0</v>
      </c>
      <c r="C651">
        <f>IF(B651&gt;0,INDEX(Markets!$C$5:$C$154,B651),"")</f>
        <v>0</v>
      </c>
      <c r="D651">
        <f>IF(B651&gt;0,INDEX(Markets!$F$5:$F$154,B651),"")</f>
        <v>0</v>
      </c>
      <c r="E651">
        <f>IF(B651&gt;0,IF(INDEX(Markets!$G$5:$G$154,B651)="",Journal!$D$4,INDEX(Markets!$G$5:$G$154,B651)),"")</f>
        <v>0</v>
      </c>
      <c r="F651">
        <f>IF(B651&gt;0,N(INDEX(Markets!$H$5:$H$154,B651)),0)</f>
        <v>0</v>
      </c>
      <c r="G651">
        <f>IF(Journal!$D651="LONG",1,IF(Journal!$D651="SHORT",-1,0))</f>
        <v>0</v>
      </c>
      <c r="H651">
        <f>IF(AND(ISNUMBER(Journal!$E651),ISNUMBER(Journal!$F651)),ABS(Journal!$E651-Journal!$F651),"")</f>
        <v>0</v>
      </c>
      <c r="I651">
        <f>IF(NOT(A651),"",IF(Journal!$C651="","INSTRUMENT MISSING",IF(B651=0,"UNKNOWN INSTRUMENT",IF(OR(NOT(ISNUMBER(C651)),NOT(ISNUMBER(D651))),"INSTRUMENT SPECS MISSING",IF(OR(C651&lt;=0,D651&lt;=0),"INSTRUMENT SPECS MISSING",IF(NOT(ISNUMBER(Journal!$E651)),"ENTRY MISSING",IF(NOT(ISNUMBER(Journal!$F651)),"SL MISSING",IF(Journal!$F651=Journal!$E651,"SL = ENTRY",IF(G651=0,"DIRECTION MISSING",IF(G651*(Journal!$E651-Journal!$F651)&lt;=0,"SL WRONG SIDE",IF(NOT(AND(ISNUMBER(Journal!$L651),Journal!$L651&gt;0)),IF(TRUE,"LOTS MISSING","RISK MISSING"),"")))))))))))</f>
        <v>0</v>
      </c>
      <c r="J651">
        <f>IF(NOT(A651),"",IF(I651&lt;&gt;"",I651,IF(AND(ISNUMBER(Journal!$G651),G651*(Journal!$G651-Journal!$E651)&lt;=0),"TP1 WRONG SIDE",IF(AND(ISNUMBER(Journal!$H651),G651*(Journal!$H651-Journal!$E651)&lt;=0),"TP2 WRONG SIDE",IF(AND(ISNUMBER(Journal!$I651),G651*(Journal!$I651-Journal!$E651)&lt;=0),"TP3 WRONG SIDE",IF(Journal!$K651="","OPEN",IF(AND(Journal!$M651&lt;&gt;"",OR(NOT(ISNUMBER(Journal!$M651)),Journal!$M651&lt;=0,Journal!$M651&gt;=1)),"TP1 % INVALID",IF(Journal!$K651="SL","OK",IF(Journal!$K651="TP",IF(ISNUMBER(Journal!$G651),"OK","TP1 MISSING"),IF(Journal!$K651="Manual exit",IF(ISNUMBER(Journal!$J651),"OK","MANUAL MISSING"),IF(Journal!$K651="TP1 + Breakeven",IF(ISNUMBER(Journal!$G651),"OK","TP1 MISSING"),IF(Journal!$K651="TP1 + Manual",IF(ISNUMBER(Journal!$G651),IF(ISNUMBER(Journal!$J651),"OK","MANUAL MISSING"),IF(ISNUMBER(Journal!$J651),"TP1 MISSING","TP1 &amp; MANUAL MISSING")),IF(Journal!$K651="Multiple TP",IF(ISNUMBER(Journal!$G651),IF(ISNUMBER(Journal!$H651),"OK","TP2 MISSING"),IF(ISNUMBER(Journal!$H651),"TP1 MISSING","TP1 &amp; TP2 MISSING")),"UNKNOWN OUTCOME")))))))))))))</f>
        <v>0</v>
      </c>
      <c r="K651">
        <f>J651="OK"</f>
        <v>0</v>
      </c>
      <c r="L651">
        <f>IF(ISNUMBER(Journal!$M651),Journal!$M651,0.5)</f>
        <v>0</v>
      </c>
      <c r="M651">
        <f>IF(NOT(K651),"",G651*IF(Journal!$K651="SL",Journal!$F651-Journal!$E651,IF(Journal!$K651="TP",Journal!$G651-Journal!$E651,IF(Journal!$K651="Manual exit",Journal!$J651-Journal!$E651,IF(Journal!$K651="TP1 + Breakeven",L651*(Journal!$G651-Journal!$E651),IF(Journal!$K651="TP1 + Manual",L651*(Journal!$G651-Journal!$E651)+(1-L651)*(Journal!$J651-Journal!$E651),(Journal!$G651+Journal!$H651+IF(ISNUMBER(Journal!$I651),Journal!$I651,0))/IF(ISNUMBER(Journal!$I651),3,2)-Journal!$E651))))))</f>
        <v>0</v>
      </c>
      <c r="N651">
        <f>IF(K651,Journal!$E651+G651*M651,"")</f>
        <v>0</v>
      </c>
      <c r="O651">
        <f>Q650</f>
        <v>0</v>
      </c>
      <c r="P651">
        <f>IF(OR(NOT(A651),I651&lt;&gt;""),"",Journal!$L651)</f>
        <v>0</v>
      </c>
      <c r="Q651">
        <f>O651+IF(K651,V651,0)</f>
        <v>0</v>
      </c>
      <c r="R651">
        <f>IF(P651="","",H651*P651*C651*D651)</f>
        <v>0</v>
      </c>
      <c r="S651">
        <f>IF(K651,M651*P651*C651*D651,"")</f>
        <v>0</v>
      </c>
      <c r="T651">
        <f>IF(K651,-IF(F651&gt;0,F651*Journal!$E651*P651*C651*D651,P651*E651),"")</f>
        <v>0</v>
      </c>
      <c r="U651">
        <f>IF(K651,IF(S651&gt;0,"W",IF(S651&lt;0,"L","B")),"")</f>
        <v>0</v>
      </c>
      <c r="V651">
        <f>IF(K651,S651+T651,"")</f>
        <v>0</v>
      </c>
      <c r="W651">
        <f>IF(K651,V651/O651,"")</f>
        <v>0</v>
      </c>
      <c r="X651">
        <f>IF(K651,M651/H651,"")</f>
        <v>0</v>
      </c>
      <c r="Y651">
        <f>IF(AND(OR(J651="OK",J651="OPEN"),ISNUMBER(Journal!$G651)),G651*(Journal!$G651-Journal!$E651)/H651,"")</f>
        <v>0</v>
      </c>
      <c r="Z651">
        <f>IF(AA651="","",IF(AND(ISNUMBER(Settings!$D$5),ISNUMBER(Settings!$E$5),IF(Settings!$D$5&lt;=Settings!$E$5,AND(AA651&gt;=Settings!$D$5,AA651&lt;Settings!$E$5),OR(AA651&gt;=Settings!$D$5,AA651&lt;Settings!$E$5))),Settings!$A$5,IF(AND(ISNUMBER(Settings!$D$6),ISNUMBER(Settings!$E$6),IF(Settings!$D$6&lt;=Settings!$E$6,AND(AA651&gt;=Settings!$D$6,AA651&lt;Settings!$E$6),OR(AA651&gt;=Settings!$D$6,AA651&lt;Settings!$E$6))),Settings!$A$6,IF(AND(ISNUMBER(Settings!$D$7),ISNUMBER(Settings!$E$7),IF(Settings!$D$7&lt;=Settings!$E$7,AND(AA651&gt;=Settings!$D$7,AA651&lt;Settings!$E$7),OR(AA651&gt;=Settings!$D$7,AA651&lt;Settings!$E$7))),Settings!$A$7,IF(AND(ISNUMBER(Settings!$D$8),ISNUMBER(Settings!$E$8),IF(Settings!$D$8&lt;=Settings!$E$8,AND(AA651&gt;=Settings!$D$8,AA651&lt;Settings!$E$8),OR(AA651&gt;=Settings!$D$8,AA651&lt;Settings!$E$8))),Settings!$A$8,IF(AND(ISNUMBER(Settings!$D$9),ISNUMBER(Settings!$E$9),IF(Settings!$D$9&lt;=Settings!$E$9,AND(AA651&gt;=Settings!$D$9,AA651&lt;Settings!$E$9),OR(AA651&gt;=Settings!$D$9,AA651&lt;Settings!$E$9))),Settings!$A$9,IF(AND(ISNUMBER(Settings!$D$10),ISNUMBER(Settings!$E$10),IF(Settings!$D$10&lt;=Settings!$E$10,AND(AA651&gt;=Settings!$D$10,AA651&lt;Settings!$E$10),OR(AA651&gt;=Settings!$D$10,AA651&lt;Settings!$E$10))),Settings!$A$10,"")))))))</f>
        <v>0</v>
      </c>
      <c r="AA651">
        <f>IF(AND(A651,ISNUMBER(Journal!$B651)),MOD(ROUND(MOD(Journal!$B651,1)*1440,0)-ROUND(Journal!$D$8*60,0),1440),"")</f>
        <v>0</v>
      </c>
      <c r="AB651">
        <f>IF(G651=1,"LONG",IF(G651=-1,"SHORT",""))</f>
        <v>0</v>
      </c>
      <c r="AC651">
        <f>AC650+IF(K651,1,0)</f>
        <v>0</v>
      </c>
      <c r="AD651">
        <f>IF(K651,AC651,"")</f>
        <v>0</v>
      </c>
      <c r="AE651">
        <f>J651="OPEN"</f>
        <v>0</v>
      </c>
      <c r="AF651">
        <f>AND(J651&lt;&gt;"",J651&lt;&gt;"OK",J651&lt;&gt;"OPEN")</f>
        <v>0</v>
      </c>
      <c r="AH651">
        <v>640</v>
      </c>
      <c r="AI651">
        <f>IF(AH651&gt;$AZ$11,"",IF(AH651=0,Journal!$D$3,INDEX($Q$11:$Q$1010,MATCH(AH651,$AD$11:$AD$1010,0))))</f>
        <v>0</v>
      </c>
      <c r="AJ651">
        <v>641</v>
      </c>
      <c r="AK651">
        <f>IF(AJ651&gt;$AZ$11,"",INDEX($P$11:$P$1010,MATCH(AJ651,$AD$11:$AD$1010,0)))</f>
        <v>0</v>
      </c>
    </row>
    <row r="652" spans="1:37">
      <c r="A652">
        <f>COUNTA(Journal!A652:M652)&gt;0</f>
        <v>0</v>
      </c>
      <c r="B652">
        <f>IF(Journal!$C652="",0,IFERROR(MATCH(Journal!$C652,Markets!$A$5:$A$154,0),0))</f>
        <v>0</v>
      </c>
      <c r="C652">
        <f>IF(B652&gt;0,INDEX(Markets!$C$5:$C$154,B652),"")</f>
        <v>0</v>
      </c>
      <c r="D652">
        <f>IF(B652&gt;0,INDEX(Markets!$F$5:$F$154,B652),"")</f>
        <v>0</v>
      </c>
      <c r="E652">
        <f>IF(B652&gt;0,IF(INDEX(Markets!$G$5:$G$154,B652)="",Journal!$D$4,INDEX(Markets!$G$5:$G$154,B652)),"")</f>
        <v>0</v>
      </c>
      <c r="F652">
        <f>IF(B652&gt;0,N(INDEX(Markets!$H$5:$H$154,B652)),0)</f>
        <v>0</v>
      </c>
      <c r="G652">
        <f>IF(Journal!$D652="LONG",1,IF(Journal!$D652="SHORT",-1,0))</f>
        <v>0</v>
      </c>
      <c r="H652">
        <f>IF(AND(ISNUMBER(Journal!$E652),ISNUMBER(Journal!$F652)),ABS(Journal!$E652-Journal!$F652),"")</f>
        <v>0</v>
      </c>
      <c r="I652">
        <f>IF(NOT(A652),"",IF(Journal!$C652="","INSTRUMENT MISSING",IF(B652=0,"UNKNOWN INSTRUMENT",IF(OR(NOT(ISNUMBER(C652)),NOT(ISNUMBER(D652))),"INSTRUMENT SPECS MISSING",IF(OR(C652&lt;=0,D652&lt;=0),"INSTRUMENT SPECS MISSING",IF(NOT(ISNUMBER(Journal!$E652)),"ENTRY MISSING",IF(NOT(ISNUMBER(Journal!$F652)),"SL MISSING",IF(Journal!$F652=Journal!$E652,"SL = ENTRY",IF(G652=0,"DIRECTION MISSING",IF(G652*(Journal!$E652-Journal!$F652)&lt;=0,"SL WRONG SIDE",IF(NOT(AND(ISNUMBER(Journal!$L652),Journal!$L652&gt;0)),IF(TRUE,"LOTS MISSING","RISK MISSING"),"")))))))))))</f>
        <v>0</v>
      </c>
      <c r="J652">
        <f>IF(NOT(A652),"",IF(I652&lt;&gt;"",I652,IF(AND(ISNUMBER(Journal!$G652),G652*(Journal!$G652-Journal!$E652)&lt;=0),"TP1 WRONG SIDE",IF(AND(ISNUMBER(Journal!$H652),G652*(Journal!$H652-Journal!$E652)&lt;=0),"TP2 WRONG SIDE",IF(AND(ISNUMBER(Journal!$I652),G652*(Journal!$I652-Journal!$E652)&lt;=0),"TP3 WRONG SIDE",IF(Journal!$K652="","OPEN",IF(AND(Journal!$M652&lt;&gt;"",OR(NOT(ISNUMBER(Journal!$M652)),Journal!$M652&lt;=0,Journal!$M652&gt;=1)),"TP1 % INVALID",IF(Journal!$K652="SL","OK",IF(Journal!$K652="TP",IF(ISNUMBER(Journal!$G652),"OK","TP1 MISSING"),IF(Journal!$K652="Manual exit",IF(ISNUMBER(Journal!$J652),"OK","MANUAL MISSING"),IF(Journal!$K652="TP1 + Breakeven",IF(ISNUMBER(Journal!$G652),"OK","TP1 MISSING"),IF(Journal!$K652="TP1 + Manual",IF(ISNUMBER(Journal!$G652),IF(ISNUMBER(Journal!$J652),"OK","MANUAL MISSING"),IF(ISNUMBER(Journal!$J652),"TP1 MISSING","TP1 &amp; MANUAL MISSING")),IF(Journal!$K652="Multiple TP",IF(ISNUMBER(Journal!$G652),IF(ISNUMBER(Journal!$H652),"OK","TP2 MISSING"),IF(ISNUMBER(Journal!$H652),"TP1 MISSING","TP1 &amp; TP2 MISSING")),"UNKNOWN OUTCOME")))))))))))))</f>
        <v>0</v>
      </c>
      <c r="K652">
        <f>J652="OK"</f>
        <v>0</v>
      </c>
      <c r="L652">
        <f>IF(ISNUMBER(Journal!$M652),Journal!$M652,0.5)</f>
        <v>0</v>
      </c>
      <c r="M652">
        <f>IF(NOT(K652),"",G652*IF(Journal!$K652="SL",Journal!$F652-Journal!$E652,IF(Journal!$K652="TP",Journal!$G652-Journal!$E652,IF(Journal!$K652="Manual exit",Journal!$J652-Journal!$E652,IF(Journal!$K652="TP1 + Breakeven",L652*(Journal!$G652-Journal!$E652),IF(Journal!$K652="TP1 + Manual",L652*(Journal!$G652-Journal!$E652)+(1-L652)*(Journal!$J652-Journal!$E652),(Journal!$G652+Journal!$H652+IF(ISNUMBER(Journal!$I652),Journal!$I652,0))/IF(ISNUMBER(Journal!$I652),3,2)-Journal!$E652))))))</f>
        <v>0</v>
      </c>
      <c r="N652">
        <f>IF(K652,Journal!$E652+G652*M652,"")</f>
        <v>0</v>
      </c>
      <c r="O652">
        <f>Q651</f>
        <v>0</v>
      </c>
      <c r="P652">
        <f>IF(OR(NOT(A652),I652&lt;&gt;""),"",Journal!$L652)</f>
        <v>0</v>
      </c>
      <c r="Q652">
        <f>O652+IF(K652,V652,0)</f>
        <v>0</v>
      </c>
      <c r="R652">
        <f>IF(P652="","",H652*P652*C652*D652)</f>
        <v>0</v>
      </c>
      <c r="S652">
        <f>IF(K652,M652*P652*C652*D652,"")</f>
        <v>0</v>
      </c>
      <c r="T652">
        <f>IF(K652,-IF(F652&gt;0,F652*Journal!$E652*P652*C652*D652,P652*E652),"")</f>
        <v>0</v>
      </c>
      <c r="U652">
        <f>IF(K652,IF(S652&gt;0,"W",IF(S652&lt;0,"L","B")),"")</f>
        <v>0</v>
      </c>
      <c r="V652">
        <f>IF(K652,S652+T652,"")</f>
        <v>0</v>
      </c>
      <c r="W652">
        <f>IF(K652,V652/O652,"")</f>
        <v>0</v>
      </c>
      <c r="X652">
        <f>IF(K652,M652/H652,"")</f>
        <v>0</v>
      </c>
      <c r="Y652">
        <f>IF(AND(OR(J652="OK",J652="OPEN"),ISNUMBER(Journal!$G652)),G652*(Journal!$G652-Journal!$E652)/H652,"")</f>
        <v>0</v>
      </c>
      <c r="Z652">
        <f>IF(AA652="","",IF(AND(ISNUMBER(Settings!$D$5),ISNUMBER(Settings!$E$5),IF(Settings!$D$5&lt;=Settings!$E$5,AND(AA652&gt;=Settings!$D$5,AA652&lt;Settings!$E$5),OR(AA652&gt;=Settings!$D$5,AA652&lt;Settings!$E$5))),Settings!$A$5,IF(AND(ISNUMBER(Settings!$D$6),ISNUMBER(Settings!$E$6),IF(Settings!$D$6&lt;=Settings!$E$6,AND(AA652&gt;=Settings!$D$6,AA652&lt;Settings!$E$6),OR(AA652&gt;=Settings!$D$6,AA652&lt;Settings!$E$6))),Settings!$A$6,IF(AND(ISNUMBER(Settings!$D$7),ISNUMBER(Settings!$E$7),IF(Settings!$D$7&lt;=Settings!$E$7,AND(AA652&gt;=Settings!$D$7,AA652&lt;Settings!$E$7),OR(AA652&gt;=Settings!$D$7,AA652&lt;Settings!$E$7))),Settings!$A$7,IF(AND(ISNUMBER(Settings!$D$8),ISNUMBER(Settings!$E$8),IF(Settings!$D$8&lt;=Settings!$E$8,AND(AA652&gt;=Settings!$D$8,AA652&lt;Settings!$E$8),OR(AA652&gt;=Settings!$D$8,AA652&lt;Settings!$E$8))),Settings!$A$8,IF(AND(ISNUMBER(Settings!$D$9),ISNUMBER(Settings!$E$9),IF(Settings!$D$9&lt;=Settings!$E$9,AND(AA652&gt;=Settings!$D$9,AA652&lt;Settings!$E$9),OR(AA652&gt;=Settings!$D$9,AA652&lt;Settings!$E$9))),Settings!$A$9,IF(AND(ISNUMBER(Settings!$D$10),ISNUMBER(Settings!$E$10),IF(Settings!$D$10&lt;=Settings!$E$10,AND(AA652&gt;=Settings!$D$10,AA652&lt;Settings!$E$10),OR(AA652&gt;=Settings!$D$10,AA652&lt;Settings!$E$10))),Settings!$A$10,"")))))))</f>
        <v>0</v>
      </c>
      <c r="AA652">
        <f>IF(AND(A652,ISNUMBER(Journal!$B652)),MOD(ROUND(MOD(Journal!$B652,1)*1440,0)-ROUND(Journal!$D$8*60,0),1440),"")</f>
        <v>0</v>
      </c>
      <c r="AB652">
        <f>IF(G652=1,"LONG",IF(G652=-1,"SHORT",""))</f>
        <v>0</v>
      </c>
      <c r="AC652">
        <f>AC651+IF(K652,1,0)</f>
        <v>0</v>
      </c>
      <c r="AD652">
        <f>IF(K652,AC652,"")</f>
        <v>0</v>
      </c>
      <c r="AE652">
        <f>J652="OPEN"</f>
        <v>0</v>
      </c>
      <c r="AF652">
        <f>AND(J652&lt;&gt;"",J652&lt;&gt;"OK",J652&lt;&gt;"OPEN")</f>
        <v>0</v>
      </c>
      <c r="AH652">
        <v>641</v>
      </c>
      <c r="AI652">
        <f>IF(AH652&gt;$AZ$11,"",IF(AH652=0,Journal!$D$3,INDEX($Q$11:$Q$1010,MATCH(AH652,$AD$11:$AD$1010,0))))</f>
        <v>0</v>
      </c>
      <c r="AJ652">
        <v>642</v>
      </c>
      <c r="AK652">
        <f>IF(AJ652&gt;$AZ$11,"",INDEX($P$11:$P$1010,MATCH(AJ652,$AD$11:$AD$1010,0)))</f>
        <v>0</v>
      </c>
    </row>
    <row r="653" spans="1:37">
      <c r="A653">
        <f>COUNTA(Journal!A653:M653)&gt;0</f>
        <v>0</v>
      </c>
      <c r="B653">
        <f>IF(Journal!$C653="",0,IFERROR(MATCH(Journal!$C653,Markets!$A$5:$A$154,0),0))</f>
        <v>0</v>
      </c>
      <c r="C653">
        <f>IF(B653&gt;0,INDEX(Markets!$C$5:$C$154,B653),"")</f>
        <v>0</v>
      </c>
      <c r="D653">
        <f>IF(B653&gt;0,INDEX(Markets!$F$5:$F$154,B653),"")</f>
        <v>0</v>
      </c>
      <c r="E653">
        <f>IF(B653&gt;0,IF(INDEX(Markets!$G$5:$G$154,B653)="",Journal!$D$4,INDEX(Markets!$G$5:$G$154,B653)),"")</f>
        <v>0</v>
      </c>
      <c r="F653">
        <f>IF(B653&gt;0,N(INDEX(Markets!$H$5:$H$154,B653)),0)</f>
        <v>0</v>
      </c>
      <c r="G653">
        <f>IF(Journal!$D653="LONG",1,IF(Journal!$D653="SHORT",-1,0))</f>
        <v>0</v>
      </c>
      <c r="H653">
        <f>IF(AND(ISNUMBER(Journal!$E653),ISNUMBER(Journal!$F653)),ABS(Journal!$E653-Journal!$F653),"")</f>
        <v>0</v>
      </c>
      <c r="I653">
        <f>IF(NOT(A653),"",IF(Journal!$C653="","INSTRUMENT MISSING",IF(B653=0,"UNKNOWN INSTRUMENT",IF(OR(NOT(ISNUMBER(C653)),NOT(ISNUMBER(D653))),"INSTRUMENT SPECS MISSING",IF(OR(C653&lt;=0,D653&lt;=0),"INSTRUMENT SPECS MISSING",IF(NOT(ISNUMBER(Journal!$E653)),"ENTRY MISSING",IF(NOT(ISNUMBER(Journal!$F653)),"SL MISSING",IF(Journal!$F653=Journal!$E653,"SL = ENTRY",IF(G653=0,"DIRECTION MISSING",IF(G653*(Journal!$E653-Journal!$F653)&lt;=0,"SL WRONG SIDE",IF(NOT(AND(ISNUMBER(Journal!$L653),Journal!$L653&gt;0)),IF(TRUE,"LOTS MISSING","RISK MISSING"),"")))))))))))</f>
        <v>0</v>
      </c>
      <c r="J653">
        <f>IF(NOT(A653),"",IF(I653&lt;&gt;"",I653,IF(AND(ISNUMBER(Journal!$G653),G653*(Journal!$G653-Journal!$E653)&lt;=0),"TP1 WRONG SIDE",IF(AND(ISNUMBER(Journal!$H653),G653*(Journal!$H653-Journal!$E653)&lt;=0),"TP2 WRONG SIDE",IF(AND(ISNUMBER(Journal!$I653),G653*(Journal!$I653-Journal!$E653)&lt;=0),"TP3 WRONG SIDE",IF(Journal!$K653="","OPEN",IF(AND(Journal!$M653&lt;&gt;"",OR(NOT(ISNUMBER(Journal!$M653)),Journal!$M653&lt;=0,Journal!$M653&gt;=1)),"TP1 % INVALID",IF(Journal!$K653="SL","OK",IF(Journal!$K653="TP",IF(ISNUMBER(Journal!$G653),"OK","TP1 MISSING"),IF(Journal!$K653="Manual exit",IF(ISNUMBER(Journal!$J653),"OK","MANUAL MISSING"),IF(Journal!$K653="TP1 + Breakeven",IF(ISNUMBER(Journal!$G653),"OK","TP1 MISSING"),IF(Journal!$K653="TP1 + Manual",IF(ISNUMBER(Journal!$G653),IF(ISNUMBER(Journal!$J653),"OK","MANUAL MISSING"),IF(ISNUMBER(Journal!$J653),"TP1 MISSING","TP1 &amp; MANUAL MISSING")),IF(Journal!$K653="Multiple TP",IF(ISNUMBER(Journal!$G653),IF(ISNUMBER(Journal!$H653),"OK","TP2 MISSING"),IF(ISNUMBER(Journal!$H653),"TP1 MISSING","TP1 &amp; TP2 MISSING")),"UNKNOWN OUTCOME")))))))))))))</f>
        <v>0</v>
      </c>
      <c r="K653">
        <f>J653="OK"</f>
        <v>0</v>
      </c>
      <c r="L653">
        <f>IF(ISNUMBER(Journal!$M653),Journal!$M653,0.5)</f>
        <v>0</v>
      </c>
      <c r="M653">
        <f>IF(NOT(K653),"",G653*IF(Journal!$K653="SL",Journal!$F653-Journal!$E653,IF(Journal!$K653="TP",Journal!$G653-Journal!$E653,IF(Journal!$K653="Manual exit",Journal!$J653-Journal!$E653,IF(Journal!$K653="TP1 + Breakeven",L653*(Journal!$G653-Journal!$E653),IF(Journal!$K653="TP1 + Manual",L653*(Journal!$G653-Journal!$E653)+(1-L653)*(Journal!$J653-Journal!$E653),(Journal!$G653+Journal!$H653+IF(ISNUMBER(Journal!$I653),Journal!$I653,0))/IF(ISNUMBER(Journal!$I653),3,2)-Journal!$E653))))))</f>
        <v>0</v>
      </c>
      <c r="N653">
        <f>IF(K653,Journal!$E653+G653*M653,"")</f>
        <v>0</v>
      </c>
      <c r="O653">
        <f>Q652</f>
        <v>0</v>
      </c>
      <c r="P653">
        <f>IF(OR(NOT(A653),I653&lt;&gt;""),"",Journal!$L653)</f>
        <v>0</v>
      </c>
      <c r="Q653">
        <f>O653+IF(K653,V653,0)</f>
        <v>0</v>
      </c>
      <c r="R653">
        <f>IF(P653="","",H653*P653*C653*D653)</f>
        <v>0</v>
      </c>
      <c r="S653">
        <f>IF(K653,M653*P653*C653*D653,"")</f>
        <v>0</v>
      </c>
      <c r="T653">
        <f>IF(K653,-IF(F653&gt;0,F653*Journal!$E653*P653*C653*D653,P653*E653),"")</f>
        <v>0</v>
      </c>
      <c r="U653">
        <f>IF(K653,IF(S653&gt;0,"W",IF(S653&lt;0,"L","B")),"")</f>
        <v>0</v>
      </c>
      <c r="V653">
        <f>IF(K653,S653+T653,"")</f>
        <v>0</v>
      </c>
      <c r="W653">
        <f>IF(K653,V653/O653,"")</f>
        <v>0</v>
      </c>
      <c r="X653">
        <f>IF(K653,M653/H653,"")</f>
        <v>0</v>
      </c>
      <c r="Y653">
        <f>IF(AND(OR(J653="OK",J653="OPEN"),ISNUMBER(Journal!$G653)),G653*(Journal!$G653-Journal!$E653)/H653,"")</f>
        <v>0</v>
      </c>
      <c r="Z653">
        <f>IF(AA653="","",IF(AND(ISNUMBER(Settings!$D$5),ISNUMBER(Settings!$E$5),IF(Settings!$D$5&lt;=Settings!$E$5,AND(AA653&gt;=Settings!$D$5,AA653&lt;Settings!$E$5),OR(AA653&gt;=Settings!$D$5,AA653&lt;Settings!$E$5))),Settings!$A$5,IF(AND(ISNUMBER(Settings!$D$6),ISNUMBER(Settings!$E$6),IF(Settings!$D$6&lt;=Settings!$E$6,AND(AA653&gt;=Settings!$D$6,AA653&lt;Settings!$E$6),OR(AA653&gt;=Settings!$D$6,AA653&lt;Settings!$E$6))),Settings!$A$6,IF(AND(ISNUMBER(Settings!$D$7),ISNUMBER(Settings!$E$7),IF(Settings!$D$7&lt;=Settings!$E$7,AND(AA653&gt;=Settings!$D$7,AA653&lt;Settings!$E$7),OR(AA653&gt;=Settings!$D$7,AA653&lt;Settings!$E$7))),Settings!$A$7,IF(AND(ISNUMBER(Settings!$D$8),ISNUMBER(Settings!$E$8),IF(Settings!$D$8&lt;=Settings!$E$8,AND(AA653&gt;=Settings!$D$8,AA653&lt;Settings!$E$8),OR(AA653&gt;=Settings!$D$8,AA653&lt;Settings!$E$8))),Settings!$A$8,IF(AND(ISNUMBER(Settings!$D$9),ISNUMBER(Settings!$E$9),IF(Settings!$D$9&lt;=Settings!$E$9,AND(AA653&gt;=Settings!$D$9,AA653&lt;Settings!$E$9),OR(AA653&gt;=Settings!$D$9,AA653&lt;Settings!$E$9))),Settings!$A$9,IF(AND(ISNUMBER(Settings!$D$10),ISNUMBER(Settings!$E$10),IF(Settings!$D$10&lt;=Settings!$E$10,AND(AA653&gt;=Settings!$D$10,AA653&lt;Settings!$E$10),OR(AA653&gt;=Settings!$D$10,AA653&lt;Settings!$E$10))),Settings!$A$10,"")))))))</f>
        <v>0</v>
      </c>
      <c r="AA653">
        <f>IF(AND(A653,ISNUMBER(Journal!$B653)),MOD(ROUND(MOD(Journal!$B653,1)*1440,0)-ROUND(Journal!$D$8*60,0),1440),"")</f>
        <v>0</v>
      </c>
      <c r="AB653">
        <f>IF(G653=1,"LONG",IF(G653=-1,"SHORT",""))</f>
        <v>0</v>
      </c>
      <c r="AC653">
        <f>AC652+IF(K653,1,0)</f>
        <v>0</v>
      </c>
      <c r="AD653">
        <f>IF(K653,AC653,"")</f>
        <v>0</v>
      </c>
      <c r="AE653">
        <f>J653="OPEN"</f>
        <v>0</v>
      </c>
      <c r="AF653">
        <f>AND(J653&lt;&gt;"",J653&lt;&gt;"OK",J653&lt;&gt;"OPEN")</f>
        <v>0</v>
      </c>
      <c r="AH653">
        <v>642</v>
      </c>
      <c r="AI653">
        <f>IF(AH653&gt;$AZ$11,"",IF(AH653=0,Journal!$D$3,INDEX($Q$11:$Q$1010,MATCH(AH653,$AD$11:$AD$1010,0))))</f>
        <v>0</v>
      </c>
      <c r="AJ653">
        <v>643</v>
      </c>
      <c r="AK653">
        <f>IF(AJ653&gt;$AZ$11,"",INDEX($P$11:$P$1010,MATCH(AJ653,$AD$11:$AD$1010,0)))</f>
        <v>0</v>
      </c>
    </row>
    <row r="654" spans="1:37">
      <c r="A654">
        <f>COUNTA(Journal!A654:M654)&gt;0</f>
        <v>0</v>
      </c>
      <c r="B654">
        <f>IF(Journal!$C654="",0,IFERROR(MATCH(Journal!$C654,Markets!$A$5:$A$154,0),0))</f>
        <v>0</v>
      </c>
      <c r="C654">
        <f>IF(B654&gt;0,INDEX(Markets!$C$5:$C$154,B654),"")</f>
        <v>0</v>
      </c>
      <c r="D654">
        <f>IF(B654&gt;0,INDEX(Markets!$F$5:$F$154,B654),"")</f>
        <v>0</v>
      </c>
      <c r="E654">
        <f>IF(B654&gt;0,IF(INDEX(Markets!$G$5:$G$154,B654)="",Journal!$D$4,INDEX(Markets!$G$5:$G$154,B654)),"")</f>
        <v>0</v>
      </c>
      <c r="F654">
        <f>IF(B654&gt;0,N(INDEX(Markets!$H$5:$H$154,B654)),0)</f>
        <v>0</v>
      </c>
      <c r="G654">
        <f>IF(Journal!$D654="LONG",1,IF(Journal!$D654="SHORT",-1,0))</f>
        <v>0</v>
      </c>
      <c r="H654">
        <f>IF(AND(ISNUMBER(Journal!$E654),ISNUMBER(Journal!$F654)),ABS(Journal!$E654-Journal!$F654),"")</f>
        <v>0</v>
      </c>
      <c r="I654">
        <f>IF(NOT(A654),"",IF(Journal!$C654="","INSTRUMENT MISSING",IF(B654=0,"UNKNOWN INSTRUMENT",IF(OR(NOT(ISNUMBER(C654)),NOT(ISNUMBER(D654))),"INSTRUMENT SPECS MISSING",IF(OR(C654&lt;=0,D654&lt;=0),"INSTRUMENT SPECS MISSING",IF(NOT(ISNUMBER(Journal!$E654)),"ENTRY MISSING",IF(NOT(ISNUMBER(Journal!$F654)),"SL MISSING",IF(Journal!$F654=Journal!$E654,"SL = ENTRY",IF(G654=0,"DIRECTION MISSING",IF(G654*(Journal!$E654-Journal!$F654)&lt;=0,"SL WRONG SIDE",IF(NOT(AND(ISNUMBER(Journal!$L654),Journal!$L654&gt;0)),IF(TRUE,"LOTS MISSING","RISK MISSING"),"")))))))))))</f>
        <v>0</v>
      </c>
      <c r="J654">
        <f>IF(NOT(A654),"",IF(I654&lt;&gt;"",I654,IF(AND(ISNUMBER(Journal!$G654),G654*(Journal!$G654-Journal!$E654)&lt;=0),"TP1 WRONG SIDE",IF(AND(ISNUMBER(Journal!$H654),G654*(Journal!$H654-Journal!$E654)&lt;=0),"TP2 WRONG SIDE",IF(AND(ISNUMBER(Journal!$I654),G654*(Journal!$I654-Journal!$E654)&lt;=0),"TP3 WRONG SIDE",IF(Journal!$K654="","OPEN",IF(AND(Journal!$M654&lt;&gt;"",OR(NOT(ISNUMBER(Journal!$M654)),Journal!$M654&lt;=0,Journal!$M654&gt;=1)),"TP1 % INVALID",IF(Journal!$K654="SL","OK",IF(Journal!$K654="TP",IF(ISNUMBER(Journal!$G654),"OK","TP1 MISSING"),IF(Journal!$K654="Manual exit",IF(ISNUMBER(Journal!$J654),"OK","MANUAL MISSING"),IF(Journal!$K654="TP1 + Breakeven",IF(ISNUMBER(Journal!$G654),"OK","TP1 MISSING"),IF(Journal!$K654="TP1 + Manual",IF(ISNUMBER(Journal!$G654),IF(ISNUMBER(Journal!$J654),"OK","MANUAL MISSING"),IF(ISNUMBER(Journal!$J654),"TP1 MISSING","TP1 &amp; MANUAL MISSING")),IF(Journal!$K654="Multiple TP",IF(ISNUMBER(Journal!$G654),IF(ISNUMBER(Journal!$H654),"OK","TP2 MISSING"),IF(ISNUMBER(Journal!$H654),"TP1 MISSING","TP1 &amp; TP2 MISSING")),"UNKNOWN OUTCOME")))))))))))))</f>
        <v>0</v>
      </c>
      <c r="K654">
        <f>J654="OK"</f>
        <v>0</v>
      </c>
      <c r="L654">
        <f>IF(ISNUMBER(Journal!$M654),Journal!$M654,0.5)</f>
        <v>0</v>
      </c>
      <c r="M654">
        <f>IF(NOT(K654),"",G654*IF(Journal!$K654="SL",Journal!$F654-Journal!$E654,IF(Journal!$K654="TP",Journal!$G654-Journal!$E654,IF(Journal!$K654="Manual exit",Journal!$J654-Journal!$E654,IF(Journal!$K654="TP1 + Breakeven",L654*(Journal!$G654-Journal!$E654),IF(Journal!$K654="TP1 + Manual",L654*(Journal!$G654-Journal!$E654)+(1-L654)*(Journal!$J654-Journal!$E654),(Journal!$G654+Journal!$H654+IF(ISNUMBER(Journal!$I654),Journal!$I654,0))/IF(ISNUMBER(Journal!$I654),3,2)-Journal!$E654))))))</f>
        <v>0</v>
      </c>
      <c r="N654">
        <f>IF(K654,Journal!$E654+G654*M654,"")</f>
        <v>0</v>
      </c>
      <c r="O654">
        <f>Q653</f>
        <v>0</v>
      </c>
      <c r="P654">
        <f>IF(OR(NOT(A654),I654&lt;&gt;""),"",Journal!$L654)</f>
        <v>0</v>
      </c>
      <c r="Q654">
        <f>O654+IF(K654,V654,0)</f>
        <v>0</v>
      </c>
      <c r="R654">
        <f>IF(P654="","",H654*P654*C654*D654)</f>
        <v>0</v>
      </c>
      <c r="S654">
        <f>IF(K654,M654*P654*C654*D654,"")</f>
        <v>0</v>
      </c>
      <c r="T654">
        <f>IF(K654,-IF(F654&gt;0,F654*Journal!$E654*P654*C654*D654,P654*E654),"")</f>
        <v>0</v>
      </c>
      <c r="U654">
        <f>IF(K654,IF(S654&gt;0,"W",IF(S654&lt;0,"L","B")),"")</f>
        <v>0</v>
      </c>
      <c r="V654">
        <f>IF(K654,S654+T654,"")</f>
        <v>0</v>
      </c>
      <c r="W654">
        <f>IF(K654,V654/O654,"")</f>
        <v>0</v>
      </c>
      <c r="X654">
        <f>IF(K654,M654/H654,"")</f>
        <v>0</v>
      </c>
      <c r="Y654">
        <f>IF(AND(OR(J654="OK",J654="OPEN"),ISNUMBER(Journal!$G654)),G654*(Journal!$G654-Journal!$E654)/H654,"")</f>
        <v>0</v>
      </c>
      <c r="Z654">
        <f>IF(AA654="","",IF(AND(ISNUMBER(Settings!$D$5),ISNUMBER(Settings!$E$5),IF(Settings!$D$5&lt;=Settings!$E$5,AND(AA654&gt;=Settings!$D$5,AA654&lt;Settings!$E$5),OR(AA654&gt;=Settings!$D$5,AA654&lt;Settings!$E$5))),Settings!$A$5,IF(AND(ISNUMBER(Settings!$D$6),ISNUMBER(Settings!$E$6),IF(Settings!$D$6&lt;=Settings!$E$6,AND(AA654&gt;=Settings!$D$6,AA654&lt;Settings!$E$6),OR(AA654&gt;=Settings!$D$6,AA654&lt;Settings!$E$6))),Settings!$A$6,IF(AND(ISNUMBER(Settings!$D$7),ISNUMBER(Settings!$E$7),IF(Settings!$D$7&lt;=Settings!$E$7,AND(AA654&gt;=Settings!$D$7,AA654&lt;Settings!$E$7),OR(AA654&gt;=Settings!$D$7,AA654&lt;Settings!$E$7))),Settings!$A$7,IF(AND(ISNUMBER(Settings!$D$8),ISNUMBER(Settings!$E$8),IF(Settings!$D$8&lt;=Settings!$E$8,AND(AA654&gt;=Settings!$D$8,AA654&lt;Settings!$E$8),OR(AA654&gt;=Settings!$D$8,AA654&lt;Settings!$E$8))),Settings!$A$8,IF(AND(ISNUMBER(Settings!$D$9),ISNUMBER(Settings!$E$9),IF(Settings!$D$9&lt;=Settings!$E$9,AND(AA654&gt;=Settings!$D$9,AA654&lt;Settings!$E$9),OR(AA654&gt;=Settings!$D$9,AA654&lt;Settings!$E$9))),Settings!$A$9,IF(AND(ISNUMBER(Settings!$D$10),ISNUMBER(Settings!$E$10),IF(Settings!$D$10&lt;=Settings!$E$10,AND(AA654&gt;=Settings!$D$10,AA654&lt;Settings!$E$10),OR(AA654&gt;=Settings!$D$10,AA654&lt;Settings!$E$10))),Settings!$A$10,"")))))))</f>
        <v>0</v>
      </c>
      <c r="AA654">
        <f>IF(AND(A654,ISNUMBER(Journal!$B654)),MOD(ROUND(MOD(Journal!$B654,1)*1440,0)-ROUND(Journal!$D$8*60,0),1440),"")</f>
        <v>0</v>
      </c>
      <c r="AB654">
        <f>IF(G654=1,"LONG",IF(G654=-1,"SHORT",""))</f>
        <v>0</v>
      </c>
      <c r="AC654">
        <f>AC653+IF(K654,1,0)</f>
        <v>0</v>
      </c>
      <c r="AD654">
        <f>IF(K654,AC654,"")</f>
        <v>0</v>
      </c>
      <c r="AE654">
        <f>J654="OPEN"</f>
        <v>0</v>
      </c>
      <c r="AF654">
        <f>AND(J654&lt;&gt;"",J654&lt;&gt;"OK",J654&lt;&gt;"OPEN")</f>
        <v>0</v>
      </c>
      <c r="AH654">
        <v>643</v>
      </c>
      <c r="AI654">
        <f>IF(AH654&gt;$AZ$11,"",IF(AH654=0,Journal!$D$3,INDEX($Q$11:$Q$1010,MATCH(AH654,$AD$11:$AD$1010,0))))</f>
        <v>0</v>
      </c>
      <c r="AJ654">
        <v>644</v>
      </c>
      <c r="AK654">
        <f>IF(AJ654&gt;$AZ$11,"",INDEX($P$11:$P$1010,MATCH(AJ654,$AD$11:$AD$1010,0)))</f>
        <v>0</v>
      </c>
    </row>
    <row r="655" spans="1:37">
      <c r="A655">
        <f>COUNTA(Journal!A655:M655)&gt;0</f>
        <v>0</v>
      </c>
      <c r="B655">
        <f>IF(Journal!$C655="",0,IFERROR(MATCH(Journal!$C655,Markets!$A$5:$A$154,0),0))</f>
        <v>0</v>
      </c>
      <c r="C655">
        <f>IF(B655&gt;0,INDEX(Markets!$C$5:$C$154,B655),"")</f>
        <v>0</v>
      </c>
      <c r="D655">
        <f>IF(B655&gt;0,INDEX(Markets!$F$5:$F$154,B655),"")</f>
        <v>0</v>
      </c>
      <c r="E655">
        <f>IF(B655&gt;0,IF(INDEX(Markets!$G$5:$G$154,B655)="",Journal!$D$4,INDEX(Markets!$G$5:$G$154,B655)),"")</f>
        <v>0</v>
      </c>
      <c r="F655">
        <f>IF(B655&gt;0,N(INDEX(Markets!$H$5:$H$154,B655)),0)</f>
        <v>0</v>
      </c>
      <c r="G655">
        <f>IF(Journal!$D655="LONG",1,IF(Journal!$D655="SHORT",-1,0))</f>
        <v>0</v>
      </c>
      <c r="H655">
        <f>IF(AND(ISNUMBER(Journal!$E655),ISNUMBER(Journal!$F655)),ABS(Journal!$E655-Journal!$F655),"")</f>
        <v>0</v>
      </c>
      <c r="I655">
        <f>IF(NOT(A655),"",IF(Journal!$C655="","INSTRUMENT MISSING",IF(B655=0,"UNKNOWN INSTRUMENT",IF(OR(NOT(ISNUMBER(C655)),NOT(ISNUMBER(D655))),"INSTRUMENT SPECS MISSING",IF(OR(C655&lt;=0,D655&lt;=0),"INSTRUMENT SPECS MISSING",IF(NOT(ISNUMBER(Journal!$E655)),"ENTRY MISSING",IF(NOT(ISNUMBER(Journal!$F655)),"SL MISSING",IF(Journal!$F655=Journal!$E655,"SL = ENTRY",IF(G655=0,"DIRECTION MISSING",IF(G655*(Journal!$E655-Journal!$F655)&lt;=0,"SL WRONG SIDE",IF(NOT(AND(ISNUMBER(Journal!$L655),Journal!$L655&gt;0)),IF(TRUE,"LOTS MISSING","RISK MISSING"),"")))))))))))</f>
        <v>0</v>
      </c>
      <c r="J655">
        <f>IF(NOT(A655),"",IF(I655&lt;&gt;"",I655,IF(AND(ISNUMBER(Journal!$G655),G655*(Journal!$G655-Journal!$E655)&lt;=0),"TP1 WRONG SIDE",IF(AND(ISNUMBER(Journal!$H655),G655*(Journal!$H655-Journal!$E655)&lt;=0),"TP2 WRONG SIDE",IF(AND(ISNUMBER(Journal!$I655),G655*(Journal!$I655-Journal!$E655)&lt;=0),"TP3 WRONG SIDE",IF(Journal!$K655="","OPEN",IF(AND(Journal!$M655&lt;&gt;"",OR(NOT(ISNUMBER(Journal!$M655)),Journal!$M655&lt;=0,Journal!$M655&gt;=1)),"TP1 % INVALID",IF(Journal!$K655="SL","OK",IF(Journal!$K655="TP",IF(ISNUMBER(Journal!$G655),"OK","TP1 MISSING"),IF(Journal!$K655="Manual exit",IF(ISNUMBER(Journal!$J655),"OK","MANUAL MISSING"),IF(Journal!$K655="TP1 + Breakeven",IF(ISNUMBER(Journal!$G655),"OK","TP1 MISSING"),IF(Journal!$K655="TP1 + Manual",IF(ISNUMBER(Journal!$G655),IF(ISNUMBER(Journal!$J655),"OK","MANUAL MISSING"),IF(ISNUMBER(Journal!$J655),"TP1 MISSING","TP1 &amp; MANUAL MISSING")),IF(Journal!$K655="Multiple TP",IF(ISNUMBER(Journal!$G655),IF(ISNUMBER(Journal!$H655),"OK","TP2 MISSING"),IF(ISNUMBER(Journal!$H655),"TP1 MISSING","TP1 &amp; TP2 MISSING")),"UNKNOWN OUTCOME")))))))))))))</f>
        <v>0</v>
      </c>
      <c r="K655">
        <f>J655="OK"</f>
        <v>0</v>
      </c>
      <c r="L655">
        <f>IF(ISNUMBER(Journal!$M655),Journal!$M655,0.5)</f>
        <v>0</v>
      </c>
      <c r="M655">
        <f>IF(NOT(K655),"",G655*IF(Journal!$K655="SL",Journal!$F655-Journal!$E655,IF(Journal!$K655="TP",Journal!$G655-Journal!$E655,IF(Journal!$K655="Manual exit",Journal!$J655-Journal!$E655,IF(Journal!$K655="TP1 + Breakeven",L655*(Journal!$G655-Journal!$E655),IF(Journal!$K655="TP1 + Manual",L655*(Journal!$G655-Journal!$E655)+(1-L655)*(Journal!$J655-Journal!$E655),(Journal!$G655+Journal!$H655+IF(ISNUMBER(Journal!$I655),Journal!$I655,0))/IF(ISNUMBER(Journal!$I655),3,2)-Journal!$E655))))))</f>
        <v>0</v>
      </c>
      <c r="N655">
        <f>IF(K655,Journal!$E655+G655*M655,"")</f>
        <v>0</v>
      </c>
      <c r="O655">
        <f>Q654</f>
        <v>0</v>
      </c>
      <c r="P655">
        <f>IF(OR(NOT(A655),I655&lt;&gt;""),"",Journal!$L655)</f>
        <v>0</v>
      </c>
      <c r="Q655">
        <f>O655+IF(K655,V655,0)</f>
        <v>0</v>
      </c>
      <c r="R655">
        <f>IF(P655="","",H655*P655*C655*D655)</f>
        <v>0</v>
      </c>
      <c r="S655">
        <f>IF(K655,M655*P655*C655*D655,"")</f>
        <v>0</v>
      </c>
      <c r="T655">
        <f>IF(K655,-IF(F655&gt;0,F655*Journal!$E655*P655*C655*D655,P655*E655),"")</f>
        <v>0</v>
      </c>
      <c r="U655">
        <f>IF(K655,IF(S655&gt;0,"W",IF(S655&lt;0,"L","B")),"")</f>
        <v>0</v>
      </c>
      <c r="V655">
        <f>IF(K655,S655+T655,"")</f>
        <v>0</v>
      </c>
      <c r="W655">
        <f>IF(K655,V655/O655,"")</f>
        <v>0</v>
      </c>
      <c r="X655">
        <f>IF(K655,M655/H655,"")</f>
        <v>0</v>
      </c>
      <c r="Y655">
        <f>IF(AND(OR(J655="OK",J655="OPEN"),ISNUMBER(Journal!$G655)),G655*(Journal!$G655-Journal!$E655)/H655,"")</f>
        <v>0</v>
      </c>
      <c r="Z655">
        <f>IF(AA655="","",IF(AND(ISNUMBER(Settings!$D$5),ISNUMBER(Settings!$E$5),IF(Settings!$D$5&lt;=Settings!$E$5,AND(AA655&gt;=Settings!$D$5,AA655&lt;Settings!$E$5),OR(AA655&gt;=Settings!$D$5,AA655&lt;Settings!$E$5))),Settings!$A$5,IF(AND(ISNUMBER(Settings!$D$6),ISNUMBER(Settings!$E$6),IF(Settings!$D$6&lt;=Settings!$E$6,AND(AA655&gt;=Settings!$D$6,AA655&lt;Settings!$E$6),OR(AA655&gt;=Settings!$D$6,AA655&lt;Settings!$E$6))),Settings!$A$6,IF(AND(ISNUMBER(Settings!$D$7),ISNUMBER(Settings!$E$7),IF(Settings!$D$7&lt;=Settings!$E$7,AND(AA655&gt;=Settings!$D$7,AA655&lt;Settings!$E$7),OR(AA655&gt;=Settings!$D$7,AA655&lt;Settings!$E$7))),Settings!$A$7,IF(AND(ISNUMBER(Settings!$D$8),ISNUMBER(Settings!$E$8),IF(Settings!$D$8&lt;=Settings!$E$8,AND(AA655&gt;=Settings!$D$8,AA655&lt;Settings!$E$8),OR(AA655&gt;=Settings!$D$8,AA655&lt;Settings!$E$8))),Settings!$A$8,IF(AND(ISNUMBER(Settings!$D$9),ISNUMBER(Settings!$E$9),IF(Settings!$D$9&lt;=Settings!$E$9,AND(AA655&gt;=Settings!$D$9,AA655&lt;Settings!$E$9),OR(AA655&gt;=Settings!$D$9,AA655&lt;Settings!$E$9))),Settings!$A$9,IF(AND(ISNUMBER(Settings!$D$10),ISNUMBER(Settings!$E$10),IF(Settings!$D$10&lt;=Settings!$E$10,AND(AA655&gt;=Settings!$D$10,AA655&lt;Settings!$E$10),OR(AA655&gt;=Settings!$D$10,AA655&lt;Settings!$E$10))),Settings!$A$10,"")))))))</f>
        <v>0</v>
      </c>
      <c r="AA655">
        <f>IF(AND(A655,ISNUMBER(Journal!$B655)),MOD(ROUND(MOD(Journal!$B655,1)*1440,0)-ROUND(Journal!$D$8*60,0),1440),"")</f>
        <v>0</v>
      </c>
      <c r="AB655">
        <f>IF(G655=1,"LONG",IF(G655=-1,"SHORT",""))</f>
        <v>0</v>
      </c>
      <c r="AC655">
        <f>AC654+IF(K655,1,0)</f>
        <v>0</v>
      </c>
      <c r="AD655">
        <f>IF(K655,AC655,"")</f>
        <v>0</v>
      </c>
      <c r="AE655">
        <f>J655="OPEN"</f>
        <v>0</v>
      </c>
      <c r="AF655">
        <f>AND(J655&lt;&gt;"",J655&lt;&gt;"OK",J655&lt;&gt;"OPEN")</f>
        <v>0</v>
      </c>
      <c r="AH655">
        <v>644</v>
      </c>
      <c r="AI655">
        <f>IF(AH655&gt;$AZ$11,"",IF(AH655=0,Journal!$D$3,INDEX($Q$11:$Q$1010,MATCH(AH655,$AD$11:$AD$1010,0))))</f>
        <v>0</v>
      </c>
      <c r="AJ655">
        <v>645</v>
      </c>
      <c r="AK655">
        <f>IF(AJ655&gt;$AZ$11,"",INDEX($P$11:$P$1010,MATCH(AJ655,$AD$11:$AD$1010,0)))</f>
        <v>0</v>
      </c>
    </row>
    <row r="656" spans="1:37">
      <c r="A656">
        <f>COUNTA(Journal!A656:M656)&gt;0</f>
        <v>0</v>
      </c>
      <c r="B656">
        <f>IF(Journal!$C656="",0,IFERROR(MATCH(Journal!$C656,Markets!$A$5:$A$154,0),0))</f>
        <v>0</v>
      </c>
      <c r="C656">
        <f>IF(B656&gt;0,INDEX(Markets!$C$5:$C$154,B656),"")</f>
        <v>0</v>
      </c>
      <c r="D656">
        <f>IF(B656&gt;0,INDEX(Markets!$F$5:$F$154,B656),"")</f>
        <v>0</v>
      </c>
      <c r="E656">
        <f>IF(B656&gt;0,IF(INDEX(Markets!$G$5:$G$154,B656)="",Journal!$D$4,INDEX(Markets!$G$5:$G$154,B656)),"")</f>
        <v>0</v>
      </c>
      <c r="F656">
        <f>IF(B656&gt;0,N(INDEX(Markets!$H$5:$H$154,B656)),0)</f>
        <v>0</v>
      </c>
      <c r="G656">
        <f>IF(Journal!$D656="LONG",1,IF(Journal!$D656="SHORT",-1,0))</f>
        <v>0</v>
      </c>
      <c r="H656">
        <f>IF(AND(ISNUMBER(Journal!$E656),ISNUMBER(Journal!$F656)),ABS(Journal!$E656-Journal!$F656),"")</f>
        <v>0</v>
      </c>
      <c r="I656">
        <f>IF(NOT(A656),"",IF(Journal!$C656="","INSTRUMENT MISSING",IF(B656=0,"UNKNOWN INSTRUMENT",IF(OR(NOT(ISNUMBER(C656)),NOT(ISNUMBER(D656))),"INSTRUMENT SPECS MISSING",IF(OR(C656&lt;=0,D656&lt;=0),"INSTRUMENT SPECS MISSING",IF(NOT(ISNUMBER(Journal!$E656)),"ENTRY MISSING",IF(NOT(ISNUMBER(Journal!$F656)),"SL MISSING",IF(Journal!$F656=Journal!$E656,"SL = ENTRY",IF(G656=0,"DIRECTION MISSING",IF(G656*(Journal!$E656-Journal!$F656)&lt;=0,"SL WRONG SIDE",IF(NOT(AND(ISNUMBER(Journal!$L656),Journal!$L656&gt;0)),IF(TRUE,"LOTS MISSING","RISK MISSING"),"")))))))))))</f>
        <v>0</v>
      </c>
      <c r="J656">
        <f>IF(NOT(A656),"",IF(I656&lt;&gt;"",I656,IF(AND(ISNUMBER(Journal!$G656),G656*(Journal!$G656-Journal!$E656)&lt;=0),"TP1 WRONG SIDE",IF(AND(ISNUMBER(Journal!$H656),G656*(Journal!$H656-Journal!$E656)&lt;=0),"TP2 WRONG SIDE",IF(AND(ISNUMBER(Journal!$I656),G656*(Journal!$I656-Journal!$E656)&lt;=0),"TP3 WRONG SIDE",IF(Journal!$K656="","OPEN",IF(AND(Journal!$M656&lt;&gt;"",OR(NOT(ISNUMBER(Journal!$M656)),Journal!$M656&lt;=0,Journal!$M656&gt;=1)),"TP1 % INVALID",IF(Journal!$K656="SL","OK",IF(Journal!$K656="TP",IF(ISNUMBER(Journal!$G656),"OK","TP1 MISSING"),IF(Journal!$K656="Manual exit",IF(ISNUMBER(Journal!$J656),"OK","MANUAL MISSING"),IF(Journal!$K656="TP1 + Breakeven",IF(ISNUMBER(Journal!$G656),"OK","TP1 MISSING"),IF(Journal!$K656="TP1 + Manual",IF(ISNUMBER(Journal!$G656),IF(ISNUMBER(Journal!$J656),"OK","MANUAL MISSING"),IF(ISNUMBER(Journal!$J656),"TP1 MISSING","TP1 &amp; MANUAL MISSING")),IF(Journal!$K656="Multiple TP",IF(ISNUMBER(Journal!$G656),IF(ISNUMBER(Journal!$H656),"OK","TP2 MISSING"),IF(ISNUMBER(Journal!$H656),"TP1 MISSING","TP1 &amp; TP2 MISSING")),"UNKNOWN OUTCOME")))))))))))))</f>
        <v>0</v>
      </c>
      <c r="K656">
        <f>J656="OK"</f>
        <v>0</v>
      </c>
      <c r="L656">
        <f>IF(ISNUMBER(Journal!$M656),Journal!$M656,0.5)</f>
        <v>0</v>
      </c>
      <c r="M656">
        <f>IF(NOT(K656),"",G656*IF(Journal!$K656="SL",Journal!$F656-Journal!$E656,IF(Journal!$K656="TP",Journal!$G656-Journal!$E656,IF(Journal!$K656="Manual exit",Journal!$J656-Journal!$E656,IF(Journal!$K656="TP1 + Breakeven",L656*(Journal!$G656-Journal!$E656),IF(Journal!$K656="TP1 + Manual",L656*(Journal!$G656-Journal!$E656)+(1-L656)*(Journal!$J656-Journal!$E656),(Journal!$G656+Journal!$H656+IF(ISNUMBER(Journal!$I656),Journal!$I656,0))/IF(ISNUMBER(Journal!$I656),3,2)-Journal!$E656))))))</f>
        <v>0</v>
      </c>
      <c r="N656">
        <f>IF(K656,Journal!$E656+G656*M656,"")</f>
        <v>0</v>
      </c>
      <c r="O656">
        <f>Q655</f>
        <v>0</v>
      </c>
      <c r="P656">
        <f>IF(OR(NOT(A656),I656&lt;&gt;""),"",Journal!$L656)</f>
        <v>0</v>
      </c>
      <c r="Q656">
        <f>O656+IF(K656,V656,0)</f>
        <v>0</v>
      </c>
      <c r="R656">
        <f>IF(P656="","",H656*P656*C656*D656)</f>
        <v>0</v>
      </c>
      <c r="S656">
        <f>IF(K656,M656*P656*C656*D656,"")</f>
        <v>0</v>
      </c>
      <c r="T656">
        <f>IF(K656,-IF(F656&gt;0,F656*Journal!$E656*P656*C656*D656,P656*E656),"")</f>
        <v>0</v>
      </c>
      <c r="U656">
        <f>IF(K656,IF(S656&gt;0,"W",IF(S656&lt;0,"L","B")),"")</f>
        <v>0</v>
      </c>
      <c r="V656">
        <f>IF(K656,S656+T656,"")</f>
        <v>0</v>
      </c>
      <c r="W656">
        <f>IF(K656,V656/O656,"")</f>
        <v>0</v>
      </c>
      <c r="X656">
        <f>IF(K656,M656/H656,"")</f>
        <v>0</v>
      </c>
      <c r="Y656">
        <f>IF(AND(OR(J656="OK",J656="OPEN"),ISNUMBER(Journal!$G656)),G656*(Journal!$G656-Journal!$E656)/H656,"")</f>
        <v>0</v>
      </c>
      <c r="Z656">
        <f>IF(AA656="","",IF(AND(ISNUMBER(Settings!$D$5),ISNUMBER(Settings!$E$5),IF(Settings!$D$5&lt;=Settings!$E$5,AND(AA656&gt;=Settings!$D$5,AA656&lt;Settings!$E$5),OR(AA656&gt;=Settings!$D$5,AA656&lt;Settings!$E$5))),Settings!$A$5,IF(AND(ISNUMBER(Settings!$D$6),ISNUMBER(Settings!$E$6),IF(Settings!$D$6&lt;=Settings!$E$6,AND(AA656&gt;=Settings!$D$6,AA656&lt;Settings!$E$6),OR(AA656&gt;=Settings!$D$6,AA656&lt;Settings!$E$6))),Settings!$A$6,IF(AND(ISNUMBER(Settings!$D$7),ISNUMBER(Settings!$E$7),IF(Settings!$D$7&lt;=Settings!$E$7,AND(AA656&gt;=Settings!$D$7,AA656&lt;Settings!$E$7),OR(AA656&gt;=Settings!$D$7,AA656&lt;Settings!$E$7))),Settings!$A$7,IF(AND(ISNUMBER(Settings!$D$8),ISNUMBER(Settings!$E$8),IF(Settings!$D$8&lt;=Settings!$E$8,AND(AA656&gt;=Settings!$D$8,AA656&lt;Settings!$E$8),OR(AA656&gt;=Settings!$D$8,AA656&lt;Settings!$E$8))),Settings!$A$8,IF(AND(ISNUMBER(Settings!$D$9),ISNUMBER(Settings!$E$9),IF(Settings!$D$9&lt;=Settings!$E$9,AND(AA656&gt;=Settings!$D$9,AA656&lt;Settings!$E$9),OR(AA656&gt;=Settings!$D$9,AA656&lt;Settings!$E$9))),Settings!$A$9,IF(AND(ISNUMBER(Settings!$D$10),ISNUMBER(Settings!$E$10),IF(Settings!$D$10&lt;=Settings!$E$10,AND(AA656&gt;=Settings!$D$10,AA656&lt;Settings!$E$10),OR(AA656&gt;=Settings!$D$10,AA656&lt;Settings!$E$10))),Settings!$A$10,"")))))))</f>
        <v>0</v>
      </c>
      <c r="AA656">
        <f>IF(AND(A656,ISNUMBER(Journal!$B656)),MOD(ROUND(MOD(Journal!$B656,1)*1440,0)-ROUND(Journal!$D$8*60,0),1440),"")</f>
        <v>0</v>
      </c>
      <c r="AB656">
        <f>IF(G656=1,"LONG",IF(G656=-1,"SHORT",""))</f>
        <v>0</v>
      </c>
      <c r="AC656">
        <f>AC655+IF(K656,1,0)</f>
        <v>0</v>
      </c>
      <c r="AD656">
        <f>IF(K656,AC656,"")</f>
        <v>0</v>
      </c>
      <c r="AE656">
        <f>J656="OPEN"</f>
        <v>0</v>
      </c>
      <c r="AF656">
        <f>AND(J656&lt;&gt;"",J656&lt;&gt;"OK",J656&lt;&gt;"OPEN")</f>
        <v>0</v>
      </c>
      <c r="AH656">
        <v>645</v>
      </c>
      <c r="AI656">
        <f>IF(AH656&gt;$AZ$11,"",IF(AH656=0,Journal!$D$3,INDEX($Q$11:$Q$1010,MATCH(AH656,$AD$11:$AD$1010,0))))</f>
        <v>0</v>
      </c>
      <c r="AJ656">
        <v>646</v>
      </c>
      <c r="AK656">
        <f>IF(AJ656&gt;$AZ$11,"",INDEX($P$11:$P$1010,MATCH(AJ656,$AD$11:$AD$1010,0)))</f>
        <v>0</v>
      </c>
    </row>
    <row r="657" spans="1:37">
      <c r="A657">
        <f>COUNTA(Journal!A657:M657)&gt;0</f>
        <v>0</v>
      </c>
      <c r="B657">
        <f>IF(Journal!$C657="",0,IFERROR(MATCH(Journal!$C657,Markets!$A$5:$A$154,0),0))</f>
        <v>0</v>
      </c>
      <c r="C657">
        <f>IF(B657&gt;0,INDEX(Markets!$C$5:$C$154,B657),"")</f>
        <v>0</v>
      </c>
      <c r="D657">
        <f>IF(B657&gt;0,INDEX(Markets!$F$5:$F$154,B657),"")</f>
        <v>0</v>
      </c>
      <c r="E657">
        <f>IF(B657&gt;0,IF(INDEX(Markets!$G$5:$G$154,B657)="",Journal!$D$4,INDEX(Markets!$G$5:$G$154,B657)),"")</f>
        <v>0</v>
      </c>
      <c r="F657">
        <f>IF(B657&gt;0,N(INDEX(Markets!$H$5:$H$154,B657)),0)</f>
        <v>0</v>
      </c>
      <c r="G657">
        <f>IF(Journal!$D657="LONG",1,IF(Journal!$D657="SHORT",-1,0))</f>
        <v>0</v>
      </c>
      <c r="H657">
        <f>IF(AND(ISNUMBER(Journal!$E657),ISNUMBER(Journal!$F657)),ABS(Journal!$E657-Journal!$F657),"")</f>
        <v>0</v>
      </c>
      <c r="I657">
        <f>IF(NOT(A657),"",IF(Journal!$C657="","INSTRUMENT MISSING",IF(B657=0,"UNKNOWN INSTRUMENT",IF(OR(NOT(ISNUMBER(C657)),NOT(ISNUMBER(D657))),"INSTRUMENT SPECS MISSING",IF(OR(C657&lt;=0,D657&lt;=0),"INSTRUMENT SPECS MISSING",IF(NOT(ISNUMBER(Journal!$E657)),"ENTRY MISSING",IF(NOT(ISNUMBER(Journal!$F657)),"SL MISSING",IF(Journal!$F657=Journal!$E657,"SL = ENTRY",IF(G657=0,"DIRECTION MISSING",IF(G657*(Journal!$E657-Journal!$F657)&lt;=0,"SL WRONG SIDE",IF(NOT(AND(ISNUMBER(Journal!$L657),Journal!$L657&gt;0)),IF(TRUE,"LOTS MISSING","RISK MISSING"),"")))))))))))</f>
        <v>0</v>
      </c>
      <c r="J657">
        <f>IF(NOT(A657),"",IF(I657&lt;&gt;"",I657,IF(AND(ISNUMBER(Journal!$G657),G657*(Journal!$G657-Journal!$E657)&lt;=0),"TP1 WRONG SIDE",IF(AND(ISNUMBER(Journal!$H657),G657*(Journal!$H657-Journal!$E657)&lt;=0),"TP2 WRONG SIDE",IF(AND(ISNUMBER(Journal!$I657),G657*(Journal!$I657-Journal!$E657)&lt;=0),"TP3 WRONG SIDE",IF(Journal!$K657="","OPEN",IF(AND(Journal!$M657&lt;&gt;"",OR(NOT(ISNUMBER(Journal!$M657)),Journal!$M657&lt;=0,Journal!$M657&gt;=1)),"TP1 % INVALID",IF(Journal!$K657="SL","OK",IF(Journal!$K657="TP",IF(ISNUMBER(Journal!$G657),"OK","TP1 MISSING"),IF(Journal!$K657="Manual exit",IF(ISNUMBER(Journal!$J657),"OK","MANUAL MISSING"),IF(Journal!$K657="TP1 + Breakeven",IF(ISNUMBER(Journal!$G657),"OK","TP1 MISSING"),IF(Journal!$K657="TP1 + Manual",IF(ISNUMBER(Journal!$G657),IF(ISNUMBER(Journal!$J657),"OK","MANUAL MISSING"),IF(ISNUMBER(Journal!$J657),"TP1 MISSING","TP1 &amp; MANUAL MISSING")),IF(Journal!$K657="Multiple TP",IF(ISNUMBER(Journal!$G657),IF(ISNUMBER(Journal!$H657),"OK","TP2 MISSING"),IF(ISNUMBER(Journal!$H657),"TP1 MISSING","TP1 &amp; TP2 MISSING")),"UNKNOWN OUTCOME")))))))))))))</f>
        <v>0</v>
      </c>
      <c r="K657">
        <f>J657="OK"</f>
        <v>0</v>
      </c>
      <c r="L657">
        <f>IF(ISNUMBER(Journal!$M657),Journal!$M657,0.5)</f>
        <v>0</v>
      </c>
      <c r="M657">
        <f>IF(NOT(K657),"",G657*IF(Journal!$K657="SL",Journal!$F657-Journal!$E657,IF(Journal!$K657="TP",Journal!$G657-Journal!$E657,IF(Journal!$K657="Manual exit",Journal!$J657-Journal!$E657,IF(Journal!$K657="TP1 + Breakeven",L657*(Journal!$G657-Journal!$E657),IF(Journal!$K657="TP1 + Manual",L657*(Journal!$G657-Journal!$E657)+(1-L657)*(Journal!$J657-Journal!$E657),(Journal!$G657+Journal!$H657+IF(ISNUMBER(Journal!$I657),Journal!$I657,0))/IF(ISNUMBER(Journal!$I657),3,2)-Journal!$E657))))))</f>
        <v>0</v>
      </c>
      <c r="N657">
        <f>IF(K657,Journal!$E657+G657*M657,"")</f>
        <v>0</v>
      </c>
      <c r="O657">
        <f>Q656</f>
        <v>0</v>
      </c>
      <c r="P657">
        <f>IF(OR(NOT(A657),I657&lt;&gt;""),"",Journal!$L657)</f>
        <v>0</v>
      </c>
      <c r="Q657">
        <f>O657+IF(K657,V657,0)</f>
        <v>0</v>
      </c>
      <c r="R657">
        <f>IF(P657="","",H657*P657*C657*D657)</f>
        <v>0</v>
      </c>
      <c r="S657">
        <f>IF(K657,M657*P657*C657*D657,"")</f>
        <v>0</v>
      </c>
      <c r="T657">
        <f>IF(K657,-IF(F657&gt;0,F657*Journal!$E657*P657*C657*D657,P657*E657),"")</f>
        <v>0</v>
      </c>
      <c r="U657">
        <f>IF(K657,IF(S657&gt;0,"W",IF(S657&lt;0,"L","B")),"")</f>
        <v>0</v>
      </c>
      <c r="V657">
        <f>IF(K657,S657+T657,"")</f>
        <v>0</v>
      </c>
      <c r="W657">
        <f>IF(K657,V657/O657,"")</f>
        <v>0</v>
      </c>
      <c r="X657">
        <f>IF(K657,M657/H657,"")</f>
        <v>0</v>
      </c>
      <c r="Y657">
        <f>IF(AND(OR(J657="OK",J657="OPEN"),ISNUMBER(Journal!$G657)),G657*(Journal!$G657-Journal!$E657)/H657,"")</f>
        <v>0</v>
      </c>
      <c r="Z657">
        <f>IF(AA657="","",IF(AND(ISNUMBER(Settings!$D$5),ISNUMBER(Settings!$E$5),IF(Settings!$D$5&lt;=Settings!$E$5,AND(AA657&gt;=Settings!$D$5,AA657&lt;Settings!$E$5),OR(AA657&gt;=Settings!$D$5,AA657&lt;Settings!$E$5))),Settings!$A$5,IF(AND(ISNUMBER(Settings!$D$6),ISNUMBER(Settings!$E$6),IF(Settings!$D$6&lt;=Settings!$E$6,AND(AA657&gt;=Settings!$D$6,AA657&lt;Settings!$E$6),OR(AA657&gt;=Settings!$D$6,AA657&lt;Settings!$E$6))),Settings!$A$6,IF(AND(ISNUMBER(Settings!$D$7),ISNUMBER(Settings!$E$7),IF(Settings!$D$7&lt;=Settings!$E$7,AND(AA657&gt;=Settings!$D$7,AA657&lt;Settings!$E$7),OR(AA657&gt;=Settings!$D$7,AA657&lt;Settings!$E$7))),Settings!$A$7,IF(AND(ISNUMBER(Settings!$D$8),ISNUMBER(Settings!$E$8),IF(Settings!$D$8&lt;=Settings!$E$8,AND(AA657&gt;=Settings!$D$8,AA657&lt;Settings!$E$8),OR(AA657&gt;=Settings!$D$8,AA657&lt;Settings!$E$8))),Settings!$A$8,IF(AND(ISNUMBER(Settings!$D$9),ISNUMBER(Settings!$E$9),IF(Settings!$D$9&lt;=Settings!$E$9,AND(AA657&gt;=Settings!$D$9,AA657&lt;Settings!$E$9),OR(AA657&gt;=Settings!$D$9,AA657&lt;Settings!$E$9))),Settings!$A$9,IF(AND(ISNUMBER(Settings!$D$10),ISNUMBER(Settings!$E$10),IF(Settings!$D$10&lt;=Settings!$E$10,AND(AA657&gt;=Settings!$D$10,AA657&lt;Settings!$E$10),OR(AA657&gt;=Settings!$D$10,AA657&lt;Settings!$E$10))),Settings!$A$10,"")))))))</f>
        <v>0</v>
      </c>
      <c r="AA657">
        <f>IF(AND(A657,ISNUMBER(Journal!$B657)),MOD(ROUND(MOD(Journal!$B657,1)*1440,0)-ROUND(Journal!$D$8*60,0),1440),"")</f>
        <v>0</v>
      </c>
      <c r="AB657">
        <f>IF(G657=1,"LONG",IF(G657=-1,"SHORT",""))</f>
        <v>0</v>
      </c>
      <c r="AC657">
        <f>AC656+IF(K657,1,0)</f>
        <v>0</v>
      </c>
      <c r="AD657">
        <f>IF(K657,AC657,"")</f>
        <v>0</v>
      </c>
      <c r="AE657">
        <f>J657="OPEN"</f>
        <v>0</v>
      </c>
      <c r="AF657">
        <f>AND(J657&lt;&gt;"",J657&lt;&gt;"OK",J657&lt;&gt;"OPEN")</f>
        <v>0</v>
      </c>
      <c r="AH657">
        <v>646</v>
      </c>
      <c r="AI657">
        <f>IF(AH657&gt;$AZ$11,"",IF(AH657=0,Journal!$D$3,INDEX($Q$11:$Q$1010,MATCH(AH657,$AD$11:$AD$1010,0))))</f>
        <v>0</v>
      </c>
      <c r="AJ657">
        <v>647</v>
      </c>
      <c r="AK657">
        <f>IF(AJ657&gt;$AZ$11,"",INDEX($P$11:$P$1010,MATCH(AJ657,$AD$11:$AD$1010,0)))</f>
        <v>0</v>
      </c>
    </row>
    <row r="658" spans="1:37">
      <c r="A658">
        <f>COUNTA(Journal!A658:M658)&gt;0</f>
        <v>0</v>
      </c>
      <c r="B658">
        <f>IF(Journal!$C658="",0,IFERROR(MATCH(Journal!$C658,Markets!$A$5:$A$154,0),0))</f>
        <v>0</v>
      </c>
      <c r="C658">
        <f>IF(B658&gt;0,INDEX(Markets!$C$5:$C$154,B658),"")</f>
        <v>0</v>
      </c>
      <c r="D658">
        <f>IF(B658&gt;0,INDEX(Markets!$F$5:$F$154,B658),"")</f>
        <v>0</v>
      </c>
      <c r="E658">
        <f>IF(B658&gt;0,IF(INDEX(Markets!$G$5:$G$154,B658)="",Journal!$D$4,INDEX(Markets!$G$5:$G$154,B658)),"")</f>
        <v>0</v>
      </c>
      <c r="F658">
        <f>IF(B658&gt;0,N(INDEX(Markets!$H$5:$H$154,B658)),0)</f>
        <v>0</v>
      </c>
      <c r="G658">
        <f>IF(Journal!$D658="LONG",1,IF(Journal!$D658="SHORT",-1,0))</f>
        <v>0</v>
      </c>
      <c r="H658">
        <f>IF(AND(ISNUMBER(Journal!$E658),ISNUMBER(Journal!$F658)),ABS(Journal!$E658-Journal!$F658),"")</f>
        <v>0</v>
      </c>
      <c r="I658">
        <f>IF(NOT(A658),"",IF(Journal!$C658="","INSTRUMENT MISSING",IF(B658=0,"UNKNOWN INSTRUMENT",IF(OR(NOT(ISNUMBER(C658)),NOT(ISNUMBER(D658))),"INSTRUMENT SPECS MISSING",IF(OR(C658&lt;=0,D658&lt;=0),"INSTRUMENT SPECS MISSING",IF(NOT(ISNUMBER(Journal!$E658)),"ENTRY MISSING",IF(NOT(ISNUMBER(Journal!$F658)),"SL MISSING",IF(Journal!$F658=Journal!$E658,"SL = ENTRY",IF(G658=0,"DIRECTION MISSING",IF(G658*(Journal!$E658-Journal!$F658)&lt;=0,"SL WRONG SIDE",IF(NOT(AND(ISNUMBER(Journal!$L658),Journal!$L658&gt;0)),IF(TRUE,"LOTS MISSING","RISK MISSING"),"")))))))))))</f>
        <v>0</v>
      </c>
      <c r="J658">
        <f>IF(NOT(A658),"",IF(I658&lt;&gt;"",I658,IF(AND(ISNUMBER(Journal!$G658),G658*(Journal!$G658-Journal!$E658)&lt;=0),"TP1 WRONG SIDE",IF(AND(ISNUMBER(Journal!$H658),G658*(Journal!$H658-Journal!$E658)&lt;=0),"TP2 WRONG SIDE",IF(AND(ISNUMBER(Journal!$I658),G658*(Journal!$I658-Journal!$E658)&lt;=0),"TP3 WRONG SIDE",IF(Journal!$K658="","OPEN",IF(AND(Journal!$M658&lt;&gt;"",OR(NOT(ISNUMBER(Journal!$M658)),Journal!$M658&lt;=0,Journal!$M658&gt;=1)),"TP1 % INVALID",IF(Journal!$K658="SL","OK",IF(Journal!$K658="TP",IF(ISNUMBER(Journal!$G658),"OK","TP1 MISSING"),IF(Journal!$K658="Manual exit",IF(ISNUMBER(Journal!$J658),"OK","MANUAL MISSING"),IF(Journal!$K658="TP1 + Breakeven",IF(ISNUMBER(Journal!$G658),"OK","TP1 MISSING"),IF(Journal!$K658="TP1 + Manual",IF(ISNUMBER(Journal!$G658),IF(ISNUMBER(Journal!$J658),"OK","MANUAL MISSING"),IF(ISNUMBER(Journal!$J658),"TP1 MISSING","TP1 &amp; MANUAL MISSING")),IF(Journal!$K658="Multiple TP",IF(ISNUMBER(Journal!$G658),IF(ISNUMBER(Journal!$H658),"OK","TP2 MISSING"),IF(ISNUMBER(Journal!$H658),"TP1 MISSING","TP1 &amp; TP2 MISSING")),"UNKNOWN OUTCOME")))))))))))))</f>
        <v>0</v>
      </c>
      <c r="K658">
        <f>J658="OK"</f>
        <v>0</v>
      </c>
      <c r="L658">
        <f>IF(ISNUMBER(Journal!$M658),Journal!$M658,0.5)</f>
        <v>0</v>
      </c>
      <c r="M658">
        <f>IF(NOT(K658),"",G658*IF(Journal!$K658="SL",Journal!$F658-Journal!$E658,IF(Journal!$K658="TP",Journal!$G658-Journal!$E658,IF(Journal!$K658="Manual exit",Journal!$J658-Journal!$E658,IF(Journal!$K658="TP1 + Breakeven",L658*(Journal!$G658-Journal!$E658),IF(Journal!$K658="TP1 + Manual",L658*(Journal!$G658-Journal!$E658)+(1-L658)*(Journal!$J658-Journal!$E658),(Journal!$G658+Journal!$H658+IF(ISNUMBER(Journal!$I658),Journal!$I658,0))/IF(ISNUMBER(Journal!$I658),3,2)-Journal!$E658))))))</f>
        <v>0</v>
      </c>
      <c r="N658">
        <f>IF(K658,Journal!$E658+G658*M658,"")</f>
        <v>0</v>
      </c>
      <c r="O658">
        <f>Q657</f>
        <v>0</v>
      </c>
      <c r="P658">
        <f>IF(OR(NOT(A658),I658&lt;&gt;""),"",Journal!$L658)</f>
        <v>0</v>
      </c>
      <c r="Q658">
        <f>O658+IF(K658,V658,0)</f>
        <v>0</v>
      </c>
      <c r="R658">
        <f>IF(P658="","",H658*P658*C658*D658)</f>
        <v>0</v>
      </c>
      <c r="S658">
        <f>IF(K658,M658*P658*C658*D658,"")</f>
        <v>0</v>
      </c>
      <c r="T658">
        <f>IF(K658,-IF(F658&gt;0,F658*Journal!$E658*P658*C658*D658,P658*E658),"")</f>
        <v>0</v>
      </c>
      <c r="U658">
        <f>IF(K658,IF(S658&gt;0,"W",IF(S658&lt;0,"L","B")),"")</f>
        <v>0</v>
      </c>
      <c r="V658">
        <f>IF(K658,S658+T658,"")</f>
        <v>0</v>
      </c>
      <c r="W658">
        <f>IF(K658,V658/O658,"")</f>
        <v>0</v>
      </c>
      <c r="X658">
        <f>IF(K658,M658/H658,"")</f>
        <v>0</v>
      </c>
      <c r="Y658">
        <f>IF(AND(OR(J658="OK",J658="OPEN"),ISNUMBER(Journal!$G658)),G658*(Journal!$G658-Journal!$E658)/H658,"")</f>
        <v>0</v>
      </c>
      <c r="Z658">
        <f>IF(AA658="","",IF(AND(ISNUMBER(Settings!$D$5),ISNUMBER(Settings!$E$5),IF(Settings!$D$5&lt;=Settings!$E$5,AND(AA658&gt;=Settings!$D$5,AA658&lt;Settings!$E$5),OR(AA658&gt;=Settings!$D$5,AA658&lt;Settings!$E$5))),Settings!$A$5,IF(AND(ISNUMBER(Settings!$D$6),ISNUMBER(Settings!$E$6),IF(Settings!$D$6&lt;=Settings!$E$6,AND(AA658&gt;=Settings!$D$6,AA658&lt;Settings!$E$6),OR(AA658&gt;=Settings!$D$6,AA658&lt;Settings!$E$6))),Settings!$A$6,IF(AND(ISNUMBER(Settings!$D$7),ISNUMBER(Settings!$E$7),IF(Settings!$D$7&lt;=Settings!$E$7,AND(AA658&gt;=Settings!$D$7,AA658&lt;Settings!$E$7),OR(AA658&gt;=Settings!$D$7,AA658&lt;Settings!$E$7))),Settings!$A$7,IF(AND(ISNUMBER(Settings!$D$8),ISNUMBER(Settings!$E$8),IF(Settings!$D$8&lt;=Settings!$E$8,AND(AA658&gt;=Settings!$D$8,AA658&lt;Settings!$E$8),OR(AA658&gt;=Settings!$D$8,AA658&lt;Settings!$E$8))),Settings!$A$8,IF(AND(ISNUMBER(Settings!$D$9),ISNUMBER(Settings!$E$9),IF(Settings!$D$9&lt;=Settings!$E$9,AND(AA658&gt;=Settings!$D$9,AA658&lt;Settings!$E$9),OR(AA658&gt;=Settings!$D$9,AA658&lt;Settings!$E$9))),Settings!$A$9,IF(AND(ISNUMBER(Settings!$D$10),ISNUMBER(Settings!$E$10),IF(Settings!$D$10&lt;=Settings!$E$10,AND(AA658&gt;=Settings!$D$10,AA658&lt;Settings!$E$10),OR(AA658&gt;=Settings!$D$10,AA658&lt;Settings!$E$10))),Settings!$A$10,"")))))))</f>
        <v>0</v>
      </c>
      <c r="AA658">
        <f>IF(AND(A658,ISNUMBER(Journal!$B658)),MOD(ROUND(MOD(Journal!$B658,1)*1440,0)-ROUND(Journal!$D$8*60,0),1440),"")</f>
        <v>0</v>
      </c>
      <c r="AB658">
        <f>IF(G658=1,"LONG",IF(G658=-1,"SHORT",""))</f>
        <v>0</v>
      </c>
      <c r="AC658">
        <f>AC657+IF(K658,1,0)</f>
        <v>0</v>
      </c>
      <c r="AD658">
        <f>IF(K658,AC658,"")</f>
        <v>0</v>
      </c>
      <c r="AE658">
        <f>J658="OPEN"</f>
        <v>0</v>
      </c>
      <c r="AF658">
        <f>AND(J658&lt;&gt;"",J658&lt;&gt;"OK",J658&lt;&gt;"OPEN")</f>
        <v>0</v>
      </c>
      <c r="AH658">
        <v>647</v>
      </c>
      <c r="AI658">
        <f>IF(AH658&gt;$AZ$11,"",IF(AH658=0,Journal!$D$3,INDEX($Q$11:$Q$1010,MATCH(AH658,$AD$11:$AD$1010,0))))</f>
        <v>0</v>
      </c>
      <c r="AJ658">
        <v>648</v>
      </c>
      <c r="AK658">
        <f>IF(AJ658&gt;$AZ$11,"",INDEX($P$11:$P$1010,MATCH(AJ658,$AD$11:$AD$1010,0)))</f>
        <v>0</v>
      </c>
    </row>
    <row r="659" spans="1:37">
      <c r="A659">
        <f>COUNTA(Journal!A659:M659)&gt;0</f>
        <v>0</v>
      </c>
      <c r="B659">
        <f>IF(Journal!$C659="",0,IFERROR(MATCH(Journal!$C659,Markets!$A$5:$A$154,0),0))</f>
        <v>0</v>
      </c>
      <c r="C659">
        <f>IF(B659&gt;0,INDEX(Markets!$C$5:$C$154,B659),"")</f>
        <v>0</v>
      </c>
      <c r="D659">
        <f>IF(B659&gt;0,INDEX(Markets!$F$5:$F$154,B659),"")</f>
        <v>0</v>
      </c>
      <c r="E659">
        <f>IF(B659&gt;0,IF(INDEX(Markets!$G$5:$G$154,B659)="",Journal!$D$4,INDEX(Markets!$G$5:$G$154,B659)),"")</f>
        <v>0</v>
      </c>
      <c r="F659">
        <f>IF(B659&gt;0,N(INDEX(Markets!$H$5:$H$154,B659)),0)</f>
        <v>0</v>
      </c>
      <c r="G659">
        <f>IF(Journal!$D659="LONG",1,IF(Journal!$D659="SHORT",-1,0))</f>
        <v>0</v>
      </c>
      <c r="H659">
        <f>IF(AND(ISNUMBER(Journal!$E659),ISNUMBER(Journal!$F659)),ABS(Journal!$E659-Journal!$F659),"")</f>
        <v>0</v>
      </c>
      <c r="I659">
        <f>IF(NOT(A659),"",IF(Journal!$C659="","INSTRUMENT MISSING",IF(B659=0,"UNKNOWN INSTRUMENT",IF(OR(NOT(ISNUMBER(C659)),NOT(ISNUMBER(D659))),"INSTRUMENT SPECS MISSING",IF(OR(C659&lt;=0,D659&lt;=0),"INSTRUMENT SPECS MISSING",IF(NOT(ISNUMBER(Journal!$E659)),"ENTRY MISSING",IF(NOT(ISNUMBER(Journal!$F659)),"SL MISSING",IF(Journal!$F659=Journal!$E659,"SL = ENTRY",IF(G659=0,"DIRECTION MISSING",IF(G659*(Journal!$E659-Journal!$F659)&lt;=0,"SL WRONG SIDE",IF(NOT(AND(ISNUMBER(Journal!$L659),Journal!$L659&gt;0)),IF(TRUE,"LOTS MISSING","RISK MISSING"),"")))))))))))</f>
        <v>0</v>
      </c>
      <c r="J659">
        <f>IF(NOT(A659),"",IF(I659&lt;&gt;"",I659,IF(AND(ISNUMBER(Journal!$G659),G659*(Journal!$G659-Journal!$E659)&lt;=0),"TP1 WRONG SIDE",IF(AND(ISNUMBER(Journal!$H659),G659*(Journal!$H659-Journal!$E659)&lt;=0),"TP2 WRONG SIDE",IF(AND(ISNUMBER(Journal!$I659),G659*(Journal!$I659-Journal!$E659)&lt;=0),"TP3 WRONG SIDE",IF(Journal!$K659="","OPEN",IF(AND(Journal!$M659&lt;&gt;"",OR(NOT(ISNUMBER(Journal!$M659)),Journal!$M659&lt;=0,Journal!$M659&gt;=1)),"TP1 % INVALID",IF(Journal!$K659="SL","OK",IF(Journal!$K659="TP",IF(ISNUMBER(Journal!$G659),"OK","TP1 MISSING"),IF(Journal!$K659="Manual exit",IF(ISNUMBER(Journal!$J659),"OK","MANUAL MISSING"),IF(Journal!$K659="TP1 + Breakeven",IF(ISNUMBER(Journal!$G659),"OK","TP1 MISSING"),IF(Journal!$K659="TP1 + Manual",IF(ISNUMBER(Journal!$G659),IF(ISNUMBER(Journal!$J659),"OK","MANUAL MISSING"),IF(ISNUMBER(Journal!$J659),"TP1 MISSING","TP1 &amp; MANUAL MISSING")),IF(Journal!$K659="Multiple TP",IF(ISNUMBER(Journal!$G659),IF(ISNUMBER(Journal!$H659),"OK","TP2 MISSING"),IF(ISNUMBER(Journal!$H659),"TP1 MISSING","TP1 &amp; TP2 MISSING")),"UNKNOWN OUTCOME")))))))))))))</f>
        <v>0</v>
      </c>
      <c r="K659">
        <f>J659="OK"</f>
        <v>0</v>
      </c>
      <c r="L659">
        <f>IF(ISNUMBER(Journal!$M659),Journal!$M659,0.5)</f>
        <v>0</v>
      </c>
      <c r="M659">
        <f>IF(NOT(K659),"",G659*IF(Journal!$K659="SL",Journal!$F659-Journal!$E659,IF(Journal!$K659="TP",Journal!$G659-Journal!$E659,IF(Journal!$K659="Manual exit",Journal!$J659-Journal!$E659,IF(Journal!$K659="TP1 + Breakeven",L659*(Journal!$G659-Journal!$E659),IF(Journal!$K659="TP1 + Manual",L659*(Journal!$G659-Journal!$E659)+(1-L659)*(Journal!$J659-Journal!$E659),(Journal!$G659+Journal!$H659+IF(ISNUMBER(Journal!$I659),Journal!$I659,0))/IF(ISNUMBER(Journal!$I659),3,2)-Journal!$E659))))))</f>
        <v>0</v>
      </c>
      <c r="N659">
        <f>IF(K659,Journal!$E659+G659*M659,"")</f>
        <v>0</v>
      </c>
      <c r="O659">
        <f>Q658</f>
        <v>0</v>
      </c>
      <c r="P659">
        <f>IF(OR(NOT(A659),I659&lt;&gt;""),"",Journal!$L659)</f>
        <v>0</v>
      </c>
      <c r="Q659">
        <f>O659+IF(K659,V659,0)</f>
        <v>0</v>
      </c>
      <c r="R659">
        <f>IF(P659="","",H659*P659*C659*D659)</f>
        <v>0</v>
      </c>
      <c r="S659">
        <f>IF(K659,M659*P659*C659*D659,"")</f>
        <v>0</v>
      </c>
      <c r="T659">
        <f>IF(K659,-IF(F659&gt;0,F659*Journal!$E659*P659*C659*D659,P659*E659),"")</f>
        <v>0</v>
      </c>
      <c r="U659">
        <f>IF(K659,IF(S659&gt;0,"W",IF(S659&lt;0,"L","B")),"")</f>
        <v>0</v>
      </c>
      <c r="V659">
        <f>IF(K659,S659+T659,"")</f>
        <v>0</v>
      </c>
      <c r="W659">
        <f>IF(K659,V659/O659,"")</f>
        <v>0</v>
      </c>
      <c r="X659">
        <f>IF(K659,M659/H659,"")</f>
        <v>0</v>
      </c>
      <c r="Y659">
        <f>IF(AND(OR(J659="OK",J659="OPEN"),ISNUMBER(Journal!$G659)),G659*(Journal!$G659-Journal!$E659)/H659,"")</f>
        <v>0</v>
      </c>
      <c r="Z659">
        <f>IF(AA659="","",IF(AND(ISNUMBER(Settings!$D$5),ISNUMBER(Settings!$E$5),IF(Settings!$D$5&lt;=Settings!$E$5,AND(AA659&gt;=Settings!$D$5,AA659&lt;Settings!$E$5),OR(AA659&gt;=Settings!$D$5,AA659&lt;Settings!$E$5))),Settings!$A$5,IF(AND(ISNUMBER(Settings!$D$6),ISNUMBER(Settings!$E$6),IF(Settings!$D$6&lt;=Settings!$E$6,AND(AA659&gt;=Settings!$D$6,AA659&lt;Settings!$E$6),OR(AA659&gt;=Settings!$D$6,AA659&lt;Settings!$E$6))),Settings!$A$6,IF(AND(ISNUMBER(Settings!$D$7),ISNUMBER(Settings!$E$7),IF(Settings!$D$7&lt;=Settings!$E$7,AND(AA659&gt;=Settings!$D$7,AA659&lt;Settings!$E$7),OR(AA659&gt;=Settings!$D$7,AA659&lt;Settings!$E$7))),Settings!$A$7,IF(AND(ISNUMBER(Settings!$D$8),ISNUMBER(Settings!$E$8),IF(Settings!$D$8&lt;=Settings!$E$8,AND(AA659&gt;=Settings!$D$8,AA659&lt;Settings!$E$8),OR(AA659&gt;=Settings!$D$8,AA659&lt;Settings!$E$8))),Settings!$A$8,IF(AND(ISNUMBER(Settings!$D$9),ISNUMBER(Settings!$E$9),IF(Settings!$D$9&lt;=Settings!$E$9,AND(AA659&gt;=Settings!$D$9,AA659&lt;Settings!$E$9),OR(AA659&gt;=Settings!$D$9,AA659&lt;Settings!$E$9))),Settings!$A$9,IF(AND(ISNUMBER(Settings!$D$10),ISNUMBER(Settings!$E$10),IF(Settings!$D$10&lt;=Settings!$E$10,AND(AA659&gt;=Settings!$D$10,AA659&lt;Settings!$E$10),OR(AA659&gt;=Settings!$D$10,AA659&lt;Settings!$E$10))),Settings!$A$10,"")))))))</f>
        <v>0</v>
      </c>
      <c r="AA659">
        <f>IF(AND(A659,ISNUMBER(Journal!$B659)),MOD(ROUND(MOD(Journal!$B659,1)*1440,0)-ROUND(Journal!$D$8*60,0),1440),"")</f>
        <v>0</v>
      </c>
      <c r="AB659">
        <f>IF(G659=1,"LONG",IF(G659=-1,"SHORT",""))</f>
        <v>0</v>
      </c>
      <c r="AC659">
        <f>AC658+IF(K659,1,0)</f>
        <v>0</v>
      </c>
      <c r="AD659">
        <f>IF(K659,AC659,"")</f>
        <v>0</v>
      </c>
      <c r="AE659">
        <f>J659="OPEN"</f>
        <v>0</v>
      </c>
      <c r="AF659">
        <f>AND(J659&lt;&gt;"",J659&lt;&gt;"OK",J659&lt;&gt;"OPEN")</f>
        <v>0</v>
      </c>
      <c r="AH659">
        <v>648</v>
      </c>
      <c r="AI659">
        <f>IF(AH659&gt;$AZ$11,"",IF(AH659=0,Journal!$D$3,INDEX($Q$11:$Q$1010,MATCH(AH659,$AD$11:$AD$1010,0))))</f>
        <v>0</v>
      </c>
      <c r="AJ659">
        <v>649</v>
      </c>
      <c r="AK659">
        <f>IF(AJ659&gt;$AZ$11,"",INDEX($P$11:$P$1010,MATCH(AJ659,$AD$11:$AD$1010,0)))</f>
        <v>0</v>
      </c>
    </row>
    <row r="660" spans="1:37">
      <c r="A660">
        <f>COUNTA(Journal!A660:M660)&gt;0</f>
        <v>0</v>
      </c>
      <c r="B660">
        <f>IF(Journal!$C660="",0,IFERROR(MATCH(Journal!$C660,Markets!$A$5:$A$154,0),0))</f>
        <v>0</v>
      </c>
      <c r="C660">
        <f>IF(B660&gt;0,INDEX(Markets!$C$5:$C$154,B660),"")</f>
        <v>0</v>
      </c>
      <c r="D660">
        <f>IF(B660&gt;0,INDEX(Markets!$F$5:$F$154,B660),"")</f>
        <v>0</v>
      </c>
      <c r="E660">
        <f>IF(B660&gt;0,IF(INDEX(Markets!$G$5:$G$154,B660)="",Journal!$D$4,INDEX(Markets!$G$5:$G$154,B660)),"")</f>
        <v>0</v>
      </c>
      <c r="F660">
        <f>IF(B660&gt;0,N(INDEX(Markets!$H$5:$H$154,B660)),0)</f>
        <v>0</v>
      </c>
      <c r="G660">
        <f>IF(Journal!$D660="LONG",1,IF(Journal!$D660="SHORT",-1,0))</f>
        <v>0</v>
      </c>
      <c r="H660">
        <f>IF(AND(ISNUMBER(Journal!$E660),ISNUMBER(Journal!$F660)),ABS(Journal!$E660-Journal!$F660),"")</f>
        <v>0</v>
      </c>
      <c r="I660">
        <f>IF(NOT(A660),"",IF(Journal!$C660="","INSTRUMENT MISSING",IF(B660=0,"UNKNOWN INSTRUMENT",IF(OR(NOT(ISNUMBER(C660)),NOT(ISNUMBER(D660))),"INSTRUMENT SPECS MISSING",IF(OR(C660&lt;=0,D660&lt;=0),"INSTRUMENT SPECS MISSING",IF(NOT(ISNUMBER(Journal!$E660)),"ENTRY MISSING",IF(NOT(ISNUMBER(Journal!$F660)),"SL MISSING",IF(Journal!$F660=Journal!$E660,"SL = ENTRY",IF(G660=0,"DIRECTION MISSING",IF(G660*(Journal!$E660-Journal!$F660)&lt;=0,"SL WRONG SIDE",IF(NOT(AND(ISNUMBER(Journal!$L660),Journal!$L660&gt;0)),IF(TRUE,"LOTS MISSING","RISK MISSING"),"")))))))))))</f>
        <v>0</v>
      </c>
      <c r="J660">
        <f>IF(NOT(A660),"",IF(I660&lt;&gt;"",I660,IF(AND(ISNUMBER(Journal!$G660),G660*(Journal!$G660-Journal!$E660)&lt;=0),"TP1 WRONG SIDE",IF(AND(ISNUMBER(Journal!$H660),G660*(Journal!$H660-Journal!$E660)&lt;=0),"TP2 WRONG SIDE",IF(AND(ISNUMBER(Journal!$I660),G660*(Journal!$I660-Journal!$E660)&lt;=0),"TP3 WRONG SIDE",IF(Journal!$K660="","OPEN",IF(AND(Journal!$M660&lt;&gt;"",OR(NOT(ISNUMBER(Journal!$M660)),Journal!$M660&lt;=0,Journal!$M660&gt;=1)),"TP1 % INVALID",IF(Journal!$K660="SL","OK",IF(Journal!$K660="TP",IF(ISNUMBER(Journal!$G660),"OK","TP1 MISSING"),IF(Journal!$K660="Manual exit",IF(ISNUMBER(Journal!$J660),"OK","MANUAL MISSING"),IF(Journal!$K660="TP1 + Breakeven",IF(ISNUMBER(Journal!$G660),"OK","TP1 MISSING"),IF(Journal!$K660="TP1 + Manual",IF(ISNUMBER(Journal!$G660),IF(ISNUMBER(Journal!$J660),"OK","MANUAL MISSING"),IF(ISNUMBER(Journal!$J660),"TP1 MISSING","TP1 &amp; MANUAL MISSING")),IF(Journal!$K660="Multiple TP",IF(ISNUMBER(Journal!$G660),IF(ISNUMBER(Journal!$H660),"OK","TP2 MISSING"),IF(ISNUMBER(Journal!$H660),"TP1 MISSING","TP1 &amp; TP2 MISSING")),"UNKNOWN OUTCOME")))))))))))))</f>
        <v>0</v>
      </c>
      <c r="K660">
        <f>J660="OK"</f>
        <v>0</v>
      </c>
      <c r="L660">
        <f>IF(ISNUMBER(Journal!$M660),Journal!$M660,0.5)</f>
        <v>0</v>
      </c>
      <c r="M660">
        <f>IF(NOT(K660),"",G660*IF(Journal!$K660="SL",Journal!$F660-Journal!$E660,IF(Journal!$K660="TP",Journal!$G660-Journal!$E660,IF(Journal!$K660="Manual exit",Journal!$J660-Journal!$E660,IF(Journal!$K660="TP1 + Breakeven",L660*(Journal!$G660-Journal!$E660),IF(Journal!$K660="TP1 + Manual",L660*(Journal!$G660-Journal!$E660)+(1-L660)*(Journal!$J660-Journal!$E660),(Journal!$G660+Journal!$H660+IF(ISNUMBER(Journal!$I660),Journal!$I660,0))/IF(ISNUMBER(Journal!$I660),3,2)-Journal!$E660))))))</f>
        <v>0</v>
      </c>
      <c r="N660">
        <f>IF(K660,Journal!$E660+G660*M660,"")</f>
        <v>0</v>
      </c>
      <c r="O660">
        <f>Q659</f>
        <v>0</v>
      </c>
      <c r="P660">
        <f>IF(OR(NOT(A660),I660&lt;&gt;""),"",Journal!$L660)</f>
        <v>0</v>
      </c>
      <c r="Q660">
        <f>O660+IF(K660,V660,0)</f>
        <v>0</v>
      </c>
      <c r="R660">
        <f>IF(P660="","",H660*P660*C660*D660)</f>
        <v>0</v>
      </c>
      <c r="S660">
        <f>IF(K660,M660*P660*C660*D660,"")</f>
        <v>0</v>
      </c>
      <c r="T660">
        <f>IF(K660,-IF(F660&gt;0,F660*Journal!$E660*P660*C660*D660,P660*E660),"")</f>
        <v>0</v>
      </c>
      <c r="U660">
        <f>IF(K660,IF(S660&gt;0,"W",IF(S660&lt;0,"L","B")),"")</f>
        <v>0</v>
      </c>
      <c r="V660">
        <f>IF(K660,S660+T660,"")</f>
        <v>0</v>
      </c>
      <c r="W660">
        <f>IF(K660,V660/O660,"")</f>
        <v>0</v>
      </c>
      <c r="X660">
        <f>IF(K660,M660/H660,"")</f>
        <v>0</v>
      </c>
      <c r="Y660">
        <f>IF(AND(OR(J660="OK",J660="OPEN"),ISNUMBER(Journal!$G660)),G660*(Journal!$G660-Journal!$E660)/H660,"")</f>
        <v>0</v>
      </c>
      <c r="Z660">
        <f>IF(AA660="","",IF(AND(ISNUMBER(Settings!$D$5),ISNUMBER(Settings!$E$5),IF(Settings!$D$5&lt;=Settings!$E$5,AND(AA660&gt;=Settings!$D$5,AA660&lt;Settings!$E$5),OR(AA660&gt;=Settings!$D$5,AA660&lt;Settings!$E$5))),Settings!$A$5,IF(AND(ISNUMBER(Settings!$D$6),ISNUMBER(Settings!$E$6),IF(Settings!$D$6&lt;=Settings!$E$6,AND(AA660&gt;=Settings!$D$6,AA660&lt;Settings!$E$6),OR(AA660&gt;=Settings!$D$6,AA660&lt;Settings!$E$6))),Settings!$A$6,IF(AND(ISNUMBER(Settings!$D$7),ISNUMBER(Settings!$E$7),IF(Settings!$D$7&lt;=Settings!$E$7,AND(AA660&gt;=Settings!$D$7,AA660&lt;Settings!$E$7),OR(AA660&gt;=Settings!$D$7,AA660&lt;Settings!$E$7))),Settings!$A$7,IF(AND(ISNUMBER(Settings!$D$8),ISNUMBER(Settings!$E$8),IF(Settings!$D$8&lt;=Settings!$E$8,AND(AA660&gt;=Settings!$D$8,AA660&lt;Settings!$E$8),OR(AA660&gt;=Settings!$D$8,AA660&lt;Settings!$E$8))),Settings!$A$8,IF(AND(ISNUMBER(Settings!$D$9),ISNUMBER(Settings!$E$9),IF(Settings!$D$9&lt;=Settings!$E$9,AND(AA660&gt;=Settings!$D$9,AA660&lt;Settings!$E$9),OR(AA660&gt;=Settings!$D$9,AA660&lt;Settings!$E$9))),Settings!$A$9,IF(AND(ISNUMBER(Settings!$D$10),ISNUMBER(Settings!$E$10),IF(Settings!$D$10&lt;=Settings!$E$10,AND(AA660&gt;=Settings!$D$10,AA660&lt;Settings!$E$10),OR(AA660&gt;=Settings!$D$10,AA660&lt;Settings!$E$10))),Settings!$A$10,"")))))))</f>
        <v>0</v>
      </c>
      <c r="AA660">
        <f>IF(AND(A660,ISNUMBER(Journal!$B660)),MOD(ROUND(MOD(Journal!$B660,1)*1440,0)-ROUND(Journal!$D$8*60,0),1440),"")</f>
        <v>0</v>
      </c>
      <c r="AB660">
        <f>IF(G660=1,"LONG",IF(G660=-1,"SHORT",""))</f>
        <v>0</v>
      </c>
      <c r="AC660">
        <f>AC659+IF(K660,1,0)</f>
        <v>0</v>
      </c>
      <c r="AD660">
        <f>IF(K660,AC660,"")</f>
        <v>0</v>
      </c>
      <c r="AE660">
        <f>J660="OPEN"</f>
        <v>0</v>
      </c>
      <c r="AF660">
        <f>AND(J660&lt;&gt;"",J660&lt;&gt;"OK",J660&lt;&gt;"OPEN")</f>
        <v>0</v>
      </c>
      <c r="AH660">
        <v>649</v>
      </c>
      <c r="AI660">
        <f>IF(AH660&gt;$AZ$11,"",IF(AH660=0,Journal!$D$3,INDEX($Q$11:$Q$1010,MATCH(AH660,$AD$11:$AD$1010,0))))</f>
        <v>0</v>
      </c>
      <c r="AJ660">
        <v>650</v>
      </c>
      <c r="AK660">
        <f>IF(AJ660&gt;$AZ$11,"",INDEX($P$11:$P$1010,MATCH(AJ660,$AD$11:$AD$1010,0)))</f>
        <v>0</v>
      </c>
    </row>
    <row r="661" spans="1:37">
      <c r="A661">
        <f>COUNTA(Journal!A661:M661)&gt;0</f>
        <v>0</v>
      </c>
      <c r="B661">
        <f>IF(Journal!$C661="",0,IFERROR(MATCH(Journal!$C661,Markets!$A$5:$A$154,0),0))</f>
        <v>0</v>
      </c>
      <c r="C661">
        <f>IF(B661&gt;0,INDEX(Markets!$C$5:$C$154,B661),"")</f>
        <v>0</v>
      </c>
      <c r="D661">
        <f>IF(B661&gt;0,INDEX(Markets!$F$5:$F$154,B661),"")</f>
        <v>0</v>
      </c>
      <c r="E661">
        <f>IF(B661&gt;0,IF(INDEX(Markets!$G$5:$G$154,B661)="",Journal!$D$4,INDEX(Markets!$G$5:$G$154,B661)),"")</f>
        <v>0</v>
      </c>
      <c r="F661">
        <f>IF(B661&gt;0,N(INDEX(Markets!$H$5:$H$154,B661)),0)</f>
        <v>0</v>
      </c>
      <c r="G661">
        <f>IF(Journal!$D661="LONG",1,IF(Journal!$D661="SHORT",-1,0))</f>
        <v>0</v>
      </c>
      <c r="H661">
        <f>IF(AND(ISNUMBER(Journal!$E661),ISNUMBER(Journal!$F661)),ABS(Journal!$E661-Journal!$F661),"")</f>
        <v>0</v>
      </c>
      <c r="I661">
        <f>IF(NOT(A661),"",IF(Journal!$C661="","INSTRUMENT MISSING",IF(B661=0,"UNKNOWN INSTRUMENT",IF(OR(NOT(ISNUMBER(C661)),NOT(ISNUMBER(D661))),"INSTRUMENT SPECS MISSING",IF(OR(C661&lt;=0,D661&lt;=0),"INSTRUMENT SPECS MISSING",IF(NOT(ISNUMBER(Journal!$E661)),"ENTRY MISSING",IF(NOT(ISNUMBER(Journal!$F661)),"SL MISSING",IF(Journal!$F661=Journal!$E661,"SL = ENTRY",IF(G661=0,"DIRECTION MISSING",IF(G661*(Journal!$E661-Journal!$F661)&lt;=0,"SL WRONG SIDE",IF(NOT(AND(ISNUMBER(Journal!$L661),Journal!$L661&gt;0)),IF(TRUE,"LOTS MISSING","RISK MISSING"),"")))))))))))</f>
        <v>0</v>
      </c>
      <c r="J661">
        <f>IF(NOT(A661),"",IF(I661&lt;&gt;"",I661,IF(AND(ISNUMBER(Journal!$G661),G661*(Journal!$G661-Journal!$E661)&lt;=0),"TP1 WRONG SIDE",IF(AND(ISNUMBER(Journal!$H661),G661*(Journal!$H661-Journal!$E661)&lt;=0),"TP2 WRONG SIDE",IF(AND(ISNUMBER(Journal!$I661),G661*(Journal!$I661-Journal!$E661)&lt;=0),"TP3 WRONG SIDE",IF(Journal!$K661="","OPEN",IF(AND(Journal!$M661&lt;&gt;"",OR(NOT(ISNUMBER(Journal!$M661)),Journal!$M661&lt;=0,Journal!$M661&gt;=1)),"TP1 % INVALID",IF(Journal!$K661="SL","OK",IF(Journal!$K661="TP",IF(ISNUMBER(Journal!$G661),"OK","TP1 MISSING"),IF(Journal!$K661="Manual exit",IF(ISNUMBER(Journal!$J661),"OK","MANUAL MISSING"),IF(Journal!$K661="TP1 + Breakeven",IF(ISNUMBER(Journal!$G661),"OK","TP1 MISSING"),IF(Journal!$K661="TP1 + Manual",IF(ISNUMBER(Journal!$G661),IF(ISNUMBER(Journal!$J661),"OK","MANUAL MISSING"),IF(ISNUMBER(Journal!$J661),"TP1 MISSING","TP1 &amp; MANUAL MISSING")),IF(Journal!$K661="Multiple TP",IF(ISNUMBER(Journal!$G661),IF(ISNUMBER(Journal!$H661),"OK","TP2 MISSING"),IF(ISNUMBER(Journal!$H661),"TP1 MISSING","TP1 &amp; TP2 MISSING")),"UNKNOWN OUTCOME")))))))))))))</f>
        <v>0</v>
      </c>
      <c r="K661">
        <f>J661="OK"</f>
        <v>0</v>
      </c>
      <c r="L661">
        <f>IF(ISNUMBER(Journal!$M661),Journal!$M661,0.5)</f>
        <v>0</v>
      </c>
      <c r="M661">
        <f>IF(NOT(K661),"",G661*IF(Journal!$K661="SL",Journal!$F661-Journal!$E661,IF(Journal!$K661="TP",Journal!$G661-Journal!$E661,IF(Journal!$K661="Manual exit",Journal!$J661-Journal!$E661,IF(Journal!$K661="TP1 + Breakeven",L661*(Journal!$G661-Journal!$E661),IF(Journal!$K661="TP1 + Manual",L661*(Journal!$G661-Journal!$E661)+(1-L661)*(Journal!$J661-Journal!$E661),(Journal!$G661+Journal!$H661+IF(ISNUMBER(Journal!$I661),Journal!$I661,0))/IF(ISNUMBER(Journal!$I661),3,2)-Journal!$E661))))))</f>
        <v>0</v>
      </c>
      <c r="N661">
        <f>IF(K661,Journal!$E661+G661*M661,"")</f>
        <v>0</v>
      </c>
      <c r="O661">
        <f>Q660</f>
        <v>0</v>
      </c>
      <c r="P661">
        <f>IF(OR(NOT(A661),I661&lt;&gt;""),"",Journal!$L661)</f>
        <v>0</v>
      </c>
      <c r="Q661">
        <f>O661+IF(K661,V661,0)</f>
        <v>0</v>
      </c>
      <c r="R661">
        <f>IF(P661="","",H661*P661*C661*D661)</f>
        <v>0</v>
      </c>
      <c r="S661">
        <f>IF(K661,M661*P661*C661*D661,"")</f>
        <v>0</v>
      </c>
      <c r="T661">
        <f>IF(K661,-IF(F661&gt;0,F661*Journal!$E661*P661*C661*D661,P661*E661),"")</f>
        <v>0</v>
      </c>
      <c r="U661">
        <f>IF(K661,IF(S661&gt;0,"W",IF(S661&lt;0,"L","B")),"")</f>
        <v>0</v>
      </c>
      <c r="V661">
        <f>IF(K661,S661+T661,"")</f>
        <v>0</v>
      </c>
      <c r="W661">
        <f>IF(K661,V661/O661,"")</f>
        <v>0</v>
      </c>
      <c r="X661">
        <f>IF(K661,M661/H661,"")</f>
        <v>0</v>
      </c>
      <c r="Y661">
        <f>IF(AND(OR(J661="OK",J661="OPEN"),ISNUMBER(Journal!$G661)),G661*(Journal!$G661-Journal!$E661)/H661,"")</f>
        <v>0</v>
      </c>
      <c r="Z661">
        <f>IF(AA661="","",IF(AND(ISNUMBER(Settings!$D$5),ISNUMBER(Settings!$E$5),IF(Settings!$D$5&lt;=Settings!$E$5,AND(AA661&gt;=Settings!$D$5,AA661&lt;Settings!$E$5),OR(AA661&gt;=Settings!$D$5,AA661&lt;Settings!$E$5))),Settings!$A$5,IF(AND(ISNUMBER(Settings!$D$6),ISNUMBER(Settings!$E$6),IF(Settings!$D$6&lt;=Settings!$E$6,AND(AA661&gt;=Settings!$D$6,AA661&lt;Settings!$E$6),OR(AA661&gt;=Settings!$D$6,AA661&lt;Settings!$E$6))),Settings!$A$6,IF(AND(ISNUMBER(Settings!$D$7),ISNUMBER(Settings!$E$7),IF(Settings!$D$7&lt;=Settings!$E$7,AND(AA661&gt;=Settings!$D$7,AA661&lt;Settings!$E$7),OR(AA661&gt;=Settings!$D$7,AA661&lt;Settings!$E$7))),Settings!$A$7,IF(AND(ISNUMBER(Settings!$D$8),ISNUMBER(Settings!$E$8),IF(Settings!$D$8&lt;=Settings!$E$8,AND(AA661&gt;=Settings!$D$8,AA661&lt;Settings!$E$8),OR(AA661&gt;=Settings!$D$8,AA661&lt;Settings!$E$8))),Settings!$A$8,IF(AND(ISNUMBER(Settings!$D$9),ISNUMBER(Settings!$E$9),IF(Settings!$D$9&lt;=Settings!$E$9,AND(AA661&gt;=Settings!$D$9,AA661&lt;Settings!$E$9),OR(AA661&gt;=Settings!$D$9,AA661&lt;Settings!$E$9))),Settings!$A$9,IF(AND(ISNUMBER(Settings!$D$10),ISNUMBER(Settings!$E$10),IF(Settings!$D$10&lt;=Settings!$E$10,AND(AA661&gt;=Settings!$D$10,AA661&lt;Settings!$E$10),OR(AA661&gt;=Settings!$D$10,AA661&lt;Settings!$E$10))),Settings!$A$10,"")))))))</f>
        <v>0</v>
      </c>
      <c r="AA661">
        <f>IF(AND(A661,ISNUMBER(Journal!$B661)),MOD(ROUND(MOD(Journal!$B661,1)*1440,0)-ROUND(Journal!$D$8*60,0),1440),"")</f>
        <v>0</v>
      </c>
      <c r="AB661">
        <f>IF(G661=1,"LONG",IF(G661=-1,"SHORT",""))</f>
        <v>0</v>
      </c>
      <c r="AC661">
        <f>AC660+IF(K661,1,0)</f>
        <v>0</v>
      </c>
      <c r="AD661">
        <f>IF(K661,AC661,"")</f>
        <v>0</v>
      </c>
      <c r="AE661">
        <f>J661="OPEN"</f>
        <v>0</v>
      </c>
      <c r="AF661">
        <f>AND(J661&lt;&gt;"",J661&lt;&gt;"OK",J661&lt;&gt;"OPEN")</f>
        <v>0</v>
      </c>
      <c r="AH661">
        <v>650</v>
      </c>
      <c r="AI661">
        <f>IF(AH661&gt;$AZ$11,"",IF(AH661=0,Journal!$D$3,INDEX($Q$11:$Q$1010,MATCH(AH661,$AD$11:$AD$1010,0))))</f>
        <v>0</v>
      </c>
      <c r="AJ661">
        <v>651</v>
      </c>
      <c r="AK661">
        <f>IF(AJ661&gt;$AZ$11,"",INDEX($P$11:$P$1010,MATCH(AJ661,$AD$11:$AD$1010,0)))</f>
        <v>0</v>
      </c>
    </row>
    <row r="662" spans="1:37">
      <c r="A662">
        <f>COUNTA(Journal!A662:M662)&gt;0</f>
        <v>0</v>
      </c>
      <c r="B662">
        <f>IF(Journal!$C662="",0,IFERROR(MATCH(Journal!$C662,Markets!$A$5:$A$154,0),0))</f>
        <v>0</v>
      </c>
      <c r="C662">
        <f>IF(B662&gt;0,INDEX(Markets!$C$5:$C$154,B662),"")</f>
        <v>0</v>
      </c>
      <c r="D662">
        <f>IF(B662&gt;0,INDEX(Markets!$F$5:$F$154,B662),"")</f>
        <v>0</v>
      </c>
      <c r="E662">
        <f>IF(B662&gt;0,IF(INDEX(Markets!$G$5:$G$154,B662)="",Journal!$D$4,INDEX(Markets!$G$5:$G$154,B662)),"")</f>
        <v>0</v>
      </c>
      <c r="F662">
        <f>IF(B662&gt;0,N(INDEX(Markets!$H$5:$H$154,B662)),0)</f>
        <v>0</v>
      </c>
      <c r="G662">
        <f>IF(Journal!$D662="LONG",1,IF(Journal!$D662="SHORT",-1,0))</f>
        <v>0</v>
      </c>
      <c r="H662">
        <f>IF(AND(ISNUMBER(Journal!$E662),ISNUMBER(Journal!$F662)),ABS(Journal!$E662-Journal!$F662),"")</f>
        <v>0</v>
      </c>
      <c r="I662">
        <f>IF(NOT(A662),"",IF(Journal!$C662="","INSTRUMENT MISSING",IF(B662=0,"UNKNOWN INSTRUMENT",IF(OR(NOT(ISNUMBER(C662)),NOT(ISNUMBER(D662))),"INSTRUMENT SPECS MISSING",IF(OR(C662&lt;=0,D662&lt;=0),"INSTRUMENT SPECS MISSING",IF(NOT(ISNUMBER(Journal!$E662)),"ENTRY MISSING",IF(NOT(ISNUMBER(Journal!$F662)),"SL MISSING",IF(Journal!$F662=Journal!$E662,"SL = ENTRY",IF(G662=0,"DIRECTION MISSING",IF(G662*(Journal!$E662-Journal!$F662)&lt;=0,"SL WRONG SIDE",IF(NOT(AND(ISNUMBER(Journal!$L662),Journal!$L662&gt;0)),IF(TRUE,"LOTS MISSING","RISK MISSING"),"")))))))))))</f>
        <v>0</v>
      </c>
      <c r="J662">
        <f>IF(NOT(A662),"",IF(I662&lt;&gt;"",I662,IF(AND(ISNUMBER(Journal!$G662),G662*(Journal!$G662-Journal!$E662)&lt;=0),"TP1 WRONG SIDE",IF(AND(ISNUMBER(Journal!$H662),G662*(Journal!$H662-Journal!$E662)&lt;=0),"TP2 WRONG SIDE",IF(AND(ISNUMBER(Journal!$I662),G662*(Journal!$I662-Journal!$E662)&lt;=0),"TP3 WRONG SIDE",IF(Journal!$K662="","OPEN",IF(AND(Journal!$M662&lt;&gt;"",OR(NOT(ISNUMBER(Journal!$M662)),Journal!$M662&lt;=0,Journal!$M662&gt;=1)),"TP1 % INVALID",IF(Journal!$K662="SL","OK",IF(Journal!$K662="TP",IF(ISNUMBER(Journal!$G662),"OK","TP1 MISSING"),IF(Journal!$K662="Manual exit",IF(ISNUMBER(Journal!$J662),"OK","MANUAL MISSING"),IF(Journal!$K662="TP1 + Breakeven",IF(ISNUMBER(Journal!$G662),"OK","TP1 MISSING"),IF(Journal!$K662="TP1 + Manual",IF(ISNUMBER(Journal!$G662),IF(ISNUMBER(Journal!$J662),"OK","MANUAL MISSING"),IF(ISNUMBER(Journal!$J662),"TP1 MISSING","TP1 &amp; MANUAL MISSING")),IF(Journal!$K662="Multiple TP",IF(ISNUMBER(Journal!$G662),IF(ISNUMBER(Journal!$H662),"OK","TP2 MISSING"),IF(ISNUMBER(Journal!$H662),"TP1 MISSING","TP1 &amp; TP2 MISSING")),"UNKNOWN OUTCOME")))))))))))))</f>
        <v>0</v>
      </c>
      <c r="K662">
        <f>J662="OK"</f>
        <v>0</v>
      </c>
      <c r="L662">
        <f>IF(ISNUMBER(Journal!$M662),Journal!$M662,0.5)</f>
        <v>0</v>
      </c>
      <c r="M662">
        <f>IF(NOT(K662),"",G662*IF(Journal!$K662="SL",Journal!$F662-Journal!$E662,IF(Journal!$K662="TP",Journal!$G662-Journal!$E662,IF(Journal!$K662="Manual exit",Journal!$J662-Journal!$E662,IF(Journal!$K662="TP1 + Breakeven",L662*(Journal!$G662-Journal!$E662),IF(Journal!$K662="TP1 + Manual",L662*(Journal!$G662-Journal!$E662)+(1-L662)*(Journal!$J662-Journal!$E662),(Journal!$G662+Journal!$H662+IF(ISNUMBER(Journal!$I662),Journal!$I662,0))/IF(ISNUMBER(Journal!$I662),3,2)-Journal!$E662))))))</f>
        <v>0</v>
      </c>
      <c r="N662">
        <f>IF(K662,Journal!$E662+G662*M662,"")</f>
        <v>0</v>
      </c>
      <c r="O662">
        <f>Q661</f>
        <v>0</v>
      </c>
      <c r="P662">
        <f>IF(OR(NOT(A662),I662&lt;&gt;""),"",Journal!$L662)</f>
        <v>0</v>
      </c>
      <c r="Q662">
        <f>O662+IF(K662,V662,0)</f>
        <v>0</v>
      </c>
      <c r="R662">
        <f>IF(P662="","",H662*P662*C662*D662)</f>
        <v>0</v>
      </c>
      <c r="S662">
        <f>IF(K662,M662*P662*C662*D662,"")</f>
        <v>0</v>
      </c>
      <c r="T662">
        <f>IF(K662,-IF(F662&gt;0,F662*Journal!$E662*P662*C662*D662,P662*E662),"")</f>
        <v>0</v>
      </c>
      <c r="U662">
        <f>IF(K662,IF(S662&gt;0,"W",IF(S662&lt;0,"L","B")),"")</f>
        <v>0</v>
      </c>
      <c r="V662">
        <f>IF(K662,S662+T662,"")</f>
        <v>0</v>
      </c>
      <c r="W662">
        <f>IF(K662,V662/O662,"")</f>
        <v>0</v>
      </c>
      <c r="X662">
        <f>IF(K662,M662/H662,"")</f>
        <v>0</v>
      </c>
      <c r="Y662">
        <f>IF(AND(OR(J662="OK",J662="OPEN"),ISNUMBER(Journal!$G662)),G662*(Journal!$G662-Journal!$E662)/H662,"")</f>
        <v>0</v>
      </c>
      <c r="Z662">
        <f>IF(AA662="","",IF(AND(ISNUMBER(Settings!$D$5),ISNUMBER(Settings!$E$5),IF(Settings!$D$5&lt;=Settings!$E$5,AND(AA662&gt;=Settings!$D$5,AA662&lt;Settings!$E$5),OR(AA662&gt;=Settings!$D$5,AA662&lt;Settings!$E$5))),Settings!$A$5,IF(AND(ISNUMBER(Settings!$D$6),ISNUMBER(Settings!$E$6),IF(Settings!$D$6&lt;=Settings!$E$6,AND(AA662&gt;=Settings!$D$6,AA662&lt;Settings!$E$6),OR(AA662&gt;=Settings!$D$6,AA662&lt;Settings!$E$6))),Settings!$A$6,IF(AND(ISNUMBER(Settings!$D$7),ISNUMBER(Settings!$E$7),IF(Settings!$D$7&lt;=Settings!$E$7,AND(AA662&gt;=Settings!$D$7,AA662&lt;Settings!$E$7),OR(AA662&gt;=Settings!$D$7,AA662&lt;Settings!$E$7))),Settings!$A$7,IF(AND(ISNUMBER(Settings!$D$8),ISNUMBER(Settings!$E$8),IF(Settings!$D$8&lt;=Settings!$E$8,AND(AA662&gt;=Settings!$D$8,AA662&lt;Settings!$E$8),OR(AA662&gt;=Settings!$D$8,AA662&lt;Settings!$E$8))),Settings!$A$8,IF(AND(ISNUMBER(Settings!$D$9),ISNUMBER(Settings!$E$9),IF(Settings!$D$9&lt;=Settings!$E$9,AND(AA662&gt;=Settings!$D$9,AA662&lt;Settings!$E$9),OR(AA662&gt;=Settings!$D$9,AA662&lt;Settings!$E$9))),Settings!$A$9,IF(AND(ISNUMBER(Settings!$D$10),ISNUMBER(Settings!$E$10),IF(Settings!$D$10&lt;=Settings!$E$10,AND(AA662&gt;=Settings!$D$10,AA662&lt;Settings!$E$10),OR(AA662&gt;=Settings!$D$10,AA662&lt;Settings!$E$10))),Settings!$A$10,"")))))))</f>
        <v>0</v>
      </c>
      <c r="AA662">
        <f>IF(AND(A662,ISNUMBER(Journal!$B662)),MOD(ROUND(MOD(Journal!$B662,1)*1440,0)-ROUND(Journal!$D$8*60,0),1440),"")</f>
        <v>0</v>
      </c>
      <c r="AB662">
        <f>IF(G662=1,"LONG",IF(G662=-1,"SHORT",""))</f>
        <v>0</v>
      </c>
      <c r="AC662">
        <f>AC661+IF(K662,1,0)</f>
        <v>0</v>
      </c>
      <c r="AD662">
        <f>IF(K662,AC662,"")</f>
        <v>0</v>
      </c>
      <c r="AE662">
        <f>J662="OPEN"</f>
        <v>0</v>
      </c>
      <c r="AF662">
        <f>AND(J662&lt;&gt;"",J662&lt;&gt;"OK",J662&lt;&gt;"OPEN")</f>
        <v>0</v>
      </c>
      <c r="AH662">
        <v>651</v>
      </c>
      <c r="AI662">
        <f>IF(AH662&gt;$AZ$11,"",IF(AH662=0,Journal!$D$3,INDEX($Q$11:$Q$1010,MATCH(AH662,$AD$11:$AD$1010,0))))</f>
        <v>0</v>
      </c>
      <c r="AJ662">
        <v>652</v>
      </c>
      <c r="AK662">
        <f>IF(AJ662&gt;$AZ$11,"",INDEX($P$11:$P$1010,MATCH(AJ662,$AD$11:$AD$1010,0)))</f>
        <v>0</v>
      </c>
    </row>
    <row r="663" spans="1:37">
      <c r="A663">
        <f>COUNTA(Journal!A663:M663)&gt;0</f>
        <v>0</v>
      </c>
      <c r="B663">
        <f>IF(Journal!$C663="",0,IFERROR(MATCH(Journal!$C663,Markets!$A$5:$A$154,0),0))</f>
        <v>0</v>
      </c>
      <c r="C663">
        <f>IF(B663&gt;0,INDEX(Markets!$C$5:$C$154,B663),"")</f>
        <v>0</v>
      </c>
      <c r="D663">
        <f>IF(B663&gt;0,INDEX(Markets!$F$5:$F$154,B663),"")</f>
        <v>0</v>
      </c>
      <c r="E663">
        <f>IF(B663&gt;0,IF(INDEX(Markets!$G$5:$G$154,B663)="",Journal!$D$4,INDEX(Markets!$G$5:$G$154,B663)),"")</f>
        <v>0</v>
      </c>
      <c r="F663">
        <f>IF(B663&gt;0,N(INDEX(Markets!$H$5:$H$154,B663)),0)</f>
        <v>0</v>
      </c>
      <c r="G663">
        <f>IF(Journal!$D663="LONG",1,IF(Journal!$D663="SHORT",-1,0))</f>
        <v>0</v>
      </c>
      <c r="H663">
        <f>IF(AND(ISNUMBER(Journal!$E663),ISNUMBER(Journal!$F663)),ABS(Journal!$E663-Journal!$F663),"")</f>
        <v>0</v>
      </c>
      <c r="I663">
        <f>IF(NOT(A663),"",IF(Journal!$C663="","INSTRUMENT MISSING",IF(B663=0,"UNKNOWN INSTRUMENT",IF(OR(NOT(ISNUMBER(C663)),NOT(ISNUMBER(D663))),"INSTRUMENT SPECS MISSING",IF(OR(C663&lt;=0,D663&lt;=0),"INSTRUMENT SPECS MISSING",IF(NOT(ISNUMBER(Journal!$E663)),"ENTRY MISSING",IF(NOT(ISNUMBER(Journal!$F663)),"SL MISSING",IF(Journal!$F663=Journal!$E663,"SL = ENTRY",IF(G663=0,"DIRECTION MISSING",IF(G663*(Journal!$E663-Journal!$F663)&lt;=0,"SL WRONG SIDE",IF(NOT(AND(ISNUMBER(Journal!$L663),Journal!$L663&gt;0)),IF(TRUE,"LOTS MISSING","RISK MISSING"),"")))))))))))</f>
        <v>0</v>
      </c>
      <c r="J663">
        <f>IF(NOT(A663),"",IF(I663&lt;&gt;"",I663,IF(AND(ISNUMBER(Journal!$G663),G663*(Journal!$G663-Journal!$E663)&lt;=0),"TP1 WRONG SIDE",IF(AND(ISNUMBER(Journal!$H663),G663*(Journal!$H663-Journal!$E663)&lt;=0),"TP2 WRONG SIDE",IF(AND(ISNUMBER(Journal!$I663),G663*(Journal!$I663-Journal!$E663)&lt;=0),"TP3 WRONG SIDE",IF(Journal!$K663="","OPEN",IF(AND(Journal!$M663&lt;&gt;"",OR(NOT(ISNUMBER(Journal!$M663)),Journal!$M663&lt;=0,Journal!$M663&gt;=1)),"TP1 % INVALID",IF(Journal!$K663="SL","OK",IF(Journal!$K663="TP",IF(ISNUMBER(Journal!$G663),"OK","TP1 MISSING"),IF(Journal!$K663="Manual exit",IF(ISNUMBER(Journal!$J663),"OK","MANUAL MISSING"),IF(Journal!$K663="TP1 + Breakeven",IF(ISNUMBER(Journal!$G663),"OK","TP1 MISSING"),IF(Journal!$K663="TP1 + Manual",IF(ISNUMBER(Journal!$G663),IF(ISNUMBER(Journal!$J663),"OK","MANUAL MISSING"),IF(ISNUMBER(Journal!$J663),"TP1 MISSING","TP1 &amp; MANUAL MISSING")),IF(Journal!$K663="Multiple TP",IF(ISNUMBER(Journal!$G663),IF(ISNUMBER(Journal!$H663),"OK","TP2 MISSING"),IF(ISNUMBER(Journal!$H663),"TP1 MISSING","TP1 &amp; TP2 MISSING")),"UNKNOWN OUTCOME")))))))))))))</f>
        <v>0</v>
      </c>
      <c r="K663">
        <f>J663="OK"</f>
        <v>0</v>
      </c>
      <c r="L663">
        <f>IF(ISNUMBER(Journal!$M663),Journal!$M663,0.5)</f>
        <v>0</v>
      </c>
      <c r="M663">
        <f>IF(NOT(K663),"",G663*IF(Journal!$K663="SL",Journal!$F663-Journal!$E663,IF(Journal!$K663="TP",Journal!$G663-Journal!$E663,IF(Journal!$K663="Manual exit",Journal!$J663-Journal!$E663,IF(Journal!$K663="TP1 + Breakeven",L663*(Journal!$G663-Journal!$E663),IF(Journal!$K663="TP1 + Manual",L663*(Journal!$G663-Journal!$E663)+(1-L663)*(Journal!$J663-Journal!$E663),(Journal!$G663+Journal!$H663+IF(ISNUMBER(Journal!$I663),Journal!$I663,0))/IF(ISNUMBER(Journal!$I663),3,2)-Journal!$E663))))))</f>
        <v>0</v>
      </c>
      <c r="N663">
        <f>IF(K663,Journal!$E663+G663*M663,"")</f>
        <v>0</v>
      </c>
      <c r="O663">
        <f>Q662</f>
        <v>0</v>
      </c>
      <c r="P663">
        <f>IF(OR(NOT(A663),I663&lt;&gt;""),"",Journal!$L663)</f>
        <v>0</v>
      </c>
      <c r="Q663">
        <f>O663+IF(K663,V663,0)</f>
        <v>0</v>
      </c>
      <c r="R663">
        <f>IF(P663="","",H663*P663*C663*D663)</f>
        <v>0</v>
      </c>
      <c r="S663">
        <f>IF(K663,M663*P663*C663*D663,"")</f>
        <v>0</v>
      </c>
      <c r="T663">
        <f>IF(K663,-IF(F663&gt;0,F663*Journal!$E663*P663*C663*D663,P663*E663),"")</f>
        <v>0</v>
      </c>
      <c r="U663">
        <f>IF(K663,IF(S663&gt;0,"W",IF(S663&lt;0,"L","B")),"")</f>
        <v>0</v>
      </c>
      <c r="V663">
        <f>IF(K663,S663+T663,"")</f>
        <v>0</v>
      </c>
      <c r="W663">
        <f>IF(K663,V663/O663,"")</f>
        <v>0</v>
      </c>
      <c r="X663">
        <f>IF(K663,M663/H663,"")</f>
        <v>0</v>
      </c>
      <c r="Y663">
        <f>IF(AND(OR(J663="OK",J663="OPEN"),ISNUMBER(Journal!$G663)),G663*(Journal!$G663-Journal!$E663)/H663,"")</f>
        <v>0</v>
      </c>
      <c r="Z663">
        <f>IF(AA663="","",IF(AND(ISNUMBER(Settings!$D$5),ISNUMBER(Settings!$E$5),IF(Settings!$D$5&lt;=Settings!$E$5,AND(AA663&gt;=Settings!$D$5,AA663&lt;Settings!$E$5),OR(AA663&gt;=Settings!$D$5,AA663&lt;Settings!$E$5))),Settings!$A$5,IF(AND(ISNUMBER(Settings!$D$6),ISNUMBER(Settings!$E$6),IF(Settings!$D$6&lt;=Settings!$E$6,AND(AA663&gt;=Settings!$D$6,AA663&lt;Settings!$E$6),OR(AA663&gt;=Settings!$D$6,AA663&lt;Settings!$E$6))),Settings!$A$6,IF(AND(ISNUMBER(Settings!$D$7),ISNUMBER(Settings!$E$7),IF(Settings!$D$7&lt;=Settings!$E$7,AND(AA663&gt;=Settings!$D$7,AA663&lt;Settings!$E$7),OR(AA663&gt;=Settings!$D$7,AA663&lt;Settings!$E$7))),Settings!$A$7,IF(AND(ISNUMBER(Settings!$D$8),ISNUMBER(Settings!$E$8),IF(Settings!$D$8&lt;=Settings!$E$8,AND(AA663&gt;=Settings!$D$8,AA663&lt;Settings!$E$8),OR(AA663&gt;=Settings!$D$8,AA663&lt;Settings!$E$8))),Settings!$A$8,IF(AND(ISNUMBER(Settings!$D$9),ISNUMBER(Settings!$E$9),IF(Settings!$D$9&lt;=Settings!$E$9,AND(AA663&gt;=Settings!$D$9,AA663&lt;Settings!$E$9),OR(AA663&gt;=Settings!$D$9,AA663&lt;Settings!$E$9))),Settings!$A$9,IF(AND(ISNUMBER(Settings!$D$10),ISNUMBER(Settings!$E$10),IF(Settings!$D$10&lt;=Settings!$E$10,AND(AA663&gt;=Settings!$D$10,AA663&lt;Settings!$E$10),OR(AA663&gt;=Settings!$D$10,AA663&lt;Settings!$E$10))),Settings!$A$10,"")))))))</f>
        <v>0</v>
      </c>
      <c r="AA663">
        <f>IF(AND(A663,ISNUMBER(Journal!$B663)),MOD(ROUND(MOD(Journal!$B663,1)*1440,0)-ROUND(Journal!$D$8*60,0),1440),"")</f>
        <v>0</v>
      </c>
      <c r="AB663">
        <f>IF(G663=1,"LONG",IF(G663=-1,"SHORT",""))</f>
        <v>0</v>
      </c>
      <c r="AC663">
        <f>AC662+IF(K663,1,0)</f>
        <v>0</v>
      </c>
      <c r="AD663">
        <f>IF(K663,AC663,"")</f>
        <v>0</v>
      </c>
      <c r="AE663">
        <f>J663="OPEN"</f>
        <v>0</v>
      </c>
      <c r="AF663">
        <f>AND(J663&lt;&gt;"",J663&lt;&gt;"OK",J663&lt;&gt;"OPEN")</f>
        <v>0</v>
      </c>
      <c r="AH663">
        <v>652</v>
      </c>
      <c r="AI663">
        <f>IF(AH663&gt;$AZ$11,"",IF(AH663=0,Journal!$D$3,INDEX($Q$11:$Q$1010,MATCH(AH663,$AD$11:$AD$1010,0))))</f>
        <v>0</v>
      </c>
      <c r="AJ663">
        <v>653</v>
      </c>
      <c r="AK663">
        <f>IF(AJ663&gt;$AZ$11,"",INDEX($P$11:$P$1010,MATCH(AJ663,$AD$11:$AD$1010,0)))</f>
        <v>0</v>
      </c>
    </row>
    <row r="664" spans="1:37">
      <c r="A664">
        <f>COUNTA(Journal!A664:M664)&gt;0</f>
        <v>0</v>
      </c>
      <c r="B664">
        <f>IF(Journal!$C664="",0,IFERROR(MATCH(Journal!$C664,Markets!$A$5:$A$154,0),0))</f>
        <v>0</v>
      </c>
      <c r="C664">
        <f>IF(B664&gt;0,INDEX(Markets!$C$5:$C$154,B664),"")</f>
        <v>0</v>
      </c>
      <c r="D664">
        <f>IF(B664&gt;0,INDEX(Markets!$F$5:$F$154,B664),"")</f>
        <v>0</v>
      </c>
      <c r="E664">
        <f>IF(B664&gt;0,IF(INDEX(Markets!$G$5:$G$154,B664)="",Journal!$D$4,INDEX(Markets!$G$5:$G$154,B664)),"")</f>
        <v>0</v>
      </c>
      <c r="F664">
        <f>IF(B664&gt;0,N(INDEX(Markets!$H$5:$H$154,B664)),0)</f>
        <v>0</v>
      </c>
      <c r="G664">
        <f>IF(Journal!$D664="LONG",1,IF(Journal!$D664="SHORT",-1,0))</f>
        <v>0</v>
      </c>
      <c r="H664">
        <f>IF(AND(ISNUMBER(Journal!$E664),ISNUMBER(Journal!$F664)),ABS(Journal!$E664-Journal!$F664),"")</f>
        <v>0</v>
      </c>
      <c r="I664">
        <f>IF(NOT(A664),"",IF(Journal!$C664="","INSTRUMENT MISSING",IF(B664=0,"UNKNOWN INSTRUMENT",IF(OR(NOT(ISNUMBER(C664)),NOT(ISNUMBER(D664))),"INSTRUMENT SPECS MISSING",IF(OR(C664&lt;=0,D664&lt;=0),"INSTRUMENT SPECS MISSING",IF(NOT(ISNUMBER(Journal!$E664)),"ENTRY MISSING",IF(NOT(ISNUMBER(Journal!$F664)),"SL MISSING",IF(Journal!$F664=Journal!$E664,"SL = ENTRY",IF(G664=0,"DIRECTION MISSING",IF(G664*(Journal!$E664-Journal!$F664)&lt;=0,"SL WRONG SIDE",IF(NOT(AND(ISNUMBER(Journal!$L664),Journal!$L664&gt;0)),IF(TRUE,"LOTS MISSING","RISK MISSING"),"")))))))))))</f>
        <v>0</v>
      </c>
      <c r="J664">
        <f>IF(NOT(A664),"",IF(I664&lt;&gt;"",I664,IF(AND(ISNUMBER(Journal!$G664),G664*(Journal!$G664-Journal!$E664)&lt;=0),"TP1 WRONG SIDE",IF(AND(ISNUMBER(Journal!$H664),G664*(Journal!$H664-Journal!$E664)&lt;=0),"TP2 WRONG SIDE",IF(AND(ISNUMBER(Journal!$I664),G664*(Journal!$I664-Journal!$E664)&lt;=0),"TP3 WRONG SIDE",IF(Journal!$K664="","OPEN",IF(AND(Journal!$M664&lt;&gt;"",OR(NOT(ISNUMBER(Journal!$M664)),Journal!$M664&lt;=0,Journal!$M664&gt;=1)),"TP1 % INVALID",IF(Journal!$K664="SL","OK",IF(Journal!$K664="TP",IF(ISNUMBER(Journal!$G664),"OK","TP1 MISSING"),IF(Journal!$K664="Manual exit",IF(ISNUMBER(Journal!$J664),"OK","MANUAL MISSING"),IF(Journal!$K664="TP1 + Breakeven",IF(ISNUMBER(Journal!$G664),"OK","TP1 MISSING"),IF(Journal!$K664="TP1 + Manual",IF(ISNUMBER(Journal!$G664),IF(ISNUMBER(Journal!$J664),"OK","MANUAL MISSING"),IF(ISNUMBER(Journal!$J664),"TP1 MISSING","TP1 &amp; MANUAL MISSING")),IF(Journal!$K664="Multiple TP",IF(ISNUMBER(Journal!$G664),IF(ISNUMBER(Journal!$H664),"OK","TP2 MISSING"),IF(ISNUMBER(Journal!$H664),"TP1 MISSING","TP1 &amp; TP2 MISSING")),"UNKNOWN OUTCOME")))))))))))))</f>
        <v>0</v>
      </c>
      <c r="K664">
        <f>J664="OK"</f>
        <v>0</v>
      </c>
      <c r="L664">
        <f>IF(ISNUMBER(Journal!$M664),Journal!$M664,0.5)</f>
        <v>0</v>
      </c>
      <c r="M664">
        <f>IF(NOT(K664),"",G664*IF(Journal!$K664="SL",Journal!$F664-Journal!$E664,IF(Journal!$K664="TP",Journal!$G664-Journal!$E664,IF(Journal!$K664="Manual exit",Journal!$J664-Journal!$E664,IF(Journal!$K664="TP1 + Breakeven",L664*(Journal!$G664-Journal!$E664),IF(Journal!$K664="TP1 + Manual",L664*(Journal!$G664-Journal!$E664)+(1-L664)*(Journal!$J664-Journal!$E664),(Journal!$G664+Journal!$H664+IF(ISNUMBER(Journal!$I664),Journal!$I664,0))/IF(ISNUMBER(Journal!$I664),3,2)-Journal!$E664))))))</f>
        <v>0</v>
      </c>
      <c r="N664">
        <f>IF(K664,Journal!$E664+G664*M664,"")</f>
        <v>0</v>
      </c>
      <c r="O664">
        <f>Q663</f>
        <v>0</v>
      </c>
      <c r="P664">
        <f>IF(OR(NOT(A664),I664&lt;&gt;""),"",Journal!$L664)</f>
        <v>0</v>
      </c>
      <c r="Q664">
        <f>O664+IF(K664,V664,0)</f>
        <v>0</v>
      </c>
      <c r="R664">
        <f>IF(P664="","",H664*P664*C664*D664)</f>
        <v>0</v>
      </c>
      <c r="S664">
        <f>IF(K664,M664*P664*C664*D664,"")</f>
        <v>0</v>
      </c>
      <c r="T664">
        <f>IF(K664,-IF(F664&gt;0,F664*Journal!$E664*P664*C664*D664,P664*E664),"")</f>
        <v>0</v>
      </c>
      <c r="U664">
        <f>IF(K664,IF(S664&gt;0,"W",IF(S664&lt;0,"L","B")),"")</f>
        <v>0</v>
      </c>
      <c r="V664">
        <f>IF(K664,S664+T664,"")</f>
        <v>0</v>
      </c>
      <c r="W664">
        <f>IF(K664,V664/O664,"")</f>
        <v>0</v>
      </c>
      <c r="X664">
        <f>IF(K664,M664/H664,"")</f>
        <v>0</v>
      </c>
      <c r="Y664">
        <f>IF(AND(OR(J664="OK",J664="OPEN"),ISNUMBER(Journal!$G664)),G664*(Journal!$G664-Journal!$E664)/H664,"")</f>
        <v>0</v>
      </c>
      <c r="Z664">
        <f>IF(AA664="","",IF(AND(ISNUMBER(Settings!$D$5),ISNUMBER(Settings!$E$5),IF(Settings!$D$5&lt;=Settings!$E$5,AND(AA664&gt;=Settings!$D$5,AA664&lt;Settings!$E$5),OR(AA664&gt;=Settings!$D$5,AA664&lt;Settings!$E$5))),Settings!$A$5,IF(AND(ISNUMBER(Settings!$D$6),ISNUMBER(Settings!$E$6),IF(Settings!$D$6&lt;=Settings!$E$6,AND(AA664&gt;=Settings!$D$6,AA664&lt;Settings!$E$6),OR(AA664&gt;=Settings!$D$6,AA664&lt;Settings!$E$6))),Settings!$A$6,IF(AND(ISNUMBER(Settings!$D$7),ISNUMBER(Settings!$E$7),IF(Settings!$D$7&lt;=Settings!$E$7,AND(AA664&gt;=Settings!$D$7,AA664&lt;Settings!$E$7),OR(AA664&gt;=Settings!$D$7,AA664&lt;Settings!$E$7))),Settings!$A$7,IF(AND(ISNUMBER(Settings!$D$8),ISNUMBER(Settings!$E$8),IF(Settings!$D$8&lt;=Settings!$E$8,AND(AA664&gt;=Settings!$D$8,AA664&lt;Settings!$E$8),OR(AA664&gt;=Settings!$D$8,AA664&lt;Settings!$E$8))),Settings!$A$8,IF(AND(ISNUMBER(Settings!$D$9),ISNUMBER(Settings!$E$9),IF(Settings!$D$9&lt;=Settings!$E$9,AND(AA664&gt;=Settings!$D$9,AA664&lt;Settings!$E$9),OR(AA664&gt;=Settings!$D$9,AA664&lt;Settings!$E$9))),Settings!$A$9,IF(AND(ISNUMBER(Settings!$D$10),ISNUMBER(Settings!$E$10),IF(Settings!$D$10&lt;=Settings!$E$10,AND(AA664&gt;=Settings!$D$10,AA664&lt;Settings!$E$10),OR(AA664&gt;=Settings!$D$10,AA664&lt;Settings!$E$10))),Settings!$A$10,"")))))))</f>
        <v>0</v>
      </c>
      <c r="AA664">
        <f>IF(AND(A664,ISNUMBER(Journal!$B664)),MOD(ROUND(MOD(Journal!$B664,1)*1440,0)-ROUND(Journal!$D$8*60,0),1440),"")</f>
        <v>0</v>
      </c>
      <c r="AB664">
        <f>IF(G664=1,"LONG",IF(G664=-1,"SHORT",""))</f>
        <v>0</v>
      </c>
      <c r="AC664">
        <f>AC663+IF(K664,1,0)</f>
        <v>0</v>
      </c>
      <c r="AD664">
        <f>IF(K664,AC664,"")</f>
        <v>0</v>
      </c>
      <c r="AE664">
        <f>J664="OPEN"</f>
        <v>0</v>
      </c>
      <c r="AF664">
        <f>AND(J664&lt;&gt;"",J664&lt;&gt;"OK",J664&lt;&gt;"OPEN")</f>
        <v>0</v>
      </c>
      <c r="AH664">
        <v>653</v>
      </c>
      <c r="AI664">
        <f>IF(AH664&gt;$AZ$11,"",IF(AH664=0,Journal!$D$3,INDEX($Q$11:$Q$1010,MATCH(AH664,$AD$11:$AD$1010,0))))</f>
        <v>0</v>
      </c>
      <c r="AJ664">
        <v>654</v>
      </c>
      <c r="AK664">
        <f>IF(AJ664&gt;$AZ$11,"",INDEX($P$11:$P$1010,MATCH(AJ664,$AD$11:$AD$1010,0)))</f>
        <v>0</v>
      </c>
    </row>
    <row r="665" spans="1:37">
      <c r="A665">
        <f>COUNTA(Journal!A665:M665)&gt;0</f>
        <v>0</v>
      </c>
      <c r="B665">
        <f>IF(Journal!$C665="",0,IFERROR(MATCH(Journal!$C665,Markets!$A$5:$A$154,0),0))</f>
        <v>0</v>
      </c>
      <c r="C665">
        <f>IF(B665&gt;0,INDEX(Markets!$C$5:$C$154,B665),"")</f>
        <v>0</v>
      </c>
      <c r="D665">
        <f>IF(B665&gt;0,INDEX(Markets!$F$5:$F$154,B665),"")</f>
        <v>0</v>
      </c>
      <c r="E665">
        <f>IF(B665&gt;0,IF(INDEX(Markets!$G$5:$G$154,B665)="",Journal!$D$4,INDEX(Markets!$G$5:$G$154,B665)),"")</f>
        <v>0</v>
      </c>
      <c r="F665">
        <f>IF(B665&gt;0,N(INDEX(Markets!$H$5:$H$154,B665)),0)</f>
        <v>0</v>
      </c>
      <c r="G665">
        <f>IF(Journal!$D665="LONG",1,IF(Journal!$D665="SHORT",-1,0))</f>
        <v>0</v>
      </c>
      <c r="H665">
        <f>IF(AND(ISNUMBER(Journal!$E665),ISNUMBER(Journal!$F665)),ABS(Journal!$E665-Journal!$F665),"")</f>
        <v>0</v>
      </c>
      <c r="I665">
        <f>IF(NOT(A665),"",IF(Journal!$C665="","INSTRUMENT MISSING",IF(B665=0,"UNKNOWN INSTRUMENT",IF(OR(NOT(ISNUMBER(C665)),NOT(ISNUMBER(D665))),"INSTRUMENT SPECS MISSING",IF(OR(C665&lt;=0,D665&lt;=0),"INSTRUMENT SPECS MISSING",IF(NOT(ISNUMBER(Journal!$E665)),"ENTRY MISSING",IF(NOT(ISNUMBER(Journal!$F665)),"SL MISSING",IF(Journal!$F665=Journal!$E665,"SL = ENTRY",IF(G665=0,"DIRECTION MISSING",IF(G665*(Journal!$E665-Journal!$F665)&lt;=0,"SL WRONG SIDE",IF(NOT(AND(ISNUMBER(Journal!$L665),Journal!$L665&gt;0)),IF(TRUE,"LOTS MISSING","RISK MISSING"),"")))))))))))</f>
        <v>0</v>
      </c>
      <c r="J665">
        <f>IF(NOT(A665),"",IF(I665&lt;&gt;"",I665,IF(AND(ISNUMBER(Journal!$G665),G665*(Journal!$G665-Journal!$E665)&lt;=0),"TP1 WRONG SIDE",IF(AND(ISNUMBER(Journal!$H665),G665*(Journal!$H665-Journal!$E665)&lt;=0),"TP2 WRONG SIDE",IF(AND(ISNUMBER(Journal!$I665),G665*(Journal!$I665-Journal!$E665)&lt;=0),"TP3 WRONG SIDE",IF(Journal!$K665="","OPEN",IF(AND(Journal!$M665&lt;&gt;"",OR(NOT(ISNUMBER(Journal!$M665)),Journal!$M665&lt;=0,Journal!$M665&gt;=1)),"TP1 % INVALID",IF(Journal!$K665="SL","OK",IF(Journal!$K665="TP",IF(ISNUMBER(Journal!$G665),"OK","TP1 MISSING"),IF(Journal!$K665="Manual exit",IF(ISNUMBER(Journal!$J665),"OK","MANUAL MISSING"),IF(Journal!$K665="TP1 + Breakeven",IF(ISNUMBER(Journal!$G665),"OK","TP1 MISSING"),IF(Journal!$K665="TP1 + Manual",IF(ISNUMBER(Journal!$G665),IF(ISNUMBER(Journal!$J665),"OK","MANUAL MISSING"),IF(ISNUMBER(Journal!$J665),"TP1 MISSING","TP1 &amp; MANUAL MISSING")),IF(Journal!$K665="Multiple TP",IF(ISNUMBER(Journal!$G665),IF(ISNUMBER(Journal!$H665),"OK","TP2 MISSING"),IF(ISNUMBER(Journal!$H665),"TP1 MISSING","TP1 &amp; TP2 MISSING")),"UNKNOWN OUTCOME")))))))))))))</f>
        <v>0</v>
      </c>
      <c r="K665">
        <f>J665="OK"</f>
        <v>0</v>
      </c>
      <c r="L665">
        <f>IF(ISNUMBER(Journal!$M665),Journal!$M665,0.5)</f>
        <v>0</v>
      </c>
      <c r="M665">
        <f>IF(NOT(K665),"",G665*IF(Journal!$K665="SL",Journal!$F665-Journal!$E665,IF(Journal!$K665="TP",Journal!$G665-Journal!$E665,IF(Journal!$K665="Manual exit",Journal!$J665-Journal!$E665,IF(Journal!$K665="TP1 + Breakeven",L665*(Journal!$G665-Journal!$E665),IF(Journal!$K665="TP1 + Manual",L665*(Journal!$G665-Journal!$E665)+(1-L665)*(Journal!$J665-Journal!$E665),(Journal!$G665+Journal!$H665+IF(ISNUMBER(Journal!$I665),Journal!$I665,0))/IF(ISNUMBER(Journal!$I665),3,2)-Journal!$E665))))))</f>
        <v>0</v>
      </c>
      <c r="N665">
        <f>IF(K665,Journal!$E665+G665*M665,"")</f>
        <v>0</v>
      </c>
      <c r="O665">
        <f>Q664</f>
        <v>0</v>
      </c>
      <c r="P665">
        <f>IF(OR(NOT(A665),I665&lt;&gt;""),"",Journal!$L665)</f>
        <v>0</v>
      </c>
      <c r="Q665">
        <f>O665+IF(K665,V665,0)</f>
        <v>0</v>
      </c>
      <c r="R665">
        <f>IF(P665="","",H665*P665*C665*D665)</f>
        <v>0</v>
      </c>
      <c r="S665">
        <f>IF(K665,M665*P665*C665*D665,"")</f>
        <v>0</v>
      </c>
      <c r="T665">
        <f>IF(K665,-IF(F665&gt;0,F665*Journal!$E665*P665*C665*D665,P665*E665),"")</f>
        <v>0</v>
      </c>
      <c r="U665">
        <f>IF(K665,IF(S665&gt;0,"W",IF(S665&lt;0,"L","B")),"")</f>
        <v>0</v>
      </c>
      <c r="V665">
        <f>IF(K665,S665+T665,"")</f>
        <v>0</v>
      </c>
      <c r="W665">
        <f>IF(K665,V665/O665,"")</f>
        <v>0</v>
      </c>
      <c r="X665">
        <f>IF(K665,M665/H665,"")</f>
        <v>0</v>
      </c>
      <c r="Y665">
        <f>IF(AND(OR(J665="OK",J665="OPEN"),ISNUMBER(Journal!$G665)),G665*(Journal!$G665-Journal!$E665)/H665,"")</f>
        <v>0</v>
      </c>
      <c r="Z665">
        <f>IF(AA665="","",IF(AND(ISNUMBER(Settings!$D$5),ISNUMBER(Settings!$E$5),IF(Settings!$D$5&lt;=Settings!$E$5,AND(AA665&gt;=Settings!$D$5,AA665&lt;Settings!$E$5),OR(AA665&gt;=Settings!$D$5,AA665&lt;Settings!$E$5))),Settings!$A$5,IF(AND(ISNUMBER(Settings!$D$6),ISNUMBER(Settings!$E$6),IF(Settings!$D$6&lt;=Settings!$E$6,AND(AA665&gt;=Settings!$D$6,AA665&lt;Settings!$E$6),OR(AA665&gt;=Settings!$D$6,AA665&lt;Settings!$E$6))),Settings!$A$6,IF(AND(ISNUMBER(Settings!$D$7),ISNUMBER(Settings!$E$7),IF(Settings!$D$7&lt;=Settings!$E$7,AND(AA665&gt;=Settings!$D$7,AA665&lt;Settings!$E$7),OR(AA665&gt;=Settings!$D$7,AA665&lt;Settings!$E$7))),Settings!$A$7,IF(AND(ISNUMBER(Settings!$D$8),ISNUMBER(Settings!$E$8),IF(Settings!$D$8&lt;=Settings!$E$8,AND(AA665&gt;=Settings!$D$8,AA665&lt;Settings!$E$8),OR(AA665&gt;=Settings!$D$8,AA665&lt;Settings!$E$8))),Settings!$A$8,IF(AND(ISNUMBER(Settings!$D$9),ISNUMBER(Settings!$E$9),IF(Settings!$D$9&lt;=Settings!$E$9,AND(AA665&gt;=Settings!$D$9,AA665&lt;Settings!$E$9),OR(AA665&gt;=Settings!$D$9,AA665&lt;Settings!$E$9))),Settings!$A$9,IF(AND(ISNUMBER(Settings!$D$10),ISNUMBER(Settings!$E$10),IF(Settings!$D$10&lt;=Settings!$E$10,AND(AA665&gt;=Settings!$D$10,AA665&lt;Settings!$E$10),OR(AA665&gt;=Settings!$D$10,AA665&lt;Settings!$E$10))),Settings!$A$10,"")))))))</f>
        <v>0</v>
      </c>
      <c r="AA665">
        <f>IF(AND(A665,ISNUMBER(Journal!$B665)),MOD(ROUND(MOD(Journal!$B665,1)*1440,0)-ROUND(Journal!$D$8*60,0),1440),"")</f>
        <v>0</v>
      </c>
      <c r="AB665">
        <f>IF(G665=1,"LONG",IF(G665=-1,"SHORT",""))</f>
        <v>0</v>
      </c>
      <c r="AC665">
        <f>AC664+IF(K665,1,0)</f>
        <v>0</v>
      </c>
      <c r="AD665">
        <f>IF(K665,AC665,"")</f>
        <v>0</v>
      </c>
      <c r="AE665">
        <f>J665="OPEN"</f>
        <v>0</v>
      </c>
      <c r="AF665">
        <f>AND(J665&lt;&gt;"",J665&lt;&gt;"OK",J665&lt;&gt;"OPEN")</f>
        <v>0</v>
      </c>
      <c r="AH665">
        <v>654</v>
      </c>
      <c r="AI665">
        <f>IF(AH665&gt;$AZ$11,"",IF(AH665=0,Journal!$D$3,INDEX($Q$11:$Q$1010,MATCH(AH665,$AD$11:$AD$1010,0))))</f>
        <v>0</v>
      </c>
      <c r="AJ665">
        <v>655</v>
      </c>
      <c r="AK665">
        <f>IF(AJ665&gt;$AZ$11,"",INDEX($P$11:$P$1010,MATCH(AJ665,$AD$11:$AD$1010,0)))</f>
        <v>0</v>
      </c>
    </row>
    <row r="666" spans="1:37">
      <c r="A666">
        <f>COUNTA(Journal!A666:M666)&gt;0</f>
        <v>0</v>
      </c>
      <c r="B666">
        <f>IF(Journal!$C666="",0,IFERROR(MATCH(Journal!$C666,Markets!$A$5:$A$154,0),0))</f>
        <v>0</v>
      </c>
      <c r="C666">
        <f>IF(B666&gt;0,INDEX(Markets!$C$5:$C$154,B666),"")</f>
        <v>0</v>
      </c>
      <c r="D666">
        <f>IF(B666&gt;0,INDEX(Markets!$F$5:$F$154,B666),"")</f>
        <v>0</v>
      </c>
      <c r="E666">
        <f>IF(B666&gt;0,IF(INDEX(Markets!$G$5:$G$154,B666)="",Journal!$D$4,INDEX(Markets!$G$5:$G$154,B666)),"")</f>
        <v>0</v>
      </c>
      <c r="F666">
        <f>IF(B666&gt;0,N(INDEX(Markets!$H$5:$H$154,B666)),0)</f>
        <v>0</v>
      </c>
      <c r="G666">
        <f>IF(Journal!$D666="LONG",1,IF(Journal!$D666="SHORT",-1,0))</f>
        <v>0</v>
      </c>
      <c r="H666">
        <f>IF(AND(ISNUMBER(Journal!$E666),ISNUMBER(Journal!$F666)),ABS(Journal!$E666-Journal!$F666),"")</f>
        <v>0</v>
      </c>
      <c r="I666">
        <f>IF(NOT(A666),"",IF(Journal!$C666="","INSTRUMENT MISSING",IF(B666=0,"UNKNOWN INSTRUMENT",IF(OR(NOT(ISNUMBER(C666)),NOT(ISNUMBER(D666))),"INSTRUMENT SPECS MISSING",IF(OR(C666&lt;=0,D666&lt;=0),"INSTRUMENT SPECS MISSING",IF(NOT(ISNUMBER(Journal!$E666)),"ENTRY MISSING",IF(NOT(ISNUMBER(Journal!$F666)),"SL MISSING",IF(Journal!$F666=Journal!$E666,"SL = ENTRY",IF(G666=0,"DIRECTION MISSING",IF(G666*(Journal!$E666-Journal!$F666)&lt;=0,"SL WRONG SIDE",IF(NOT(AND(ISNUMBER(Journal!$L666),Journal!$L666&gt;0)),IF(TRUE,"LOTS MISSING","RISK MISSING"),"")))))))))))</f>
        <v>0</v>
      </c>
      <c r="J666">
        <f>IF(NOT(A666),"",IF(I666&lt;&gt;"",I666,IF(AND(ISNUMBER(Journal!$G666),G666*(Journal!$G666-Journal!$E666)&lt;=0),"TP1 WRONG SIDE",IF(AND(ISNUMBER(Journal!$H666),G666*(Journal!$H666-Journal!$E666)&lt;=0),"TP2 WRONG SIDE",IF(AND(ISNUMBER(Journal!$I666),G666*(Journal!$I666-Journal!$E666)&lt;=0),"TP3 WRONG SIDE",IF(Journal!$K666="","OPEN",IF(AND(Journal!$M666&lt;&gt;"",OR(NOT(ISNUMBER(Journal!$M666)),Journal!$M666&lt;=0,Journal!$M666&gt;=1)),"TP1 % INVALID",IF(Journal!$K666="SL","OK",IF(Journal!$K666="TP",IF(ISNUMBER(Journal!$G666),"OK","TP1 MISSING"),IF(Journal!$K666="Manual exit",IF(ISNUMBER(Journal!$J666),"OK","MANUAL MISSING"),IF(Journal!$K666="TP1 + Breakeven",IF(ISNUMBER(Journal!$G666),"OK","TP1 MISSING"),IF(Journal!$K666="TP1 + Manual",IF(ISNUMBER(Journal!$G666),IF(ISNUMBER(Journal!$J666),"OK","MANUAL MISSING"),IF(ISNUMBER(Journal!$J666),"TP1 MISSING","TP1 &amp; MANUAL MISSING")),IF(Journal!$K666="Multiple TP",IF(ISNUMBER(Journal!$G666),IF(ISNUMBER(Journal!$H666),"OK","TP2 MISSING"),IF(ISNUMBER(Journal!$H666),"TP1 MISSING","TP1 &amp; TP2 MISSING")),"UNKNOWN OUTCOME")))))))))))))</f>
        <v>0</v>
      </c>
      <c r="K666">
        <f>J666="OK"</f>
        <v>0</v>
      </c>
      <c r="L666">
        <f>IF(ISNUMBER(Journal!$M666),Journal!$M666,0.5)</f>
        <v>0</v>
      </c>
      <c r="M666">
        <f>IF(NOT(K666),"",G666*IF(Journal!$K666="SL",Journal!$F666-Journal!$E666,IF(Journal!$K666="TP",Journal!$G666-Journal!$E666,IF(Journal!$K666="Manual exit",Journal!$J666-Journal!$E666,IF(Journal!$K666="TP1 + Breakeven",L666*(Journal!$G666-Journal!$E666),IF(Journal!$K666="TP1 + Manual",L666*(Journal!$G666-Journal!$E666)+(1-L666)*(Journal!$J666-Journal!$E666),(Journal!$G666+Journal!$H666+IF(ISNUMBER(Journal!$I666),Journal!$I666,0))/IF(ISNUMBER(Journal!$I666),3,2)-Journal!$E666))))))</f>
        <v>0</v>
      </c>
      <c r="N666">
        <f>IF(K666,Journal!$E666+G666*M666,"")</f>
        <v>0</v>
      </c>
      <c r="O666">
        <f>Q665</f>
        <v>0</v>
      </c>
      <c r="P666">
        <f>IF(OR(NOT(A666),I666&lt;&gt;""),"",Journal!$L666)</f>
        <v>0</v>
      </c>
      <c r="Q666">
        <f>O666+IF(K666,V666,0)</f>
        <v>0</v>
      </c>
      <c r="R666">
        <f>IF(P666="","",H666*P666*C666*D666)</f>
        <v>0</v>
      </c>
      <c r="S666">
        <f>IF(K666,M666*P666*C666*D666,"")</f>
        <v>0</v>
      </c>
      <c r="T666">
        <f>IF(K666,-IF(F666&gt;0,F666*Journal!$E666*P666*C666*D666,P666*E666),"")</f>
        <v>0</v>
      </c>
      <c r="U666">
        <f>IF(K666,IF(S666&gt;0,"W",IF(S666&lt;0,"L","B")),"")</f>
        <v>0</v>
      </c>
      <c r="V666">
        <f>IF(K666,S666+T666,"")</f>
        <v>0</v>
      </c>
      <c r="W666">
        <f>IF(K666,V666/O666,"")</f>
        <v>0</v>
      </c>
      <c r="X666">
        <f>IF(K666,M666/H666,"")</f>
        <v>0</v>
      </c>
      <c r="Y666">
        <f>IF(AND(OR(J666="OK",J666="OPEN"),ISNUMBER(Journal!$G666)),G666*(Journal!$G666-Journal!$E666)/H666,"")</f>
        <v>0</v>
      </c>
      <c r="Z666">
        <f>IF(AA666="","",IF(AND(ISNUMBER(Settings!$D$5),ISNUMBER(Settings!$E$5),IF(Settings!$D$5&lt;=Settings!$E$5,AND(AA666&gt;=Settings!$D$5,AA666&lt;Settings!$E$5),OR(AA666&gt;=Settings!$D$5,AA666&lt;Settings!$E$5))),Settings!$A$5,IF(AND(ISNUMBER(Settings!$D$6),ISNUMBER(Settings!$E$6),IF(Settings!$D$6&lt;=Settings!$E$6,AND(AA666&gt;=Settings!$D$6,AA666&lt;Settings!$E$6),OR(AA666&gt;=Settings!$D$6,AA666&lt;Settings!$E$6))),Settings!$A$6,IF(AND(ISNUMBER(Settings!$D$7),ISNUMBER(Settings!$E$7),IF(Settings!$D$7&lt;=Settings!$E$7,AND(AA666&gt;=Settings!$D$7,AA666&lt;Settings!$E$7),OR(AA666&gt;=Settings!$D$7,AA666&lt;Settings!$E$7))),Settings!$A$7,IF(AND(ISNUMBER(Settings!$D$8),ISNUMBER(Settings!$E$8),IF(Settings!$D$8&lt;=Settings!$E$8,AND(AA666&gt;=Settings!$D$8,AA666&lt;Settings!$E$8),OR(AA666&gt;=Settings!$D$8,AA666&lt;Settings!$E$8))),Settings!$A$8,IF(AND(ISNUMBER(Settings!$D$9),ISNUMBER(Settings!$E$9),IF(Settings!$D$9&lt;=Settings!$E$9,AND(AA666&gt;=Settings!$D$9,AA666&lt;Settings!$E$9),OR(AA666&gt;=Settings!$D$9,AA666&lt;Settings!$E$9))),Settings!$A$9,IF(AND(ISNUMBER(Settings!$D$10),ISNUMBER(Settings!$E$10),IF(Settings!$D$10&lt;=Settings!$E$10,AND(AA666&gt;=Settings!$D$10,AA666&lt;Settings!$E$10),OR(AA666&gt;=Settings!$D$10,AA666&lt;Settings!$E$10))),Settings!$A$10,"")))))))</f>
        <v>0</v>
      </c>
      <c r="AA666">
        <f>IF(AND(A666,ISNUMBER(Journal!$B666)),MOD(ROUND(MOD(Journal!$B666,1)*1440,0)-ROUND(Journal!$D$8*60,0),1440),"")</f>
        <v>0</v>
      </c>
      <c r="AB666">
        <f>IF(G666=1,"LONG",IF(G666=-1,"SHORT",""))</f>
        <v>0</v>
      </c>
      <c r="AC666">
        <f>AC665+IF(K666,1,0)</f>
        <v>0</v>
      </c>
      <c r="AD666">
        <f>IF(K666,AC666,"")</f>
        <v>0</v>
      </c>
      <c r="AE666">
        <f>J666="OPEN"</f>
        <v>0</v>
      </c>
      <c r="AF666">
        <f>AND(J666&lt;&gt;"",J666&lt;&gt;"OK",J666&lt;&gt;"OPEN")</f>
        <v>0</v>
      </c>
      <c r="AH666">
        <v>655</v>
      </c>
      <c r="AI666">
        <f>IF(AH666&gt;$AZ$11,"",IF(AH666=0,Journal!$D$3,INDEX($Q$11:$Q$1010,MATCH(AH666,$AD$11:$AD$1010,0))))</f>
        <v>0</v>
      </c>
      <c r="AJ666">
        <v>656</v>
      </c>
      <c r="AK666">
        <f>IF(AJ666&gt;$AZ$11,"",INDEX($P$11:$P$1010,MATCH(AJ666,$AD$11:$AD$1010,0)))</f>
        <v>0</v>
      </c>
    </row>
    <row r="667" spans="1:37">
      <c r="A667">
        <f>COUNTA(Journal!A667:M667)&gt;0</f>
        <v>0</v>
      </c>
      <c r="B667">
        <f>IF(Journal!$C667="",0,IFERROR(MATCH(Journal!$C667,Markets!$A$5:$A$154,0),0))</f>
        <v>0</v>
      </c>
      <c r="C667">
        <f>IF(B667&gt;0,INDEX(Markets!$C$5:$C$154,B667),"")</f>
        <v>0</v>
      </c>
      <c r="D667">
        <f>IF(B667&gt;0,INDEX(Markets!$F$5:$F$154,B667),"")</f>
        <v>0</v>
      </c>
      <c r="E667">
        <f>IF(B667&gt;0,IF(INDEX(Markets!$G$5:$G$154,B667)="",Journal!$D$4,INDEX(Markets!$G$5:$G$154,B667)),"")</f>
        <v>0</v>
      </c>
      <c r="F667">
        <f>IF(B667&gt;0,N(INDEX(Markets!$H$5:$H$154,B667)),0)</f>
        <v>0</v>
      </c>
      <c r="G667">
        <f>IF(Journal!$D667="LONG",1,IF(Journal!$D667="SHORT",-1,0))</f>
        <v>0</v>
      </c>
      <c r="H667">
        <f>IF(AND(ISNUMBER(Journal!$E667),ISNUMBER(Journal!$F667)),ABS(Journal!$E667-Journal!$F667),"")</f>
        <v>0</v>
      </c>
      <c r="I667">
        <f>IF(NOT(A667),"",IF(Journal!$C667="","INSTRUMENT MISSING",IF(B667=0,"UNKNOWN INSTRUMENT",IF(OR(NOT(ISNUMBER(C667)),NOT(ISNUMBER(D667))),"INSTRUMENT SPECS MISSING",IF(OR(C667&lt;=0,D667&lt;=0),"INSTRUMENT SPECS MISSING",IF(NOT(ISNUMBER(Journal!$E667)),"ENTRY MISSING",IF(NOT(ISNUMBER(Journal!$F667)),"SL MISSING",IF(Journal!$F667=Journal!$E667,"SL = ENTRY",IF(G667=0,"DIRECTION MISSING",IF(G667*(Journal!$E667-Journal!$F667)&lt;=0,"SL WRONG SIDE",IF(NOT(AND(ISNUMBER(Journal!$L667),Journal!$L667&gt;0)),IF(TRUE,"LOTS MISSING","RISK MISSING"),"")))))))))))</f>
        <v>0</v>
      </c>
      <c r="J667">
        <f>IF(NOT(A667),"",IF(I667&lt;&gt;"",I667,IF(AND(ISNUMBER(Journal!$G667),G667*(Journal!$G667-Journal!$E667)&lt;=0),"TP1 WRONG SIDE",IF(AND(ISNUMBER(Journal!$H667),G667*(Journal!$H667-Journal!$E667)&lt;=0),"TP2 WRONG SIDE",IF(AND(ISNUMBER(Journal!$I667),G667*(Journal!$I667-Journal!$E667)&lt;=0),"TP3 WRONG SIDE",IF(Journal!$K667="","OPEN",IF(AND(Journal!$M667&lt;&gt;"",OR(NOT(ISNUMBER(Journal!$M667)),Journal!$M667&lt;=0,Journal!$M667&gt;=1)),"TP1 % INVALID",IF(Journal!$K667="SL","OK",IF(Journal!$K667="TP",IF(ISNUMBER(Journal!$G667),"OK","TP1 MISSING"),IF(Journal!$K667="Manual exit",IF(ISNUMBER(Journal!$J667),"OK","MANUAL MISSING"),IF(Journal!$K667="TP1 + Breakeven",IF(ISNUMBER(Journal!$G667),"OK","TP1 MISSING"),IF(Journal!$K667="TP1 + Manual",IF(ISNUMBER(Journal!$G667),IF(ISNUMBER(Journal!$J667),"OK","MANUAL MISSING"),IF(ISNUMBER(Journal!$J667),"TP1 MISSING","TP1 &amp; MANUAL MISSING")),IF(Journal!$K667="Multiple TP",IF(ISNUMBER(Journal!$G667),IF(ISNUMBER(Journal!$H667),"OK","TP2 MISSING"),IF(ISNUMBER(Journal!$H667),"TP1 MISSING","TP1 &amp; TP2 MISSING")),"UNKNOWN OUTCOME")))))))))))))</f>
        <v>0</v>
      </c>
      <c r="K667">
        <f>J667="OK"</f>
        <v>0</v>
      </c>
      <c r="L667">
        <f>IF(ISNUMBER(Journal!$M667),Journal!$M667,0.5)</f>
        <v>0</v>
      </c>
      <c r="M667">
        <f>IF(NOT(K667),"",G667*IF(Journal!$K667="SL",Journal!$F667-Journal!$E667,IF(Journal!$K667="TP",Journal!$G667-Journal!$E667,IF(Journal!$K667="Manual exit",Journal!$J667-Journal!$E667,IF(Journal!$K667="TP1 + Breakeven",L667*(Journal!$G667-Journal!$E667),IF(Journal!$K667="TP1 + Manual",L667*(Journal!$G667-Journal!$E667)+(1-L667)*(Journal!$J667-Journal!$E667),(Journal!$G667+Journal!$H667+IF(ISNUMBER(Journal!$I667),Journal!$I667,0))/IF(ISNUMBER(Journal!$I667),3,2)-Journal!$E667))))))</f>
        <v>0</v>
      </c>
      <c r="N667">
        <f>IF(K667,Journal!$E667+G667*M667,"")</f>
        <v>0</v>
      </c>
      <c r="O667">
        <f>Q666</f>
        <v>0</v>
      </c>
      <c r="P667">
        <f>IF(OR(NOT(A667),I667&lt;&gt;""),"",Journal!$L667)</f>
        <v>0</v>
      </c>
      <c r="Q667">
        <f>O667+IF(K667,V667,0)</f>
        <v>0</v>
      </c>
      <c r="R667">
        <f>IF(P667="","",H667*P667*C667*D667)</f>
        <v>0</v>
      </c>
      <c r="S667">
        <f>IF(K667,M667*P667*C667*D667,"")</f>
        <v>0</v>
      </c>
      <c r="T667">
        <f>IF(K667,-IF(F667&gt;0,F667*Journal!$E667*P667*C667*D667,P667*E667),"")</f>
        <v>0</v>
      </c>
      <c r="U667">
        <f>IF(K667,IF(S667&gt;0,"W",IF(S667&lt;0,"L","B")),"")</f>
        <v>0</v>
      </c>
      <c r="V667">
        <f>IF(K667,S667+T667,"")</f>
        <v>0</v>
      </c>
      <c r="W667">
        <f>IF(K667,V667/O667,"")</f>
        <v>0</v>
      </c>
      <c r="X667">
        <f>IF(K667,M667/H667,"")</f>
        <v>0</v>
      </c>
      <c r="Y667">
        <f>IF(AND(OR(J667="OK",J667="OPEN"),ISNUMBER(Journal!$G667)),G667*(Journal!$G667-Journal!$E667)/H667,"")</f>
        <v>0</v>
      </c>
      <c r="Z667">
        <f>IF(AA667="","",IF(AND(ISNUMBER(Settings!$D$5),ISNUMBER(Settings!$E$5),IF(Settings!$D$5&lt;=Settings!$E$5,AND(AA667&gt;=Settings!$D$5,AA667&lt;Settings!$E$5),OR(AA667&gt;=Settings!$D$5,AA667&lt;Settings!$E$5))),Settings!$A$5,IF(AND(ISNUMBER(Settings!$D$6),ISNUMBER(Settings!$E$6),IF(Settings!$D$6&lt;=Settings!$E$6,AND(AA667&gt;=Settings!$D$6,AA667&lt;Settings!$E$6),OR(AA667&gt;=Settings!$D$6,AA667&lt;Settings!$E$6))),Settings!$A$6,IF(AND(ISNUMBER(Settings!$D$7),ISNUMBER(Settings!$E$7),IF(Settings!$D$7&lt;=Settings!$E$7,AND(AA667&gt;=Settings!$D$7,AA667&lt;Settings!$E$7),OR(AA667&gt;=Settings!$D$7,AA667&lt;Settings!$E$7))),Settings!$A$7,IF(AND(ISNUMBER(Settings!$D$8),ISNUMBER(Settings!$E$8),IF(Settings!$D$8&lt;=Settings!$E$8,AND(AA667&gt;=Settings!$D$8,AA667&lt;Settings!$E$8),OR(AA667&gt;=Settings!$D$8,AA667&lt;Settings!$E$8))),Settings!$A$8,IF(AND(ISNUMBER(Settings!$D$9),ISNUMBER(Settings!$E$9),IF(Settings!$D$9&lt;=Settings!$E$9,AND(AA667&gt;=Settings!$D$9,AA667&lt;Settings!$E$9),OR(AA667&gt;=Settings!$D$9,AA667&lt;Settings!$E$9))),Settings!$A$9,IF(AND(ISNUMBER(Settings!$D$10),ISNUMBER(Settings!$E$10),IF(Settings!$D$10&lt;=Settings!$E$10,AND(AA667&gt;=Settings!$D$10,AA667&lt;Settings!$E$10),OR(AA667&gt;=Settings!$D$10,AA667&lt;Settings!$E$10))),Settings!$A$10,"")))))))</f>
        <v>0</v>
      </c>
      <c r="AA667">
        <f>IF(AND(A667,ISNUMBER(Journal!$B667)),MOD(ROUND(MOD(Journal!$B667,1)*1440,0)-ROUND(Journal!$D$8*60,0),1440),"")</f>
        <v>0</v>
      </c>
      <c r="AB667">
        <f>IF(G667=1,"LONG",IF(G667=-1,"SHORT",""))</f>
        <v>0</v>
      </c>
      <c r="AC667">
        <f>AC666+IF(K667,1,0)</f>
        <v>0</v>
      </c>
      <c r="AD667">
        <f>IF(K667,AC667,"")</f>
        <v>0</v>
      </c>
      <c r="AE667">
        <f>J667="OPEN"</f>
        <v>0</v>
      </c>
      <c r="AF667">
        <f>AND(J667&lt;&gt;"",J667&lt;&gt;"OK",J667&lt;&gt;"OPEN")</f>
        <v>0</v>
      </c>
      <c r="AH667">
        <v>656</v>
      </c>
      <c r="AI667">
        <f>IF(AH667&gt;$AZ$11,"",IF(AH667=0,Journal!$D$3,INDEX($Q$11:$Q$1010,MATCH(AH667,$AD$11:$AD$1010,0))))</f>
        <v>0</v>
      </c>
      <c r="AJ667">
        <v>657</v>
      </c>
      <c r="AK667">
        <f>IF(AJ667&gt;$AZ$11,"",INDEX($P$11:$P$1010,MATCH(AJ667,$AD$11:$AD$1010,0)))</f>
        <v>0</v>
      </c>
    </row>
    <row r="668" spans="1:37">
      <c r="A668">
        <f>COUNTA(Journal!A668:M668)&gt;0</f>
        <v>0</v>
      </c>
      <c r="B668">
        <f>IF(Journal!$C668="",0,IFERROR(MATCH(Journal!$C668,Markets!$A$5:$A$154,0),0))</f>
        <v>0</v>
      </c>
      <c r="C668">
        <f>IF(B668&gt;0,INDEX(Markets!$C$5:$C$154,B668),"")</f>
        <v>0</v>
      </c>
      <c r="D668">
        <f>IF(B668&gt;0,INDEX(Markets!$F$5:$F$154,B668),"")</f>
        <v>0</v>
      </c>
      <c r="E668">
        <f>IF(B668&gt;0,IF(INDEX(Markets!$G$5:$G$154,B668)="",Journal!$D$4,INDEX(Markets!$G$5:$G$154,B668)),"")</f>
        <v>0</v>
      </c>
      <c r="F668">
        <f>IF(B668&gt;0,N(INDEX(Markets!$H$5:$H$154,B668)),0)</f>
        <v>0</v>
      </c>
      <c r="G668">
        <f>IF(Journal!$D668="LONG",1,IF(Journal!$D668="SHORT",-1,0))</f>
        <v>0</v>
      </c>
      <c r="H668">
        <f>IF(AND(ISNUMBER(Journal!$E668),ISNUMBER(Journal!$F668)),ABS(Journal!$E668-Journal!$F668),"")</f>
        <v>0</v>
      </c>
      <c r="I668">
        <f>IF(NOT(A668),"",IF(Journal!$C668="","INSTRUMENT MISSING",IF(B668=0,"UNKNOWN INSTRUMENT",IF(OR(NOT(ISNUMBER(C668)),NOT(ISNUMBER(D668))),"INSTRUMENT SPECS MISSING",IF(OR(C668&lt;=0,D668&lt;=0),"INSTRUMENT SPECS MISSING",IF(NOT(ISNUMBER(Journal!$E668)),"ENTRY MISSING",IF(NOT(ISNUMBER(Journal!$F668)),"SL MISSING",IF(Journal!$F668=Journal!$E668,"SL = ENTRY",IF(G668=0,"DIRECTION MISSING",IF(G668*(Journal!$E668-Journal!$F668)&lt;=0,"SL WRONG SIDE",IF(NOT(AND(ISNUMBER(Journal!$L668),Journal!$L668&gt;0)),IF(TRUE,"LOTS MISSING","RISK MISSING"),"")))))))))))</f>
        <v>0</v>
      </c>
      <c r="J668">
        <f>IF(NOT(A668),"",IF(I668&lt;&gt;"",I668,IF(AND(ISNUMBER(Journal!$G668),G668*(Journal!$G668-Journal!$E668)&lt;=0),"TP1 WRONG SIDE",IF(AND(ISNUMBER(Journal!$H668),G668*(Journal!$H668-Journal!$E668)&lt;=0),"TP2 WRONG SIDE",IF(AND(ISNUMBER(Journal!$I668),G668*(Journal!$I668-Journal!$E668)&lt;=0),"TP3 WRONG SIDE",IF(Journal!$K668="","OPEN",IF(AND(Journal!$M668&lt;&gt;"",OR(NOT(ISNUMBER(Journal!$M668)),Journal!$M668&lt;=0,Journal!$M668&gt;=1)),"TP1 % INVALID",IF(Journal!$K668="SL","OK",IF(Journal!$K668="TP",IF(ISNUMBER(Journal!$G668),"OK","TP1 MISSING"),IF(Journal!$K668="Manual exit",IF(ISNUMBER(Journal!$J668),"OK","MANUAL MISSING"),IF(Journal!$K668="TP1 + Breakeven",IF(ISNUMBER(Journal!$G668),"OK","TP1 MISSING"),IF(Journal!$K668="TP1 + Manual",IF(ISNUMBER(Journal!$G668),IF(ISNUMBER(Journal!$J668),"OK","MANUAL MISSING"),IF(ISNUMBER(Journal!$J668),"TP1 MISSING","TP1 &amp; MANUAL MISSING")),IF(Journal!$K668="Multiple TP",IF(ISNUMBER(Journal!$G668),IF(ISNUMBER(Journal!$H668),"OK","TP2 MISSING"),IF(ISNUMBER(Journal!$H668),"TP1 MISSING","TP1 &amp; TP2 MISSING")),"UNKNOWN OUTCOME")))))))))))))</f>
        <v>0</v>
      </c>
      <c r="K668">
        <f>J668="OK"</f>
        <v>0</v>
      </c>
      <c r="L668">
        <f>IF(ISNUMBER(Journal!$M668),Journal!$M668,0.5)</f>
        <v>0</v>
      </c>
      <c r="M668">
        <f>IF(NOT(K668),"",G668*IF(Journal!$K668="SL",Journal!$F668-Journal!$E668,IF(Journal!$K668="TP",Journal!$G668-Journal!$E668,IF(Journal!$K668="Manual exit",Journal!$J668-Journal!$E668,IF(Journal!$K668="TP1 + Breakeven",L668*(Journal!$G668-Journal!$E668),IF(Journal!$K668="TP1 + Manual",L668*(Journal!$G668-Journal!$E668)+(1-L668)*(Journal!$J668-Journal!$E668),(Journal!$G668+Journal!$H668+IF(ISNUMBER(Journal!$I668),Journal!$I668,0))/IF(ISNUMBER(Journal!$I668),3,2)-Journal!$E668))))))</f>
        <v>0</v>
      </c>
      <c r="N668">
        <f>IF(K668,Journal!$E668+G668*M668,"")</f>
        <v>0</v>
      </c>
      <c r="O668">
        <f>Q667</f>
        <v>0</v>
      </c>
      <c r="P668">
        <f>IF(OR(NOT(A668),I668&lt;&gt;""),"",Journal!$L668)</f>
        <v>0</v>
      </c>
      <c r="Q668">
        <f>O668+IF(K668,V668,0)</f>
        <v>0</v>
      </c>
      <c r="R668">
        <f>IF(P668="","",H668*P668*C668*D668)</f>
        <v>0</v>
      </c>
      <c r="S668">
        <f>IF(K668,M668*P668*C668*D668,"")</f>
        <v>0</v>
      </c>
      <c r="T668">
        <f>IF(K668,-IF(F668&gt;0,F668*Journal!$E668*P668*C668*D668,P668*E668),"")</f>
        <v>0</v>
      </c>
      <c r="U668">
        <f>IF(K668,IF(S668&gt;0,"W",IF(S668&lt;0,"L","B")),"")</f>
        <v>0</v>
      </c>
      <c r="V668">
        <f>IF(K668,S668+T668,"")</f>
        <v>0</v>
      </c>
      <c r="W668">
        <f>IF(K668,V668/O668,"")</f>
        <v>0</v>
      </c>
      <c r="X668">
        <f>IF(K668,M668/H668,"")</f>
        <v>0</v>
      </c>
      <c r="Y668">
        <f>IF(AND(OR(J668="OK",J668="OPEN"),ISNUMBER(Journal!$G668)),G668*(Journal!$G668-Journal!$E668)/H668,"")</f>
        <v>0</v>
      </c>
      <c r="Z668">
        <f>IF(AA668="","",IF(AND(ISNUMBER(Settings!$D$5),ISNUMBER(Settings!$E$5),IF(Settings!$D$5&lt;=Settings!$E$5,AND(AA668&gt;=Settings!$D$5,AA668&lt;Settings!$E$5),OR(AA668&gt;=Settings!$D$5,AA668&lt;Settings!$E$5))),Settings!$A$5,IF(AND(ISNUMBER(Settings!$D$6),ISNUMBER(Settings!$E$6),IF(Settings!$D$6&lt;=Settings!$E$6,AND(AA668&gt;=Settings!$D$6,AA668&lt;Settings!$E$6),OR(AA668&gt;=Settings!$D$6,AA668&lt;Settings!$E$6))),Settings!$A$6,IF(AND(ISNUMBER(Settings!$D$7),ISNUMBER(Settings!$E$7),IF(Settings!$D$7&lt;=Settings!$E$7,AND(AA668&gt;=Settings!$D$7,AA668&lt;Settings!$E$7),OR(AA668&gt;=Settings!$D$7,AA668&lt;Settings!$E$7))),Settings!$A$7,IF(AND(ISNUMBER(Settings!$D$8),ISNUMBER(Settings!$E$8),IF(Settings!$D$8&lt;=Settings!$E$8,AND(AA668&gt;=Settings!$D$8,AA668&lt;Settings!$E$8),OR(AA668&gt;=Settings!$D$8,AA668&lt;Settings!$E$8))),Settings!$A$8,IF(AND(ISNUMBER(Settings!$D$9),ISNUMBER(Settings!$E$9),IF(Settings!$D$9&lt;=Settings!$E$9,AND(AA668&gt;=Settings!$D$9,AA668&lt;Settings!$E$9),OR(AA668&gt;=Settings!$D$9,AA668&lt;Settings!$E$9))),Settings!$A$9,IF(AND(ISNUMBER(Settings!$D$10),ISNUMBER(Settings!$E$10),IF(Settings!$D$10&lt;=Settings!$E$10,AND(AA668&gt;=Settings!$D$10,AA668&lt;Settings!$E$10),OR(AA668&gt;=Settings!$D$10,AA668&lt;Settings!$E$10))),Settings!$A$10,"")))))))</f>
        <v>0</v>
      </c>
      <c r="AA668">
        <f>IF(AND(A668,ISNUMBER(Journal!$B668)),MOD(ROUND(MOD(Journal!$B668,1)*1440,0)-ROUND(Journal!$D$8*60,0),1440),"")</f>
        <v>0</v>
      </c>
      <c r="AB668">
        <f>IF(G668=1,"LONG",IF(G668=-1,"SHORT",""))</f>
        <v>0</v>
      </c>
      <c r="AC668">
        <f>AC667+IF(K668,1,0)</f>
        <v>0</v>
      </c>
      <c r="AD668">
        <f>IF(K668,AC668,"")</f>
        <v>0</v>
      </c>
      <c r="AE668">
        <f>J668="OPEN"</f>
        <v>0</v>
      </c>
      <c r="AF668">
        <f>AND(J668&lt;&gt;"",J668&lt;&gt;"OK",J668&lt;&gt;"OPEN")</f>
        <v>0</v>
      </c>
      <c r="AH668">
        <v>657</v>
      </c>
      <c r="AI668">
        <f>IF(AH668&gt;$AZ$11,"",IF(AH668=0,Journal!$D$3,INDEX($Q$11:$Q$1010,MATCH(AH668,$AD$11:$AD$1010,0))))</f>
        <v>0</v>
      </c>
      <c r="AJ668">
        <v>658</v>
      </c>
      <c r="AK668">
        <f>IF(AJ668&gt;$AZ$11,"",INDEX($P$11:$P$1010,MATCH(AJ668,$AD$11:$AD$1010,0)))</f>
        <v>0</v>
      </c>
    </row>
    <row r="669" spans="1:37">
      <c r="A669">
        <f>COUNTA(Journal!A669:M669)&gt;0</f>
        <v>0</v>
      </c>
      <c r="B669">
        <f>IF(Journal!$C669="",0,IFERROR(MATCH(Journal!$C669,Markets!$A$5:$A$154,0),0))</f>
        <v>0</v>
      </c>
      <c r="C669">
        <f>IF(B669&gt;0,INDEX(Markets!$C$5:$C$154,B669),"")</f>
        <v>0</v>
      </c>
      <c r="D669">
        <f>IF(B669&gt;0,INDEX(Markets!$F$5:$F$154,B669),"")</f>
        <v>0</v>
      </c>
      <c r="E669">
        <f>IF(B669&gt;0,IF(INDEX(Markets!$G$5:$G$154,B669)="",Journal!$D$4,INDEX(Markets!$G$5:$G$154,B669)),"")</f>
        <v>0</v>
      </c>
      <c r="F669">
        <f>IF(B669&gt;0,N(INDEX(Markets!$H$5:$H$154,B669)),0)</f>
        <v>0</v>
      </c>
      <c r="G669">
        <f>IF(Journal!$D669="LONG",1,IF(Journal!$D669="SHORT",-1,0))</f>
        <v>0</v>
      </c>
      <c r="H669">
        <f>IF(AND(ISNUMBER(Journal!$E669),ISNUMBER(Journal!$F669)),ABS(Journal!$E669-Journal!$F669),"")</f>
        <v>0</v>
      </c>
      <c r="I669">
        <f>IF(NOT(A669),"",IF(Journal!$C669="","INSTRUMENT MISSING",IF(B669=0,"UNKNOWN INSTRUMENT",IF(OR(NOT(ISNUMBER(C669)),NOT(ISNUMBER(D669))),"INSTRUMENT SPECS MISSING",IF(OR(C669&lt;=0,D669&lt;=0),"INSTRUMENT SPECS MISSING",IF(NOT(ISNUMBER(Journal!$E669)),"ENTRY MISSING",IF(NOT(ISNUMBER(Journal!$F669)),"SL MISSING",IF(Journal!$F669=Journal!$E669,"SL = ENTRY",IF(G669=0,"DIRECTION MISSING",IF(G669*(Journal!$E669-Journal!$F669)&lt;=0,"SL WRONG SIDE",IF(NOT(AND(ISNUMBER(Journal!$L669),Journal!$L669&gt;0)),IF(TRUE,"LOTS MISSING","RISK MISSING"),"")))))))))))</f>
        <v>0</v>
      </c>
      <c r="J669">
        <f>IF(NOT(A669),"",IF(I669&lt;&gt;"",I669,IF(AND(ISNUMBER(Journal!$G669),G669*(Journal!$G669-Journal!$E669)&lt;=0),"TP1 WRONG SIDE",IF(AND(ISNUMBER(Journal!$H669),G669*(Journal!$H669-Journal!$E669)&lt;=0),"TP2 WRONG SIDE",IF(AND(ISNUMBER(Journal!$I669),G669*(Journal!$I669-Journal!$E669)&lt;=0),"TP3 WRONG SIDE",IF(Journal!$K669="","OPEN",IF(AND(Journal!$M669&lt;&gt;"",OR(NOT(ISNUMBER(Journal!$M669)),Journal!$M669&lt;=0,Journal!$M669&gt;=1)),"TP1 % INVALID",IF(Journal!$K669="SL","OK",IF(Journal!$K669="TP",IF(ISNUMBER(Journal!$G669),"OK","TP1 MISSING"),IF(Journal!$K669="Manual exit",IF(ISNUMBER(Journal!$J669),"OK","MANUAL MISSING"),IF(Journal!$K669="TP1 + Breakeven",IF(ISNUMBER(Journal!$G669),"OK","TP1 MISSING"),IF(Journal!$K669="TP1 + Manual",IF(ISNUMBER(Journal!$G669),IF(ISNUMBER(Journal!$J669),"OK","MANUAL MISSING"),IF(ISNUMBER(Journal!$J669),"TP1 MISSING","TP1 &amp; MANUAL MISSING")),IF(Journal!$K669="Multiple TP",IF(ISNUMBER(Journal!$G669),IF(ISNUMBER(Journal!$H669),"OK","TP2 MISSING"),IF(ISNUMBER(Journal!$H669),"TP1 MISSING","TP1 &amp; TP2 MISSING")),"UNKNOWN OUTCOME")))))))))))))</f>
        <v>0</v>
      </c>
      <c r="K669">
        <f>J669="OK"</f>
        <v>0</v>
      </c>
      <c r="L669">
        <f>IF(ISNUMBER(Journal!$M669),Journal!$M669,0.5)</f>
        <v>0</v>
      </c>
      <c r="M669">
        <f>IF(NOT(K669),"",G669*IF(Journal!$K669="SL",Journal!$F669-Journal!$E669,IF(Journal!$K669="TP",Journal!$G669-Journal!$E669,IF(Journal!$K669="Manual exit",Journal!$J669-Journal!$E669,IF(Journal!$K669="TP1 + Breakeven",L669*(Journal!$G669-Journal!$E669),IF(Journal!$K669="TP1 + Manual",L669*(Journal!$G669-Journal!$E669)+(1-L669)*(Journal!$J669-Journal!$E669),(Journal!$G669+Journal!$H669+IF(ISNUMBER(Journal!$I669),Journal!$I669,0))/IF(ISNUMBER(Journal!$I669),3,2)-Journal!$E669))))))</f>
        <v>0</v>
      </c>
      <c r="N669">
        <f>IF(K669,Journal!$E669+G669*M669,"")</f>
        <v>0</v>
      </c>
      <c r="O669">
        <f>Q668</f>
        <v>0</v>
      </c>
      <c r="P669">
        <f>IF(OR(NOT(A669),I669&lt;&gt;""),"",Journal!$L669)</f>
        <v>0</v>
      </c>
      <c r="Q669">
        <f>O669+IF(K669,V669,0)</f>
        <v>0</v>
      </c>
      <c r="R669">
        <f>IF(P669="","",H669*P669*C669*D669)</f>
        <v>0</v>
      </c>
      <c r="S669">
        <f>IF(K669,M669*P669*C669*D669,"")</f>
        <v>0</v>
      </c>
      <c r="T669">
        <f>IF(K669,-IF(F669&gt;0,F669*Journal!$E669*P669*C669*D669,P669*E669),"")</f>
        <v>0</v>
      </c>
      <c r="U669">
        <f>IF(K669,IF(S669&gt;0,"W",IF(S669&lt;0,"L","B")),"")</f>
        <v>0</v>
      </c>
      <c r="V669">
        <f>IF(K669,S669+T669,"")</f>
        <v>0</v>
      </c>
      <c r="W669">
        <f>IF(K669,V669/O669,"")</f>
        <v>0</v>
      </c>
      <c r="X669">
        <f>IF(K669,M669/H669,"")</f>
        <v>0</v>
      </c>
      <c r="Y669">
        <f>IF(AND(OR(J669="OK",J669="OPEN"),ISNUMBER(Journal!$G669)),G669*(Journal!$G669-Journal!$E669)/H669,"")</f>
        <v>0</v>
      </c>
      <c r="Z669">
        <f>IF(AA669="","",IF(AND(ISNUMBER(Settings!$D$5),ISNUMBER(Settings!$E$5),IF(Settings!$D$5&lt;=Settings!$E$5,AND(AA669&gt;=Settings!$D$5,AA669&lt;Settings!$E$5),OR(AA669&gt;=Settings!$D$5,AA669&lt;Settings!$E$5))),Settings!$A$5,IF(AND(ISNUMBER(Settings!$D$6),ISNUMBER(Settings!$E$6),IF(Settings!$D$6&lt;=Settings!$E$6,AND(AA669&gt;=Settings!$D$6,AA669&lt;Settings!$E$6),OR(AA669&gt;=Settings!$D$6,AA669&lt;Settings!$E$6))),Settings!$A$6,IF(AND(ISNUMBER(Settings!$D$7),ISNUMBER(Settings!$E$7),IF(Settings!$D$7&lt;=Settings!$E$7,AND(AA669&gt;=Settings!$D$7,AA669&lt;Settings!$E$7),OR(AA669&gt;=Settings!$D$7,AA669&lt;Settings!$E$7))),Settings!$A$7,IF(AND(ISNUMBER(Settings!$D$8),ISNUMBER(Settings!$E$8),IF(Settings!$D$8&lt;=Settings!$E$8,AND(AA669&gt;=Settings!$D$8,AA669&lt;Settings!$E$8),OR(AA669&gt;=Settings!$D$8,AA669&lt;Settings!$E$8))),Settings!$A$8,IF(AND(ISNUMBER(Settings!$D$9),ISNUMBER(Settings!$E$9),IF(Settings!$D$9&lt;=Settings!$E$9,AND(AA669&gt;=Settings!$D$9,AA669&lt;Settings!$E$9),OR(AA669&gt;=Settings!$D$9,AA669&lt;Settings!$E$9))),Settings!$A$9,IF(AND(ISNUMBER(Settings!$D$10),ISNUMBER(Settings!$E$10),IF(Settings!$D$10&lt;=Settings!$E$10,AND(AA669&gt;=Settings!$D$10,AA669&lt;Settings!$E$10),OR(AA669&gt;=Settings!$D$10,AA669&lt;Settings!$E$10))),Settings!$A$10,"")))))))</f>
        <v>0</v>
      </c>
      <c r="AA669">
        <f>IF(AND(A669,ISNUMBER(Journal!$B669)),MOD(ROUND(MOD(Journal!$B669,1)*1440,0)-ROUND(Journal!$D$8*60,0),1440),"")</f>
        <v>0</v>
      </c>
      <c r="AB669">
        <f>IF(G669=1,"LONG",IF(G669=-1,"SHORT",""))</f>
        <v>0</v>
      </c>
      <c r="AC669">
        <f>AC668+IF(K669,1,0)</f>
        <v>0</v>
      </c>
      <c r="AD669">
        <f>IF(K669,AC669,"")</f>
        <v>0</v>
      </c>
      <c r="AE669">
        <f>J669="OPEN"</f>
        <v>0</v>
      </c>
      <c r="AF669">
        <f>AND(J669&lt;&gt;"",J669&lt;&gt;"OK",J669&lt;&gt;"OPEN")</f>
        <v>0</v>
      </c>
      <c r="AH669">
        <v>658</v>
      </c>
      <c r="AI669">
        <f>IF(AH669&gt;$AZ$11,"",IF(AH669=0,Journal!$D$3,INDEX($Q$11:$Q$1010,MATCH(AH669,$AD$11:$AD$1010,0))))</f>
        <v>0</v>
      </c>
      <c r="AJ669">
        <v>659</v>
      </c>
      <c r="AK669">
        <f>IF(AJ669&gt;$AZ$11,"",INDEX($P$11:$P$1010,MATCH(AJ669,$AD$11:$AD$1010,0)))</f>
        <v>0</v>
      </c>
    </row>
    <row r="670" spans="1:37">
      <c r="A670">
        <f>COUNTA(Journal!A670:M670)&gt;0</f>
        <v>0</v>
      </c>
      <c r="B670">
        <f>IF(Journal!$C670="",0,IFERROR(MATCH(Journal!$C670,Markets!$A$5:$A$154,0),0))</f>
        <v>0</v>
      </c>
      <c r="C670">
        <f>IF(B670&gt;0,INDEX(Markets!$C$5:$C$154,B670),"")</f>
        <v>0</v>
      </c>
      <c r="D670">
        <f>IF(B670&gt;0,INDEX(Markets!$F$5:$F$154,B670),"")</f>
        <v>0</v>
      </c>
      <c r="E670">
        <f>IF(B670&gt;0,IF(INDEX(Markets!$G$5:$G$154,B670)="",Journal!$D$4,INDEX(Markets!$G$5:$G$154,B670)),"")</f>
        <v>0</v>
      </c>
      <c r="F670">
        <f>IF(B670&gt;0,N(INDEX(Markets!$H$5:$H$154,B670)),0)</f>
        <v>0</v>
      </c>
      <c r="G670">
        <f>IF(Journal!$D670="LONG",1,IF(Journal!$D670="SHORT",-1,0))</f>
        <v>0</v>
      </c>
      <c r="H670">
        <f>IF(AND(ISNUMBER(Journal!$E670),ISNUMBER(Journal!$F670)),ABS(Journal!$E670-Journal!$F670),"")</f>
        <v>0</v>
      </c>
      <c r="I670">
        <f>IF(NOT(A670),"",IF(Journal!$C670="","INSTRUMENT MISSING",IF(B670=0,"UNKNOWN INSTRUMENT",IF(OR(NOT(ISNUMBER(C670)),NOT(ISNUMBER(D670))),"INSTRUMENT SPECS MISSING",IF(OR(C670&lt;=0,D670&lt;=0),"INSTRUMENT SPECS MISSING",IF(NOT(ISNUMBER(Journal!$E670)),"ENTRY MISSING",IF(NOT(ISNUMBER(Journal!$F670)),"SL MISSING",IF(Journal!$F670=Journal!$E670,"SL = ENTRY",IF(G670=0,"DIRECTION MISSING",IF(G670*(Journal!$E670-Journal!$F670)&lt;=0,"SL WRONG SIDE",IF(NOT(AND(ISNUMBER(Journal!$L670),Journal!$L670&gt;0)),IF(TRUE,"LOTS MISSING","RISK MISSING"),"")))))))))))</f>
        <v>0</v>
      </c>
      <c r="J670">
        <f>IF(NOT(A670),"",IF(I670&lt;&gt;"",I670,IF(AND(ISNUMBER(Journal!$G670),G670*(Journal!$G670-Journal!$E670)&lt;=0),"TP1 WRONG SIDE",IF(AND(ISNUMBER(Journal!$H670),G670*(Journal!$H670-Journal!$E670)&lt;=0),"TP2 WRONG SIDE",IF(AND(ISNUMBER(Journal!$I670),G670*(Journal!$I670-Journal!$E670)&lt;=0),"TP3 WRONG SIDE",IF(Journal!$K670="","OPEN",IF(AND(Journal!$M670&lt;&gt;"",OR(NOT(ISNUMBER(Journal!$M670)),Journal!$M670&lt;=0,Journal!$M670&gt;=1)),"TP1 % INVALID",IF(Journal!$K670="SL","OK",IF(Journal!$K670="TP",IF(ISNUMBER(Journal!$G670),"OK","TP1 MISSING"),IF(Journal!$K670="Manual exit",IF(ISNUMBER(Journal!$J670),"OK","MANUAL MISSING"),IF(Journal!$K670="TP1 + Breakeven",IF(ISNUMBER(Journal!$G670),"OK","TP1 MISSING"),IF(Journal!$K670="TP1 + Manual",IF(ISNUMBER(Journal!$G670),IF(ISNUMBER(Journal!$J670),"OK","MANUAL MISSING"),IF(ISNUMBER(Journal!$J670),"TP1 MISSING","TP1 &amp; MANUAL MISSING")),IF(Journal!$K670="Multiple TP",IF(ISNUMBER(Journal!$G670),IF(ISNUMBER(Journal!$H670),"OK","TP2 MISSING"),IF(ISNUMBER(Journal!$H670),"TP1 MISSING","TP1 &amp; TP2 MISSING")),"UNKNOWN OUTCOME")))))))))))))</f>
        <v>0</v>
      </c>
      <c r="K670">
        <f>J670="OK"</f>
        <v>0</v>
      </c>
      <c r="L670">
        <f>IF(ISNUMBER(Journal!$M670),Journal!$M670,0.5)</f>
        <v>0</v>
      </c>
      <c r="M670">
        <f>IF(NOT(K670),"",G670*IF(Journal!$K670="SL",Journal!$F670-Journal!$E670,IF(Journal!$K670="TP",Journal!$G670-Journal!$E670,IF(Journal!$K670="Manual exit",Journal!$J670-Journal!$E670,IF(Journal!$K670="TP1 + Breakeven",L670*(Journal!$G670-Journal!$E670),IF(Journal!$K670="TP1 + Manual",L670*(Journal!$G670-Journal!$E670)+(1-L670)*(Journal!$J670-Journal!$E670),(Journal!$G670+Journal!$H670+IF(ISNUMBER(Journal!$I670),Journal!$I670,0))/IF(ISNUMBER(Journal!$I670),3,2)-Journal!$E670))))))</f>
        <v>0</v>
      </c>
      <c r="N670">
        <f>IF(K670,Journal!$E670+G670*M670,"")</f>
        <v>0</v>
      </c>
      <c r="O670">
        <f>Q669</f>
        <v>0</v>
      </c>
      <c r="P670">
        <f>IF(OR(NOT(A670),I670&lt;&gt;""),"",Journal!$L670)</f>
        <v>0</v>
      </c>
      <c r="Q670">
        <f>O670+IF(K670,V670,0)</f>
        <v>0</v>
      </c>
      <c r="R670">
        <f>IF(P670="","",H670*P670*C670*D670)</f>
        <v>0</v>
      </c>
      <c r="S670">
        <f>IF(K670,M670*P670*C670*D670,"")</f>
        <v>0</v>
      </c>
      <c r="T670">
        <f>IF(K670,-IF(F670&gt;0,F670*Journal!$E670*P670*C670*D670,P670*E670),"")</f>
        <v>0</v>
      </c>
      <c r="U670">
        <f>IF(K670,IF(S670&gt;0,"W",IF(S670&lt;0,"L","B")),"")</f>
        <v>0</v>
      </c>
      <c r="V670">
        <f>IF(K670,S670+T670,"")</f>
        <v>0</v>
      </c>
      <c r="W670">
        <f>IF(K670,V670/O670,"")</f>
        <v>0</v>
      </c>
      <c r="X670">
        <f>IF(K670,M670/H670,"")</f>
        <v>0</v>
      </c>
      <c r="Y670">
        <f>IF(AND(OR(J670="OK",J670="OPEN"),ISNUMBER(Journal!$G670)),G670*(Journal!$G670-Journal!$E670)/H670,"")</f>
        <v>0</v>
      </c>
      <c r="Z670">
        <f>IF(AA670="","",IF(AND(ISNUMBER(Settings!$D$5),ISNUMBER(Settings!$E$5),IF(Settings!$D$5&lt;=Settings!$E$5,AND(AA670&gt;=Settings!$D$5,AA670&lt;Settings!$E$5),OR(AA670&gt;=Settings!$D$5,AA670&lt;Settings!$E$5))),Settings!$A$5,IF(AND(ISNUMBER(Settings!$D$6),ISNUMBER(Settings!$E$6),IF(Settings!$D$6&lt;=Settings!$E$6,AND(AA670&gt;=Settings!$D$6,AA670&lt;Settings!$E$6),OR(AA670&gt;=Settings!$D$6,AA670&lt;Settings!$E$6))),Settings!$A$6,IF(AND(ISNUMBER(Settings!$D$7),ISNUMBER(Settings!$E$7),IF(Settings!$D$7&lt;=Settings!$E$7,AND(AA670&gt;=Settings!$D$7,AA670&lt;Settings!$E$7),OR(AA670&gt;=Settings!$D$7,AA670&lt;Settings!$E$7))),Settings!$A$7,IF(AND(ISNUMBER(Settings!$D$8),ISNUMBER(Settings!$E$8),IF(Settings!$D$8&lt;=Settings!$E$8,AND(AA670&gt;=Settings!$D$8,AA670&lt;Settings!$E$8),OR(AA670&gt;=Settings!$D$8,AA670&lt;Settings!$E$8))),Settings!$A$8,IF(AND(ISNUMBER(Settings!$D$9),ISNUMBER(Settings!$E$9),IF(Settings!$D$9&lt;=Settings!$E$9,AND(AA670&gt;=Settings!$D$9,AA670&lt;Settings!$E$9),OR(AA670&gt;=Settings!$D$9,AA670&lt;Settings!$E$9))),Settings!$A$9,IF(AND(ISNUMBER(Settings!$D$10),ISNUMBER(Settings!$E$10),IF(Settings!$D$10&lt;=Settings!$E$10,AND(AA670&gt;=Settings!$D$10,AA670&lt;Settings!$E$10),OR(AA670&gt;=Settings!$D$10,AA670&lt;Settings!$E$10))),Settings!$A$10,"")))))))</f>
        <v>0</v>
      </c>
      <c r="AA670">
        <f>IF(AND(A670,ISNUMBER(Journal!$B670)),MOD(ROUND(MOD(Journal!$B670,1)*1440,0)-ROUND(Journal!$D$8*60,0),1440),"")</f>
        <v>0</v>
      </c>
      <c r="AB670">
        <f>IF(G670=1,"LONG",IF(G670=-1,"SHORT",""))</f>
        <v>0</v>
      </c>
      <c r="AC670">
        <f>AC669+IF(K670,1,0)</f>
        <v>0</v>
      </c>
      <c r="AD670">
        <f>IF(K670,AC670,"")</f>
        <v>0</v>
      </c>
      <c r="AE670">
        <f>J670="OPEN"</f>
        <v>0</v>
      </c>
      <c r="AF670">
        <f>AND(J670&lt;&gt;"",J670&lt;&gt;"OK",J670&lt;&gt;"OPEN")</f>
        <v>0</v>
      </c>
      <c r="AH670">
        <v>659</v>
      </c>
      <c r="AI670">
        <f>IF(AH670&gt;$AZ$11,"",IF(AH670=0,Journal!$D$3,INDEX($Q$11:$Q$1010,MATCH(AH670,$AD$11:$AD$1010,0))))</f>
        <v>0</v>
      </c>
      <c r="AJ670">
        <v>660</v>
      </c>
      <c r="AK670">
        <f>IF(AJ670&gt;$AZ$11,"",INDEX($P$11:$P$1010,MATCH(AJ670,$AD$11:$AD$1010,0)))</f>
        <v>0</v>
      </c>
    </row>
    <row r="671" spans="1:37">
      <c r="A671">
        <f>COUNTA(Journal!A671:M671)&gt;0</f>
        <v>0</v>
      </c>
      <c r="B671">
        <f>IF(Journal!$C671="",0,IFERROR(MATCH(Journal!$C671,Markets!$A$5:$A$154,0),0))</f>
        <v>0</v>
      </c>
      <c r="C671">
        <f>IF(B671&gt;0,INDEX(Markets!$C$5:$C$154,B671),"")</f>
        <v>0</v>
      </c>
      <c r="D671">
        <f>IF(B671&gt;0,INDEX(Markets!$F$5:$F$154,B671),"")</f>
        <v>0</v>
      </c>
      <c r="E671">
        <f>IF(B671&gt;0,IF(INDEX(Markets!$G$5:$G$154,B671)="",Journal!$D$4,INDEX(Markets!$G$5:$G$154,B671)),"")</f>
        <v>0</v>
      </c>
      <c r="F671">
        <f>IF(B671&gt;0,N(INDEX(Markets!$H$5:$H$154,B671)),0)</f>
        <v>0</v>
      </c>
      <c r="G671">
        <f>IF(Journal!$D671="LONG",1,IF(Journal!$D671="SHORT",-1,0))</f>
        <v>0</v>
      </c>
      <c r="H671">
        <f>IF(AND(ISNUMBER(Journal!$E671),ISNUMBER(Journal!$F671)),ABS(Journal!$E671-Journal!$F671),"")</f>
        <v>0</v>
      </c>
      <c r="I671">
        <f>IF(NOT(A671),"",IF(Journal!$C671="","INSTRUMENT MISSING",IF(B671=0,"UNKNOWN INSTRUMENT",IF(OR(NOT(ISNUMBER(C671)),NOT(ISNUMBER(D671))),"INSTRUMENT SPECS MISSING",IF(OR(C671&lt;=0,D671&lt;=0),"INSTRUMENT SPECS MISSING",IF(NOT(ISNUMBER(Journal!$E671)),"ENTRY MISSING",IF(NOT(ISNUMBER(Journal!$F671)),"SL MISSING",IF(Journal!$F671=Journal!$E671,"SL = ENTRY",IF(G671=0,"DIRECTION MISSING",IF(G671*(Journal!$E671-Journal!$F671)&lt;=0,"SL WRONG SIDE",IF(NOT(AND(ISNUMBER(Journal!$L671),Journal!$L671&gt;0)),IF(TRUE,"LOTS MISSING","RISK MISSING"),"")))))))))))</f>
        <v>0</v>
      </c>
      <c r="J671">
        <f>IF(NOT(A671),"",IF(I671&lt;&gt;"",I671,IF(AND(ISNUMBER(Journal!$G671),G671*(Journal!$G671-Journal!$E671)&lt;=0),"TP1 WRONG SIDE",IF(AND(ISNUMBER(Journal!$H671),G671*(Journal!$H671-Journal!$E671)&lt;=0),"TP2 WRONG SIDE",IF(AND(ISNUMBER(Journal!$I671),G671*(Journal!$I671-Journal!$E671)&lt;=0),"TP3 WRONG SIDE",IF(Journal!$K671="","OPEN",IF(AND(Journal!$M671&lt;&gt;"",OR(NOT(ISNUMBER(Journal!$M671)),Journal!$M671&lt;=0,Journal!$M671&gt;=1)),"TP1 % INVALID",IF(Journal!$K671="SL","OK",IF(Journal!$K671="TP",IF(ISNUMBER(Journal!$G671),"OK","TP1 MISSING"),IF(Journal!$K671="Manual exit",IF(ISNUMBER(Journal!$J671),"OK","MANUAL MISSING"),IF(Journal!$K671="TP1 + Breakeven",IF(ISNUMBER(Journal!$G671),"OK","TP1 MISSING"),IF(Journal!$K671="TP1 + Manual",IF(ISNUMBER(Journal!$G671),IF(ISNUMBER(Journal!$J671),"OK","MANUAL MISSING"),IF(ISNUMBER(Journal!$J671),"TP1 MISSING","TP1 &amp; MANUAL MISSING")),IF(Journal!$K671="Multiple TP",IF(ISNUMBER(Journal!$G671),IF(ISNUMBER(Journal!$H671),"OK","TP2 MISSING"),IF(ISNUMBER(Journal!$H671),"TP1 MISSING","TP1 &amp; TP2 MISSING")),"UNKNOWN OUTCOME")))))))))))))</f>
        <v>0</v>
      </c>
      <c r="K671">
        <f>J671="OK"</f>
        <v>0</v>
      </c>
      <c r="L671">
        <f>IF(ISNUMBER(Journal!$M671),Journal!$M671,0.5)</f>
        <v>0</v>
      </c>
      <c r="M671">
        <f>IF(NOT(K671),"",G671*IF(Journal!$K671="SL",Journal!$F671-Journal!$E671,IF(Journal!$K671="TP",Journal!$G671-Journal!$E671,IF(Journal!$K671="Manual exit",Journal!$J671-Journal!$E671,IF(Journal!$K671="TP1 + Breakeven",L671*(Journal!$G671-Journal!$E671),IF(Journal!$K671="TP1 + Manual",L671*(Journal!$G671-Journal!$E671)+(1-L671)*(Journal!$J671-Journal!$E671),(Journal!$G671+Journal!$H671+IF(ISNUMBER(Journal!$I671),Journal!$I671,0))/IF(ISNUMBER(Journal!$I671),3,2)-Journal!$E671))))))</f>
        <v>0</v>
      </c>
      <c r="N671">
        <f>IF(K671,Journal!$E671+G671*M671,"")</f>
        <v>0</v>
      </c>
      <c r="O671">
        <f>Q670</f>
        <v>0</v>
      </c>
      <c r="P671">
        <f>IF(OR(NOT(A671),I671&lt;&gt;""),"",Journal!$L671)</f>
        <v>0</v>
      </c>
      <c r="Q671">
        <f>O671+IF(K671,V671,0)</f>
        <v>0</v>
      </c>
      <c r="R671">
        <f>IF(P671="","",H671*P671*C671*D671)</f>
        <v>0</v>
      </c>
      <c r="S671">
        <f>IF(K671,M671*P671*C671*D671,"")</f>
        <v>0</v>
      </c>
      <c r="T671">
        <f>IF(K671,-IF(F671&gt;0,F671*Journal!$E671*P671*C671*D671,P671*E671),"")</f>
        <v>0</v>
      </c>
      <c r="U671">
        <f>IF(K671,IF(S671&gt;0,"W",IF(S671&lt;0,"L","B")),"")</f>
        <v>0</v>
      </c>
      <c r="V671">
        <f>IF(K671,S671+T671,"")</f>
        <v>0</v>
      </c>
      <c r="W671">
        <f>IF(K671,V671/O671,"")</f>
        <v>0</v>
      </c>
      <c r="X671">
        <f>IF(K671,M671/H671,"")</f>
        <v>0</v>
      </c>
      <c r="Y671">
        <f>IF(AND(OR(J671="OK",J671="OPEN"),ISNUMBER(Journal!$G671)),G671*(Journal!$G671-Journal!$E671)/H671,"")</f>
        <v>0</v>
      </c>
      <c r="Z671">
        <f>IF(AA671="","",IF(AND(ISNUMBER(Settings!$D$5),ISNUMBER(Settings!$E$5),IF(Settings!$D$5&lt;=Settings!$E$5,AND(AA671&gt;=Settings!$D$5,AA671&lt;Settings!$E$5),OR(AA671&gt;=Settings!$D$5,AA671&lt;Settings!$E$5))),Settings!$A$5,IF(AND(ISNUMBER(Settings!$D$6),ISNUMBER(Settings!$E$6),IF(Settings!$D$6&lt;=Settings!$E$6,AND(AA671&gt;=Settings!$D$6,AA671&lt;Settings!$E$6),OR(AA671&gt;=Settings!$D$6,AA671&lt;Settings!$E$6))),Settings!$A$6,IF(AND(ISNUMBER(Settings!$D$7),ISNUMBER(Settings!$E$7),IF(Settings!$D$7&lt;=Settings!$E$7,AND(AA671&gt;=Settings!$D$7,AA671&lt;Settings!$E$7),OR(AA671&gt;=Settings!$D$7,AA671&lt;Settings!$E$7))),Settings!$A$7,IF(AND(ISNUMBER(Settings!$D$8),ISNUMBER(Settings!$E$8),IF(Settings!$D$8&lt;=Settings!$E$8,AND(AA671&gt;=Settings!$D$8,AA671&lt;Settings!$E$8),OR(AA671&gt;=Settings!$D$8,AA671&lt;Settings!$E$8))),Settings!$A$8,IF(AND(ISNUMBER(Settings!$D$9),ISNUMBER(Settings!$E$9),IF(Settings!$D$9&lt;=Settings!$E$9,AND(AA671&gt;=Settings!$D$9,AA671&lt;Settings!$E$9),OR(AA671&gt;=Settings!$D$9,AA671&lt;Settings!$E$9))),Settings!$A$9,IF(AND(ISNUMBER(Settings!$D$10),ISNUMBER(Settings!$E$10),IF(Settings!$D$10&lt;=Settings!$E$10,AND(AA671&gt;=Settings!$D$10,AA671&lt;Settings!$E$10),OR(AA671&gt;=Settings!$D$10,AA671&lt;Settings!$E$10))),Settings!$A$10,"")))))))</f>
        <v>0</v>
      </c>
      <c r="AA671">
        <f>IF(AND(A671,ISNUMBER(Journal!$B671)),MOD(ROUND(MOD(Journal!$B671,1)*1440,0)-ROUND(Journal!$D$8*60,0),1440),"")</f>
        <v>0</v>
      </c>
      <c r="AB671">
        <f>IF(G671=1,"LONG",IF(G671=-1,"SHORT",""))</f>
        <v>0</v>
      </c>
      <c r="AC671">
        <f>AC670+IF(K671,1,0)</f>
        <v>0</v>
      </c>
      <c r="AD671">
        <f>IF(K671,AC671,"")</f>
        <v>0</v>
      </c>
      <c r="AE671">
        <f>J671="OPEN"</f>
        <v>0</v>
      </c>
      <c r="AF671">
        <f>AND(J671&lt;&gt;"",J671&lt;&gt;"OK",J671&lt;&gt;"OPEN")</f>
        <v>0</v>
      </c>
      <c r="AH671">
        <v>660</v>
      </c>
      <c r="AI671">
        <f>IF(AH671&gt;$AZ$11,"",IF(AH671=0,Journal!$D$3,INDEX($Q$11:$Q$1010,MATCH(AH671,$AD$11:$AD$1010,0))))</f>
        <v>0</v>
      </c>
      <c r="AJ671">
        <v>661</v>
      </c>
      <c r="AK671">
        <f>IF(AJ671&gt;$AZ$11,"",INDEX($P$11:$P$1010,MATCH(AJ671,$AD$11:$AD$1010,0)))</f>
        <v>0</v>
      </c>
    </row>
    <row r="672" spans="1:37">
      <c r="A672">
        <f>COUNTA(Journal!A672:M672)&gt;0</f>
        <v>0</v>
      </c>
      <c r="B672">
        <f>IF(Journal!$C672="",0,IFERROR(MATCH(Journal!$C672,Markets!$A$5:$A$154,0),0))</f>
        <v>0</v>
      </c>
      <c r="C672">
        <f>IF(B672&gt;0,INDEX(Markets!$C$5:$C$154,B672),"")</f>
        <v>0</v>
      </c>
      <c r="D672">
        <f>IF(B672&gt;0,INDEX(Markets!$F$5:$F$154,B672),"")</f>
        <v>0</v>
      </c>
      <c r="E672">
        <f>IF(B672&gt;0,IF(INDEX(Markets!$G$5:$G$154,B672)="",Journal!$D$4,INDEX(Markets!$G$5:$G$154,B672)),"")</f>
        <v>0</v>
      </c>
      <c r="F672">
        <f>IF(B672&gt;0,N(INDEX(Markets!$H$5:$H$154,B672)),0)</f>
        <v>0</v>
      </c>
      <c r="G672">
        <f>IF(Journal!$D672="LONG",1,IF(Journal!$D672="SHORT",-1,0))</f>
        <v>0</v>
      </c>
      <c r="H672">
        <f>IF(AND(ISNUMBER(Journal!$E672),ISNUMBER(Journal!$F672)),ABS(Journal!$E672-Journal!$F672),"")</f>
        <v>0</v>
      </c>
      <c r="I672">
        <f>IF(NOT(A672),"",IF(Journal!$C672="","INSTRUMENT MISSING",IF(B672=0,"UNKNOWN INSTRUMENT",IF(OR(NOT(ISNUMBER(C672)),NOT(ISNUMBER(D672))),"INSTRUMENT SPECS MISSING",IF(OR(C672&lt;=0,D672&lt;=0),"INSTRUMENT SPECS MISSING",IF(NOT(ISNUMBER(Journal!$E672)),"ENTRY MISSING",IF(NOT(ISNUMBER(Journal!$F672)),"SL MISSING",IF(Journal!$F672=Journal!$E672,"SL = ENTRY",IF(G672=0,"DIRECTION MISSING",IF(G672*(Journal!$E672-Journal!$F672)&lt;=0,"SL WRONG SIDE",IF(NOT(AND(ISNUMBER(Journal!$L672),Journal!$L672&gt;0)),IF(TRUE,"LOTS MISSING","RISK MISSING"),"")))))))))))</f>
        <v>0</v>
      </c>
      <c r="J672">
        <f>IF(NOT(A672),"",IF(I672&lt;&gt;"",I672,IF(AND(ISNUMBER(Journal!$G672),G672*(Journal!$G672-Journal!$E672)&lt;=0),"TP1 WRONG SIDE",IF(AND(ISNUMBER(Journal!$H672),G672*(Journal!$H672-Journal!$E672)&lt;=0),"TP2 WRONG SIDE",IF(AND(ISNUMBER(Journal!$I672),G672*(Journal!$I672-Journal!$E672)&lt;=0),"TP3 WRONG SIDE",IF(Journal!$K672="","OPEN",IF(AND(Journal!$M672&lt;&gt;"",OR(NOT(ISNUMBER(Journal!$M672)),Journal!$M672&lt;=0,Journal!$M672&gt;=1)),"TP1 % INVALID",IF(Journal!$K672="SL","OK",IF(Journal!$K672="TP",IF(ISNUMBER(Journal!$G672),"OK","TP1 MISSING"),IF(Journal!$K672="Manual exit",IF(ISNUMBER(Journal!$J672),"OK","MANUAL MISSING"),IF(Journal!$K672="TP1 + Breakeven",IF(ISNUMBER(Journal!$G672),"OK","TP1 MISSING"),IF(Journal!$K672="TP1 + Manual",IF(ISNUMBER(Journal!$G672),IF(ISNUMBER(Journal!$J672),"OK","MANUAL MISSING"),IF(ISNUMBER(Journal!$J672),"TP1 MISSING","TP1 &amp; MANUAL MISSING")),IF(Journal!$K672="Multiple TP",IF(ISNUMBER(Journal!$G672),IF(ISNUMBER(Journal!$H672),"OK","TP2 MISSING"),IF(ISNUMBER(Journal!$H672),"TP1 MISSING","TP1 &amp; TP2 MISSING")),"UNKNOWN OUTCOME")))))))))))))</f>
        <v>0</v>
      </c>
      <c r="K672">
        <f>J672="OK"</f>
        <v>0</v>
      </c>
      <c r="L672">
        <f>IF(ISNUMBER(Journal!$M672),Journal!$M672,0.5)</f>
        <v>0</v>
      </c>
      <c r="M672">
        <f>IF(NOT(K672),"",G672*IF(Journal!$K672="SL",Journal!$F672-Journal!$E672,IF(Journal!$K672="TP",Journal!$G672-Journal!$E672,IF(Journal!$K672="Manual exit",Journal!$J672-Journal!$E672,IF(Journal!$K672="TP1 + Breakeven",L672*(Journal!$G672-Journal!$E672),IF(Journal!$K672="TP1 + Manual",L672*(Journal!$G672-Journal!$E672)+(1-L672)*(Journal!$J672-Journal!$E672),(Journal!$G672+Journal!$H672+IF(ISNUMBER(Journal!$I672),Journal!$I672,0))/IF(ISNUMBER(Journal!$I672),3,2)-Journal!$E672))))))</f>
        <v>0</v>
      </c>
      <c r="N672">
        <f>IF(K672,Journal!$E672+G672*M672,"")</f>
        <v>0</v>
      </c>
      <c r="O672">
        <f>Q671</f>
        <v>0</v>
      </c>
      <c r="P672">
        <f>IF(OR(NOT(A672),I672&lt;&gt;""),"",Journal!$L672)</f>
        <v>0</v>
      </c>
      <c r="Q672">
        <f>O672+IF(K672,V672,0)</f>
        <v>0</v>
      </c>
      <c r="R672">
        <f>IF(P672="","",H672*P672*C672*D672)</f>
        <v>0</v>
      </c>
      <c r="S672">
        <f>IF(K672,M672*P672*C672*D672,"")</f>
        <v>0</v>
      </c>
      <c r="T672">
        <f>IF(K672,-IF(F672&gt;0,F672*Journal!$E672*P672*C672*D672,P672*E672),"")</f>
        <v>0</v>
      </c>
      <c r="U672">
        <f>IF(K672,IF(S672&gt;0,"W",IF(S672&lt;0,"L","B")),"")</f>
        <v>0</v>
      </c>
      <c r="V672">
        <f>IF(K672,S672+T672,"")</f>
        <v>0</v>
      </c>
      <c r="W672">
        <f>IF(K672,V672/O672,"")</f>
        <v>0</v>
      </c>
      <c r="X672">
        <f>IF(K672,M672/H672,"")</f>
        <v>0</v>
      </c>
      <c r="Y672">
        <f>IF(AND(OR(J672="OK",J672="OPEN"),ISNUMBER(Journal!$G672)),G672*(Journal!$G672-Journal!$E672)/H672,"")</f>
        <v>0</v>
      </c>
      <c r="Z672">
        <f>IF(AA672="","",IF(AND(ISNUMBER(Settings!$D$5),ISNUMBER(Settings!$E$5),IF(Settings!$D$5&lt;=Settings!$E$5,AND(AA672&gt;=Settings!$D$5,AA672&lt;Settings!$E$5),OR(AA672&gt;=Settings!$D$5,AA672&lt;Settings!$E$5))),Settings!$A$5,IF(AND(ISNUMBER(Settings!$D$6),ISNUMBER(Settings!$E$6),IF(Settings!$D$6&lt;=Settings!$E$6,AND(AA672&gt;=Settings!$D$6,AA672&lt;Settings!$E$6),OR(AA672&gt;=Settings!$D$6,AA672&lt;Settings!$E$6))),Settings!$A$6,IF(AND(ISNUMBER(Settings!$D$7),ISNUMBER(Settings!$E$7),IF(Settings!$D$7&lt;=Settings!$E$7,AND(AA672&gt;=Settings!$D$7,AA672&lt;Settings!$E$7),OR(AA672&gt;=Settings!$D$7,AA672&lt;Settings!$E$7))),Settings!$A$7,IF(AND(ISNUMBER(Settings!$D$8),ISNUMBER(Settings!$E$8),IF(Settings!$D$8&lt;=Settings!$E$8,AND(AA672&gt;=Settings!$D$8,AA672&lt;Settings!$E$8),OR(AA672&gt;=Settings!$D$8,AA672&lt;Settings!$E$8))),Settings!$A$8,IF(AND(ISNUMBER(Settings!$D$9),ISNUMBER(Settings!$E$9),IF(Settings!$D$9&lt;=Settings!$E$9,AND(AA672&gt;=Settings!$D$9,AA672&lt;Settings!$E$9),OR(AA672&gt;=Settings!$D$9,AA672&lt;Settings!$E$9))),Settings!$A$9,IF(AND(ISNUMBER(Settings!$D$10),ISNUMBER(Settings!$E$10),IF(Settings!$D$10&lt;=Settings!$E$10,AND(AA672&gt;=Settings!$D$10,AA672&lt;Settings!$E$10),OR(AA672&gt;=Settings!$D$10,AA672&lt;Settings!$E$10))),Settings!$A$10,"")))))))</f>
        <v>0</v>
      </c>
      <c r="AA672">
        <f>IF(AND(A672,ISNUMBER(Journal!$B672)),MOD(ROUND(MOD(Journal!$B672,1)*1440,0)-ROUND(Journal!$D$8*60,0),1440),"")</f>
        <v>0</v>
      </c>
      <c r="AB672">
        <f>IF(G672=1,"LONG",IF(G672=-1,"SHORT",""))</f>
        <v>0</v>
      </c>
      <c r="AC672">
        <f>AC671+IF(K672,1,0)</f>
        <v>0</v>
      </c>
      <c r="AD672">
        <f>IF(K672,AC672,"")</f>
        <v>0</v>
      </c>
      <c r="AE672">
        <f>J672="OPEN"</f>
        <v>0</v>
      </c>
      <c r="AF672">
        <f>AND(J672&lt;&gt;"",J672&lt;&gt;"OK",J672&lt;&gt;"OPEN")</f>
        <v>0</v>
      </c>
      <c r="AH672">
        <v>661</v>
      </c>
      <c r="AI672">
        <f>IF(AH672&gt;$AZ$11,"",IF(AH672=0,Journal!$D$3,INDEX($Q$11:$Q$1010,MATCH(AH672,$AD$11:$AD$1010,0))))</f>
        <v>0</v>
      </c>
      <c r="AJ672">
        <v>662</v>
      </c>
      <c r="AK672">
        <f>IF(AJ672&gt;$AZ$11,"",INDEX($P$11:$P$1010,MATCH(AJ672,$AD$11:$AD$1010,0)))</f>
        <v>0</v>
      </c>
    </row>
    <row r="673" spans="1:37">
      <c r="A673">
        <f>COUNTA(Journal!A673:M673)&gt;0</f>
        <v>0</v>
      </c>
      <c r="B673">
        <f>IF(Journal!$C673="",0,IFERROR(MATCH(Journal!$C673,Markets!$A$5:$A$154,0),0))</f>
        <v>0</v>
      </c>
      <c r="C673">
        <f>IF(B673&gt;0,INDEX(Markets!$C$5:$C$154,B673),"")</f>
        <v>0</v>
      </c>
      <c r="D673">
        <f>IF(B673&gt;0,INDEX(Markets!$F$5:$F$154,B673),"")</f>
        <v>0</v>
      </c>
      <c r="E673">
        <f>IF(B673&gt;0,IF(INDEX(Markets!$G$5:$G$154,B673)="",Journal!$D$4,INDEX(Markets!$G$5:$G$154,B673)),"")</f>
        <v>0</v>
      </c>
      <c r="F673">
        <f>IF(B673&gt;0,N(INDEX(Markets!$H$5:$H$154,B673)),0)</f>
        <v>0</v>
      </c>
      <c r="G673">
        <f>IF(Journal!$D673="LONG",1,IF(Journal!$D673="SHORT",-1,0))</f>
        <v>0</v>
      </c>
      <c r="H673">
        <f>IF(AND(ISNUMBER(Journal!$E673),ISNUMBER(Journal!$F673)),ABS(Journal!$E673-Journal!$F673),"")</f>
        <v>0</v>
      </c>
      <c r="I673">
        <f>IF(NOT(A673),"",IF(Journal!$C673="","INSTRUMENT MISSING",IF(B673=0,"UNKNOWN INSTRUMENT",IF(OR(NOT(ISNUMBER(C673)),NOT(ISNUMBER(D673))),"INSTRUMENT SPECS MISSING",IF(OR(C673&lt;=0,D673&lt;=0),"INSTRUMENT SPECS MISSING",IF(NOT(ISNUMBER(Journal!$E673)),"ENTRY MISSING",IF(NOT(ISNUMBER(Journal!$F673)),"SL MISSING",IF(Journal!$F673=Journal!$E673,"SL = ENTRY",IF(G673=0,"DIRECTION MISSING",IF(G673*(Journal!$E673-Journal!$F673)&lt;=0,"SL WRONG SIDE",IF(NOT(AND(ISNUMBER(Journal!$L673),Journal!$L673&gt;0)),IF(TRUE,"LOTS MISSING","RISK MISSING"),"")))))))))))</f>
        <v>0</v>
      </c>
      <c r="J673">
        <f>IF(NOT(A673),"",IF(I673&lt;&gt;"",I673,IF(AND(ISNUMBER(Journal!$G673),G673*(Journal!$G673-Journal!$E673)&lt;=0),"TP1 WRONG SIDE",IF(AND(ISNUMBER(Journal!$H673),G673*(Journal!$H673-Journal!$E673)&lt;=0),"TP2 WRONG SIDE",IF(AND(ISNUMBER(Journal!$I673),G673*(Journal!$I673-Journal!$E673)&lt;=0),"TP3 WRONG SIDE",IF(Journal!$K673="","OPEN",IF(AND(Journal!$M673&lt;&gt;"",OR(NOT(ISNUMBER(Journal!$M673)),Journal!$M673&lt;=0,Journal!$M673&gt;=1)),"TP1 % INVALID",IF(Journal!$K673="SL","OK",IF(Journal!$K673="TP",IF(ISNUMBER(Journal!$G673),"OK","TP1 MISSING"),IF(Journal!$K673="Manual exit",IF(ISNUMBER(Journal!$J673),"OK","MANUAL MISSING"),IF(Journal!$K673="TP1 + Breakeven",IF(ISNUMBER(Journal!$G673),"OK","TP1 MISSING"),IF(Journal!$K673="TP1 + Manual",IF(ISNUMBER(Journal!$G673),IF(ISNUMBER(Journal!$J673),"OK","MANUAL MISSING"),IF(ISNUMBER(Journal!$J673),"TP1 MISSING","TP1 &amp; MANUAL MISSING")),IF(Journal!$K673="Multiple TP",IF(ISNUMBER(Journal!$G673),IF(ISNUMBER(Journal!$H673),"OK","TP2 MISSING"),IF(ISNUMBER(Journal!$H673),"TP1 MISSING","TP1 &amp; TP2 MISSING")),"UNKNOWN OUTCOME")))))))))))))</f>
        <v>0</v>
      </c>
      <c r="K673">
        <f>J673="OK"</f>
        <v>0</v>
      </c>
      <c r="L673">
        <f>IF(ISNUMBER(Journal!$M673),Journal!$M673,0.5)</f>
        <v>0</v>
      </c>
      <c r="M673">
        <f>IF(NOT(K673),"",G673*IF(Journal!$K673="SL",Journal!$F673-Journal!$E673,IF(Journal!$K673="TP",Journal!$G673-Journal!$E673,IF(Journal!$K673="Manual exit",Journal!$J673-Journal!$E673,IF(Journal!$K673="TP1 + Breakeven",L673*(Journal!$G673-Journal!$E673),IF(Journal!$K673="TP1 + Manual",L673*(Journal!$G673-Journal!$E673)+(1-L673)*(Journal!$J673-Journal!$E673),(Journal!$G673+Journal!$H673+IF(ISNUMBER(Journal!$I673),Journal!$I673,0))/IF(ISNUMBER(Journal!$I673),3,2)-Journal!$E673))))))</f>
        <v>0</v>
      </c>
      <c r="N673">
        <f>IF(K673,Journal!$E673+G673*M673,"")</f>
        <v>0</v>
      </c>
      <c r="O673">
        <f>Q672</f>
        <v>0</v>
      </c>
      <c r="P673">
        <f>IF(OR(NOT(A673),I673&lt;&gt;""),"",Journal!$L673)</f>
        <v>0</v>
      </c>
      <c r="Q673">
        <f>O673+IF(K673,V673,0)</f>
        <v>0</v>
      </c>
      <c r="R673">
        <f>IF(P673="","",H673*P673*C673*D673)</f>
        <v>0</v>
      </c>
      <c r="S673">
        <f>IF(K673,M673*P673*C673*D673,"")</f>
        <v>0</v>
      </c>
      <c r="T673">
        <f>IF(K673,-IF(F673&gt;0,F673*Journal!$E673*P673*C673*D673,P673*E673),"")</f>
        <v>0</v>
      </c>
      <c r="U673">
        <f>IF(K673,IF(S673&gt;0,"W",IF(S673&lt;0,"L","B")),"")</f>
        <v>0</v>
      </c>
      <c r="V673">
        <f>IF(K673,S673+T673,"")</f>
        <v>0</v>
      </c>
      <c r="W673">
        <f>IF(K673,V673/O673,"")</f>
        <v>0</v>
      </c>
      <c r="X673">
        <f>IF(K673,M673/H673,"")</f>
        <v>0</v>
      </c>
      <c r="Y673">
        <f>IF(AND(OR(J673="OK",J673="OPEN"),ISNUMBER(Journal!$G673)),G673*(Journal!$G673-Journal!$E673)/H673,"")</f>
        <v>0</v>
      </c>
      <c r="Z673">
        <f>IF(AA673="","",IF(AND(ISNUMBER(Settings!$D$5),ISNUMBER(Settings!$E$5),IF(Settings!$D$5&lt;=Settings!$E$5,AND(AA673&gt;=Settings!$D$5,AA673&lt;Settings!$E$5),OR(AA673&gt;=Settings!$D$5,AA673&lt;Settings!$E$5))),Settings!$A$5,IF(AND(ISNUMBER(Settings!$D$6),ISNUMBER(Settings!$E$6),IF(Settings!$D$6&lt;=Settings!$E$6,AND(AA673&gt;=Settings!$D$6,AA673&lt;Settings!$E$6),OR(AA673&gt;=Settings!$D$6,AA673&lt;Settings!$E$6))),Settings!$A$6,IF(AND(ISNUMBER(Settings!$D$7),ISNUMBER(Settings!$E$7),IF(Settings!$D$7&lt;=Settings!$E$7,AND(AA673&gt;=Settings!$D$7,AA673&lt;Settings!$E$7),OR(AA673&gt;=Settings!$D$7,AA673&lt;Settings!$E$7))),Settings!$A$7,IF(AND(ISNUMBER(Settings!$D$8),ISNUMBER(Settings!$E$8),IF(Settings!$D$8&lt;=Settings!$E$8,AND(AA673&gt;=Settings!$D$8,AA673&lt;Settings!$E$8),OR(AA673&gt;=Settings!$D$8,AA673&lt;Settings!$E$8))),Settings!$A$8,IF(AND(ISNUMBER(Settings!$D$9),ISNUMBER(Settings!$E$9),IF(Settings!$D$9&lt;=Settings!$E$9,AND(AA673&gt;=Settings!$D$9,AA673&lt;Settings!$E$9),OR(AA673&gt;=Settings!$D$9,AA673&lt;Settings!$E$9))),Settings!$A$9,IF(AND(ISNUMBER(Settings!$D$10),ISNUMBER(Settings!$E$10),IF(Settings!$D$10&lt;=Settings!$E$10,AND(AA673&gt;=Settings!$D$10,AA673&lt;Settings!$E$10),OR(AA673&gt;=Settings!$D$10,AA673&lt;Settings!$E$10))),Settings!$A$10,"")))))))</f>
        <v>0</v>
      </c>
      <c r="AA673">
        <f>IF(AND(A673,ISNUMBER(Journal!$B673)),MOD(ROUND(MOD(Journal!$B673,1)*1440,0)-ROUND(Journal!$D$8*60,0),1440),"")</f>
        <v>0</v>
      </c>
      <c r="AB673">
        <f>IF(G673=1,"LONG",IF(G673=-1,"SHORT",""))</f>
        <v>0</v>
      </c>
      <c r="AC673">
        <f>AC672+IF(K673,1,0)</f>
        <v>0</v>
      </c>
      <c r="AD673">
        <f>IF(K673,AC673,"")</f>
        <v>0</v>
      </c>
      <c r="AE673">
        <f>J673="OPEN"</f>
        <v>0</v>
      </c>
      <c r="AF673">
        <f>AND(J673&lt;&gt;"",J673&lt;&gt;"OK",J673&lt;&gt;"OPEN")</f>
        <v>0</v>
      </c>
      <c r="AH673">
        <v>662</v>
      </c>
      <c r="AI673">
        <f>IF(AH673&gt;$AZ$11,"",IF(AH673=0,Journal!$D$3,INDEX($Q$11:$Q$1010,MATCH(AH673,$AD$11:$AD$1010,0))))</f>
        <v>0</v>
      </c>
      <c r="AJ673">
        <v>663</v>
      </c>
      <c r="AK673">
        <f>IF(AJ673&gt;$AZ$11,"",INDEX($P$11:$P$1010,MATCH(AJ673,$AD$11:$AD$1010,0)))</f>
        <v>0</v>
      </c>
    </row>
    <row r="674" spans="1:37">
      <c r="A674">
        <f>COUNTA(Journal!A674:M674)&gt;0</f>
        <v>0</v>
      </c>
      <c r="B674">
        <f>IF(Journal!$C674="",0,IFERROR(MATCH(Journal!$C674,Markets!$A$5:$A$154,0),0))</f>
        <v>0</v>
      </c>
      <c r="C674">
        <f>IF(B674&gt;0,INDEX(Markets!$C$5:$C$154,B674),"")</f>
        <v>0</v>
      </c>
      <c r="D674">
        <f>IF(B674&gt;0,INDEX(Markets!$F$5:$F$154,B674),"")</f>
        <v>0</v>
      </c>
      <c r="E674">
        <f>IF(B674&gt;0,IF(INDEX(Markets!$G$5:$G$154,B674)="",Journal!$D$4,INDEX(Markets!$G$5:$G$154,B674)),"")</f>
        <v>0</v>
      </c>
      <c r="F674">
        <f>IF(B674&gt;0,N(INDEX(Markets!$H$5:$H$154,B674)),0)</f>
        <v>0</v>
      </c>
      <c r="G674">
        <f>IF(Journal!$D674="LONG",1,IF(Journal!$D674="SHORT",-1,0))</f>
        <v>0</v>
      </c>
      <c r="H674">
        <f>IF(AND(ISNUMBER(Journal!$E674),ISNUMBER(Journal!$F674)),ABS(Journal!$E674-Journal!$F674),"")</f>
        <v>0</v>
      </c>
      <c r="I674">
        <f>IF(NOT(A674),"",IF(Journal!$C674="","INSTRUMENT MISSING",IF(B674=0,"UNKNOWN INSTRUMENT",IF(OR(NOT(ISNUMBER(C674)),NOT(ISNUMBER(D674))),"INSTRUMENT SPECS MISSING",IF(OR(C674&lt;=0,D674&lt;=0),"INSTRUMENT SPECS MISSING",IF(NOT(ISNUMBER(Journal!$E674)),"ENTRY MISSING",IF(NOT(ISNUMBER(Journal!$F674)),"SL MISSING",IF(Journal!$F674=Journal!$E674,"SL = ENTRY",IF(G674=0,"DIRECTION MISSING",IF(G674*(Journal!$E674-Journal!$F674)&lt;=0,"SL WRONG SIDE",IF(NOT(AND(ISNUMBER(Journal!$L674),Journal!$L674&gt;0)),IF(TRUE,"LOTS MISSING","RISK MISSING"),"")))))))))))</f>
        <v>0</v>
      </c>
      <c r="J674">
        <f>IF(NOT(A674),"",IF(I674&lt;&gt;"",I674,IF(AND(ISNUMBER(Journal!$G674),G674*(Journal!$G674-Journal!$E674)&lt;=0),"TP1 WRONG SIDE",IF(AND(ISNUMBER(Journal!$H674),G674*(Journal!$H674-Journal!$E674)&lt;=0),"TP2 WRONG SIDE",IF(AND(ISNUMBER(Journal!$I674),G674*(Journal!$I674-Journal!$E674)&lt;=0),"TP3 WRONG SIDE",IF(Journal!$K674="","OPEN",IF(AND(Journal!$M674&lt;&gt;"",OR(NOT(ISNUMBER(Journal!$M674)),Journal!$M674&lt;=0,Journal!$M674&gt;=1)),"TP1 % INVALID",IF(Journal!$K674="SL","OK",IF(Journal!$K674="TP",IF(ISNUMBER(Journal!$G674),"OK","TP1 MISSING"),IF(Journal!$K674="Manual exit",IF(ISNUMBER(Journal!$J674),"OK","MANUAL MISSING"),IF(Journal!$K674="TP1 + Breakeven",IF(ISNUMBER(Journal!$G674),"OK","TP1 MISSING"),IF(Journal!$K674="TP1 + Manual",IF(ISNUMBER(Journal!$G674),IF(ISNUMBER(Journal!$J674),"OK","MANUAL MISSING"),IF(ISNUMBER(Journal!$J674),"TP1 MISSING","TP1 &amp; MANUAL MISSING")),IF(Journal!$K674="Multiple TP",IF(ISNUMBER(Journal!$G674),IF(ISNUMBER(Journal!$H674),"OK","TP2 MISSING"),IF(ISNUMBER(Journal!$H674),"TP1 MISSING","TP1 &amp; TP2 MISSING")),"UNKNOWN OUTCOME")))))))))))))</f>
        <v>0</v>
      </c>
      <c r="K674">
        <f>J674="OK"</f>
        <v>0</v>
      </c>
      <c r="L674">
        <f>IF(ISNUMBER(Journal!$M674),Journal!$M674,0.5)</f>
        <v>0</v>
      </c>
      <c r="M674">
        <f>IF(NOT(K674),"",G674*IF(Journal!$K674="SL",Journal!$F674-Journal!$E674,IF(Journal!$K674="TP",Journal!$G674-Journal!$E674,IF(Journal!$K674="Manual exit",Journal!$J674-Journal!$E674,IF(Journal!$K674="TP1 + Breakeven",L674*(Journal!$G674-Journal!$E674),IF(Journal!$K674="TP1 + Manual",L674*(Journal!$G674-Journal!$E674)+(1-L674)*(Journal!$J674-Journal!$E674),(Journal!$G674+Journal!$H674+IF(ISNUMBER(Journal!$I674),Journal!$I674,0))/IF(ISNUMBER(Journal!$I674),3,2)-Journal!$E674))))))</f>
        <v>0</v>
      </c>
      <c r="N674">
        <f>IF(K674,Journal!$E674+G674*M674,"")</f>
        <v>0</v>
      </c>
      <c r="O674">
        <f>Q673</f>
        <v>0</v>
      </c>
      <c r="P674">
        <f>IF(OR(NOT(A674),I674&lt;&gt;""),"",Journal!$L674)</f>
        <v>0</v>
      </c>
      <c r="Q674">
        <f>O674+IF(K674,V674,0)</f>
        <v>0</v>
      </c>
      <c r="R674">
        <f>IF(P674="","",H674*P674*C674*D674)</f>
        <v>0</v>
      </c>
      <c r="S674">
        <f>IF(K674,M674*P674*C674*D674,"")</f>
        <v>0</v>
      </c>
      <c r="T674">
        <f>IF(K674,-IF(F674&gt;0,F674*Journal!$E674*P674*C674*D674,P674*E674),"")</f>
        <v>0</v>
      </c>
      <c r="U674">
        <f>IF(K674,IF(S674&gt;0,"W",IF(S674&lt;0,"L","B")),"")</f>
        <v>0</v>
      </c>
      <c r="V674">
        <f>IF(K674,S674+T674,"")</f>
        <v>0</v>
      </c>
      <c r="W674">
        <f>IF(K674,V674/O674,"")</f>
        <v>0</v>
      </c>
      <c r="X674">
        <f>IF(K674,M674/H674,"")</f>
        <v>0</v>
      </c>
      <c r="Y674">
        <f>IF(AND(OR(J674="OK",J674="OPEN"),ISNUMBER(Journal!$G674)),G674*(Journal!$G674-Journal!$E674)/H674,"")</f>
        <v>0</v>
      </c>
      <c r="Z674">
        <f>IF(AA674="","",IF(AND(ISNUMBER(Settings!$D$5),ISNUMBER(Settings!$E$5),IF(Settings!$D$5&lt;=Settings!$E$5,AND(AA674&gt;=Settings!$D$5,AA674&lt;Settings!$E$5),OR(AA674&gt;=Settings!$D$5,AA674&lt;Settings!$E$5))),Settings!$A$5,IF(AND(ISNUMBER(Settings!$D$6),ISNUMBER(Settings!$E$6),IF(Settings!$D$6&lt;=Settings!$E$6,AND(AA674&gt;=Settings!$D$6,AA674&lt;Settings!$E$6),OR(AA674&gt;=Settings!$D$6,AA674&lt;Settings!$E$6))),Settings!$A$6,IF(AND(ISNUMBER(Settings!$D$7),ISNUMBER(Settings!$E$7),IF(Settings!$D$7&lt;=Settings!$E$7,AND(AA674&gt;=Settings!$D$7,AA674&lt;Settings!$E$7),OR(AA674&gt;=Settings!$D$7,AA674&lt;Settings!$E$7))),Settings!$A$7,IF(AND(ISNUMBER(Settings!$D$8),ISNUMBER(Settings!$E$8),IF(Settings!$D$8&lt;=Settings!$E$8,AND(AA674&gt;=Settings!$D$8,AA674&lt;Settings!$E$8),OR(AA674&gt;=Settings!$D$8,AA674&lt;Settings!$E$8))),Settings!$A$8,IF(AND(ISNUMBER(Settings!$D$9),ISNUMBER(Settings!$E$9),IF(Settings!$D$9&lt;=Settings!$E$9,AND(AA674&gt;=Settings!$D$9,AA674&lt;Settings!$E$9),OR(AA674&gt;=Settings!$D$9,AA674&lt;Settings!$E$9))),Settings!$A$9,IF(AND(ISNUMBER(Settings!$D$10),ISNUMBER(Settings!$E$10),IF(Settings!$D$10&lt;=Settings!$E$10,AND(AA674&gt;=Settings!$D$10,AA674&lt;Settings!$E$10),OR(AA674&gt;=Settings!$D$10,AA674&lt;Settings!$E$10))),Settings!$A$10,"")))))))</f>
        <v>0</v>
      </c>
      <c r="AA674">
        <f>IF(AND(A674,ISNUMBER(Journal!$B674)),MOD(ROUND(MOD(Journal!$B674,1)*1440,0)-ROUND(Journal!$D$8*60,0),1440),"")</f>
        <v>0</v>
      </c>
      <c r="AB674">
        <f>IF(G674=1,"LONG",IF(G674=-1,"SHORT",""))</f>
        <v>0</v>
      </c>
      <c r="AC674">
        <f>AC673+IF(K674,1,0)</f>
        <v>0</v>
      </c>
      <c r="AD674">
        <f>IF(K674,AC674,"")</f>
        <v>0</v>
      </c>
      <c r="AE674">
        <f>J674="OPEN"</f>
        <v>0</v>
      </c>
      <c r="AF674">
        <f>AND(J674&lt;&gt;"",J674&lt;&gt;"OK",J674&lt;&gt;"OPEN")</f>
        <v>0</v>
      </c>
      <c r="AH674">
        <v>663</v>
      </c>
      <c r="AI674">
        <f>IF(AH674&gt;$AZ$11,"",IF(AH674=0,Journal!$D$3,INDEX($Q$11:$Q$1010,MATCH(AH674,$AD$11:$AD$1010,0))))</f>
        <v>0</v>
      </c>
      <c r="AJ674">
        <v>664</v>
      </c>
      <c r="AK674">
        <f>IF(AJ674&gt;$AZ$11,"",INDEX($P$11:$P$1010,MATCH(AJ674,$AD$11:$AD$1010,0)))</f>
        <v>0</v>
      </c>
    </row>
    <row r="675" spans="1:37">
      <c r="A675">
        <f>COUNTA(Journal!A675:M675)&gt;0</f>
        <v>0</v>
      </c>
      <c r="B675">
        <f>IF(Journal!$C675="",0,IFERROR(MATCH(Journal!$C675,Markets!$A$5:$A$154,0),0))</f>
        <v>0</v>
      </c>
      <c r="C675">
        <f>IF(B675&gt;0,INDEX(Markets!$C$5:$C$154,B675),"")</f>
        <v>0</v>
      </c>
      <c r="D675">
        <f>IF(B675&gt;0,INDEX(Markets!$F$5:$F$154,B675),"")</f>
        <v>0</v>
      </c>
      <c r="E675">
        <f>IF(B675&gt;0,IF(INDEX(Markets!$G$5:$G$154,B675)="",Journal!$D$4,INDEX(Markets!$G$5:$G$154,B675)),"")</f>
        <v>0</v>
      </c>
      <c r="F675">
        <f>IF(B675&gt;0,N(INDEX(Markets!$H$5:$H$154,B675)),0)</f>
        <v>0</v>
      </c>
      <c r="G675">
        <f>IF(Journal!$D675="LONG",1,IF(Journal!$D675="SHORT",-1,0))</f>
        <v>0</v>
      </c>
      <c r="H675">
        <f>IF(AND(ISNUMBER(Journal!$E675),ISNUMBER(Journal!$F675)),ABS(Journal!$E675-Journal!$F675),"")</f>
        <v>0</v>
      </c>
      <c r="I675">
        <f>IF(NOT(A675),"",IF(Journal!$C675="","INSTRUMENT MISSING",IF(B675=0,"UNKNOWN INSTRUMENT",IF(OR(NOT(ISNUMBER(C675)),NOT(ISNUMBER(D675))),"INSTRUMENT SPECS MISSING",IF(OR(C675&lt;=0,D675&lt;=0),"INSTRUMENT SPECS MISSING",IF(NOT(ISNUMBER(Journal!$E675)),"ENTRY MISSING",IF(NOT(ISNUMBER(Journal!$F675)),"SL MISSING",IF(Journal!$F675=Journal!$E675,"SL = ENTRY",IF(G675=0,"DIRECTION MISSING",IF(G675*(Journal!$E675-Journal!$F675)&lt;=0,"SL WRONG SIDE",IF(NOT(AND(ISNUMBER(Journal!$L675),Journal!$L675&gt;0)),IF(TRUE,"LOTS MISSING","RISK MISSING"),"")))))))))))</f>
        <v>0</v>
      </c>
      <c r="J675">
        <f>IF(NOT(A675),"",IF(I675&lt;&gt;"",I675,IF(AND(ISNUMBER(Journal!$G675),G675*(Journal!$G675-Journal!$E675)&lt;=0),"TP1 WRONG SIDE",IF(AND(ISNUMBER(Journal!$H675),G675*(Journal!$H675-Journal!$E675)&lt;=0),"TP2 WRONG SIDE",IF(AND(ISNUMBER(Journal!$I675),G675*(Journal!$I675-Journal!$E675)&lt;=0),"TP3 WRONG SIDE",IF(Journal!$K675="","OPEN",IF(AND(Journal!$M675&lt;&gt;"",OR(NOT(ISNUMBER(Journal!$M675)),Journal!$M675&lt;=0,Journal!$M675&gt;=1)),"TP1 % INVALID",IF(Journal!$K675="SL","OK",IF(Journal!$K675="TP",IF(ISNUMBER(Journal!$G675),"OK","TP1 MISSING"),IF(Journal!$K675="Manual exit",IF(ISNUMBER(Journal!$J675),"OK","MANUAL MISSING"),IF(Journal!$K675="TP1 + Breakeven",IF(ISNUMBER(Journal!$G675),"OK","TP1 MISSING"),IF(Journal!$K675="TP1 + Manual",IF(ISNUMBER(Journal!$G675),IF(ISNUMBER(Journal!$J675),"OK","MANUAL MISSING"),IF(ISNUMBER(Journal!$J675),"TP1 MISSING","TP1 &amp; MANUAL MISSING")),IF(Journal!$K675="Multiple TP",IF(ISNUMBER(Journal!$G675),IF(ISNUMBER(Journal!$H675),"OK","TP2 MISSING"),IF(ISNUMBER(Journal!$H675),"TP1 MISSING","TP1 &amp; TP2 MISSING")),"UNKNOWN OUTCOME")))))))))))))</f>
        <v>0</v>
      </c>
      <c r="K675">
        <f>J675="OK"</f>
        <v>0</v>
      </c>
      <c r="L675">
        <f>IF(ISNUMBER(Journal!$M675),Journal!$M675,0.5)</f>
        <v>0</v>
      </c>
      <c r="M675">
        <f>IF(NOT(K675),"",G675*IF(Journal!$K675="SL",Journal!$F675-Journal!$E675,IF(Journal!$K675="TP",Journal!$G675-Journal!$E675,IF(Journal!$K675="Manual exit",Journal!$J675-Journal!$E675,IF(Journal!$K675="TP1 + Breakeven",L675*(Journal!$G675-Journal!$E675),IF(Journal!$K675="TP1 + Manual",L675*(Journal!$G675-Journal!$E675)+(1-L675)*(Journal!$J675-Journal!$E675),(Journal!$G675+Journal!$H675+IF(ISNUMBER(Journal!$I675),Journal!$I675,0))/IF(ISNUMBER(Journal!$I675),3,2)-Journal!$E675))))))</f>
        <v>0</v>
      </c>
      <c r="N675">
        <f>IF(K675,Journal!$E675+G675*M675,"")</f>
        <v>0</v>
      </c>
      <c r="O675">
        <f>Q674</f>
        <v>0</v>
      </c>
      <c r="P675">
        <f>IF(OR(NOT(A675),I675&lt;&gt;""),"",Journal!$L675)</f>
        <v>0</v>
      </c>
      <c r="Q675">
        <f>O675+IF(K675,V675,0)</f>
        <v>0</v>
      </c>
      <c r="R675">
        <f>IF(P675="","",H675*P675*C675*D675)</f>
        <v>0</v>
      </c>
      <c r="S675">
        <f>IF(K675,M675*P675*C675*D675,"")</f>
        <v>0</v>
      </c>
      <c r="T675">
        <f>IF(K675,-IF(F675&gt;0,F675*Journal!$E675*P675*C675*D675,P675*E675),"")</f>
        <v>0</v>
      </c>
      <c r="U675">
        <f>IF(K675,IF(S675&gt;0,"W",IF(S675&lt;0,"L","B")),"")</f>
        <v>0</v>
      </c>
      <c r="V675">
        <f>IF(K675,S675+T675,"")</f>
        <v>0</v>
      </c>
      <c r="W675">
        <f>IF(K675,V675/O675,"")</f>
        <v>0</v>
      </c>
      <c r="X675">
        <f>IF(K675,M675/H675,"")</f>
        <v>0</v>
      </c>
      <c r="Y675">
        <f>IF(AND(OR(J675="OK",J675="OPEN"),ISNUMBER(Journal!$G675)),G675*(Journal!$G675-Journal!$E675)/H675,"")</f>
        <v>0</v>
      </c>
      <c r="Z675">
        <f>IF(AA675="","",IF(AND(ISNUMBER(Settings!$D$5),ISNUMBER(Settings!$E$5),IF(Settings!$D$5&lt;=Settings!$E$5,AND(AA675&gt;=Settings!$D$5,AA675&lt;Settings!$E$5),OR(AA675&gt;=Settings!$D$5,AA675&lt;Settings!$E$5))),Settings!$A$5,IF(AND(ISNUMBER(Settings!$D$6),ISNUMBER(Settings!$E$6),IF(Settings!$D$6&lt;=Settings!$E$6,AND(AA675&gt;=Settings!$D$6,AA675&lt;Settings!$E$6),OR(AA675&gt;=Settings!$D$6,AA675&lt;Settings!$E$6))),Settings!$A$6,IF(AND(ISNUMBER(Settings!$D$7),ISNUMBER(Settings!$E$7),IF(Settings!$D$7&lt;=Settings!$E$7,AND(AA675&gt;=Settings!$D$7,AA675&lt;Settings!$E$7),OR(AA675&gt;=Settings!$D$7,AA675&lt;Settings!$E$7))),Settings!$A$7,IF(AND(ISNUMBER(Settings!$D$8),ISNUMBER(Settings!$E$8),IF(Settings!$D$8&lt;=Settings!$E$8,AND(AA675&gt;=Settings!$D$8,AA675&lt;Settings!$E$8),OR(AA675&gt;=Settings!$D$8,AA675&lt;Settings!$E$8))),Settings!$A$8,IF(AND(ISNUMBER(Settings!$D$9),ISNUMBER(Settings!$E$9),IF(Settings!$D$9&lt;=Settings!$E$9,AND(AA675&gt;=Settings!$D$9,AA675&lt;Settings!$E$9),OR(AA675&gt;=Settings!$D$9,AA675&lt;Settings!$E$9))),Settings!$A$9,IF(AND(ISNUMBER(Settings!$D$10),ISNUMBER(Settings!$E$10),IF(Settings!$D$10&lt;=Settings!$E$10,AND(AA675&gt;=Settings!$D$10,AA675&lt;Settings!$E$10),OR(AA675&gt;=Settings!$D$10,AA675&lt;Settings!$E$10))),Settings!$A$10,"")))))))</f>
        <v>0</v>
      </c>
      <c r="AA675">
        <f>IF(AND(A675,ISNUMBER(Journal!$B675)),MOD(ROUND(MOD(Journal!$B675,1)*1440,0)-ROUND(Journal!$D$8*60,0),1440),"")</f>
        <v>0</v>
      </c>
      <c r="AB675">
        <f>IF(G675=1,"LONG",IF(G675=-1,"SHORT",""))</f>
        <v>0</v>
      </c>
      <c r="AC675">
        <f>AC674+IF(K675,1,0)</f>
        <v>0</v>
      </c>
      <c r="AD675">
        <f>IF(K675,AC675,"")</f>
        <v>0</v>
      </c>
      <c r="AE675">
        <f>J675="OPEN"</f>
        <v>0</v>
      </c>
      <c r="AF675">
        <f>AND(J675&lt;&gt;"",J675&lt;&gt;"OK",J675&lt;&gt;"OPEN")</f>
        <v>0</v>
      </c>
      <c r="AH675">
        <v>664</v>
      </c>
      <c r="AI675">
        <f>IF(AH675&gt;$AZ$11,"",IF(AH675=0,Journal!$D$3,INDEX($Q$11:$Q$1010,MATCH(AH675,$AD$11:$AD$1010,0))))</f>
        <v>0</v>
      </c>
      <c r="AJ675">
        <v>665</v>
      </c>
      <c r="AK675">
        <f>IF(AJ675&gt;$AZ$11,"",INDEX($P$11:$P$1010,MATCH(AJ675,$AD$11:$AD$1010,0)))</f>
        <v>0</v>
      </c>
    </row>
    <row r="676" spans="1:37">
      <c r="A676">
        <f>COUNTA(Journal!A676:M676)&gt;0</f>
        <v>0</v>
      </c>
      <c r="B676">
        <f>IF(Journal!$C676="",0,IFERROR(MATCH(Journal!$C676,Markets!$A$5:$A$154,0),0))</f>
        <v>0</v>
      </c>
      <c r="C676">
        <f>IF(B676&gt;0,INDEX(Markets!$C$5:$C$154,B676),"")</f>
        <v>0</v>
      </c>
      <c r="D676">
        <f>IF(B676&gt;0,INDEX(Markets!$F$5:$F$154,B676),"")</f>
        <v>0</v>
      </c>
      <c r="E676">
        <f>IF(B676&gt;0,IF(INDEX(Markets!$G$5:$G$154,B676)="",Journal!$D$4,INDEX(Markets!$G$5:$G$154,B676)),"")</f>
        <v>0</v>
      </c>
      <c r="F676">
        <f>IF(B676&gt;0,N(INDEX(Markets!$H$5:$H$154,B676)),0)</f>
        <v>0</v>
      </c>
      <c r="G676">
        <f>IF(Journal!$D676="LONG",1,IF(Journal!$D676="SHORT",-1,0))</f>
        <v>0</v>
      </c>
      <c r="H676">
        <f>IF(AND(ISNUMBER(Journal!$E676),ISNUMBER(Journal!$F676)),ABS(Journal!$E676-Journal!$F676),"")</f>
        <v>0</v>
      </c>
      <c r="I676">
        <f>IF(NOT(A676),"",IF(Journal!$C676="","INSTRUMENT MISSING",IF(B676=0,"UNKNOWN INSTRUMENT",IF(OR(NOT(ISNUMBER(C676)),NOT(ISNUMBER(D676))),"INSTRUMENT SPECS MISSING",IF(OR(C676&lt;=0,D676&lt;=0),"INSTRUMENT SPECS MISSING",IF(NOT(ISNUMBER(Journal!$E676)),"ENTRY MISSING",IF(NOT(ISNUMBER(Journal!$F676)),"SL MISSING",IF(Journal!$F676=Journal!$E676,"SL = ENTRY",IF(G676=0,"DIRECTION MISSING",IF(G676*(Journal!$E676-Journal!$F676)&lt;=0,"SL WRONG SIDE",IF(NOT(AND(ISNUMBER(Journal!$L676),Journal!$L676&gt;0)),IF(TRUE,"LOTS MISSING","RISK MISSING"),"")))))))))))</f>
        <v>0</v>
      </c>
      <c r="J676">
        <f>IF(NOT(A676),"",IF(I676&lt;&gt;"",I676,IF(AND(ISNUMBER(Journal!$G676),G676*(Journal!$G676-Journal!$E676)&lt;=0),"TP1 WRONG SIDE",IF(AND(ISNUMBER(Journal!$H676),G676*(Journal!$H676-Journal!$E676)&lt;=0),"TP2 WRONG SIDE",IF(AND(ISNUMBER(Journal!$I676),G676*(Journal!$I676-Journal!$E676)&lt;=0),"TP3 WRONG SIDE",IF(Journal!$K676="","OPEN",IF(AND(Journal!$M676&lt;&gt;"",OR(NOT(ISNUMBER(Journal!$M676)),Journal!$M676&lt;=0,Journal!$M676&gt;=1)),"TP1 % INVALID",IF(Journal!$K676="SL","OK",IF(Journal!$K676="TP",IF(ISNUMBER(Journal!$G676),"OK","TP1 MISSING"),IF(Journal!$K676="Manual exit",IF(ISNUMBER(Journal!$J676),"OK","MANUAL MISSING"),IF(Journal!$K676="TP1 + Breakeven",IF(ISNUMBER(Journal!$G676),"OK","TP1 MISSING"),IF(Journal!$K676="TP1 + Manual",IF(ISNUMBER(Journal!$G676),IF(ISNUMBER(Journal!$J676),"OK","MANUAL MISSING"),IF(ISNUMBER(Journal!$J676),"TP1 MISSING","TP1 &amp; MANUAL MISSING")),IF(Journal!$K676="Multiple TP",IF(ISNUMBER(Journal!$G676),IF(ISNUMBER(Journal!$H676),"OK","TP2 MISSING"),IF(ISNUMBER(Journal!$H676),"TP1 MISSING","TP1 &amp; TP2 MISSING")),"UNKNOWN OUTCOME")))))))))))))</f>
        <v>0</v>
      </c>
      <c r="K676">
        <f>J676="OK"</f>
        <v>0</v>
      </c>
      <c r="L676">
        <f>IF(ISNUMBER(Journal!$M676),Journal!$M676,0.5)</f>
        <v>0</v>
      </c>
      <c r="M676">
        <f>IF(NOT(K676),"",G676*IF(Journal!$K676="SL",Journal!$F676-Journal!$E676,IF(Journal!$K676="TP",Journal!$G676-Journal!$E676,IF(Journal!$K676="Manual exit",Journal!$J676-Journal!$E676,IF(Journal!$K676="TP1 + Breakeven",L676*(Journal!$G676-Journal!$E676),IF(Journal!$K676="TP1 + Manual",L676*(Journal!$G676-Journal!$E676)+(1-L676)*(Journal!$J676-Journal!$E676),(Journal!$G676+Journal!$H676+IF(ISNUMBER(Journal!$I676),Journal!$I676,0))/IF(ISNUMBER(Journal!$I676),3,2)-Journal!$E676))))))</f>
        <v>0</v>
      </c>
      <c r="N676">
        <f>IF(K676,Journal!$E676+G676*M676,"")</f>
        <v>0</v>
      </c>
      <c r="O676">
        <f>Q675</f>
        <v>0</v>
      </c>
      <c r="P676">
        <f>IF(OR(NOT(A676),I676&lt;&gt;""),"",Journal!$L676)</f>
        <v>0</v>
      </c>
      <c r="Q676">
        <f>O676+IF(K676,V676,0)</f>
        <v>0</v>
      </c>
      <c r="R676">
        <f>IF(P676="","",H676*P676*C676*D676)</f>
        <v>0</v>
      </c>
      <c r="S676">
        <f>IF(K676,M676*P676*C676*D676,"")</f>
        <v>0</v>
      </c>
      <c r="T676">
        <f>IF(K676,-IF(F676&gt;0,F676*Journal!$E676*P676*C676*D676,P676*E676),"")</f>
        <v>0</v>
      </c>
      <c r="U676">
        <f>IF(K676,IF(S676&gt;0,"W",IF(S676&lt;0,"L","B")),"")</f>
        <v>0</v>
      </c>
      <c r="V676">
        <f>IF(K676,S676+T676,"")</f>
        <v>0</v>
      </c>
      <c r="W676">
        <f>IF(K676,V676/O676,"")</f>
        <v>0</v>
      </c>
      <c r="X676">
        <f>IF(K676,M676/H676,"")</f>
        <v>0</v>
      </c>
      <c r="Y676">
        <f>IF(AND(OR(J676="OK",J676="OPEN"),ISNUMBER(Journal!$G676)),G676*(Journal!$G676-Journal!$E676)/H676,"")</f>
        <v>0</v>
      </c>
      <c r="Z676">
        <f>IF(AA676="","",IF(AND(ISNUMBER(Settings!$D$5),ISNUMBER(Settings!$E$5),IF(Settings!$D$5&lt;=Settings!$E$5,AND(AA676&gt;=Settings!$D$5,AA676&lt;Settings!$E$5),OR(AA676&gt;=Settings!$D$5,AA676&lt;Settings!$E$5))),Settings!$A$5,IF(AND(ISNUMBER(Settings!$D$6),ISNUMBER(Settings!$E$6),IF(Settings!$D$6&lt;=Settings!$E$6,AND(AA676&gt;=Settings!$D$6,AA676&lt;Settings!$E$6),OR(AA676&gt;=Settings!$D$6,AA676&lt;Settings!$E$6))),Settings!$A$6,IF(AND(ISNUMBER(Settings!$D$7),ISNUMBER(Settings!$E$7),IF(Settings!$D$7&lt;=Settings!$E$7,AND(AA676&gt;=Settings!$D$7,AA676&lt;Settings!$E$7),OR(AA676&gt;=Settings!$D$7,AA676&lt;Settings!$E$7))),Settings!$A$7,IF(AND(ISNUMBER(Settings!$D$8),ISNUMBER(Settings!$E$8),IF(Settings!$D$8&lt;=Settings!$E$8,AND(AA676&gt;=Settings!$D$8,AA676&lt;Settings!$E$8),OR(AA676&gt;=Settings!$D$8,AA676&lt;Settings!$E$8))),Settings!$A$8,IF(AND(ISNUMBER(Settings!$D$9),ISNUMBER(Settings!$E$9),IF(Settings!$D$9&lt;=Settings!$E$9,AND(AA676&gt;=Settings!$D$9,AA676&lt;Settings!$E$9),OR(AA676&gt;=Settings!$D$9,AA676&lt;Settings!$E$9))),Settings!$A$9,IF(AND(ISNUMBER(Settings!$D$10),ISNUMBER(Settings!$E$10),IF(Settings!$D$10&lt;=Settings!$E$10,AND(AA676&gt;=Settings!$D$10,AA676&lt;Settings!$E$10),OR(AA676&gt;=Settings!$D$10,AA676&lt;Settings!$E$10))),Settings!$A$10,"")))))))</f>
        <v>0</v>
      </c>
      <c r="AA676">
        <f>IF(AND(A676,ISNUMBER(Journal!$B676)),MOD(ROUND(MOD(Journal!$B676,1)*1440,0)-ROUND(Journal!$D$8*60,0),1440),"")</f>
        <v>0</v>
      </c>
      <c r="AB676">
        <f>IF(G676=1,"LONG",IF(G676=-1,"SHORT",""))</f>
        <v>0</v>
      </c>
      <c r="AC676">
        <f>AC675+IF(K676,1,0)</f>
        <v>0</v>
      </c>
      <c r="AD676">
        <f>IF(K676,AC676,"")</f>
        <v>0</v>
      </c>
      <c r="AE676">
        <f>J676="OPEN"</f>
        <v>0</v>
      </c>
      <c r="AF676">
        <f>AND(J676&lt;&gt;"",J676&lt;&gt;"OK",J676&lt;&gt;"OPEN")</f>
        <v>0</v>
      </c>
      <c r="AH676">
        <v>665</v>
      </c>
      <c r="AI676">
        <f>IF(AH676&gt;$AZ$11,"",IF(AH676=0,Journal!$D$3,INDEX($Q$11:$Q$1010,MATCH(AH676,$AD$11:$AD$1010,0))))</f>
        <v>0</v>
      </c>
      <c r="AJ676">
        <v>666</v>
      </c>
      <c r="AK676">
        <f>IF(AJ676&gt;$AZ$11,"",INDEX($P$11:$P$1010,MATCH(AJ676,$AD$11:$AD$1010,0)))</f>
        <v>0</v>
      </c>
    </row>
    <row r="677" spans="1:37">
      <c r="A677">
        <f>COUNTA(Journal!A677:M677)&gt;0</f>
        <v>0</v>
      </c>
      <c r="B677">
        <f>IF(Journal!$C677="",0,IFERROR(MATCH(Journal!$C677,Markets!$A$5:$A$154,0),0))</f>
        <v>0</v>
      </c>
      <c r="C677">
        <f>IF(B677&gt;0,INDEX(Markets!$C$5:$C$154,B677),"")</f>
        <v>0</v>
      </c>
      <c r="D677">
        <f>IF(B677&gt;0,INDEX(Markets!$F$5:$F$154,B677),"")</f>
        <v>0</v>
      </c>
      <c r="E677">
        <f>IF(B677&gt;0,IF(INDEX(Markets!$G$5:$G$154,B677)="",Journal!$D$4,INDEX(Markets!$G$5:$G$154,B677)),"")</f>
        <v>0</v>
      </c>
      <c r="F677">
        <f>IF(B677&gt;0,N(INDEX(Markets!$H$5:$H$154,B677)),0)</f>
        <v>0</v>
      </c>
      <c r="G677">
        <f>IF(Journal!$D677="LONG",1,IF(Journal!$D677="SHORT",-1,0))</f>
        <v>0</v>
      </c>
      <c r="H677">
        <f>IF(AND(ISNUMBER(Journal!$E677),ISNUMBER(Journal!$F677)),ABS(Journal!$E677-Journal!$F677),"")</f>
        <v>0</v>
      </c>
      <c r="I677">
        <f>IF(NOT(A677),"",IF(Journal!$C677="","INSTRUMENT MISSING",IF(B677=0,"UNKNOWN INSTRUMENT",IF(OR(NOT(ISNUMBER(C677)),NOT(ISNUMBER(D677))),"INSTRUMENT SPECS MISSING",IF(OR(C677&lt;=0,D677&lt;=0),"INSTRUMENT SPECS MISSING",IF(NOT(ISNUMBER(Journal!$E677)),"ENTRY MISSING",IF(NOT(ISNUMBER(Journal!$F677)),"SL MISSING",IF(Journal!$F677=Journal!$E677,"SL = ENTRY",IF(G677=0,"DIRECTION MISSING",IF(G677*(Journal!$E677-Journal!$F677)&lt;=0,"SL WRONG SIDE",IF(NOT(AND(ISNUMBER(Journal!$L677),Journal!$L677&gt;0)),IF(TRUE,"LOTS MISSING","RISK MISSING"),"")))))))))))</f>
        <v>0</v>
      </c>
      <c r="J677">
        <f>IF(NOT(A677),"",IF(I677&lt;&gt;"",I677,IF(AND(ISNUMBER(Journal!$G677),G677*(Journal!$G677-Journal!$E677)&lt;=0),"TP1 WRONG SIDE",IF(AND(ISNUMBER(Journal!$H677),G677*(Journal!$H677-Journal!$E677)&lt;=0),"TP2 WRONG SIDE",IF(AND(ISNUMBER(Journal!$I677),G677*(Journal!$I677-Journal!$E677)&lt;=0),"TP3 WRONG SIDE",IF(Journal!$K677="","OPEN",IF(AND(Journal!$M677&lt;&gt;"",OR(NOT(ISNUMBER(Journal!$M677)),Journal!$M677&lt;=0,Journal!$M677&gt;=1)),"TP1 % INVALID",IF(Journal!$K677="SL","OK",IF(Journal!$K677="TP",IF(ISNUMBER(Journal!$G677),"OK","TP1 MISSING"),IF(Journal!$K677="Manual exit",IF(ISNUMBER(Journal!$J677),"OK","MANUAL MISSING"),IF(Journal!$K677="TP1 + Breakeven",IF(ISNUMBER(Journal!$G677),"OK","TP1 MISSING"),IF(Journal!$K677="TP1 + Manual",IF(ISNUMBER(Journal!$G677),IF(ISNUMBER(Journal!$J677),"OK","MANUAL MISSING"),IF(ISNUMBER(Journal!$J677),"TP1 MISSING","TP1 &amp; MANUAL MISSING")),IF(Journal!$K677="Multiple TP",IF(ISNUMBER(Journal!$G677),IF(ISNUMBER(Journal!$H677),"OK","TP2 MISSING"),IF(ISNUMBER(Journal!$H677),"TP1 MISSING","TP1 &amp; TP2 MISSING")),"UNKNOWN OUTCOME")))))))))))))</f>
        <v>0</v>
      </c>
      <c r="K677">
        <f>J677="OK"</f>
        <v>0</v>
      </c>
      <c r="L677">
        <f>IF(ISNUMBER(Journal!$M677),Journal!$M677,0.5)</f>
        <v>0</v>
      </c>
      <c r="M677">
        <f>IF(NOT(K677),"",G677*IF(Journal!$K677="SL",Journal!$F677-Journal!$E677,IF(Journal!$K677="TP",Journal!$G677-Journal!$E677,IF(Journal!$K677="Manual exit",Journal!$J677-Journal!$E677,IF(Journal!$K677="TP1 + Breakeven",L677*(Journal!$G677-Journal!$E677),IF(Journal!$K677="TP1 + Manual",L677*(Journal!$G677-Journal!$E677)+(1-L677)*(Journal!$J677-Journal!$E677),(Journal!$G677+Journal!$H677+IF(ISNUMBER(Journal!$I677),Journal!$I677,0))/IF(ISNUMBER(Journal!$I677),3,2)-Journal!$E677))))))</f>
        <v>0</v>
      </c>
      <c r="N677">
        <f>IF(K677,Journal!$E677+G677*M677,"")</f>
        <v>0</v>
      </c>
      <c r="O677">
        <f>Q676</f>
        <v>0</v>
      </c>
      <c r="P677">
        <f>IF(OR(NOT(A677),I677&lt;&gt;""),"",Journal!$L677)</f>
        <v>0</v>
      </c>
      <c r="Q677">
        <f>O677+IF(K677,V677,0)</f>
        <v>0</v>
      </c>
      <c r="R677">
        <f>IF(P677="","",H677*P677*C677*D677)</f>
        <v>0</v>
      </c>
      <c r="S677">
        <f>IF(K677,M677*P677*C677*D677,"")</f>
        <v>0</v>
      </c>
      <c r="T677">
        <f>IF(K677,-IF(F677&gt;0,F677*Journal!$E677*P677*C677*D677,P677*E677),"")</f>
        <v>0</v>
      </c>
      <c r="U677">
        <f>IF(K677,IF(S677&gt;0,"W",IF(S677&lt;0,"L","B")),"")</f>
        <v>0</v>
      </c>
      <c r="V677">
        <f>IF(K677,S677+T677,"")</f>
        <v>0</v>
      </c>
      <c r="W677">
        <f>IF(K677,V677/O677,"")</f>
        <v>0</v>
      </c>
      <c r="X677">
        <f>IF(K677,M677/H677,"")</f>
        <v>0</v>
      </c>
      <c r="Y677">
        <f>IF(AND(OR(J677="OK",J677="OPEN"),ISNUMBER(Journal!$G677)),G677*(Journal!$G677-Journal!$E677)/H677,"")</f>
        <v>0</v>
      </c>
      <c r="Z677">
        <f>IF(AA677="","",IF(AND(ISNUMBER(Settings!$D$5),ISNUMBER(Settings!$E$5),IF(Settings!$D$5&lt;=Settings!$E$5,AND(AA677&gt;=Settings!$D$5,AA677&lt;Settings!$E$5),OR(AA677&gt;=Settings!$D$5,AA677&lt;Settings!$E$5))),Settings!$A$5,IF(AND(ISNUMBER(Settings!$D$6),ISNUMBER(Settings!$E$6),IF(Settings!$D$6&lt;=Settings!$E$6,AND(AA677&gt;=Settings!$D$6,AA677&lt;Settings!$E$6),OR(AA677&gt;=Settings!$D$6,AA677&lt;Settings!$E$6))),Settings!$A$6,IF(AND(ISNUMBER(Settings!$D$7),ISNUMBER(Settings!$E$7),IF(Settings!$D$7&lt;=Settings!$E$7,AND(AA677&gt;=Settings!$D$7,AA677&lt;Settings!$E$7),OR(AA677&gt;=Settings!$D$7,AA677&lt;Settings!$E$7))),Settings!$A$7,IF(AND(ISNUMBER(Settings!$D$8),ISNUMBER(Settings!$E$8),IF(Settings!$D$8&lt;=Settings!$E$8,AND(AA677&gt;=Settings!$D$8,AA677&lt;Settings!$E$8),OR(AA677&gt;=Settings!$D$8,AA677&lt;Settings!$E$8))),Settings!$A$8,IF(AND(ISNUMBER(Settings!$D$9),ISNUMBER(Settings!$E$9),IF(Settings!$D$9&lt;=Settings!$E$9,AND(AA677&gt;=Settings!$D$9,AA677&lt;Settings!$E$9),OR(AA677&gt;=Settings!$D$9,AA677&lt;Settings!$E$9))),Settings!$A$9,IF(AND(ISNUMBER(Settings!$D$10),ISNUMBER(Settings!$E$10),IF(Settings!$D$10&lt;=Settings!$E$10,AND(AA677&gt;=Settings!$D$10,AA677&lt;Settings!$E$10),OR(AA677&gt;=Settings!$D$10,AA677&lt;Settings!$E$10))),Settings!$A$10,"")))))))</f>
        <v>0</v>
      </c>
      <c r="AA677">
        <f>IF(AND(A677,ISNUMBER(Journal!$B677)),MOD(ROUND(MOD(Journal!$B677,1)*1440,0)-ROUND(Journal!$D$8*60,0),1440),"")</f>
        <v>0</v>
      </c>
      <c r="AB677">
        <f>IF(G677=1,"LONG",IF(G677=-1,"SHORT",""))</f>
        <v>0</v>
      </c>
      <c r="AC677">
        <f>AC676+IF(K677,1,0)</f>
        <v>0</v>
      </c>
      <c r="AD677">
        <f>IF(K677,AC677,"")</f>
        <v>0</v>
      </c>
      <c r="AE677">
        <f>J677="OPEN"</f>
        <v>0</v>
      </c>
      <c r="AF677">
        <f>AND(J677&lt;&gt;"",J677&lt;&gt;"OK",J677&lt;&gt;"OPEN")</f>
        <v>0</v>
      </c>
      <c r="AH677">
        <v>666</v>
      </c>
      <c r="AI677">
        <f>IF(AH677&gt;$AZ$11,"",IF(AH677=0,Journal!$D$3,INDEX($Q$11:$Q$1010,MATCH(AH677,$AD$11:$AD$1010,0))))</f>
        <v>0</v>
      </c>
      <c r="AJ677">
        <v>667</v>
      </c>
      <c r="AK677">
        <f>IF(AJ677&gt;$AZ$11,"",INDEX($P$11:$P$1010,MATCH(AJ677,$AD$11:$AD$1010,0)))</f>
        <v>0</v>
      </c>
    </row>
    <row r="678" spans="1:37">
      <c r="A678">
        <f>COUNTA(Journal!A678:M678)&gt;0</f>
        <v>0</v>
      </c>
      <c r="B678">
        <f>IF(Journal!$C678="",0,IFERROR(MATCH(Journal!$C678,Markets!$A$5:$A$154,0),0))</f>
        <v>0</v>
      </c>
      <c r="C678">
        <f>IF(B678&gt;0,INDEX(Markets!$C$5:$C$154,B678),"")</f>
        <v>0</v>
      </c>
      <c r="D678">
        <f>IF(B678&gt;0,INDEX(Markets!$F$5:$F$154,B678),"")</f>
        <v>0</v>
      </c>
      <c r="E678">
        <f>IF(B678&gt;0,IF(INDEX(Markets!$G$5:$G$154,B678)="",Journal!$D$4,INDEX(Markets!$G$5:$G$154,B678)),"")</f>
        <v>0</v>
      </c>
      <c r="F678">
        <f>IF(B678&gt;0,N(INDEX(Markets!$H$5:$H$154,B678)),0)</f>
        <v>0</v>
      </c>
      <c r="G678">
        <f>IF(Journal!$D678="LONG",1,IF(Journal!$D678="SHORT",-1,0))</f>
        <v>0</v>
      </c>
      <c r="H678">
        <f>IF(AND(ISNUMBER(Journal!$E678),ISNUMBER(Journal!$F678)),ABS(Journal!$E678-Journal!$F678),"")</f>
        <v>0</v>
      </c>
      <c r="I678">
        <f>IF(NOT(A678),"",IF(Journal!$C678="","INSTRUMENT MISSING",IF(B678=0,"UNKNOWN INSTRUMENT",IF(OR(NOT(ISNUMBER(C678)),NOT(ISNUMBER(D678))),"INSTRUMENT SPECS MISSING",IF(OR(C678&lt;=0,D678&lt;=0),"INSTRUMENT SPECS MISSING",IF(NOT(ISNUMBER(Journal!$E678)),"ENTRY MISSING",IF(NOT(ISNUMBER(Journal!$F678)),"SL MISSING",IF(Journal!$F678=Journal!$E678,"SL = ENTRY",IF(G678=0,"DIRECTION MISSING",IF(G678*(Journal!$E678-Journal!$F678)&lt;=0,"SL WRONG SIDE",IF(NOT(AND(ISNUMBER(Journal!$L678),Journal!$L678&gt;0)),IF(TRUE,"LOTS MISSING","RISK MISSING"),"")))))))))))</f>
        <v>0</v>
      </c>
      <c r="J678">
        <f>IF(NOT(A678),"",IF(I678&lt;&gt;"",I678,IF(AND(ISNUMBER(Journal!$G678),G678*(Journal!$G678-Journal!$E678)&lt;=0),"TP1 WRONG SIDE",IF(AND(ISNUMBER(Journal!$H678),G678*(Journal!$H678-Journal!$E678)&lt;=0),"TP2 WRONG SIDE",IF(AND(ISNUMBER(Journal!$I678),G678*(Journal!$I678-Journal!$E678)&lt;=0),"TP3 WRONG SIDE",IF(Journal!$K678="","OPEN",IF(AND(Journal!$M678&lt;&gt;"",OR(NOT(ISNUMBER(Journal!$M678)),Journal!$M678&lt;=0,Journal!$M678&gt;=1)),"TP1 % INVALID",IF(Journal!$K678="SL","OK",IF(Journal!$K678="TP",IF(ISNUMBER(Journal!$G678),"OK","TP1 MISSING"),IF(Journal!$K678="Manual exit",IF(ISNUMBER(Journal!$J678),"OK","MANUAL MISSING"),IF(Journal!$K678="TP1 + Breakeven",IF(ISNUMBER(Journal!$G678),"OK","TP1 MISSING"),IF(Journal!$K678="TP1 + Manual",IF(ISNUMBER(Journal!$G678),IF(ISNUMBER(Journal!$J678),"OK","MANUAL MISSING"),IF(ISNUMBER(Journal!$J678),"TP1 MISSING","TP1 &amp; MANUAL MISSING")),IF(Journal!$K678="Multiple TP",IF(ISNUMBER(Journal!$G678),IF(ISNUMBER(Journal!$H678),"OK","TP2 MISSING"),IF(ISNUMBER(Journal!$H678),"TP1 MISSING","TP1 &amp; TP2 MISSING")),"UNKNOWN OUTCOME")))))))))))))</f>
        <v>0</v>
      </c>
      <c r="K678">
        <f>J678="OK"</f>
        <v>0</v>
      </c>
      <c r="L678">
        <f>IF(ISNUMBER(Journal!$M678),Journal!$M678,0.5)</f>
        <v>0</v>
      </c>
      <c r="M678">
        <f>IF(NOT(K678),"",G678*IF(Journal!$K678="SL",Journal!$F678-Journal!$E678,IF(Journal!$K678="TP",Journal!$G678-Journal!$E678,IF(Journal!$K678="Manual exit",Journal!$J678-Journal!$E678,IF(Journal!$K678="TP1 + Breakeven",L678*(Journal!$G678-Journal!$E678),IF(Journal!$K678="TP1 + Manual",L678*(Journal!$G678-Journal!$E678)+(1-L678)*(Journal!$J678-Journal!$E678),(Journal!$G678+Journal!$H678+IF(ISNUMBER(Journal!$I678),Journal!$I678,0))/IF(ISNUMBER(Journal!$I678),3,2)-Journal!$E678))))))</f>
        <v>0</v>
      </c>
      <c r="N678">
        <f>IF(K678,Journal!$E678+G678*M678,"")</f>
        <v>0</v>
      </c>
      <c r="O678">
        <f>Q677</f>
        <v>0</v>
      </c>
      <c r="P678">
        <f>IF(OR(NOT(A678),I678&lt;&gt;""),"",Journal!$L678)</f>
        <v>0</v>
      </c>
      <c r="Q678">
        <f>O678+IF(K678,V678,0)</f>
        <v>0</v>
      </c>
      <c r="R678">
        <f>IF(P678="","",H678*P678*C678*D678)</f>
        <v>0</v>
      </c>
      <c r="S678">
        <f>IF(K678,M678*P678*C678*D678,"")</f>
        <v>0</v>
      </c>
      <c r="T678">
        <f>IF(K678,-IF(F678&gt;0,F678*Journal!$E678*P678*C678*D678,P678*E678),"")</f>
        <v>0</v>
      </c>
      <c r="U678">
        <f>IF(K678,IF(S678&gt;0,"W",IF(S678&lt;0,"L","B")),"")</f>
        <v>0</v>
      </c>
      <c r="V678">
        <f>IF(K678,S678+T678,"")</f>
        <v>0</v>
      </c>
      <c r="W678">
        <f>IF(K678,V678/O678,"")</f>
        <v>0</v>
      </c>
      <c r="X678">
        <f>IF(K678,M678/H678,"")</f>
        <v>0</v>
      </c>
      <c r="Y678">
        <f>IF(AND(OR(J678="OK",J678="OPEN"),ISNUMBER(Journal!$G678)),G678*(Journal!$G678-Journal!$E678)/H678,"")</f>
        <v>0</v>
      </c>
      <c r="Z678">
        <f>IF(AA678="","",IF(AND(ISNUMBER(Settings!$D$5),ISNUMBER(Settings!$E$5),IF(Settings!$D$5&lt;=Settings!$E$5,AND(AA678&gt;=Settings!$D$5,AA678&lt;Settings!$E$5),OR(AA678&gt;=Settings!$D$5,AA678&lt;Settings!$E$5))),Settings!$A$5,IF(AND(ISNUMBER(Settings!$D$6),ISNUMBER(Settings!$E$6),IF(Settings!$D$6&lt;=Settings!$E$6,AND(AA678&gt;=Settings!$D$6,AA678&lt;Settings!$E$6),OR(AA678&gt;=Settings!$D$6,AA678&lt;Settings!$E$6))),Settings!$A$6,IF(AND(ISNUMBER(Settings!$D$7),ISNUMBER(Settings!$E$7),IF(Settings!$D$7&lt;=Settings!$E$7,AND(AA678&gt;=Settings!$D$7,AA678&lt;Settings!$E$7),OR(AA678&gt;=Settings!$D$7,AA678&lt;Settings!$E$7))),Settings!$A$7,IF(AND(ISNUMBER(Settings!$D$8),ISNUMBER(Settings!$E$8),IF(Settings!$D$8&lt;=Settings!$E$8,AND(AA678&gt;=Settings!$D$8,AA678&lt;Settings!$E$8),OR(AA678&gt;=Settings!$D$8,AA678&lt;Settings!$E$8))),Settings!$A$8,IF(AND(ISNUMBER(Settings!$D$9),ISNUMBER(Settings!$E$9),IF(Settings!$D$9&lt;=Settings!$E$9,AND(AA678&gt;=Settings!$D$9,AA678&lt;Settings!$E$9),OR(AA678&gt;=Settings!$D$9,AA678&lt;Settings!$E$9))),Settings!$A$9,IF(AND(ISNUMBER(Settings!$D$10),ISNUMBER(Settings!$E$10),IF(Settings!$D$10&lt;=Settings!$E$10,AND(AA678&gt;=Settings!$D$10,AA678&lt;Settings!$E$10),OR(AA678&gt;=Settings!$D$10,AA678&lt;Settings!$E$10))),Settings!$A$10,"")))))))</f>
        <v>0</v>
      </c>
      <c r="AA678">
        <f>IF(AND(A678,ISNUMBER(Journal!$B678)),MOD(ROUND(MOD(Journal!$B678,1)*1440,0)-ROUND(Journal!$D$8*60,0),1440),"")</f>
        <v>0</v>
      </c>
      <c r="AB678">
        <f>IF(G678=1,"LONG",IF(G678=-1,"SHORT",""))</f>
        <v>0</v>
      </c>
      <c r="AC678">
        <f>AC677+IF(K678,1,0)</f>
        <v>0</v>
      </c>
      <c r="AD678">
        <f>IF(K678,AC678,"")</f>
        <v>0</v>
      </c>
      <c r="AE678">
        <f>J678="OPEN"</f>
        <v>0</v>
      </c>
      <c r="AF678">
        <f>AND(J678&lt;&gt;"",J678&lt;&gt;"OK",J678&lt;&gt;"OPEN")</f>
        <v>0</v>
      </c>
      <c r="AH678">
        <v>667</v>
      </c>
      <c r="AI678">
        <f>IF(AH678&gt;$AZ$11,"",IF(AH678=0,Journal!$D$3,INDEX($Q$11:$Q$1010,MATCH(AH678,$AD$11:$AD$1010,0))))</f>
        <v>0</v>
      </c>
      <c r="AJ678">
        <v>668</v>
      </c>
      <c r="AK678">
        <f>IF(AJ678&gt;$AZ$11,"",INDEX($P$11:$P$1010,MATCH(AJ678,$AD$11:$AD$1010,0)))</f>
        <v>0</v>
      </c>
    </row>
    <row r="679" spans="1:37">
      <c r="A679">
        <f>COUNTA(Journal!A679:M679)&gt;0</f>
        <v>0</v>
      </c>
      <c r="B679">
        <f>IF(Journal!$C679="",0,IFERROR(MATCH(Journal!$C679,Markets!$A$5:$A$154,0),0))</f>
        <v>0</v>
      </c>
      <c r="C679">
        <f>IF(B679&gt;0,INDEX(Markets!$C$5:$C$154,B679),"")</f>
        <v>0</v>
      </c>
      <c r="D679">
        <f>IF(B679&gt;0,INDEX(Markets!$F$5:$F$154,B679),"")</f>
        <v>0</v>
      </c>
      <c r="E679">
        <f>IF(B679&gt;0,IF(INDEX(Markets!$G$5:$G$154,B679)="",Journal!$D$4,INDEX(Markets!$G$5:$G$154,B679)),"")</f>
        <v>0</v>
      </c>
      <c r="F679">
        <f>IF(B679&gt;0,N(INDEX(Markets!$H$5:$H$154,B679)),0)</f>
        <v>0</v>
      </c>
      <c r="G679">
        <f>IF(Journal!$D679="LONG",1,IF(Journal!$D679="SHORT",-1,0))</f>
        <v>0</v>
      </c>
      <c r="H679">
        <f>IF(AND(ISNUMBER(Journal!$E679),ISNUMBER(Journal!$F679)),ABS(Journal!$E679-Journal!$F679),"")</f>
        <v>0</v>
      </c>
      <c r="I679">
        <f>IF(NOT(A679),"",IF(Journal!$C679="","INSTRUMENT MISSING",IF(B679=0,"UNKNOWN INSTRUMENT",IF(OR(NOT(ISNUMBER(C679)),NOT(ISNUMBER(D679))),"INSTRUMENT SPECS MISSING",IF(OR(C679&lt;=0,D679&lt;=0),"INSTRUMENT SPECS MISSING",IF(NOT(ISNUMBER(Journal!$E679)),"ENTRY MISSING",IF(NOT(ISNUMBER(Journal!$F679)),"SL MISSING",IF(Journal!$F679=Journal!$E679,"SL = ENTRY",IF(G679=0,"DIRECTION MISSING",IF(G679*(Journal!$E679-Journal!$F679)&lt;=0,"SL WRONG SIDE",IF(NOT(AND(ISNUMBER(Journal!$L679),Journal!$L679&gt;0)),IF(TRUE,"LOTS MISSING","RISK MISSING"),"")))))))))))</f>
        <v>0</v>
      </c>
      <c r="J679">
        <f>IF(NOT(A679),"",IF(I679&lt;&gt;"",I679,IF(AND(ISNUMBER(Journal!$G679),G679*(Journal!$G679-Journal!$E679)&lt;=0),"TP1 WRONG SIDE",IF(AND(ISNUMBER(Journal!$H679),G679*(Journal!$H679-Journal!$E679)&lt;=0),"TP2 WRONG SIDE",IF(AND(ISNUMBER(Journal!$I679),G679*(Journal!$I679-Journal!$E679)&lt;=0),"TP3 WRONG SIDE",IF(Journal!$K679="","OPEN",IF(AND(Journal!$M679&lt;&gt;"",OR(NOT(ISNUMBER(Journal!$M679)),Journal!$M679&lt;=0,Journal!$M679&gt;=1)),"TP1 % INVALID",IF(Journal!$K679="SL","OK",IF(Journal!$K679="TP",IF(ISNUMBER(Journal!$G679),"OK","TP1 MISSING"),IF(Journal!$K679="Manual exit",IF(ISNUMBER(Journal!$J679),"OK","MANUAL MISSING"),IF(Journal!$K679="TP1 + Breakeven",IF(ISNUMBER(Journal!$G679),"OK","TP1 MISSING"),IF(Journal!$K679="TP1 + Manual",IF(ISNUMBER(Journal!$G679),IF(ISNUMBER(Journal!$J679),"OK","MANUAL MISSING"),IF(ISNUMBER(Journal!$J679),"TP1 MISSING","TP1 &amp; MANUAL MISSING")),IF(Journal!$K679="Multiple TP",IF(ISNUMBER(Journal!$G679),IF(ISNUMBER(Journal!$H679),"OK","TP2 MISSING"),IF(ISNUMBER(Journal!$H679),"TP1 MISSING","TP1 &amp; TP2 MISSING")),"UNKNOWN OUTCOME")))))))))))))</f>
        <v>0</v>
      </c>
      <c r="K679">
        <f>J679="OK"</f>
        <v>0</v>
      </c>
      <c r="L679">
        <f>IF(ISNUMBER(Journal!$M679),Journal!$M679,0.5)</f>
        <v>0</v>
      </c>
      <c r="M679">
        <f>IF(NOT(K679),"",G679*IF(Journal!$K679="SL",Journal!$F679-Journal!$E679,IF(Journal!$K679="TP",Journal!$G679-Journal!$E679,IF(Journal!$K679="Manual exit",Journal!$J679-Journal!$E679,IF(Journal!$K679="TP1 + Breakeven",L679*(Journal!$G679-Journal!$E679),IF(Journal!$K679="TP1 + Manual",L679*(Journal!$G679-Journal!$E679)+(1-L679)*(Journal!$J679-Journal!$E679),(Journal!$G679+Journal!$H679+IF(ISNUMBER(Journal!$I679),Journal!$I679,0))/IF(ISNUMBER(Journal!$I679),3,2)-Journal!$E679))))))</f>
        <v>0</v>
      </c>
      <c r="N679">
        <f>IF(K679,Journal!$E679+G679*M679,"")</f>
        <v>0</v>
      </c>
      <c r="O679">
        <f>Q678</f>
        <v>0</v>
      </c>
      <c r="P679">
        <f>IF(OR(NOT(A679),I679&lt;&gt;""),"",Journal!$L679)</f>
        <v>0</v>
      </c>
      <c r="Q679">
        <f>O679+IF(K679,V679,0)</f>
        <v>0</v>
      </c>
      <c r="R679">
        <f>IF(P679="","",H679*P679*C679*D679)</f>
        <v>0</v>
      </c>
      <c r="S679">
        <f>IF(K679,M679*P679*C679*D679,"")</f>
        <v>0</v>
      </c>
      <c r="T679">
        <f>IF(K679,-IF(F679&gt;0,F679*Journal!$E679*P679*C679*D679,P679*E679),"")</f>
        <v>0</v>
      </c>
      <c r="U679">
        <f>IF(K679,IF(S679&gt;0,"W",IF(S679&lt;0,"L","B")),"")</f>
        <v>0</v>
      </c>
      <c r="V679">
        <f>IF(K679,S679+T679,"")</f>
        <v>0</v>
      </c>
      <c r="W679">
        <f>IF(K679,V679/O679,"")</f>
        <v>0</v>
      </c>
      <c r="X679">
        <f>IF(K679,M679/H679,"")</f>
        <v>0</v>
      </c>
      <c r="Y679">
        <f>IF(AND(OR(J679="OK",J679="OPEN"),ISNUMBER(Journal!$G679)),G679*(Journal!$G679-Journal!$E679)/H679,"")</f>
        <v>0</v>
      </c>
      <c r="Z679">
        <f>IF(AA679="","",IF(AND(ISNUMBER(Settings!$D$5),ISNUMBER(Settings!$E$5),IF(Settings!$D$5&lt;=Settings!$E$5,AND(AA679&gt;=Settings!$D$5,AA679&lt;Settings!$E$5),OR(AA679&gt;=Settings!$D$5,AA679&lt;Settings!$E$5))),Settings!$A$5,IF(AND(ISNUMBER(Settings!$D$6),ISNUMBER(Settings!$E$6),IF(Settings!$D$6&lt;=Settings!$E$6,AND(AA679&gt;=Settings!$D$6,AA679&lt;Settings!$E$6),OR(AA679&gt;=Settings!$D$6,AA679&lt;Settings!$E$6))),Settings!$A$6,IF(AND(ISNUMBER(Settings!$D$7),ISNUMBER(Settings!$E$7),IF(Settings!$D$7&lt;=Settings!$E$7,AND(AA679&gt;=Settings!$D$7,AA679&lt;Settings!$E$7),OR(AA679&gt;=Settings!$D$7,AA679&lt;Settings!$E$7))),Settings!$A$7,IF(AND(ISNUMBER(Settings!$D$8),ISNUMBER(Settings!$E$8),IF(Settings!$D$8&lt;=Settings!$E$8,AND(AA679&gt;=Settings!$D$8,AA679&lt;Settings!$E$8),OR(AA679&gt;=Settings!$D$8,AA679&lt;Settings!$E$8))),Settings!$A$8,IF(AND(ISNUMBER(Settings!$D$9),ISNUMBER(Settings!$E$9),IF(Settings!$D$9&lt;=Settings!$E$9,AND(AA679&gt;=Settings!$D$9,AA679&lt;Settings!$E$9),OR(AA679&gt;=Settings!$D$9,AA679&lt;Settings!$E$9))),Settings!$A$9,IF(AND(ISNUMBER(Settings!$D$10),ISNUMBER(Settings!$E$10),IF(Settings!$D$10&lt;=Settings!$E$10,AND(AA679&gt;=Settings!$D$10,AA679&lt;Settings!$E$10),OR(AA679&gt;=Settings!$D$10,AA679&lt;Settings!$E$10))),Settings!$A$10,"")))))))</f>
        <v>0</v>
      </c>
      <c r="AA679">
        <f>IF(AND(A679,ISNUMBER(Journal!$B679)),MOD(ROUND(MOD(Journal!$B679,1)*1440,0)-ROUND(Journal!$D$8*60,0),1440),"")</f>
        <v>0</v>
      </c>
      <c r="AB679">
        <f>IF(G679=1,"LONG",IF(G679=-1,"SHORT",""))</f>
        <v>0</v>
      </c>
      <c r="AC679">
        <f>AC678+IF(K679,1,0)</f>
        <v>0</v>
      </c>
      <c r="AD679">
        <f>IF(K679,AC679,"")</f>
        <v>0</v>
      </c>
      <c r="AE679">
        <f>J679="OPEN"</f>
        <v>0</v>
      </c>
      <c r="AF679">
        <f>AND(J679&lt;&gt;"",J679&lt;&gt;"OK",J679&lt;&gt;"OPEN")</f>
        <v>0</v>
      </c>
      <c r="AH679">
        <v>668</v>
      </c>
      <c r="AI679">
        <f>IF(AH679&gt;$AZ$11,"",IF(AH679=0,Journal!$D$3,INDEX($Q$11:$Q$1010,MATCH(AH679,$AD$11:$AD$1010,0))))</f>
        <v>0</v>
      </c>
      <c r="AJ679">
        <v>669</v>
      </c>
      <c r="AK679">
        <f>IF(AJ679&gt;$AZ$11,"",INDEX($P$11:$P$1010,MATCH(AJ679,$AD$11:$AD$1010,0)))</f>
        <v>0</v>
      </c>
    </row>
    <row r="680" spans="1:37">
      <c r="A680">
        <f>COUNTA(Journal!A680:M680)&gt;0</f>
        <v>0</v>
      </c>
      <c r="B680">
        <f>IF(Journal!$C680="",0,IFERROR(MATCH(Journal!$C680,Markets!$A$5:$A$154,0),0))</f>
        <v>0</v>
      </c>
      <c r="C680">
        <f>IF(B680&gt;0,INDEX(Markets!$C$5:$C$154,B680),"")</f>
        <v>0</v>
      </c>
      <c r="D680">
        <f>IF(B680&gt;0,INDEX(Markets!$F$5:$F$154,B680),"")</f>
        <v>0</v>
      </c>
      <c r="E680">
        <f>IF(B680&gt;0,IF(INDEX(Markets!$G$5:$G$154,B680)="",Journal!$D$4,INDEX(Markets!$G$5:$G$154,B680)),"")</f>
        <v>0</v>
      </c>
      <c r="F680">
        <f>IF(B680&gt;0,N(INDEX(Markets!$H$5:$H$154,B680)),0)</f>
        <v>0</v>
      </c>
      <c r="G680">
        <f>IF(Journal!$D680="LONG",1,IF(Journal!$D680="SHORT",-1,0))</f>
        <v>0</v>
      </c>
      <c r="H680">
        <f>IF(AND(ISNUMBER(Journal!$E680),ISNUMBER(Journal!$F680)),ABS(Journal!$E680-Journal!$F680),"")</f>
        <v>0</v>
      </c>
      <c r="I680">
        <f>IF(NOT(A680),"",IF(Journal!$C680="","INSTRUMENT MISSING",IF(B680=0,"UNKNOWN INSTRUMENT",IF(OR(NOT(ISNUMBER(C680)),NOT(ISNUMBER(D680))),"INSTRUMENT SPECS MISSING",IF(OR(C680&lt;=0,D680&lt;=0),"INSTRUMENT SPECS MISSING",IF(NOT(ISNUMBER(Journal!$E680)),"ENTRY MISSING",IF(NOT(ISNUMBER(Journal!$F680)),"SL MISSING",IF(Journal!$F680=Journal!$E680,"SL = ENTRY",IF(G680=0,"DIRECTION MISSING",IF(G680*(Journal!$E680-Journal!$F680)&lt;=0,"SL WRONG SIDE",IF(NOT(AND(ISNUMBER(Journal!$L680),Journal!$L680&gt;0)),IF(TRUE,"LOTS MISSING","RISK MISSING"),"")))))))))))</f>
        <v>0</v>
      </c>
      <c r="J680">
        <f>IF(NOT(A680),"",IF(I680&lt;&gt;"",I680,IF(AND(ISNUMBER(Journal!$G680),G680*(Journal!$G680-Journal!$E680)&lt;=0),"TP1 WRONG SIDE",IF(AND(ISNUMBER(Journal!$H680),G680*(Journal!$H680-Journal!$E680)&lt;=0),"TP2 WRONG SIDE",IF(AND(ISNUMBER(Journal!$I680),G680*(Journal!$I680-Journal!$E680)&lt;=0),"TP3 WRONG SIDE",IF(Journal!$K680="","OPEN",IF(AND(Journal!$M680&lt;&gt;"",OR(NOT(ISNUMBER(Journal!$M680)),Journal!$M680&lt;=0,Journal!$M680&gt;=1)),"TP1 % INVALID",IF(Journal!$K680="SL","OK",IF(Journal!$K680="TP",IF(ISNUMBER(Journal!$G680),"OK","TP1 MISSING"),IF(Journal!$K680="Manual exit",IF(ISNUMBER(Journal!$J680),"OK","MANUAL MISSING"),IF(Journal!$K680="TP1 + Breakeven",IF(ISNUMBER(Journal!$G680),"OK","TP1 MISSING"),IF(Journal!$K680="TP1 + Manual",IF(ISNUMBER(Journal!$G680),IF(ISNUMBER(Journal!$J680),"OK","MANUAL MISSING"),IF(ISNUMBER(Journal!$J680),"TP1 MISSING","TP1 &amp; MANUAL MISSING")),IF(Journal!$K680="Multiple TP",IF(ISNUMBER(Journal!$G680),IF(ISNUMBER(Journal!$H680),"OK","TP2 MISSING"),IF(ISNUMBER(Journal!$H680),"TP1 MISSING","TP1 &amp; TP2 MISSING")),"UNKNOWN OUTCOME")))))))))))))</f>
        <v>0</v>
      </c>
      <c r="K680">
        <f>J680="OK"</f>
        <v>0</v>
      </c>
      <c r="L680">
        <f>IF(ISNUMBER(Journal!$M680),Journal!$M680,0.5)</f>
        <v>0</v>
      </c>
      <c r="M680">
        <f>IF(NOT(K680),"",G680*IF(Journal!$K680="SL",Journal!$F680-Journal!$E680,IF(Journal!$K680="TP",Journal!$G680-Journal!$E680,IF(Journal!$K680="Manual exit",Journal!$J680-Journal!$E680,IF(Journal!$K680="TP1 + Breakeven",L680*(Journal!$G680-Journal!$E680),IF(Journal!$K680="TP1 + Manual",L680*(Journal!$G680-Journal!$E680)+(1-L680)*(Journal!$J680-Journal!$E680),(Journal!$G680+Journal!$H680+IF(ISNUMBER(Journal!$I680),Journal!$I680,0))/IF(ISNUMBER(Journal!$I680),3,2)-Journal!$E680))))))</f>
        <v>0</v>
      </c>
      <c r="N680">
        <f>IF(K680,Journal!$E680+G680*M680,"")</f>
        <v>0</v>
      </c>
      <c r="O680">
        <f>Q679</f>
        <v>0</v>
      </c>
      <c r="P680">
        <f>IF(OR(NOT(A680),I680&lt;&gt;""),"",Journal!$L680)</f>
        <v>0</v>
      </c>
      <c r="Q680">
        <f>O680+IF(K680,V680,0)</f>
        <v>0</v>
      </c>
      <c r="R680">
        <f>IF(P680="","",H680*P680*C680*D680)</f>
        <v>0</v>
      </c>
      <c r="S680">
        <f>IF(K680,M680*P680*C680*D680,"")</f>
        <v>0</v>
      </c>
      <c r="T680">
        <f>IF(K680,-IF(F680&gt;0,F680*Journal!$E680*P680*C680*D680,P680*E680),"")</f>
        <v>0</v>
      </c>
      <c r="U680">
        <f>IF(K680,IF(S680&gt;0,"W",IF(S680&lt;0,"L","B")),"")</f>
        <v>0</v>
      </c>
      <c r="V680">
        <f>IF(K680,S680+T680,"")</f>
        <v>0</v>
      </c>
      <c r="W680">
        <f>IF(K680,V680/O680,"")</f>
        <v>0</v>
      </c>
      <c r="X680">
        <f>IF(K680,M680/H680,"")</f>
        <v>0</v>
      </c>
      <c r="Y680">
        <f>IF(AND(OR(J680="OK",J680="OPEN"),ISNUMBER(Journal!$G680)),G680*(Journal!$G680-Journal!$E680)/H680,"")</f>
        <v>0</v>
      </c>
      <c r="Z680">
        <f>IF(AA680="","",IF(AND(ISNUMBER(Settings!$D$5),ISNUMBER(Settings!$E$5),IF(Settings!$D$5&lt;=Settings!$E$5,AND(AA680&gt;=Settings!$D$5,AA680&lt;Settings!$E$5),OR(AA680&gt;=Settings!$D$5,AA680&lt;Settings!$E$5))),Settings!$A$5,IF(AND(ISNUMBER(Settings!$D$6),ISNUMBER(Settings!$E$6),IF(Settings!$D$6&lt;=Settings!$E$6,AND(AA680&gt;=Settings!$D$6,AA680&lt;Settings!$E$6),OR(AA680&gt;=Settings!$D$6,AA680&lt;Settings!$E$6))),Settings!$A$6,IF(AND(ISNUMBER(Settings!$D$7),ISNUMBER(Settings!$E$7),IF(Settings!$D$7&lt;=Settings!$E$7,AND(AA680&gt;=Settings!$D$7,AA680&lt;Settings!$E$7),OR(AA680&gt;=Settings!$D$7,AA680&lt;Settings!$E$7))),Settings!$A$7,IF(AND(ISNUMBER(Settings!$D$8),ISNUMBER(Settings!$E$8),IF(Settings!$D$8&lt;=Settings!$E$8,AND(AA680&gt;=Settings!$D$8,AA680&lt;Settings!$E$8),OR(AA680&gt;=Settings!$D$8,AA680&lt;Settings!$E$8))),Settings!$A$8,IF(AND(ISNUMBER(Settings!$D$9),ISNUMBER(Settings!$E$9),IF(Settings!$D$9&lt;=Settings!$E$9,AND(AA680&gt;=Settings!$D$9,AA680&lt;Settings!$E$9),OR(AA680&gt;=Settings!$D$9,AA680&lt;Settings!$E$9))),Settings!$A$9,IF(AND(ISNUMBER(Settings!$D$10),ISNUMBER(Settings!$E$10),IF(Settings!$D$10&lt;=Settings!$E$10,AND(AA680&gt;=Settings!$D$10,AA680&lt;Settings!$E$10),OR(AA680&gt;=Settings!$D$10,AA680&lt;Settings!$E$10))),Settings!$A$10,"")))))))</f>
        <v>0</v>
      </c>
      <c r="AA680">
        <f>IF(AND(A680,ISNUMBER(Journal!$B680)),MOD(ROUND(MOD(Journal!$B680,1)*1440,0)-ROUND(Journal!$D$8*60,0),1440),"")</f>
        <v>0</v>
      </c>
      <c r="AB680">
        <f>IF(G680=1,"LONG",IF(G680=-1,"SHORT",""))</f>
        <v>0</v>
      </c>
      <c r="AC680">
        <f>AC679+IF(K680,1,0)</f>
        <v>0</v>
      </c>
      <c r="AD680">
        <f>IF(K680,AC680,"")</f>
        <v>0</v>
      </c>
      <c r="AE680">
        <f>J680="OPEN"</f>
        <v>0</v>
      </c>
      <c r="AF680">
        <f>AND(J680&lt;&gt;"",J680&lt;&gt;"OK",J680&lt;&gt;"OPEN")</f>
        <v>0</v>
      </c>
      <c r="AH680">
        <v>669</v>
      </c>
      <c r="AI680">
        <f>IF(AH680&gt;$AZ$11,"",IF(AH680=0,Journal!$D$3,INDEX($Q$11:$Q$1010,MATCH(AH680,$AD$11:$AD$1010,0))))</f>
        <v>0</v>
      </c>
      <c r="AJ680">
        <v>670</v>
      </c>
      <c r="AK680">
        <f>IF(AJ680&gt;$AZ$11,"",INDEX($P$11:$P$1010,MATCH(AJ680,$AD$11:$AD$1010,0)))</f>
        <v>0</v>
      </c>
    </row>
    <row r="681" spans="1:37">
      <c r="A681">
        <f>COUNTA(Journal!A681:M681)&gt;0</f>
        <v>0</v>
      </c>
      <c r="B681">
        <f>IF(Journal!$C681="",0,IFERROR(MATCH(Journal!$C681,Markets!$A$5:$A$154,0),0))</f>
        <v>0</v>
      </c>
      <c r="C681">
        <f>IF(B681&gt;0,INDEX(Markets!$C$5:$C$154,B681),"")</f>
        <v>0</v>
      </c>
      <c r="D681">
        <f>IF(B681&gt;0,INDEX(Markets!$F$5:$F$154,B681),"")</f>
        <v>0</v>
      </c>
      <c r="E681">
        <f>IF(B681&gt;0,IF(INDEX(Markets!$G$5:$G$154,B681)="",Journal!$D$4,INDEX(Markets!$G$5:$G$154,B681)),"")</f>
        <v>0</v>
      </c>
      <c r="F681">
        <f>IF(B681&gt;0,N(INDEX(Markets!$H$5:$H$154,B681)),0)</f>
        <v>0</v>
      </c>
      <c r="G681">
        <f>IF(Journal!$D681="LONG",1,IF(Journal!$D681="SHORT",-1,0))</f>
        <v>0</v>
      </c>
      <c r="H681">
        <f>IF(AND(ISNUMBER(Journal!$E681),ISNUMBER(Journal!$F681)),ABS(Journal!$E681-Journal!$F681),"")</f>
        <v>0</v>
      </c>
      <c r="I681">
        <f>IF(NOT(A681),"",IF(Journal!$C681="","INSTRUMENT MISSING",IF(B681=0,"UNKNOWN INSTRUMENT",IF(OR(NOT(ISNUMBER(C681)),NOT(ISNUMBER(D681))),"INSTRUMENT SPECS MISSING",IF(OR(C681&lt;=0,D681&lt;=0),"INSTRUMENT SPECS MISSING",IF(NOT(ISNUMBER(Journal!$E681)),"ENTRY MISSING",IF(NOT(ISNUMBER(Journal!$F681)),"SL MISSING",IF(Journal!$F681=Journal!$E681,"SL = ENTRY",IF(G681=0,"DIRECTION MISSING",IF(G681*(Journal!$E681-Journal!$F681)&lt;=0,"SL WRONG SIDE",IF(NOT(AND(ISNUMBER(Journal!$L681),Journal!$L681&gt;0)),IF(TRUE,"LOTS MISSING","RISK MISSING"),"")))))))))))</f>
        <v>0</v>
      </c>
      <c r="J681">
        <f>IF(NOT(A681),"",IF(I681&lt;&gt;"",I681,IF(AND(ISNUMBER(Journal!$G681),G681*(Journal!$G681-Journal!$E681)&lt;=0),"TP1 WRONG SIDE",IF(AND(ISNUMBER(Journal!$H681),G681*(Journal!$H681-Journal!$E681)&lt;=0),"TP2 WRONG SIDE",IF(AND(ISNUMBER(Journal!$I681),G681*(Journal!$I681-Journal!$E681)&lt;=0),"TP3 WRONG SIDE",IF(Journal!$K681="","OPEN",IF(AND(Journal!$M681&lt;&gt;"",OR(NOT(ISNUMBER(Journal!$M681)),Journal!$M681&lt;=0,Journal!$M681&gt;=1)),"TP1 % INVALID",IF(Journal!$K681="SL","OK",IF(Journal!$K681="TP",IF(ISNUMBER(Journal!$G681),"OK","TP1 MISSING"),IF(Journal!$K681="Manual exit",IF(ISNUMBER(Journal!$J681),"OK","MANUAL MISSING"),IF(Journal!$K681="TP1 + Breakeven",IF(ISNUMBER(Journal!$G681),"OK","TP1 MISSING"),IF(Journal!$K681="TP1 + Manual",IF(ISNUMBER(Journal!$G681),IF(ISNUMBER(Journal!$J681),"OK","MANUAL MISSING"),IF(ISNUMBER(Journal!$J681),"TP1 MISSING","TP1 &amp; MANUAL MISSING")),IF(Journal!$K681="Multiple TP",IF(ISNUMBER(Journal!$G681),IF(ISNUMBER(Journal!$H681),"OK","TP2 MISSING"),IF(ISNUMBER(Journal!$H681),"TP1 MISSING","TP1 &amp; TP2 MISSING")),"UNKNOWN OUTCOME")))))))))))))</f>
        <v>0</v>
      </c>
      <c r="K681">
        <f>J681="OK"</f>
        <v>0</v>
      </c>
      <c r="L681">
        <f>IF(ISNUMBER(Journal!$M681),Journal!$M681,0.5)</f>
        <v>0</v>
      </c>
      <c r="M681">
        <f>IF(NOT(K681),"",G681*IF(Journal!$K681="SL",Journal!$F681-Journal!$E681,IF(Journal!$K681="TP",Journal!$G681-Journal!$E681,IF(Journal!$K681="Manual exit",Journal!$J681-Journal!$E681,IF(Journal!$K681="TP1 + Breakeven",L681*(Journal!$G681-Journal!$E681),IF(Journal!$K681="TP1 + Manual",L681*(Journal!$G681-Journal!$E681)+(1-L681)*(Journal!$J681-Journal!$E681),(Journal!$G681+Journal!$H681+IF(ISNUMBER(Journal!$I681),Journal!$I681,0))/IF(ISNUMBER(Journal!$I681),3,2)-Journal!$E681))))))</f>
        <v>0</v>
      </c>
      <c r="N681">
        <f>IF(K681,Journal!$E681+G681*M681,"")</f>
        <v>0</v>
      </c>
      <c r="O681">
        <f>Q680</f>
        <v>0</v>
      </c>
      <c r="P681">
        <f>IF(OR(NOT(A681),I681&lt;&gt;""),"",Journal!$L681)</f>
        <v>0</v>
      </c>
      <c r="Q681">
        <f>O681+IF(K681,V681,0)</f>
        <v>0</v>
      </c>
      <c r="R681">
        <f>IF(P681="","",H681*P681*C681*D681)</f>
        <v>0</v>
      </c>
      <c r="S681">
        <f>IF(K681,M681*P681*C681*D681,"")</f>
        <v>0</v>
      </c>
      <c r="T681">
        <f>IF(K681,-IF(F681&gt;0,F681*Journal!$E681*P681*C681*D681,P681*E681),"")</f>
        <v>0</v>
      </c>
      <c r="U681">
        <f>IF(K681,IF(S681&gt;0,"W",IF(S681&lt;0,"L","B")),"")</f>
        <v>0</v>
      </c>
      <c r="V681">
        <f>IF(K681,S681+T681,"")</f>
        <v>0</v>
      </c>
      <c r="W681">
        <f>IF(K681,V681/O681,"")</f>
        <v>0</v>
      </c>
      <c r="X681">
        <f>IF(K681,M681/H681,"")</f>
        <v>0</v>
      </c>
      <c r="Y681">
        <f>IF(AND(OR(J681="OK",J681="OPEN"),ISNUMBER(Journal!$G681)),G681*(Journal!$G681-Journal!$E681)/H681,"")</f>
        <v>0</v>
      </c>
      <c r="Z681">
        <f>IF(AA681="","",IF(AND(ISNUMBER(Settings!$D$5),ISNUMBER(Settings!$E$5),IF(Settings!$D$5&lt;=Settings!$E$5,AND(AA681&gt;=Settings!$D$5,AA681&lt;Settings!$E$5),OR(AA681&gt;=Settings!$D$5,AA681&lt;Settings!$E$5))),Settings!$A$5,IF(AND(ISNUMBER(Settings!$D$6),ISNUMBER(Settings!$E$6),IF(Settings!$D$6&lt;=Settings!$E$6,AND(AA681&gt;=Settings!$D$6,AA681&lt;Settings!$E$6),OR(AA681&gt;=Settings!$D$6,AA681&lt;Settings!$E$6))),Settings!$A$6,IF(AND(ISNUMBER(Settings!$D$7),ISNUMBER(Settings!$E$7),IF(Settings!$D$7&lt;=Settings!$E$7,AND(AA681&gt;=Settings!$D$7,AA681&lt;Settings!$E$7),OR(AA681&gt;=Settings!$D$7,AA681&lt;Settings!$E$7))),Settings!$A$7,IF(AND(ISNUMBER(Settings!$D$8),ISNUMBER(Settings!$E$8),IF(Settings!$D$8&lt;=Settings!$E$8,AND(AA681&gt;=Settings!$D$8,AA681&lt;Settings!$E$8),OR(AA681&gt;=Settings!$D$8,AA681&lt;Settings!$E$8))),Settings!$A$8,IF(AND(ISNUMBER(Settings!$D$9),ISNUMBER(Settings!$E$9),IF(Settings!$D$9&lt;=Settings!$E$9,AND(AA681&gt;=Settings!$D$9,AA681&lt;Settings!$E$9),OR(AA681&gt;=Settings!$D$9,AA681&lt;Settings!$E$9))),Settings!$A$9,IF(AND(ISNUMBER(Settings!$D$10),ISNUMBER(Settings!$E$10),IF(Settings!$D$10&lt;=Settings!$E$10,AND(AA681&gt;=Settings!$D$10,AA681&lt;Settings!$E$10),OR(AA681&gt;=Settings!$D$10,AA681&lt;Settings!$E$10))),Settings!$A$10,"")))))))</f>
        <v>0</v>
      </c>
      <c r="AA681">
        <f>IF(AND(A681,ISNUMBER(Journal!$B681)),MOD(ROUND(MOD(Journal!$B681,1)*1440,0)-ROUND(Journal!$D$8*60,0),1440),"")</f>
        <v>0</v>
      </c>
      <c r="AB681">
        <f>IF(G681=1,"LONG",IF(G681=-1,"SHORT",""))</f>
        <v>0</v>
      </c>
      <c r="AC681">
        <f>AC680+IF(K681,1,0)</f>
        <v>0</v>
      </c>
      <c r="AD681">
        <f>IF(K681,AC681,"")</f>
        <v>0</v>
      </c>
      <c r="AE681">
        <f>J681="OPEN"</f>
        <v>0</v>
      </c>
      <c r="AF681">
        <f>AND(J681&lt;&gt;"",J681&lt;&gt;"OK",J681&lt;&gt;"OPEN")</f>
        <v>0</v>
      </c>
      <c r="AH681">
        <v>670</v>
      </c>
      <c r="AI681">
        <f>IF(AH681&gt;$AZ$11,"",IF(AH681=0,Journal!$D$3,INDEX($Q$11:$Q$1010,MATCH(AH681,$AD$11:$AD$1010,0))))</f>
        <v>0</v>
      </c>
      <c r="AJ681">
        <v>671</v>
      </c>
      <c r="AK681">
        <f>IF(AJ681&gt;$AZ$11,"",INDEX($P$11:$P$1010,MATCH(AJ681,$AD$11:$AD$1010,0)))</f>
        <v>0</v>
      </c>
    </row>
    <row r="682" spans="1:37">
      <c r="A682">
        <f>COUNTA(Journal!A682:M682)&gt;0</f>
        <v>0</v>
      </c>
      <c r="B682">
        <f>IF(Journal!$C682="",0,IFERROR(MATCH(Journal!$C682,Markets!$A$5:$A$154,0),0))</f>
        <v>0</v>
      </c>
      <c r="C682">
        <f>IF(B682&gt;0,INDEX(Markets!$C$5:$C$154,B682),"")</f>
        <v>0</v>
      </c>
      <c r="D682">
        <f>IF(B682&gt;0,INDEX(Markets!$F$5:$F$154,B682),"")</f>
        <v>0</v>
      </c>
      <c r="E682">
        <f>IF(B682&gt;0,IF(INDEX(Markets!$G$5:$G$154,B682)="",Journal!$D$4,INDEX(Markets!$G$5:$G$154,B682)),"")</f>
        <v>0</v>
      </c>
      <c r="F682">
        <f>IF(B682&gt;0,N(INDEX(Markets!$H$5:$H$154,B682)),0)</f>
        <v>0</v>
      </c>
      <c r="G682">
        <f>IF(Journal!$D682="LONG",1,IF(Journal!$D682="SHORT",-1,0))</f>
        <v>0</v>
      </c>
      <c r="H682">
        <f>IF(AND(ISNUMBER(Journal!$E682),ISNUMBER(Journal!$F682)),ABS(Journal!$E682-Journal!$F682),"")</f>
        <v>0</v>
      </c>
      <c r="I682">
        <f>IF(NOT(A682),"",IF(Journal!$C682="","INSTRUMENT MISSING",IF(B682=0,"UNKNOWN INSTRUMENT",IF(OR(NOT(ISNUMBER(C682)),NOT(ISNUMBER(D682))),"INSTRUMENT SPECS MISSING",IF(OR(C682&lt;=0,D682&lt;=0),"INSTRUMENT SPECS MISSING",IF(NOT(ISNUMBER(Journal!$E682)),"ENTRY MISSING",IF(NOT(ISNUMBER(Journal!$F682)),"SL MISSING",IF(Journal!$F682=Journal!$E682,"SL = ENTRY",IF(G682=0,"DIRECTION MISSING",IF(G682*(Journal!$E682-Journal!$F682)&lt;=0,"SL WRONG SIDE",IF(NOT(AND(ISNUMBER(Journal!$L682),Journal!$L682&gt;0)),IF(TRUE,"LOTS MISSING","RISK MISSING"),"")))))))))))</f>
        <v>0</v>
      </c>
      <c r="J682">
        <f>IF(NOT(A682),"",IF(I682&lt;&gt;"",I682,IF(AND(ISNUMBER(Journal!$G682),G682*(Journal!$G682-Journal!$E682)&lt;=0),"TP1 WRONG SIDE",IF(AND(ISNUMBER(Journal!$H682),G682*(Journal!$H682-Journal!$E682)&lt;=0),"TP2 WRONG SIDE",IF(AND(ISNUMBER(Journal!$I682),G682*(Journal!$I682-Journal!$E682)&lt;=0),"TP3 WRONG SIDE",IF(Journal!$K682="","OPEN",IF(AND(Journal!$M682&lt;&gt;"",OR(NOT(ISNUMBER(Journal!$M682)),Journal!$M682&lt;=0,Journal!$M682&gt;=1)),"TP1 % INVALID",IF(Journal!$K682="SL","OK",IF(Journal!$K682="TP",IF(ISNUMBER(Journal!$G682),"OK","TP1 MISSING"),IF(Journal!$K682="Manual exit",IF(ISNUMBER(Journal!$J682),"OK","MANUAL MISSING"),IF(Journal!$K682="TP1 + Breakeven",IF(ISNUMBER(Journal!$G682),"OK","TP1 MISSING"),IF(Journal!$K682="TP1 + Manual",IF(ISNUMBER(Journal!$G682),IF(ISNUMBER(Journal!$J682),"OK","MANUAL MISSING"),IF(ISNUMBER(Journal!$J682),"TP1 MISSING","TP1 &amp; MANUAL MISSING")),IF(Journal!$K682="Multiple TP",IF(ISNUMBER(Journal!$G682),IF(ISNUMBER(Journal!$H682),"OK","TP2 MISSING"),IF(ISNUMBER(Journal!$H682),"TP1 MISSING","TP1 &amp; TP2 MISSING")),"UNKNOWN OUTCOME")))))))))))))</f>
        <v>0</v>
      </c>
      <c r="K682">
        <f>J682="OK"</f>
        <v>0</v>
      </c>
      <c r="L682">
        <f>IF(ISNUMBER(Journal!$M682),Journal!$M682,0.5)</f>
        <v>0</v>
      </c>
      <c r="M682">
        <f>IF(NOT(K682),"",G682*IF(Journal!$K682="SL",Journal!$F682-Journal!$E682,IF(Journal!$K682="TP",Journal!$G682-Journal!$E682,IF(Journal!$K682="Manual exit",Journal!$J682-Journal!$E682,IF(Journal!$K682="TP1 + Breakeven",L682*(Journal!$G682-Journal!$E682),IF(Journal!$K682="TP1 + Manual",L682*(Journal!$G682-Journal!$E682)+(1-L682)*(Journal!$J682-Journal!$E682),(Journal!$G682+Journal!$H682+IF(ISNUMBER(Journal!$I682),Journal!$I682,0))/IF(ISNUMBER(Journal!$I682),3,2)-Journal!$E682))))))</f>
        <v>0</v>
      </c>
      <c r="N682">
        <f>IF(K682,Journal!$E682+G682*M682,"")</f>
        <v>0</v>
      </c>
      <c r="O682">
        <f>Q681</f>
        <v>0</v>
      </c>
      <c r="P682">
        <f>IF(OR(NOT(A682),I682&lt;&gt;""),"",Journal!$L682)</f>
        <v>0</v>
      </c>
      <c r="Q682">
        <f>O682+IF(K682,V682,0)</f>
        <v>0</v>
      </c>
      <c r="R682">
        <f>IF(P682="","",H682*P682*C682*D682)</f>
        <v>0</v>
      </c>
      <c r="S682">
        <f>IF(K682,M682*P682*C682*D682,"")</f>
        <v>0</v>
      </c>
      <c r="T682">
        <f>IF(K682,-IF(F682&gt;0,F682*Journal!$E682*P682*C682*D682,P682*E682),"")</f>
        <v>0</v>
      </c>
      <c r="U682">
        <f>IF(K682,IF(S682&gt;0,"W",IF(S682&lt;0,"L","B")),"")</f>
        <v>0</v>
      </c>
      <c r="V682">
        <f>IF(K682,S682+T682,"")</f>
        <v>0</v>
      </c>
      <c r="W682">
        <f>IF(K682,V682/O682,"")</f>
        <v>0</v>
      </c>
      <c r="X682">
        <f>IF(K682,M682/H682,"")</f>
        <v>0</v>
      </c>
      <c r="Y682">
        <f>IF(AND(OR(J682="OK",J682="OPEN"),ISNUMBER(Journal!$G682)),G682*(Journal!$G682-Journal!$E682)/H682,"")</f>
        <v>0</v>
      </c>
      <c r="Z682">
        <f>IF(AA682="","",IF(AND(ISNUMBER(Settings!$D$5),ISNUMBER(Settings!$E$5),IF(Settings!$D$5&lt;=Settings!$E$5,AND(AA682&gt;=Settings!$D$5,AA682&lt;Settings!$E$5),OR(AA682&gt;=Settings!$D$5,AA682&lt;Settings!$E$5))),Settings!$A$5,IF(AND(ISNUMBER(Settings!$D$6),ISNUMBER(Settings!$E$6),IF(Settings!$D$6&lt;=Settings!$E$6,AND(AA682&gt;=Settings!$D$6,AA682&lt;Settings!$E$6),OR(AA682&gt;=Settings!$D$6,AA682&lt;Settings!$E$6))),Settings!$A$6,IF(AND(ISNUMBER(Settings!$D$7),ISNUMBER(Settings!$E$7),IF(Settings!$D$7&lt;=Settings!$E$7,AND(AA682&gt;=Settings!$D$7,AA682&lt;Settings!$E$7),OR(AA682&gt;=Settings!$D$7,AA682&lt;Settings!$E$7))),Settings!$A$7,IF(AND(ISNUMBER(Settings!$D$8),ISNUMBER(Settings!$E$8),IF(Settings!$D$8&lt;=Settings!$E$8,AND(AA682&gt;=Settings!$D$8,AA682&lt;Settings!$E$8),OR(AA682&gt;=Settings!$D$8,AA682&lt;Settings!$E$8))),Settings!$A$8,IF(AND(ISNUMBER(Settings!$D$9),ISNUMBER(Settings!$E$9),IF(Settings!$D$9&lt;=Settings!$E$9,AND(AA682&gt;=Settings!$D$9,AA682&lt;Settings!$E$9),OR(AA682&gt;=Settings!$D$9,AA682&lt;Settings!$E$9))),Settings!$A$9,IF(AND(ISNUMBER(Settings!$D$10),ISNUMBER(Settings!$E$10),IF(Settings!$D$10&lt;=Settings!$E$10,AND(AA682&gt;=Settings!$D$10,AA682&lt;Settings!$E$10),OR(AA682&gt;=Settings!$D$10,AA682&lt;Settings!$E$10))),Settings!$A$10,"")))))))</f>
        <v>0</v>
      </c>
      <c r="AA682">
        <f>IF(AND(A682,ISNUMBER(Journal!$B682)),MOD(ROUND(MOD(Journal!$B682,1)*1440,0)-ROUND(Journal!$D$8*60,0),1440),"")</f>
        <v>0</v>
      </c>
      <c r="AB682">
        <f>IF(G682=1,"LONG",IF(G682=-1,"SHORT",""))</f>
        <v>0</v>
      </c>
      <c r="AC682">
        <f>AC681+IF(K682,1,0)</f>
        <v>0</v>
      </c>
      <c r="AD682">
        <f>IF(K682,AC682,"")</f>
        <v>0</v>
      </c>
      <c r="AE682">
        <f>J682="OPEN"</f>
        <v>0</v>
      </c>
      <c r="AF682">
        <f>AND(J682&lt;&gt;"",J682&lt;&gt;"OK",J682&lt;&gt;"OPEN")</f>
        <v>0</v>
      </c>
      <c r="AH682">
        <v>671</v>
      </c>
      <c r="AI682">
        <f>IF(AH682&gt;$AZ$11,"",IF(AH682=0,Journal!$D$3,INDEX($Q$11:$Q$1010,MATCH(AH682,$AD$11:$AD$1010,0))))</f>
        <v>0</v>
      </c>
      <c r="AJ682">
        <v>672</v>
      </c>
      <c r="AK682">
        <f>IF(AJ682&gt;$AZ$11,"",INDEX($P$11:$P$1010,MATCH(AJ682,$AD$11:$AD$1010,0)))</f>
        <v>0</v>
      </c>
    </row>
    <row r="683" spans="1:37">
      <c r="A683">
        <f>COUNTA(Journal!A683:M683)&gt;0</f>
        <v>0</v>
      </c>
      <c r="B683">
        <f>IF(Journal!$C683="",0,IFERROR(MATCH(Journal!$C683,Markets!$A$5:$A$154,0),0))</f>
        <v>0</v>
      </c>
      <c r="C683">
        <f>IF(B683&gt;0,INDEX(Markets!$C$5:$C$154,B683),"")</f>
        <v>0</v>
      </c>
      <c r="D683">
        <f>IF(B683&gt;0,INDEX(Markets!$F$5:$F$154,B683),"")</f>
        <v>0</v>
      </c>
      <c r="E683">
        <f>IF(B683&gt;0,IF(INDEX(Markets!$G$5:$G$154,B683)="",Journal!$D$4,INDEX(Markets!$G$5:$G$154,B683)),"")</f>
        <v>0</v>
      </c>
      <c r="F683">
        <f>IF(B683&gt;0,N(INDEX(Markets!$H$5:$H$154,B683)),0)</f>
        <v>0</v>
      </c>
      <c r="G683">
        <f>IF(Journal!$D683="LONG",1,IF(Journal!$D683="SHORT",-1,0))</f>
        <v>0</v>
      </c>
      <c r="H683">
        <f>IF(AND(ISNUMBER(Journal!$E683),ISNUMBER(Journal!$F683)),ABS(Journal!$E683-Journal!$F683),"")</f>
        <v>0</v>
      </c>
      <c r="I683">
        <f>IF(NOT(A683),"",IF(Journal!$C683="","INSTRUMENT MISSING",IF(B683=0,"UNKNOWN INSTRUMENT",IF(OR(NOT(ISNUMBER(C683)),NOT(ISNUMBER(D683))),"INSTRUMENT SPECS MISSING",IF(OR(C683&lt;=0,D683&lt;=0),"INSTRUMENT SPECS MISSING",IF(NOT(ISNUMBER(Journal!$E683)),"ENTRY MISSING",IF(NOT(ISNUMBER(Journal!$F683)),"SL MISSING",IF(Journal!$F683=Journal!$E683,"SL = ENTRY",IF(G683=0,"DIRECTION MISSING",IF(G683*(Journal!$E683-Journal!$F683)&lt;=0,"SL WRONG SIDE",IF(NOT(AND(ISNUMBER(Journal!$L683),Journal!$L683&gt;0)),IF(TRUE,"LOTS MISSING","RISK MISSING"),"")))))))))))</f>
        <v>0</v>
      </c>
      <c r="J683">
        <f>IF(NOT(A683),"",IF(I683&lt;&gt;"",I683,IF(AND(ISNUMBER(Journal!$G683),G683*(Journal!$G683-Journal!$E683)&lt;=0),"TP1 WRONG SIDE",IF(AND(ISNUMBER(Journal!$H683),G683*(Journal!$H683-Journal!$E683)&lt;=0),"TP2 WRONG SIDE",IF(AND(ISNUMBER(Journal!$I683),G683*(Journal!$I683-Journal!$E683)&lt;=0),"TP3 WRONG SIDE",IF(Journal!$K683="","OPEN",IF(AND(Journal!$M683&lt;&gt;"",OR(NOT(ISNUMBER(Journal!$M683)),Journal!$M683&lt;=0,Journal!$M683&gt;=1)),"TP1 % INVALID",IF(Journal!$K683="SL","OK",IF(Journal!$K683="TP",IF(ISNUMBER(Journal!$G683),"OK","TP1 MISSING"),IF(Journal!$K683="Manual exit",IF(ISNUMBER(Journal!$J683),"OK","MANUAL MISSING"),IF(Journal!$K683="TP1 + Breakeven",IF(ISNUMBER(Journal!$G683),"OK","TP1 MISSING"),IF(Journal!$K683="TP1 + Manual",IF(ISNUMBER(Journal!$G683),IF(ISNUMBER(Journal!$J683),"OK","MANUAL MISSING"),IF(ISNUMBER(Journal!$J683),"TP1 MISSING","TP1 &amp; MANUAL MISSING")),IF(Journal!$K683="Multiple TP",IF(ISNUMBER(Journal!$G683),IF(ISNUMBER(Journal!$H683),"OK","TP2 MISSING"),IF(ISNUMBER(Journal!$H683),"TP1 MISSING","TP1 &amp; TP2 MISSING")),"UNKNOWN OUTCOME")))))))))))))</f>
        <v>0</v>
      </c>
      <c r="K683">
        <f>J683="OK"</f>
        <v>0</v>
      </c>
      <c r="L683">
        <f>IF(ISNUMBER(Journal!$M683),Journal!$M683,0.5)</f>
        <v>0</v>
      </c>
      <c r="M683">
        <f>IF(NOT(K683),"",G683*IF(Journal!$K683="SL",Journal!$F683-Journal!$E683,IF(Journal!$K683="TP",Journal!$G683-Journal!$E683,IF(Journal!$K683="Manual exit",Journal!$J683-Journal!$E683,IF(Journal!$K683="TP1 + Breakeven",L683*(Journal!$G683-Journal!$E683),IF(Journal!$K683="TP1 + Manual",L683*(Journal!$G683-Journal!$E683)+(1-L683)*(Journal!$J683-Journal!$E683),(Journal!$G683+Journal!$H683+IF(ISNUMBER(Journal!$I683),Journal!$I683,0))/IF(ISNUMBER(Journal!$I683),3,2)-Journal!$E683))))))</f>
        <v>0</v>
      </c>
      <c r="N683">
        <f>IF(K683,Journal!$E683+G683*M683,"")</f>
        <v>0</v>
      </c>
      <c r="O683">
        <f>Q682</f>
        <v>0</v>
      </c>
      <c r="P683">
        <f>IF(OR(NOT(A683),I683&lt;&gt;""),"",Journal!$L683)</f>
        <v>0</v>
      </c>
      <c r="Q683">
        <f>O683+IF(K683,V683,0)</f>
        <v>0</v>
      </c>
      <c r="R683">
        <f>IF(P683="","",H683*P683*C683*D683)</f>
        <v>0</v>
      </c>
      <c r="S683">
        <f>IF(K683,M683*P683*C683*D683,"")</f>
        <v>0</v>
      </c>
      <c r="T683">
        <f>IF(K683,-IF(F683&gt;0,F683*Journal!$E683*P683*C683*D683,P683*E683),"")</f>
        <v>0</v>
      </c>
      <c r="U683">
        <f>IF(K683,IF(S683&gt;0,"W",IF(S683&lt;0,"L","B")),"")</f>
        <v>0</v>
      </c>
      <c r="V683">
        <f>IF(K683,S683+T683,"")</f>
        <v>0</v>
      </c>
      <c r="W683">
        <f>IF(K683,V683/O683,"")</f>
        <v>0</v>
      </c>
      <c r="X683">
        <f>IF(K683,M683/H683,"")</f>
        <v>0</v>
      </c>
      <c r="Y683">
        <f>IF(AND(OR(J683="OK",J683="OPEN"),ISNUMBER(Journal!$G683)),G683*(Journal!$G683-Journal!$E683)/H683,"")</f>
        <v>0</v>
      </c>
      <c r="Z683">
        <f>IF(AA683="","",IF(AND(ISNUMBER(Settings!$D$5),ISNUMBER(Settings!$E$5),IF(Settings!$D$5&lt;=Settings!$E$5,AND(AA683&gt;=Settings!$D$5,AA683&lt;Settings!$E$5),OR(AA683&gt;=Settings!$D$5,AA683&lt;Settings!$E$5))),Settings!$A$5,IF(AND(ISNUMBER(Settings!$D$6),ISNUMBER(Settings!$E$6),IF(Settings!$D$6&lt;=Settings!$E$6,AND(AA683&gt;=Settings!$D$6,AA683&lt;Settings!$E$6),OR(AA683&gt;=Settings!$D$6,AA683&lt;Settings!$E$6))),Settings!$A$6,IF(AND(ISNUMBER(Settings!$D$7),ISNUMBER(Settings!$E$7),IF(Settings!$D$7&lt;=Settings!$E$7,AND(AA683&gt;=Settings!$D$7,AA683&lt;Settings!$E$7),OR(AA683&gt;=Settings!$D$7,AA683&lt;Settings!$E$7))),Settings!$A$7,IF(AND(ISNUMBER(Settings!$D$8),ISNUMBER(Settings!$E$8),IF(Settings!$D$8&lt;=Settings!$E$8,AND(AA683&gt;=Settings!$D$8,AA683&lt;Settings!$E$8),OR(AA683&gt;=Settings!$D$8,AA683&lt;Settings!$E$8))),Settings!$A$8,IF(AND(ISNUMBER(Settings!$D$9),ISNUMBER(Settings!$E$9),IF(Settings!$D$9&lt;=Settings!$E$9,AND(AA683&gt;=Settings!$D$9,AA683&lt;Settings!$E$9),OR(AA683&gt;=Settings!$D$9,AA683&lt;Settings!$E$9))),Settings!$A$9,IF(AND(ISNUMBER(Settings!$D$10),ISNUMBER(Settings!$E$10),IF(Settings!$D$10&lt;=Settings!$E$10,AND(AA683&gt;=Settings!$D$10,AA683&lt;Settings!$E$10),OR(AA683&gt;=Settings!$D$10,AA683&lt;Settings!$E$10))),Settings!$A$10,"")))))))</f>
        <v>0</v>
      </c>
      <c r="AA683">
        <f>IF(AND(A683,ISNUMBER(Journal!$B683)),MOD(ROUND(MOD(Journal!$B683,1)*1440,0)-ROUND(Journal!$D$8*60,0),1440),"")</f>
        <v>0</v>
      </c>
      <c r="AB683">
        <f>IF(G683=1,"LONG",IF(G683=-1,"SHORT",""))</f>
        <v>0</v>
      </c>
      <c r="AC683">
        <f>AC682+IF(K683,1,0)</f>
        <v>0</v>
      </c>
      <c r="AD683">
        <f>IF(K683,AC683,"")</f>
        <v>0</v>
      </c>
      <c r="AE683">
        <f>J683="OPEN"</f>
        <v>0</v>
      </c>
      <c r="AF683">
        <f>AND(J683&lt;&gt;"",J683&lt;&gt;"OK",J683&lt;&gt;"OPEN")</f>
        <v>0</v>
      </c>
      <c r="AH683">
        <v>672</v>
      </c>
      <c r="AI683">
        <f>IF(AH683&gt;$AZ$11,"",IF(AH683=0,Journal!$D$3,INDEX($Q$11:$Q$1010,MATCH(AH683,$AD$11:$AD$1010,0))))</f>
        <v>0</v>
      </c>
      <c r="AJ683">
        <v>673</v>
      </c>
      <c r="AK683">
        <f>IF(AJ683&gt;$AZ$11,"",INDEX($P$11:$P$1010,MATCH(AJ683,$AD$11:$AD$1010,0)))</f>
        <v>0</v>
      </c>
    </row>
    <row r="684" spans="1:37">
      <c r="A684">
        <f>COUNTA(Journal!A684:M684)&gt;0</f>
        <v>0</v>
      </c>
      <c r="B684">
        <f>IF(Journal!$C684="",0,IFERROR(MATCH(Journal!$C684,Markets!$A$5:$A$154,0),0))</f>
        <v>0</v>
      </c>
      <c r="C684">
        <f>IF(B684&gt;0,INDEX(Markets!$C$5:$C$154,B684),"")</f>
        <v>0</v>
      </c>
      <c r="D684">
        <f>IF(B684&gt;0,INDEX(Markets!$F$5:$F$154,B684),"")</f>
        <v>0</v>
      </c>
      <c r="E684">
        <f>IF(B684&gt;0,IF(INDEX(Markets!$G$5:$G$154,B684)="",Journal!$D$4,INDEX(Markets!$G$5:$G$154,B684)),"")</f>
        <v>0</v>
      </c>
      <c r="F684">
        <f>IF(B684&gt;0,N(INDEX(Markets!$H$5:$H$154,B684)),0)</f>
        <v>0</v>
      </c>
      <c r="G684">
        <f>IF(Journal!$D684="LONG",1,IF(Journal!$D684="SHORT",-1,0))</f>
        <v>0</v>
      </c>
      <c r="H684">
        <f>IF(AND(ISNUMBER(Journal!$E684),ISNUMBER(Journal!$F684)),ABS(Journal!$E684-Journal!$F684),"")</f>
        <v>0</v>
      </c>
      <c r="I684">
        <f>IF(NOT(A684),"",IF(Journal!$C684="","INSTRUMENT MISSING",IF(B684=0,"UNKNOWN INSTRUMENT",IF(OR(NOT(ISNUMBER(C684)),NOT(ISNUMBER(D684))),"INSTRUMENT SPECS MISSING",IF(OR(C684&lt;=0,D684&lt;=0),"INSTRUMENT SPECS MISSING",IF(NOT(ISNUMBER(Journal!$E684)),"ENTRY MISSING",IF(NOT(ISNUMBER(Journal!$F684)),"SL MISSING",IF(Journal!$F684=Journal!$E684,"SL = ENTRY",IF(G684=0,"DIRECTION MISSING",IF(G684*(Journal!$E684-Journal!$F684)&lt;=0,"SL WRONG SIDE",IF(NOT(AND(ISNUMBER(Journal!$L684),Journal!$L684&gt;0)),IF(TRUE,"LOTS MISSING","RISK MISSING"),"")))))))))))</f>
        <v>0</v>
      </c>
      <c r="J684">
        <f>IF(NOT(A684),"",IF(I684&lt;&gt;"",I684,IF(AND(ISNUMBER(Journal!$G684),G684*(Journal!$G684-Journal!$E684)&lt;=0),"TP1 WRONG SIDE",IF(AND(ISNUMBER(Journal!$H684),G684*(Journal!$H684-Journal!$E684)&lt;=0),"TP2 WRONG SIDE",IF(AND(ISNUMBER(Journal!$I684),G684*(Journal!$I684-Journal!$E684)&lt;=0),"TP3 WRONG SIDE",IF(Journal!$K684="","OPEN",IF(AND(Journal!$M684&lt;&gt;"",OR(NOT(ISNUMBER(Journal!$M684)),Journal!$M684&lt;=0,Journal!$M684&gt;=1)),"TP1 % INVALID",IF(Journal!$K684="SL","OK",IF(Journal!$K684="TP",IF(ISNUMBER(Journal!$G684),"OK","TP1 MISSING"),IF(Journal!$K684="Manual exit",IF(ISNUMBER(Journal!$J684),"OK","MANUAL MISSING"),IF(Journal!$K684="TP1 + Breakeven",IF(ISNUMBER(Journal!$G684),"OK","TP1 MISSING"),IF(Journal!$K684="TP1 + Manual",IF(ISNUMBER(Journal!$G684),IF(ISNUMBER(Journal!$J684),"OK","MANUAL MISSING"),IF(ISNUMBER(Journal!$J684),"TP1 MISSING","TP1 &amp; MANUAL MISSING")),IF(Journal!$K684="Multiple TP",IF(ISNUMBER(Journal!$G684),IF(ISNUMBER(Journal!$H684),"OK","TP2 MISSING"),IF(ISNUMBER(Journal!$H684),"TP1 MISSING","TP1 &amp; TP2 MISSING")),"UNKNOWN OUTCOME")))))))))))))</f>
        <v>0</v>
      </c>
      <c r="K684">
        <f>J684="OK"</f>
        <v>0</v>
      </c>
      <c r="L684">
        <f>IF(ISNUMBER(Journal!$M684),Journal!$M684,0.5)</f>
        <v>0</v>
      </c>
      <c r="M684">
        <f>IF(NOT(K684),"",G684*IF(Journal!$K684="SL",Journal!$F684-Journal!$E684,IF(Journal!$K684="TP",Journal!$G684-Journal!$E684,IF(Journal!$K684="Manual exit",Journal!$J684-Journal!$E684,IF(Journal!$K684="TP1 + Breakeven",L684*(Journal!$G684-Journal!$E684),IF(Journal!$K684="TP1 + Manual",L684*(Journal!$G684-Journal!$E684)+(1-L684)*(Journal!$J684-Journal!$E684),(Journal!$G684+Journal!$H684+IF(ISNUMBER(Journal!$I684),Journal!$I684,0))/IF(ISNUMBER(Journal!$I684),3,2)-Journal!$E684))))))</f>
        <v>0</v>
      </c>
      <c r="N684">
        <f>IF(K684,Journal!$E684+G684*M684,"")</f>
        <v>0</v>
      </c>
      <c r="O684">
        <f>Q683</f>
        <v>0</v>
      </c>
      <c r="P684">
        <f>IF(OR(NOT(A684),I684&lt;&gt;""),"",Journal!$L684)</f>
        <v>0</v>
      </c>
      <c r="Q684">
        <f>O684+IF(K684,V684,0)</f>
        <v>0</v>
      </c>
      <c r="R684">
        <f>IF(P684="","",H684*P684*C684*D684)</f>
        <v>0</v>
      </c>
      <c r="S684">
        <f>IF(K684,M684*P684*C684*D684,"")</f>
        <v>0</v>
      </c>
      <c r="T684">
        <f>IF(K684,-IF(F684&gt;0,F684*Journal!$E684*P684*C684*D684,P684*E684),"")</f>
        <v>0</v>
      </c>
      <c r="U684">
        <f>IF(K684,IF(S684&gt;0,"W",IF(S684&lt;0,"L","B")),"")</f>
        <v>0</v>
      </c>
      <c r="V684">
        <f>IF(K684,S684+T684,"")</f>
        <v>0</v>
      </c>
      <c r="W684">
        <f>IF(K684,V684/O684,"")</f>
        <v>0</v>
      </c>
      <c r="X684">
        <f>IF(K684,M684/H684,"")</f>
        <v>0</v>
      </c>
      <c r="Y684">
        <f>IF(AND(OR(J684="OK",J684="OPEN"),ISNUMBER(Journal!$G684)),G684*(Journal!$G684-Journal!$E684)/H684,"")</f>
        <v>0</v>
      </c>
      <c r="Z684">
        <f>IF(AA684="","",IF(AND(ISNUMBER(Settings!$D$5),ISNUMBER(Settings!$E$5),IF(Settings!$D$5&lt;=Settings!$E$5,AND(AA684&gt;=Settings!$D$5,AA684&lt;Settings!$E$5),OR(AA684&gt;=Settings!$D$5,AA684&lt;Settings!$E$5))),Settings!$A$5,IF(AND(ISNUMBER(Settings!$D$6),ISNUMBER(Settings!$E$6),IF(Settings!$D$6&lt;=Settings!$E$6,AND(AA684&gt;=Settings!$D$6,AA684&lt;Settings!$E$6),OR(AA684&gt;=Settings!$D$6,AA684&lt;Settings!$E$6))),Settings!$A$6,IF(AND(ISNUMBER(Settings!$D$7),ISNUMBER(Settings!$E$7),IF(Settings!$D$7&lt;=Settings!$E$7,AND(AA684&gt;=Settings!$D$7,AA684&lt;Settings!$E$7),OR(AA684&gt;=Settings!$D$7,AA684&lt;Settings!$E$7))),Settings!$A$7,IF(AND(ISNUMBER(Settings!$D$8),ISNUMBER(Settings!$E$8),IF(Settings!$D$8&lt;=Settings!$E$8,AND(AA684&gt;=Settings!$D$8,AA684&lt;Settings!$E$8),OR(AA684&gt;=Settings!$D$8,AA684&lt;Settings!$E$8))),Settings!$A$8,IF(AND(ISNUMBER(Settings!$D$9),ISNUMBER(Settings!$E$9),IF(Settings!$D$9&lt;=Settings!$E$9,AND(AA684&gt;=Settings!$D$9,AA684&lt;Settings!$E$9),OR(AA684&gt;=Settings!$D$9,AA684&lt;Settings!$E$9))),Settings!$A$9,IF(AND(ISNUMBER(Settings!$D$10),ISNUMBER(Settings!$E$10),IF(Settings!$D$10&lt;=Settings!$E$10,AND(AA684&gt;=Settings!$D$10,AA684&lt;Settings!$E$10),OR(AA684&gt;=Settings!$D$10,AA684&lt;Settings!$E$10))),Settings!$A$10,"")))))))</f>
        <v>0</v>
      </c>
      <c r="AA684">
        <f>IF(AND(A684,ISNUMBER(Journal!$B684)),MOD(ROUND(MOD(Journal!$B684,1)*1440,0)-ROUND(Journal!$D$8*60,0),1440),"")</f>
        <v>0</v>
      </c>
      <c r="AB684">
        <f>IF(G684=1,"LONG",IF(G684=-1,"SHORT",""))</f>
        <v>0</v>
      </c>
      <c r="AC684">
        <f>AC683+IF(K684,1,0)</f>
        <v>0</v>
      </c>
      <c r="AD684">
        <f>IF(K684,AC684,"")</f>
        <v>0</v>
      </c>
      <c r="AE684">
        <f>J684="OPEN"</f>
        <v>0</v>
      </c>
      <c r="AF684">
        <f>AND(J684&lt;&gt;"",J684&lt;&gt;"OK",J684&lt;&gt;"OPEN")</f>
        <v>0</v>
      </c>
      <c r="AH684">
        <v>673</v>
      </c>
      <c r="AI684">
        <f>IF(AH684&gt;$AZ$11,"",IF(AH684=0,Journal!$D$3,INDEX($Q$11:$Q$1010,MATCH(AH684,$AD$11:$AD$1010,0))))</f>
        <v>0</v>
      </c>
      <c r="AJ684">
        <v>674</v>
      </c>
      <c r="AK684">
        <f>IF(AJ684&gt;$AZ$11,"",INDEX($P$11:$P$1010,MATCH(AJ684,$AD$11:$AD$1010,0)))</f>
        <v>0</v>
      </c>
    </row>
    <row r="685" spans="1:37">
      <c r="A685">
        <f>COUNTA(Journal!A685:M685)&gt;0</f>
        <v>0</v>
      </c>
      <c r="B685">
        <f>IF(Journal!$C685="",0,IFERROR(MATCH(Journal!$C685,Markets!$A$5:$A$154,0),0))</f>
        <v>0</v>
      </c>
      <c r="C685">
        <f>IF(B685&gt;0,INDEX(Markets!$C$5:$C$154,B685),"")</f>
        <v>0</v>
      </c>
      <c r="D685">
        <f>IF(B685&gt;0,INDEX(Markets!$F$5:$F$154,B685),"")</f>
        <v>0</v>
      </c>
      <c r="E685">
        <f>IF(B685&gt;0,IF(INDEX(Markets!$G$5:$G$154,B685)="",Journal!$D$4,INDEX(Markets!$G$5:$G$154,B685)),"")</f>
        <v>0</v>
      </c>
      <c r="F685">
        <f>IF(B685&gt;0,N(INDEX(Markets!$H$5:$H$154,B685)),0)</f>
        <v>0</v>
      </c>
      <c r="G685">
        <f>IF(Journal!$D685="LONG",1,IF(Journal!$D685="SHORT",-1,0))</f>
        <v>0</v>
      </c>
      <c r="H685">
        <f>IF(AND(ISNUMBER(Journal!$E685),ISNUMBER(Journal!$F685)),ABS(Journal!$E685-Journal!$F685),"")</f>
        <v>0</v>
      </c>
      <c r="I685">
        <f>IF(NOT(A685),"",IF(Journal!$C685="","INSTRUMENT MISSING",IF(B685=0,"UNKNOWN INSTRUMENT",IF(OR(NOT(ISNUMBER(C685)),NOT(ISNUMBER(D685))),"INSTRUMENT SPECS MISSING",IF(OR(C685&lt;=0,D685&lt;=0),"INSTRUMENT SPECS MISSING",IF(NOT(ISNUMBER(Journal!$E685)),"ENTRY MISSING",IF(NOT(ISNUMBER(Journal!$F685)),"SL MISSING",IF(Journal!$F685=Journal!$E685,"SL = ENTRY",IF(G685=0,"DIRECTION MISSING",IF(G685*(Journal!$E685-Journal!$F685)&lt;=0,"SL WRONG SIDE",IF(NOT(AND(ISNUMBER(Journal!$L685),Journal!$L685&gt;0)),IF(TRUE,"LOTS MISSING","RISK MISSING"),"")))))))))))</f>
        <v>0</v>
      </c>
      <c r="J685">
        <f>IF(NOT(A685),"",IF(I685&lt;&gt;"",I685,IF(AND(ISNUMBER(Journal!$G685),G685*(Journal!$G685-Journal!$E685)&lt;=0),"TP1 WRONG SIDE",IF(AND(ISNUMBER(Journal!$H685),G685*(Journal!$H685-Journal!$E685)&lt;=0),"TP2 WRONG SIDE",IF(AND(ISNUMBER(Journal!$I685),G685*(Journal!$I685-Journal!$E685)&lt;=0),"TP3 WRONG SIDE",IF(Journal!$K685="","OPEN",IF(AND(Journal!$M685&lt;&gt;"",OR(NOT(ISNUMBER(Journal!$M685)),Journal!$M685&lt;=0,Journal!$M685&gt;=1)),"TP1 % INVALID",IF(Journal!$K685="SL","OK",IF(Journal!$K685="TP",IF(ISNUMBER(Journal!$G685),"OK","TP1 MISSING"),IF(Journal!$K685="Manual exit",IF(ISNUMBER(Journal!$J685),"OK","MANUAL MISSING"),IF(Journal!$K685="TP1 + Breakeven",IF(ISNUMBER(Journal!$G685),"OK","TP1 MISSING"),IF(Journal!$K685="TP1 + Manual",IF(ISNUMBER(Journal!$G685),IF(ISNUMBER(Journal!$J685),"OK","MANUAL MISSING"),IF(ISNUMBER(Journal!$J685),"TP1 MISSING","TP1 &amp; MANUAL MISSING")),IF(Journal!$K685="Multiple TP",IF(ISNUMBER(Journal!$G685),IF(ISNUMBER(Journal!$H685),"OK","TP2 MISSING"),IF(ISNUMBER(Journal!$H685),"TP1 MISSING","TP1 &amp; TP2 MISSING")),"UNKNOWN OUTCOME")))))))))))))</f>
        <v>0</v>
      </c>
      <c r="K685">
        <f>J685="OK"</f>
        <v>0</v>
      </c>
      <c r="L685">
        <f>IF(ISNUMBER(Journal!$M685),Journal!$M685,0.5)</f>
        <v>0</v>
      </c>
      <c r="M685">
        <f>IF(NOT(K685),"",G685*IF(Journal!$K685="SL",Journal!$F685-Journal!$E685,IF(Journal!$K685="TP",Journal!$G685-Journal!$E685,IF(Journal!$K685="Manual exit",Journal!$J685-Journal!$E685,IF(Journal!$K685="TP1 + Breakeven",L685*(Journal!$G685-Journal!$E685),IF(Journal!$K685="TP1 + Manual",L685*(Journal!$G685-Journal!$E685)+(1-L685)*(Journal!$J685-Journal!$E685),(Journal!$G685+Journal!$H685+IF(ISNUMBER(Journal!$I685),Journal!$I685,0))/IF(ISNUMBER(Journal!$I685),3,2)-Journal!$E685))))))</f>
        <v>0</v>
      </c>
      <c r="N685">
        <f>IF(K685,Journal!$E685+G685*M685,"")</f>
        <v>0</v>
      </c>
      <c r="O685">
        <f>Q684</f>
        <v>0</v>
      </c>
      <c r="P685">
        <f>IF(OR(NOT(A685),I685&lt;&gt;""),"",Journal!$L685)</f>
        <v>0</v>
      </c>
      <c r="Q685">
        <f>O685+IF(K685,V685,0)</f>
        <v>0</v>
      </c>
      <c r="R685">
        <f>IF(P685="","",H685*P685*C685*D685)</f>
        <v>0</v>
      </c>
      <c r="S685">
        <f>IF(K685,M685*P685*C685*D685,"")</f>
        <v>0</v>
      </c>
      <c r="T685">
        <f>IF(K685,-IF(F685&gt;0,F685*Journal!$E685*P685*C685*D685,P685*E685),"")</f>
        <v>0</v>
      </c>
      <c r="U685">
        <f>IF(K685,IF(S685&gt;0,"W",IF(S685&lt;0,"L","B")),"")</f>
        <v>0</v>
      </c>
      <c r="V685">
        <f>IF(K685,S685+T685,"")</f>
        <v>0</v>
      </c>
      <c r="W685">
        <f>IF(K685,V685/O685,"")</f>
        <v>0</v>
      </c>
      <c r="X685">
        <f>IF(K685,M685/H685,"")</f>
        <v>0</v>
      </c>
      <c r="Y685">
        <f>IF(AND(OR(J685="OK",J685="OPEN"),ISNUMBER(Journal!$G685)),G685*(Journal!$G685-Journal!$E685)/H685,"")</f>
        <v>0</v>
      </c>
      <c r="Z685">
        <f>IF(AA685="","",IF(AND(ISNUMBER(Settings!$D$5),ISNUMBER(Settings!$E$5),IF(Settings!$D$5&lt;=Settings!$E$5,AND(AA685&gt;=Settings!$D$5,AA685&lt;Settings!$E$5),OR(AA685&gt;=Settings!$D$5,AA685&lt;Settings!$E$5))),Settings!$A$5,IF(AND(ISNUMBER(Settings!$D$6),ISNUMBER(Settings!$E$6),IF(Settings!$D$6&lt;=Settings!$E$6,AND(AA685&gt;=Settings!$D$6,AA685&lt;Settings!$E$6),OR(AA685&gt;=Settings!$D$6,AA685&lt;Settings!$E$6))),Settings!$A$6,IF(AND(ISNUMBER(Settings!$D$7),ISNUMBER(Settings!$E$7),IF(Settings!$D$7&lt;=Settings!$E$7,AND(AA685&gt;=Settings!$D$7,AA685&lt;Settings!$E$7),OR(AA685&gt;=Settings!$D$7,AA685&lt;Settings!$E$7))),Settings!$A$7,IF(AND(ISNUMBER(Settings!$D$8),ISNUMBER(Settings!$E$8),IF(Settings!$D$8&lt;=Settings!$E$8,AND(AA685&gt;=Settings!$D$8,AA685&lt;Settings!$E$8),OR(AA685&gt;=Settings!$D$8,AA685&lt;Settings!$E$8))),Settings!$A$8,IF(AND(ISNUMBER(Settings!$D$9),ISNUMBER(Settings!$E$9),IF(Settings!$D$9&lt;=Settings!$E$9,AND(AA685&gt;=Settings!$D$9,AA685&lt;Settings!$E$9),OR(AA685&gt;=Settings!$D$9,AA685&lt;Settings!$E$9))),Settings!$A$9,IF(AND(ISNUMBER(Settings!$D$10),ISNUMBER(Settings!$E$10),IF(Settings!$D$10&lt;=Settings!$E$10,AND(AA685&gt;=Settings!$D$10,AA685&lt;Settings!$E$10),OR(AA685&gt;=Settings!$D$10,AA685&lt;Settings!$E$10))),Settings!$A$10,"")))))))</f>
        <v>0</v>
      </c>
      <c r="AA685">
        <f>IF(AND(A685,ISNUMBER(Journal!$B685)),MOD(ROUND(MOD(Journal!$B685,1)*1440,0)-ROUND(Journal!$D$8*60,0),1440),"")</f>
        <v>0</v>
      </c>
      <c r="AB685">
        <f>IF(G685=1,"LONG",IF(G685=-1,"SHORT",""))</f>
        <v>0</v>
      </c>
      <c r="AC685">
        <f>AC684+IF(K685,1,0)</f>
        <v>0</v>
      </c>
      <c r="AD685">
        <f>IF(K685,AC685,"")</f>
        <v>0</v>
      </c>
      <c r="AE685">
        <f>J685="OPEN"</f>
        <v>0</v>
      </c>
      <c r="AF685">
        <f>AND(J685&lt;&gt;"",J685&lt;&gt;"OK",J685&lt;&gt;"OPEN")</f>
        <v>0</v>
      </c>
      <c r="AH685">
        <v>674</v>
      </c>
      <c r="AI685">
        <f>IF(AH685&gt;$AZ$11,"",IF(AH685=0,Journal!$D$3,INDEX($Q$11:$Q$1010,MATCH(AH685,$AD$11:$AD$1010,0))))</f>
        <v>0</v>
      </c>
      <c r="AJ685">
        <v>675</v>
      </c>
      <c r="AK685">
        <f>IF(AJ685&gt;$AZ$11,"",INDEX($P$11:$P$1010,MATCH(AJ685,$AD$11:$AD$1010,0)))</f>
        <v>0</v>
      </c>
    </row>
    <row r="686" spans="1:37">
      <c r="A686">
        <f>COUNTA(Journal!A686:M686)&gt;0</f>
        <v>0</v>
      </c>
      <c r="B686">
        <f>IF(Journal!$C686="",0,IFERROR(MATCH(Journal!$C686,Markets!$A$5:$A$154,0),0))</f>
        <v>0</v>
      </c>
      <c r="C686">
        <f>IF(B686&gt;0,INDEX(Markets!$C$5:$C$154,B686),"")</f>
        <v>0</v>
      </c>
      <c r="D686">
        <f>IF(B686&gt;0,INDEX(Markets!$F$5:$F$154,B686),"")</f>
        <v>0</v>
      </c>
      <c r="E686">
        <f>IF(B686&gt;0,IF(INDEX(Markets!$G$5:$G$154,B686)="",Journal!$D$4,INDEX(Markets!$G$5:$G$154,B686)),"")</f>
        <v>0</v>
      </c>
      <c r="F686">
        <f>IF(B686&gt;0,N(INDEX(Markets!$H$5:$H$154,B686)),0)</f>
        <v>0</v>
      </c>
      <c r="G686">
        <f>IF(Journal!$D686="LONG",1,IF(Journal!$D686="SHORT",-1,0))</f>
        <v>0</v>
      </c>
      <c r="H686">
        <f>IF(AND(ISNUMBER(Journal!$E686),ISNUMBER(Journal!$F686)),ABS(Journal!$E686-Journal!$F686),"")</f>
        <v>0</v>
      </c>
      <c r="I686">
        <f>IF(NOT(A686),"",IF(Journal!$C686="","INSTRUMENT MISSING",IF(B686=0,"UNKNOWN INSTRUMENT",IF(OR(NOT(ISNUMBER(C686)),NOT(ISNUMBER(D686))),"INSTRUMENT SPECS MISSING",IF(OR(C686&lt;=0,D686&lt;=0),"INSTRUMENT SPECS MISSING",IF(NOT(ISNUMBER(Journal!$E686)),"ENTRY MISSING",IF(NOT(ISNUMBER(Journal!$F686)),"SL MISSING",IF(Journal!$F686=Journal!$E686,"SL = ENTRY",IF(G686=0,"DIRECTION MISSING",IF(G686*(Journal!$E686-Journal!$F686)&lt;=0,"SL WRONG SIDE",IF(NOT(AND(ISNUMBER(Journal!$L686),Journal!$L686&gt;0)),IF(TRUE,"LOTS MISSING","RISK MISSING"),"")))))))))))</f>
        <v>0</v>
      </c>
      <c r="J686">
        <f>IF(NOT(A686),"",IF(I686&lt;&gt;"",I686,IF(AND(ISNUMBER(Journal!$G686),G686*(Journal!$G686-Journal!$E686)&lt;=0),"TP1 WRONG SIDE",IF(AND(ISNUMBER(Journal!$H686),G686*(Journal!$H686-Journal!$E686)&lt;=0),"TP2 WRONG SIDE",IF(AND(ISNUMBER(Journal!$I686),G686*(Journal!$I686-Journal!$E686)&lt;=0),"TP3 WRONG SIDE",IF(Journal!$K686="","OPEN",IF(AND(Journal!$M686&lt;&gt;"",OR(NOT(ISNUMBER(Journal!$M686)),Journal!$M686&lt;=0,Journal!$M686&gt;=1)),"TP1 % INVALID",IF(Journal!$K686="SL","OK",IF(Journal!$K686="TP",IF(ISNUMBER(Journal!$G686),"OK","TP1 MISSING"),IF(Journal!$K686="Manual exit",IF(ISNUMBER(Journal!$J686),"OK","MANUAL MISSING"),IF(Journal!$K686="TP1 + Breakeven",IF(ISNUMBER(Journal!$G686),"OK","TP1 MISSING"),IF(Journal!$K686="TP1 + Manual",IF(ISNUMBER(Journal!$G686),IF(ISNUMBER(Journal!$J686),"OK","MANUAL MISSING"),IF(ISNUMBER(Journal!$J686),"TP1 MISSING","TP1 &amp; MANUAL MISSING")),IF(Journal!$K686="Multiple TP",IF(ISNUMBER(Journal!$G686),IF(ISNUMBER(Journal!$H686),"OK","TP2 MISSING"),IF(ISNUMBER(Journal!$H686),"TP1 MISSING","TP1 &amp; TP2 MISSING")),"UNKNOWN OUTCOME")))))))))))))</f>
        <v>0</v>
      </c>
      <c r="K686">
        <f>J686="OK"</f>
        <v>0</v>
      </c>
      <c r="L686">
        <f>IF(ISNUMBER(Journal!$M686),Journal!$M686,0.5)</f>
        <v>0</v>
      </c>
      <c r="M686">
        <f>IF(NOT(K686),"",G686*IF(Journal!$K686="SL",Journal!$F686-Journal!$E686,IF(Journal!$K686="TP",Journal!$G686-Journal!$E686,IF(Journal!$K686="Manual exit",Journal!$J686-Journal!$E686,IF(Journal!$K686="TP1 + Breakeven",L686*(Journal!$G686-Journal!$E686),IF(Journal!$K686="TP1 + Manual",L686*(Journal!$G686-Journal!$E686)+(1-L686)*(Journal!$J686-Journal!$E686),(Journal!$G686+Journal!$H686+IF(ISNUMBER(Journal!$I686),Journal!$I686,0))/IF(ISNUMBER(Journal!$I686),3,2)-Journal!$E686))))))</f>
        <v>0</v>
      </c>
      <c r="N686">
        <f>IF(K686,Journal!$E686+G686*M686,"")</f>
        <v>0</v>
      </c>
      <c r="O686">
        <f>Q685</f>
        <v>0</v>
      </c>
      <c r="P686">
        <f>IF(OR(NOT(A686),I686&lt;&gt;""),"",Journal!$L686)</f>
        <v>0</v>
      </c>
      <c r="Q686">
        <f>O686+IF(K686,V686,0)</f>
        <v>0</v>
      </c>
      <c r="R686">
        <f>IF(P686="","",H686*P686*C686*D686)</f>
        <v>0</v>
      </c>
      <c r="S686">
        <f>IF(K686,M686*P686*C686*D686,"")</f>
        <v>0</v>
      </c>
      <c r="T686">
        <f>IF(K686,-IF(F686&gt;0,F686*Journal!$E686*P686*C686*D686,P686*E686),"")</f>
        <v>0</v>
      </c>
      <c r="U686">
        <f>IF(K686,IF(S686&gt;0,"W",IF(S686&lt;0,"L","B")),"")</f>
        <v>0</v>
      </c>
      <c r="V686">
        <f>IF(K686,S686+T686,"")</f>
        <v>0</v>
      </c>
      <c r="W686">
        <f>IF(K686,V686/O686,"")</f>
        <v>0</v>
      </c>
      <c r="X686">
        <f>IF(K686,M686/H686,"")</f>
        <v>0</v>
      </c>
      <c r="Y686">
        <f>IF(AND(OR(J686="OK",J686="OPEN"),ISNUMBER(Journal!$G686)),G686*(Journal!$G686-Journal!$E686)/H686,"")</f>
        <v>0</v>
      </c>
      <c r="Z686">
        <f>IF(AA686="","",IF(AND(ISNUMBER(Settings!$D$5),ISNUMBER(Settings!$E$5),IF(Settings!$D$5&lt;=Settings!$E$5,AND(AA686&gt;=Settings!$D$5,AA686&lt;Settings!$E$5),OR(AA686&gt;=Settings!$D$5,AA686&lt;Settings!$E$5))),Settings!$A$5,IF(AND(ISNUMBER(Settings!$D$6),ISNUMBER(Settings!$E$6),IF(Settings!$D$6&lt;=Settings!$E$6,AND(AA686&gt;=Settings!$D$6,AA686&lt;Settings!$E$6),OR(AA686&gt;=Settings!$D$6,AA686&lt;Settings!$E$6))),Settings!$A$6,IF(AND(ISNUMBER(Settings!$D$7),ISNUMBER(Settings!$E$7),IF(Settings!$D$7&lt;=Settings!$E$7,AND(AA686&gt;=Settings!$D$7,AA686&lt;Settings!$E$7),OR(AA686&gt;=Settings!$D$7,AA686&lt;Settings!$E$7))),Settings!$A$7,IF(AND(ISNUMBER(Settings!$D$8),ISNUMBER(Settings!$E$8),IF(Settings!$D$8&lt;=Settings!$E$8,AND(AA686&gt;=Settings!$D$8,AA686&lt;Settings!$E$8),OR(AA686&gt;=Settings!$D$8,AA686&lt;Settings!$E$8))),Settings!$A$8,IF(AND(ISNUMBER(Settings!$D$9),ISNUMBER(Settings!$E$9),IF(Settings!$D$9&lt;=Settings!$E$9,AND(AA686&gt;=Settings!$D$9,AA686&lt;Settings!$E$9),OR(AA686&gt;=Settings!$D$9,AA686&lt;Settings!$E$9))),Settings!$A$9,IF(AND(ISNUMBER(Settings!$D$10),ISNUMBER(Settings!$E$10),IF(Settings!$D$10&lt;=Settings!$E$10,AND(AA686&gt;=Settings!$D$10,AA686&lt;Settings!$E$10),OR(AA686&gt;=Settings!$D$10,AA686&lt;Settings!$E$10))),Settings!$A$10,"")))))))</f>
        <v>0</v>
      </c>
      <c r="AA686">
        <f>IF(AND(A686,ISNUMBER(Journal!$B686)),MOD(ROUND(MOD(Journal!$B686,1)*1440,0)-ROUND(Journal!$D$8*60,0),1440),"")</f>
        <v>0</v>
      </c>
      <c r="AB686">
        <f>IF(G686=1,"LONG",IF(G686=-1,"SHORT",""))</f>
        <v>0</v>
      </c>
      <c r="AC686">
        <f>AC685+IF(K686,1,0)</f>
        <v>0</v>
      </c>
      <c r="AD686">
        <f>IF(K686,AC686,"")</f>
        <v>0</v>
      </c>
      <c r="AE686">
        <f>J686="OPEN"</f>
        <v>0</v>
      </c>
      <c r="AF686">
        <f>AND(J686&lt;&gt;"",J686&lt;&gt;"OK",J686&lt;&gt;"OPEN")</f>
        <v>0</v>
      </c>
      <c r="AH686">
        <v>675</v>
      </c>
      <c r="AI686">
        <f>IF(AH686&gt;$AZ$11,"",IF(AH686=0,Journal!$D$3,INDEX($Q$11:$Q$1010,MATCH(AH686,$AD$11:$AD$1010,0))))</f>
        <v>0</v>
      </c>
      <c r="AJ686">
        <v>676</v>
      </c>
      <c r="AK686">
        <f>IF(AJ686&gt;$AZ$11,"",INDEX($P$11:$P$1010,MATCH(AJ686,$AD$11:$AD$1010,0)))</f>
        <v>0</v>
      </c>
    </row>
    <row r="687" spans="1:37">
      <c r="A687">
        <f>COUNTA(Journal!A687:M687)&gt;0</f>
        <v>0</v>
      </c>
      <c r="B687">
        <f>IF(Journal!$C687="",0,IFERROR(MATCH(Journal!$C687,Markets!$A$5:$A$154,0),0))</f>
        <v>0</v>
      </c>
      <c r="C687">
        <f>IF(B687&gt;0,INDEX(Markets!$C$5:$C$154,B687),"")</f>
        <v>0</v>
      </c>
      <c r="D687">
        <f>IF(B687&gt;0,INDEX(Markets!$F$5:$F$154,B687),"")</f>
        <v>0</v>
      </c>
      <c r="E687">
        <f>IF(B687&gt;0,IF(INDEX(Markets!$G$5:$G$154,B687)="",Journal!$D$4,INDEX(Markets!$G$5:$G$154,B687)),"")</f>
        <v>0</v>
      </c>
      <c r="F687">
        <f>IF(B687&gt;0,N(INDEX(Markets!$H$5:$H$154,B687)),0)</f>
        <v>0</v>
      </c>
      <c r="G687">
        <f>IF(Journal!$D687="LONG",1,IF(Journal!$D687="SHORT",-1,0))</f>
        <v>0</v>
      </c>
      <c r="H687">
        <f>IF(AND(ISNUMBER(Journal!$E687),ISNUMBER(Journal!$F687)),ABS(Journal!$E687-Journal!$F687),"")</f>
        <v>0</v>
      </c>
      <c r="I687">
        <f>IF(NOT(A687),"",IF(Journal!$C687="","INSTRUMENT MISSING",IF(B687=0,"UNKNOWN INSTRUMENT",IF(OR(NOT(ISNUMBER(C687)),NOT(ISNUMBER(D687))),"INSTRUMENT SPECS MISSING",IF(OR(C687&lt;=0,D687&lt;=0),"INSTRUMENT SPECS MISSING",IF(NOT(ISNUMBER(Journal!$E687)),"ENTRY MISSING",IF(NOT(ISNUMBER(Journal!$F687)),"SL MISSING",IF(Journal!$F687=Journal!$E687,"SL = ENTRY",IF(G687=0,"DIRECTION MISSING",IF(G687*(Journal!$E687-Journal!$F687)&lt;=0,"SL WRONG SIDE",IF(NOT(AND(ISNUMBER(Journal!$L687),Journal!$L687&gt;0)),IF(TRUE,"LOTS MISSING","RISK MISSING"),"")))))))))))</f>
        <v>0</v>
      </c>
      <c r="J687">
        <f>IF(NOT(A687),"",IF(I687&lt;&gt;"",I687,IF(AND(ISNUMBER(Journal!$G687),G687*(Journal!$G687-Journal!$E687)&lt;=0),"TP1 WRONG SIDE",IF(AND(ISNUMBER(Journal!$H687),G687*(Journal!$H687-Journal!$E687)&lt;=0),"TP2 WRONG SIDE",IF(AND(ISNUMBER(Journal!$I687),G687*(Journal!$I687-Journal!$E687)&lt;=0),"TP3 WRONG SIDE",IF(Journal!$K687="","OPEN",IF(AND(Journal!$M687&lt;&gt;"",OR(NOT(ISNUMBER(Journal!$M687)),Journal!$M687&lt;=0,Journal!$M687&gt;=1)),"TP1 % INVALID",IF(Journal!$K687="SL","OK",IF(Journal!$K687="TP",IF(ISNUMBER(Journal!$G687),"OK","TP1 MISSING"),IF(Journal!$K687="Manual exit",IF(ISNUMBER(Journal!$J687),"OK","MANUAL MISSING"),IF(Journal!$K687="TP1 + Breakeven",IF(ISNUMBER(Journal!$G687),"OK","TP1 MISSING"),IF(Journal!$K687="TP1 + Manual",IF(ISNUMBER(Journal!$G687),IF(ISNUMBER(Journal!$J687),"OK","MANUAL MISSING"),IF(ISNUMBER(Journal!$J687),"TP1 MISSING","TP1 &amp; MANUAL MISSING")),IF(Journal!$K687="Multiple TP",IF(ISNUMBER(Journal!$G687),IF(ISNUMBER(Journal!$H687),"OK","TP2 MISSING"),IF(ISNUMBER(Journal!$H687),"TP1 MISSING","TP1 &amp; TP2 MISSING")),"UNKNOWN OUTCOME")))))))))))))</f>
        <v>0</v>
      </c>
      <c r="K687">
        <f>J687="OK"</f>
        <v>0</v>
      </c>
      <c r="L687">
        <f>IF(ISNUMBER(Journal!$M687),Journal!$M687,0.5)</f>
        <v>0</v>
      </c>
      <c r="M687">
        <f>IF(NOT(K687),"",G687*IF(Journal!$K687="SL",Journal!$F687-Journal!$E687,IF(Journal!$K687="TP",Journal!$G687-Journal!$E687,IF(Journal!$K687="Manual exit",Journal!$J687-Journal!$E687,IF(Journal!$K687="TP1 + Breakeven",L687*(Journal!$G687-Journal!$E687),IF(Journal!$K687="TP1 + Manual",L687*(Journal!$G687-Journal!$E687)+(1-L687)*(Journal!$J687-Journal!$E687),(Journal!$G687+Journal!$H687+IF(ISNUMBER(Journal!$I687),Journal!$I687,0))/IF(ISNUMBER(Journal!$I687),3,2)-Journal!$E687))))))</f>
        <v>0</v>
      </c>
      <c r="N687">
        <f>IF(K687,Journal!$E687+G687*M687,"")</f>
        <v>0</v>
      </c>
      <c r="O687">
        <f>Q686</f>
        <v>0</v>
      </c>
      <c r="P687">
        <f>IF(OR(NOT(A687),I687&lt;&gt;""),"",Journal!$L687)</f>
        <v>0</v>
      </c>
      <c r="Q687">
        <f>O687+IF(K687,V687,0)</f>
        <v>0</v>
      </c>
      <c r="R687">
        <f>IF(P687="","",H687*P687*C687*D687)</f>
        <v>0</v>
      </c>
      <c r="S687">
        <f>IF(K687,M687*P687*C687*D687,"")</f>
        <v>0</v>
      </c>
      <c r="T687">
        <f>IF(K687,-IF(F687&gt;0,F687*Journal!$E687*P687*C687*D687,P687*E687),"")</f>
        <v>0</v>
      </c>
      <c r="U687">
        <f>IF(K687,IF(S687&gt;0,"W",IF(S687&lt;0,"L","B")),"")</f>
        <v>0</v>
      </c>
      <c r="V687">
        <f>IF(K687,S687+T687,"")</f>
        <v>0</v>
      </c>
      <c r="W687">
        <f>IF(K687,V687/O687,"")</f>
        <v>0</v>
      </c>
      <c r="X687">
        <f>IF(K687,M687/H687,"")</f>
        <v>0</v>
      </c>
      <c r="Y687">
        <f>IF(AND(OR(J687="OK",J687="OPEN"),ISNUMBER(Journal!$G687)),G687*(Journal!$G687-Journal!$E687)/H687,"")</f>
        <v>0</v>
      </c>
      <c r="Z687">
        <f>IF(AA687="","",IF(AND(ISNUMBER(Settings!$D$5),ISNUMBER(Settings!$E$5),IF(Settings!$D$5&lt;=Settings!$E$5,AND(AA687&gt;=Settings!$D$5,AA687&lt;Settings!$E$5),OR(AA687&gt;=Settings!$D$5,AA687&lt;Settings!$E$5))),Settings!$A$5,IF(AND(ISNUMBER(Settings!$D$6),ISNUMBER(Settings!$E$6),IF(Settings!$D$6&lt;=Settings!$E$6,AND(AA687&gt;=Settings!$D$6,AA687&lt;Settings!$E$6),OR(AA687&gt;=Settings!$D$6,AA687&lt;Settings!$E$6))),Settings!$A$6,IF(AND(ISNUMBER(Settings!$D$7),ISNUMBER(Settings!$E$7),IF(Settings!$D$7&lt;=Settings!$E$7,AND(AA687&gt;=Settings!$D$7,AA687&lt;Settings!$E$7),OR(AA687&gt;=Settings!$D$7,AA687&lt;Settings!$E$7))),Settings!$A$7,IF(AND(ISNUMBER(Settings!$D$8),ISNUMBER(Settings!$E$8),IF(Settings!$D$8&lt;=Settings!$E$8,AND(AA687&gt;=Settings!$D$8,AA687&lt;Settings!$E$8),OR(AA687&gt;=Settings!$D$8,AA687&lt;Settings!$E$8))),Settings!$A$8,IF(AND(ISNUMBER(Settings!$D$9),ISNUMBER(Settings!$E$9),IF(Settings!$D$9&lt;=Settings!$E$9,AND(AA687&gt;=Settings!$D$9,AA687&lt;Settings!$E$9),OR(AA687&gt;=Settings!$D$9,AA687&lt;Settings!$E$9))),Settings!$A$9,IF(AND(ISNUMBER(Settings!$D$10),ISNUMBER(Settings!$E$10),IF(Settings!$D$10&lt;=Settings!$E$10,AND(AA687&gt;=Settings!$D$10,AA687&lt;Settings!$E$10),OR(AA687&gt;=Settings!$D$10,AA687&lt;Settings!$E$10))),Settings!$A$10,"")))))))</f>
        <v>0</v>
      </c>
      <c r="AA687">
        <f>IF(AND(A687,ISNUMBER(Journal!$B687)),MOD(ROUND(MOD(Journal!$B687,1)*1440,0)-ROUND(Journal!$D$8*60,0),1440),"")</f>
        <v>0</v>
      </c>
      <c r="AB687">
        <f>IF(G687=1,"LONG",IF(G687=-1,"SHORT",""))</f>
        <v>0</v>
      </c>
      <c r="AC687">
        <f>AC686+IF(K687,1,0)</f>
        <v>0</v>
      </c>
      <c r="AD687">
        <f>IF(K687,AC687,"")</f>
        <v>0</v>
      </c>
      <c r="AE687">
        <f>J687="OPEN"</f>
        <v>0</v>
      </c>
      <c r="AF687">
        <f>AND(J687&lt;&gt;"",J687&lt;&gt;"OK",J687&lt;&gt;"OPEN")</f>
        <v>0</v>
      </c>
      <c r="AH687">
        <v>676</v>
      </c>
      <c r="AI687">
        <f>IF(AH687&gt;$AZ$11,"",IF(AH687=0,Journal!$D$3,INDEX($Q$11:$Q$1010,MATCH(AH687,$AD$11:$AD$1010,0))))</f>
        <v>0</v>
      </c>
      <c r="AJ687">
        <v>677</v>
      </c>
      <c r="AK687">
        <f>IF(AJ687&gt;$AZ$11,"",INDEX($P$11:$P$1010,MATCH(AJ687,$AD$11:$AD$1010,0)))</f>
        <v>0</v>
      </c>
    </row>
    <row r="688" spans="1:37">
      <c r="A688">
        <f>COUNTA(Journal!A688:M688)&gt;0</f>
        <v>0</v>
      </c>
      <c r="B688">
        <f>IF(Journal!$C688="",0,IFERROR(MATCH(Journal!$C688,Markets!$A$5:$A$154,0),0))</f>
        <v>0</v>
      </c>
      <c r="C688">
        <f>IF(B688&gt;0,INDEX(Markets!$C$5:$C$154,B688),"")</f>
        <v>0</v>
      </c>
      <c r="D688">
        <f>IF(B688&gt;0,INDEX(Markets!$F$5:$F$154,B688),"")</f>
        <v>0</v>
      </c>
      <c r="E688">
        <f>IF(B688&gt;0,IF(INDEX(Markets!$G$5:$G$154,B688)="",Journal!$D$4,INDEX(Markets!$G$5:$G$154,B688)),"")</f>
        <v>0</v>
      </c>
      <c r="F688">
        <f>IF(B688&gt;0,N(INDEX(Markets!$H$5:$H$154,B688)),0)</f>
        <v>0</v>
      </c>
      <c r="G688">
        <f>IF(Journal!$D688="LONG",1,IF(Journal!$D688="SHORT",-1,0))</f>
        <v>0</v>
      </c>
      <c r="H688">
        <f>IF(AND(ISNUMBER(Journal!$E688),ISNUMBER(Journal!$F688)),ABS(Journal!$E688-Journal!$F688),"")</f>
        <v>0</v>
      </c>
      <c r="I688">
        <f>IF(NOT(A688),"",IF(Journal!$C688="","INSTRUMENT MISSING",IF(B688=0,"UNKNOWN INSTRUMENT",IF(OR(NOT(ISNUMBER(C688)),NOT(ISNUMBER(D688))),"INSTRUMENT SPECS MISSING",IF(OR(C688&lt;=0,D688&lt;=0),"INSTRUMENT SPECS MISSING",IF(NOT(ISNUMBER(Journal!$E688)),"ENTRY MISSING",IF(NOT(ISNUMBER(Journal!$F688)),"SL MISSING",IF(Journal!$F688=Journal!$E688,"SL = ENTRY",IF(G688=0,"DIRECTION MISSING",IF(G688*(Journal!$E688-Journal!$F688)&lt;=0,"SL WRONG SIDE",IF(NOT(AND(ISNUMBER(Journal!$L688),Journal!$L688&gt;0)),IF(TRUE,"LOTS MISSING","RISK MISSING"),"")))))))))))</f>
        <v>0</v>
      </c>
      <c r="J688">
        <f>IF(NOT(A688),"",IF(I688&lt;&gt;"",I688,IF(AND(ISNUMBER(Journal!$G688),G688*(Journal!$G688-Journal!$E688)&lt;=0),"TP1 WRONG SIDE",IF(AND(ISNUMBER(Journal!$H688),G688*(Journal!$H688-Journal!$E688)&lt;=0),"TP2 WRONG SIDE",IF(AND(ISNUMBER(Journal!$I688),G688*(Journal!$I688-Journal!$E688)&lt;=0),"TP3 WRONG SIDE",IF(Journal!$K688="","OPEN",IF(AND(Journal!$M688&lt;&gt;"",OR(NOT(ISNUMBER(Journal!$M688)),Journal!$M688&lt;=0,Journal!$M688&gt;=1)),"TP1 % INVALID",IF(Journal!$K688="SL","OK",IF(Journal!$K688="TP",IF(ISNUMBER(Journal!$G688),"OK","TP1 MISSING"),IF(Journal!$K688="Manual exit",IF(ISNUMBER(Journal!$J688),"OK","MANUAL MISSING"),IF(Journal!$K688="TP1 + Breakeven",IF(ISNUMBER(Journal!$G688),"OK","TP1 MISSING"),IF(Journal!$K688="TP1 + Manual",IF(ISNUMBER(Journal!$G688),IF(ISNUMBER(Journal!$J688),"OK","MANUAL MISSING"),IF(ISNUMBER(Journal!$J688),"TP1 MISSING","TP1 &amp; MANUAL MISSING")),IF(Journal!$K688="Multiple TP",IF(ISNUMBER(Journal!$G688),IF(ISNUMBER(Journal!$H688),"OK","TP2 MISSING"),IF(ISNUMBER(Journal!$H688),"TP1 MISSING","TP1 &amp; TP2 MISSING")),"UNKNOWN OUTCOME")))))))))))))</f>
        <v>0</v>
      </c>
      <c r="K688">
        <f>J688="OK"</f>
        <v>0</v>
      </c>
      <c r="L688">
        <f>IF(ISNUMBER(Journal!$M688),Journal!$M688,0.5)</f>
        <v>0</v>
      </c>
      <c r="M688">
        <f>IF(NOT(K688),"",G688*IF(Journal!$K688="SL",Journal!$F688-Journal!$E688,IF(Journal!$K688="TP",Journal!$G688-Journal!$E688,IF(Journal!$K688="Manual exit",Journal!$J688-Journal!$E688,IF(Journal!$K688="TP1 + Breakeven",L688*(Journal!$G688-Journal!$E688),IF(Journal!$K688="TP1 + Manual",L688*(Journal!$G688-Journal!$E688)+(1-L688)*(Journal!$J688-Journal!$E688),(Journal!$G688+Journal!$H688+IF(ISNUMBER(Journal!$I688),Journal!$I688,0))/IF(ISNUMBER(Journal!$I688),3,2)-Journal!$E688))))))</f>
        <v>0</v>
      </c>
      <c r="N688">
        <f>IF(K688,Journal!$E688+G688*M688,"")</f>
        <v>0</v>
      </c>
      <c r="O688">
        <f>Q687</f>
        <v>0</v>
      </c>
      <c r="P688">
        <f>IF(OR(NOT(A688),I688&lt;&gt;""),"",Journal!$L688)</f>
        <v>0</v>
      </c>
      <c r="Q688">
        <f>O688+IF(K688,V688,0)</f>
        <v>0</v>
      </c>
      <c r="R688">
        <f>IF(P688="","",H688*P688*C688*D688)</f>
        <v>0</v>
      </c>
      <c r="S688">
        <f>IF(K688,M688*P688*C688*D688,"")</f>
        <v>0</v>
      </c>
      <c r="T688">
        <f>IF(K688,-IF(F688&gt;0,F688*Journal!$E688*P688*C688*D688,P688*E688),"")</f>
        <v>0</v>
      </c>
      <c r="U688">
        <f>IF(K688,IF(S688&gt;0,"W",IF(S688&lt;0,"L","B")),"")</f>
        <v>0</v>
      </c>
      <c r="V688">
        <f>IF(K688,S688+T688,"")</f>
        <v>0</v>
      </c>
      <c r="W688">
        <f>IF(K688,V688/O688,"")</f>
        <v>0</v>
      </c>
      <c r="X688">
        <f>IF(K688,M688/H688,"")</f>
        <v>0</v>
      </c>
      <c r="Y688">
        <f>IF(AND(OR(J688="OK",J688="OPEN"),ISNUMBER(Journal!$G688)),G688*(Journal!$G688-Journal!$E688)/H688,"")</f>
        <v>0</v>
      </c>
      <c r="Z688">
        <f>IF(AA688="","",IF(AND(ISNUMBER(Settings!$D$5),ISNUMBER(Settings!$E$5),IF(Settings!$D$5&lt;=Settings!$E$5,AND(AA688&gt;=Settings!$D$5,AA688&lt;Settings!$E$5),OR(AA688&gt;=Settings!$D$5,AA688&lt;Settings!$E$5))),Settings!$A$5,IF(AND(ISNUMBER(Settings!$D$6),ISNUMBER(Settings!$E$6),IF(Settings!$D$6&lt;=Settings!$E$6,AND(AA688&gt;=Settings!$D$6,AA688&lt;Settings!$E$6),OR(AA688&gt;=Settings!$D$6,AA688&lt;Settings!$E$6))),Settings!$A$6,IF(AND(ISNUMBER(Settings!$D$7),ISNUMBER(Settings!$E$7),IF(Settings!$D$7&lt;=Settings!$E$7,AND(AA688&gt;=Settings!$D$7,AA688&lt;Settings!$E$7),OR(AA688&gt;=Settings!$D$7,AA688&lt;Settings!$E$7))),Settings!$A$7,IF(AND(ISNUMBER(Settings!$D$8),ISNUMBER(Settings!$E$8),IF(Settings!$D$8&lt;=Settings!$E$8,AND(AA688&gt;=Settings!$D$8,AA688&lt;Settings!$E$8),OR(AA688&gt;=Settings!$D$8,AA688&lt;Settings!$E$8))),Settings!$A$8,IF(AND(ISNUMBER(Settings!$D$9),ISNUMBER(Settings!$E$9),IF(Settings!$D$9&lt;=Settings!$E$9,AND(AA688&gt;=Settings!$D$9,AA688&lt;Settings!$E$9),OR(AA688&gt;=Settings!$D$9,AA688&lt;Settings!$E$9))),Settings!$A$9,IF(AND(ISNUMBER(Settings!$D$10),ISNUMBER(Settings!$E$10),IF(Settings!$D$10&lt;=Settings!$E$10,AND(AA688&gt;=Settings!$D$10,AA688&lt;Settings!$E$10),OR(AA688&gt;=Settings!$D$10,AA688&lt;Settings!$E$10))),Settings!$A$10,"")))))))</f>
        <v>0</v>
      </c>
      <c r="AA688">
        <f>IF(AND(A688,ISNUMBER(Journal!$B688)),MOD(ROUND(MOD(Journal!$B688,1)*1440,0)-ROUND(Journal!$D$8*60,0),1440),"")</f>
        <v>0</v>
      </c>
      <c r="AB688">
        <f>IF(G688=1,"LONG",IF(G688=-1,"SHORT",""))</f>
        <v>0</v>
      </c>
      <c r="AC688">
        <f>AC687+IF(K688,1,0)</f>
        <v>0</v>
      </c>
      <c r="AD688">
        <f>IF(K688,AC688,"")</f>
        <v>0</v>
      </c>
      <c r="AE688">
        <f>J688="OPEN"</f>
        <v>0</v>
      </c>
      <c r="AF688">
        <f>AND(J688&lt;&gt;"",J688&lt;&gt;"OK",J688&lt;&gt;"OPEN")</f>
        <v>0</v>
      </c>
      <c r="AH688">
        <v>677</v>
      </c>
      <c r="AI688">
        <f>IF(AH688&gt;$AZ$11,"",IF(AH688=0,Journal!$D$3,INDEX($Q$11:$Q$1010,MATCH(AH688,$AD$11:$AD$1010,0))))</f>
        <v>0</v>
      </c>
      <c r="AJ688">
        <v>678</v>
      </c>
      <c r="AK688">
        <f>IF(AJ688&gt;$AZ$11,"",INDEX($P$11:$P$1010,MATCH(AJ688,$AD$11:$AD$1010,0)))</f>
        <v>0</v>
      </c>
    </row>
    <row r="689" spans="1:37">
      <c r="A689">
        <f>COUNTA(Journal!A689:M689)&gt;0</f>
        <v>0</v>
      </c>
      <c r="B689">
        <f>IF(Journal!$C689="",0,IFERROR(MATCH(Journal!$C689,Markets!$A$5:$A$154,0),0))</f>
        <v>0</v>
      </c>
      <c r="C689">
        <f>IF(B689&gt;0,INDEX(Markets!$C$5:$C$154,B689),"")</f>
        <v>0</v>
      </c>
      <c r="D689">
        <f>IF(B689&gt;0,INDEX(Markets!$F$5:$F$154,B689),"")</f>
        <v>0</v>
      </c>
      <c r="E689">
        <f>IF(B689&gt;0,IF(INDEX(Markets!$G$5:$G$154,B689)="",Journal!$D$4,INDEX(Markets!$G$5:$G$154,B689)),"")</f>
        <v>0</v>
      </c>
      <c r="F689">
        <f>IF(B689&gt;0,N(INDEX(Markets!$H$5:$H$154,B689)),0)</f>
        <v>0</v>
      </c>
      <c r="G689">
        <f>IF(Journal!$D689="LONG",1,IF(Journal!$D689="SHORT",-1,0))</f>
        <v>0</v>
      </c>
      <c r="H689">
        <f>IF(AND(ISNUMBER(Journal!$E689),ISNUMBER(Journal!$F689)),ABS(Journal!$E689-Journal!$F689),"")</f>
        <v>0</v>
      </c>
      <c r="I689">
        <f>IF(NOT(A689),"",IF(Journal!$C689="","INSTRUMENT MISSING",IF(B689=0,"UNKNOWN INSTRUMENT",IF(OR(NOT(ISNUMBER(C689)),NOT(ISNUMBER(D689))),"INSTRUMENT SPECS MISSING",IF(OR(C689&lt;=0,D689&lt;=0),"INSTRUMENT SPECS MISSING",IF(NOT(ISNUMBER(Journal!$E689)),"ENTRY MISSING",IF(NOT(ISNUMBER(Journal!$F689)),"SL MISSING",IF(Journal!$F689=Journal!$E689,"SL = ENTRY",IF(G689=0,"DIRECTION MISSING",IF(G689*(Journal!$E689-Journal!$F689)&lt;=0,"SL WRONG SIDE",IF(NOT(AND(ISNUMBER(Journal!$L689),Journal!$L689&gt;0)),IF(TRUE,"LOTS MISSING","RISK MISSING"),"")))))))))))</f>
        <v>0</v>
      </c>
      <c r="J689">
        <f>IF(NOT(A689),"",IF(I689&lt;&gt;"",I689,IF(AND(ISNUMBER(Journal!$G689),G689*(Journal!$G689-Journal!$E689)&lt;=0),"TP1 WRONG SIDE",IF(AND(ISNUMBER(Journal!$H689),G689*(Journal!$H689-Journal!$E689)&lt;=0),"TP2 WRONG SIDE",IF(AND(ISNUMBER(Journal!$I689),G689*(Journal!$I689-Journal!$E689)&lt;=0),"TP3 WRONG SIDE",IF(Journal!$K689="","OPEN",IF(AND(Journal!$M689&lt;&gt;"",OR(NOT(ISNUMBER(Journal!$M689)),Journal!$M689&lt;=0,Journal!$M689&gt;=1)),"TP1 % INVALID",IF(Journal!$K689="SL","OK",IF(Journal!$K689="TP",IF(ISNUMBER(Journal!$G689),"OK","TP1 MISSING"),IF(Journal!$K689="Manual exit",IF(ISNUMBER(Journal!$J689),"OK","MANUAL MISSING"),IF(Journal!$K689="TP1 + Breakeven",IF(ISNUMBER(Journal!$G689),"OK","TP1 MISSING"),IF(Journal!$K689="TP1 + Manual",IF(ISNUMBER(Journal!$G689),IF(ISNUMBER(Journal!$J689),"OK","MANUAL MISSING"),IF(ISNUMBER(Journal!$J689),"TP1 MISSING","TP1 &amp; MANUAL MISSING")),IF(Journal!$K689="Multiple TP",IF(ISNUMBER(Journal!$G689),IF(ISNUMBER(Journal!$H689),"OK","TP2 MISSING"),IF(ISNUMBER(Journal!$H689),"TP1 MISSING","TP1 &amp; TP2 MISSING")),"UNKNOWN OUTCOME")))))))))))))</f>
        <v>0</v>
      </c>
      <c r="K689">
        <f>J689="OK"</f>
        <v>0</v>
      </c>
      <c r="L689">
        <f>IF(ISNUMBER(Journal!$M689),Journal!$M689,0.5)</f>
        <v>0</v>
      </c>
      <c r="M689">
        <f>IF(NOT(K689),"",G689*IF(Journal!$K689="SL",Journal!$F689-Journal!$E689,IF(Journal!$K689="TP",Journal!$G689-Journal!$E689,IF(Journal!$K689="Manual exit",Journal!$J689-Journal!$E689,IF(Journal!$K689="TP1 + Breakeven",L689*(Journal!$G689-Journal!$E689),IF(Journal!$K689="TP1 + Manual",L689*(Journal!$G689-Journal!$E689)+(1-L689)*(Journal!$J689-Journal!$E689),(Journal!$G689+Journal!$H689+IF(ISNUMBER(Journal!$I689),Journal!$I689,0))/IF(ISNUMBER(Journal!$I689),3,2)-Journal!$E689))))))</f>
        <v>0</v>
      </c>
      <c r="N689">
        <f>IF(K689,Journal!$E689+G689*M689,"")</f>
        <v>0</v>
      </c>
      <c r="O689">
        <f>Q688</f>
        <v>0</v>
      </c>
      <c r="P689">
        <f>IF(OR(NOT(A689),I689&lt;&gt;""),"",Journal!$L689)</f>
        <v>0</v>
      </c>
      <c r="Q689">
        <f>O689+IF(K689,V689,0)</f>
        <v>0</v>
      </c>
      <c r="R689">
        <f>IF(P689="","",H689*P689*C689*D689)</f>
        <v>0</v>
      </c>
      <c r="S689">
        <f>IF(K689,M689*P689*C689*D689,"")</f>
        <v>0</v>
      </c>
      <c r="T689">
        <f>IF(K689,-IF(F689&gt;0,F689*Journal!$E689*P689*C689*D689,P689*E689),"")</f>
        <v>0</v>
      </c>
      <c r="U689">
        <f>IF(K689,IF(S689&gt;0,"W",IF(S689&lt;0,"L","B")),"")</f>
        <v>0</v>
      </c>
      <c r="V689">
        <f>IF(K689,S689+T689,"")</f>
        <v>0</v>
      </c>
      <c r="W689">
        <f>IF(K689,V689/O689,"")</f>
        <v>0</v>
      </c>
      <c r="X689">
        <f>IF(K689,M689/H689,"")</f>
        <v>0</v>
      </c>
      <c r="Y689">
        <f>IF(AND(OR(J689="OK",J689="OPEN"),ISNUMBER(Journal!$G689)),G689*(Journal!$G689-Journal!$E689)/H689,"")</f>
        <v>0</v>
      </c>
      <c r="Z689">
        <f>IF(AA689="","",IF(AND(ISNUMBER(Settings!$D$5),ISNUMBER(Settings!$E$5),IF(Settings!$D$5&lt;=Settings!$E$5,AND(AA689&gt;=Settings!$D$5,AA689&lt;Settings!$E$5),OR(AA689&gt;=Settings!$D$5,AA689&lt;Settings!$E$5))),Settings!$A$5,IF(AND(ISNUMBER(Settings!$D$6),ISNUMBER(Settings!$E$6),IF(Settings!$D$6&lt;=Settings!$E$6,AND(AA689&gt;=Settings!$D$6,AA689&lt;Settings!$E$6),OR(AA689&gt;=Settings!$D$6,AA689&lt;Settings!$E$6))),Settings!$A$6,IF(AND(ISNUMBER(Settings!$D$7),ISNUMBER(Settings!$E$7),IF(Settings!$D$7&lt;=Settings!$E$7,AND(AA689&gt;=Settings!$D$7,AA689&lt;Settings!$E$7),OR(AA689&gt;=Settings!$D$7,AA689&lt;Settings!$E$7))),Settings!$A$7,IF(AND(ISNUMBER(Settings!$D$8),ISNUMBER(Settings!$E$8),IF(Settings!$D$8&lt;=Settings!$E$8,AND(AA689&gt;=Settings!$D$8,AA689&lt;Settings!$E$8),OR(AA689&gt;=Settings!$D$8,AA689&lt;Settings!$E$8))),Settings!$A$8,IF(AND(ISNUMBER(Settings!$D$9),ISNUMBER(Settings!$E$9),IF(Settings!$D$9&lt;=Settings!$E$9,AND(AA689&gt;=Settings!$D$9,AA689&lt;Settings!$E$9),OR(AA689&gt;=Settings!$D$9,AA689&lt;Settings!$E$9))),Settings!$A$9,IF(AND(ISNUMBER(Settings!$D$10),ISNUMBER(Settings!$E$10),IF(Settings!$D$10&lt;=Settings!$E$10,AND(AA689&gt;=Settings!$D$10,AA689&lt;Settings!$E$10),OR(AA689&gt;=Settings!$D$10,AA689&lt;Settings!$E$10))),Settings!$A$10,"")))))))</f>
        <v>0</v>
      </c>
      <c r="AA689">
        <f>IF(AND(A689,ISNUMBER(Journal!$B689)),MOD(ROUND(MOD(Journal!$B689,1)*1440,0)-ROUND(Journal!$D$8*60,0),1440),"")</f>
        <v>0</v>
      </c>
      <c r="AB689">
        <f>IF(G689=1,"LONG",IF(G689=-1,"SHORT",""))</f>
        <v>0</v>
      </c>
      <c r="AC689">
        <f>AC688+IF(K689,1,0)</f>
        <v>0</v>
      </c>
      <c r="AD689">
        <f>IF(K689,AC689,"")</f>
        <v>0</v>
      </c>
      <c r="AE689">
        <f>J689="OPEN"</f>
        <v>0</v>
      </c>
      <c r="AF689">
        <f>AND(J689&lt;&gt;"",J689&lt;&gt;"OK",J689&lt;&gt;"OPEN")</f>
        <v>0</v>
      </c>
      <c r="AH689">
        <v>678</v>
      </c>
      <c r="AI689">
        <f>IF(AH689&gt;$AZ$11,"",IF(AH689=0,Journal!$D$3,INDEX($Q$11:$Q$1010,MATCH(AH689,$AD$11:$AD$1010,0))))</f>
        <v>0</v>
      </c>
      <c r="AJ689">
        <v>679</v>
      </c>
      <c r="AK689">
        <f>IF(AJ689&gt;$AZ$11,"",INDEX($P$11:$P$1010,MATCH(AJ689,$AD$11:$AD$1010,0)))</f>
        <v>0</v>
      </c>
    </row>
    <row r="690" spans="1:37">
      <c r="A690">
        <f>COUNTA(Journal!A690:M690)&gt;0</f>
        <v>0</v>
      </c>
      <c r="B690">
        <f>IF(Journal!$C690="",0,IFERROR(MATCH(Journal!$C690,Markets!$A$5:$A$154,0),0))</f>
        <v>0</v>
      </c>
      <c r="C690">
        <f>IF(B690&gt;0,INDEX(Markets!$C$5:$C$154,B690),"")</f>
        <v>0</v>
      </c>
      <c r="D690">
        <f>IF(B690&gt;0,INDEX(Markets!$F$5:$F$154,B690),"")</f>
        <v>0</v>
      </c>
      <c r="E690">
        <f>IF(B690&gt;0,IF(INDEX(Markets!$G$5:$G$154,B690)="",Journal!$D$4,INDEX(Markets!$G$5:$G$154,B690)),"")</f>
        <v>0</v>
      </c>
      <c r="F690">
        <f>IF(B690&gt;0,N(INDEX(Markets!$H$5:$H$154,B690)),0)</f>
        <v>0</v>
      </c>
      <c r="G690">
        <f>IF(Journal!$D690="LONG",1,IF(Journal!$D690="SHORT",-1,0))</f>
        <v>0</v>
      </c>
      <c r="H690">
        <f>IF(AND(ISNUMBER(Journal!$E690),ISNUMBER(Journal!$F690)),ABS(Journal!$E690-Journal!$F690),"")</f>
        <v>0</v>
      </c>
      <c r="I690">
        <f>IF(NOT(A690),"",IF(Journal!$C690="","INSTRUMENT MISSING",IF(B690=0,"UNKNOWN INSTRUMENT",IF(OR(NOT(ISNUMBER(C690)),NOT(ISNUMBER(D690))),"INSTRUMENT SPECS MISSING",IF(OR(C690&lt;=0,D690&lt;=0),"INSTRUMENT SPECS MISSING",IF(NOT(ISNUMBER(Journal!$E690)),"ENTRY MISSING",IF(NOT(ISNUMBER(Journal!$F690)),"SL MISSING",IF(Journal!$F690=Journal!$E690,"SL = ENTRY",IF(G690=0,"DIRECTION MISSING",IF(G690*(Journal!$E690-Journal!$F690)&lt;=0,"SL WRONG SIDE",IF(NOT(AND(ISNUMBER(Journal!$L690),Journal!$L690&gt;0)),IF(TRUE,"LOTS MISSING","RISK MISSING"),"")))))))))))</f>
        <v>0</v>
      </c>
      <c r="J690">
        <f>IF(NOT(A690),"",IF(I690&lt;&gt;"",I690,IF(AND(ISNUMBER(Journal!$G690),G690*(Journal!$G690-Journal!$E690)&lt;=0),"TP1 WRONG SIDE",IF(AND(ISNUMBER(Journal!$H690),G690*(Journal!$H690-Journal!$E690)&lt;=0),"TP2 WRONG SIDE",IF(AND(ISNUMBER(Journal!$I690),G690*(Journal!$I690-Journal!$E690)&lt;=0),"TP3 WRONG SIDE",IF(Journal!$K690="","OPEN",IF(AND(Journal!$M690&lt;&gt;"",OR(NOT(ISNUMBER(Journal!$M690)),Journal!$M690&lt;=0,Journal!$M690&gt;=1)),"TP1 % INVALID",IF(Journal!$K690="SL","OK",IF(Journal!$K690="TP",IF(ISNUMBER(Journal!$G690),"OK","TP1 MISSING"),IF(Journal!$K690="Manual exit",IF(ISNUMBER(Journal!$J690),"OK","MANUAL MISSING"),IF(Journal!$K690="TP1 + Breakeven",IF(ISNUMBER(Journal!$G690),"OK","TP1 MISSING"),IF(Journal!$K690="TP1 + Manual",IF(ISNUMBER(Journal!$G690),IF(ISNUMBER(Journal!$J690),"OK","MANUAL MISSING"),IF(ISNUMBER(Journal!$J690),"TP1 MISSING","TP1 &amp; MANUAL MISSING")),IF(Journal!$K690="Multiple TP",IF(ISNUMBER(Journal!$G690),IF(ISNUMBER(Journal!$H690),"OK","TP2 MISSING"),IF(ISNUMBER(Journal!$H690),"TP1 MISSING","TP1 &amp; TP2 MISSING")),"UNKNOWN OUTCOME")))))))))))))</f>
        <v>0</v>
      </c>
      <c r="K690">
        <f>J690="OK"</f>
        <v>0</v>
      </c>
      <c r="L690">
        <f>IF(ISNUMBER(Journal!$M690),Journal!$M690,0.5)</f>
        <v>0</v>
      </c>
      <c r="M690">
        <f>IF(NOT(K690),"",G690*IF(Journal!$K690="SL",Journal!$F690-Journal!$E690,IF(Journal!$K690="TP",Journal!$G690-Journal!$E690,IF(Journal!$K690="Manual exit",Journal!$J690-Journal!$E690,IF(Journal!$K690="TP1 + Breakeven",L690*(Journal!$G690-Journal!$E690),IF(Journal!$K690="TP1 + Manual",L690*(Journal!$G690-Journal!$E690)+(1-L690)*(Journal!$J690-Journal!$E690),(Journal!$G690+Journal!$H690+IF(ISNUMBER(Journal!$I690),Journal!$I690,0))/IF(ISNUMBER(Journal!$I690),3,2)-Journal!$E690))))))</f>
        <v>0</v>
      </c>
      <c r="N690">
        <f>IF(K690,Journal!$E690+G690*M690,"")</f>
        <v>0</v>
      </c>
      <c r="O690">
        <f>Q689</f>
        <v>0</v>
      </c>
      <c r="P690">
        <f>IF(OR(NOT(A690),I690&lt;&gt;""),"",Journal!$L690)</f>
        <v>0</v>
      </c>
      <c r="Q690">
        <f>O690+IF(K690,V690,0)</f>
        <v>0</v>
      </c>
      <c r="R690">
        <f>IF(P690="","",H690*P690*C690*D690)</f>
        <v>0</v>
      </c>
      <c r="S690">
        <f>IF(K690,M690*P690*C690*D690,"")</f>
        <v>0</v>
      </c>
      <c r="T690">
        <f>IF(K690,-IF(F690&gt;0,F690*Journal!$E690*P690*C690*D690,P690*E690),"")</f>
        <v>0</v>
      </c>
      <c r="U690">
        <f>IF(K690,IF(S690&gt;0,"W",IF(S690&lt;0,"L","B")),"")</f>
        <v>0</v>
      </c>
      <c r="V690">
        <f>IF(K690,S690+T690,"")</f>
        <v>0</v>
      </c>
      <c r="W690">
        <f>IF(K690,V690/O690,"")</f>
        <v>0</v>
      </c>
      <c r="X690">
        <f>IF(K690,M690/H690,"")</f>
        <v>0</v>
      </c>
      <c r="Y690">
        <f>IF(AND(OR(J690="OK",J690="OPEN"),ISNUMBER(Journal!$G690)),G690*(Journal!$G690-Journal!$E690)/H690,"")</f>
        <v>0</v>
      </c>
      <c r="Z690">
        <f>IF(AA690="","",IF(AND(ISNUMBER(Settings!$D$5),ISNUMBER(Settings!$E$5),IF(Settings!$D$5&lt;=Settings!$E$5,AND(AA690&gt;=Settings!$D$5,AA690&lt;Settings!$E$5),OR(AA690&gt;=Settings!$D$5,AA690&lt;Settings!$E$5))),Settings!$A$5,IF(AND(ISNUMBER(Settings!$D$6),ISNUMBER(Settings!$E$6),IF(Settings!$D$6&lt;=Settings!$E$6,AND(AA690&gt;=Settings!$D$6,AA690&lt;Settings!$E$6),OR(AA690&gt;=Settings!$D$6,AA690&lt;Settings!$E$6))),Settings!$A$6,IF(AND(ISNUMBER(Settings!$D$7),ISNUMBER(Settings!$E$7),IF(Settings!$D$7&lt;=Settings!$E$7,AND(AA690&gt;=Settings!$D$7,AA690&lt;Settings!$E$7),OR(AA690&gt;=Settings!$D$7,AA690&lt;Settings!$E$7))),Settings!$A$7,IF(AND(ISNUMBER(Settings!$D$8),ISNUMBER(Settings!$E$8),IF(Settings!$D$8&lt;=Settings!$E$8,AND(AA690&gt;=Settings!$D$8,AA690&lt;Settings!$E$8),OR(AA690&gt;=Settings!$D$8,AA690&lt;Settings!$E$8))),Settings!$A$8,IF(AND(ISNUMBER(Settings!$D$9),ISNUMBER(Settings!$E$9),IF(Settings!$D$9&lt;=Settings!$E$9,AND(AA690&gt;=Settings!$D$9,AA690&lt;Settings!$E$9),OR(AA690&gt;=Settings!$D$9,AA690&lt;Settings!$E$9))),Settings!$A$9,IF(AND(ISNUMBER(Settings!$D$10),ISNUMBER(Settings!$E$10),IF(Settings!$D$10&lt;=Settings!$E$10,AND(AA690&gt;=Settings!$D$10,AA690&lt;Settings!$E$10),OR(AA690&gt;=Settings!$D$10,AA690&lt;Settings!$E$10))),Settings!$A$10,"")))))))</f>
        <v>0</v>
      </c>
      <c r="AA690">
        <f>IF(AND(A690,ISNUMBER(Journal!$B690)),MOD(ROUND(MOD(Journal!$B690,1)*1440,0)-ROUND(Journal!$D$8*60,0),1440),"")</f>
        <v>0</v>
      </c>
      <c r="AB690">
        <f>IF(G690=1,"LONG",IF(G690=-1,"SHORT",""))</f>
        <v>0</v>
      </c>
      <c r="AC690">
        <f>AC689+IF(K690,1,0)</f>
        <v>0</v>
      </c>
      <c r="AD690">
        <f>IF(K690,AC690,"")</f>
        <v>0</v>
      </c>
      <c r="AE690">
        <f>J690="OPEN"</f>
        <v>0</v>
      </c>
      <c r="AF690">
        <f>AND(J690&lt;&gt;"",J690&lt;&gt;"OK",J690&lt;&gt;"OPEN")</f>
        <v>0</v>
      </c>
      <c r="AH690">
        <v>679</v>
      </c>
      <c r="AI690">
        <f>IF(AH690&gt;$AZ$11,"",IF(AH690=0,Journal!$D$3,INDEX($Q$11:$Q$1010,MATCH(AH690,$AD$11:$AD$1010,0))))</f>
        <v>0</v>
      </c>
      <c r="AJ690">
        <v>680</v>
      </c>
      <c r="AK690">
        <f>IF(AJ690&gt;$AZ$11,"",INDEX($P$11:$P$1010,MATCH(AJ690,$AD$11:$AD$1010,0)))</f>
        <v>0</v>
      </c>
    </row>
    <row r="691" spans="1:37">
      <c r="A691">
        <f>COUNTA(Journal!A691:M691)&gt;0</f>
        <v>0</v>
      </c>
      <c r="B691">
        <f>IF(Journal!$C691="",0,IFERROR(MATCH(Journal!$C691,Markets!$A$5:$A$154,0),0))</f>
        <v>0</v>
      </c>
      <c r="C691">
        <f>IF(B691&gt;0,INDEX(Markets!$C$5:$C$154,B691),"")</f>
        <v>0</v>
      </c>
      <c r="D691">
        <f>IF(B691&gt;0,INDEX(Markets!$F$5:$F$154,B691),"")</f>
        <v>0</v>
      </c>
      <c r="E691">
        <f>IF(B691&gt;0,IF(INDEX(Markets!$G$5:$G$154,B691)="",Journal!$D$4,INDEX(Markets!$G$5:$G$154,B691)),"")</f>
        <v>0</v>
      </c>
      <c r="F691">
        <f>IF(B691&gt;0,N(INDEX(Markets!$H$5:$H$154,B691)),0)</f>
        <v>0</v>
      </c>
      <c r="G691">
        <f>IF(Journal!$D691="LONG",1,IF(Journal!$D691="SHORT",-1,0))</f>
        <v>0</v>
      </c>
      <c r="H691">
        <f>IF(AND(ISNUMBER(Journal!$E691),ISNUMBER(Journal!$F691)),ABS(Journal!$E691-Journal!$F691),"")</f>
        <v>0</v>
      </c>
      <c r="I691">
        <f>IF(NOT(A691),"",IF(Journal!$C691="","INSTRUMENT MISSING",IF(B691=0,"UNKNOWN INSTRUMENT",IF(OR(NOT(ISNUMBER(C691)),NOT(ISNUMBER(D691))),"INSTRUMENT SPECS MISSING",IF(OR(C691&lt;=0,D691&lt;=0),"INSTRUMENT SPECS MISSING",IF(NOT(ISNUMBER(Journal!$E691)),"ENTRY MISSING",IF(NOT(ISNUMBER(Journal!$F691)),"SL MISSING",IF(Journal!$F691=Journal!$E691,"SL = ENTRY",IF(G691=0,"DIRECTION MISSING",IF(G691*(Journal!$E691-Journal!$F691)&lt;=0,"SL WRONG SIDE",IF(NOT(AND(ISNUMBER(Journal!$L691),Journal!$L691&gt;0)),IF(TRUE,"LOTS MISSING","RISK MISSING"),"")))))))))))</f>
        <v>0</v>
      </c>
      <c r="J691">
        <f>IF(NOT(A691),"",IF(I691&lt;&gt;"",I691,IF(AND(ISNUMBER(Journal!$G691),G691*(Journal!$G691-Journal!$E691)&lt;=0),"TP1 WRONG SIDE",IF(AND(ISNUMBER(Journal!$H691),G691*(Journal!$H691-Journal!$E691)&lt;=0),"TP2 WRONG SIDE",IF(AND(ISNUMBER(Journal!$I691),G691*(Journal!$I691-Journal!$E691)&lt;=0),"TP3 WRONG SIDE",IF(Journal!$K691="","OPEN",IF(AND(Journal!$M691&lt;&gt;"",OR(NOT(ISNUMBER(Journal!$M691)),Journal!$M691&lt;=0,Journal!$M691&gt;=1)),"TP1 % INVALID",IF(Journal!$K691="SL","OK",IF(Journal!$K691="TP",IF(ISNUMBER(Journal!$G691),"OK","TP1 MISSING"),IF(Journal!$K691="Manual exit",IF(ISNUMBER(Journal!$J691),"OK","MANUAL MISSING"),IF(Journal!$K691="TP1 + Breakeven",IF(ISNUMBER(Journal!$G691),"OK","TP1 MISSING"),IF(Journal!$K691="TP1 + Manual",IF(ISNUMBER(Journal!$G691),IF(ISNUMBER(Journal!$J691),"OK","MANUAL MISSING"),IF(ISNUMBER(Journal!$J691),"TP1 MISSING","TP1 &amp; MANUAL MISSING")),IF(Journal!$K691="Multiple TP",IF(ISNUMBER(Journal!$G691),IF(ISNUMBER(Journal!$H691),"OK","TP2 MISSING"),IF(ISNUMBER(Journal!$H691),"TP1 MISSING","TP1 &amp; TP2 MISSING")),"UNKNOWN OUTCOME")))))))))))))</f>
        <v>0</v>
      </c>
      <c r="K691">
        <f>J691="OK"</f>
        <v>0</v>
      </c>
      <c r="L691">
        <f>IF(ISNUMBER(Journal!$M691),Journal!$M691,0.5)</f>
        <v>0</v>
      </c>
      <c r="M691">
        <f>IF(NOT(K691),"",G691*IF(Journal!$K691="SL",Journal!$F691-Journal!$E691,IF(Journal!$K691="TP",Journal!$G691-Journal!$E691,IF(Journal!$K691="Manual exit",Journal!$J691-Journal!$E691,IF(Journal!$K691="TP1 + Breakeven",L691*(Journal!$G691-Journal!$E691),IF(Journal!$K691="TP1 + Manual",L691*(Journal!$G691-Journal!$E691)+(1-L691)*(Journal!$J691-Journal!$E691),(Journal!$G691+Journal!$H691+IF(ISNUMBER(Journal!$I691),Journal!$I691,0))/IF(ISNUMBER(Journal!$I691),3,2)-Journal!$E691))))))</f>
        <v>0</v>
      </c>
      <c r="N691">
        <f>IF(K691,Journal!$E691+G691*M691,"")</f>
        <v>0</v>
      </c>
      <c r="O691">
        <f>Q690</f>
        <v>0</v>
      </c>
      <c r="P691">
        <f>IF(OR(NOT(A691),I691&lt;&gt;""),"",Journal!$L691)</f>
        <v>0</v>
      </c>
      <c r="Q691">
        <f>O691+IF(K691,V691,0)</f>
        <v>0</v>
      </c>
      <c r="R691">
        <f>IF(P691="","",H691*P691*C691*D691)</f>
        <v>0</v>
      </c>
      <c r="S691">
        <f>IF(K691,M691*P691*C691*D691,"")</f>
        <v>0</v>
      </c>
      <c r="T691">
        <f>IF(K691,-IF(F691&gt;0,F691*Journal!$E691*P691*C691*D691,P691*E691),"")</f>
        <v>0</v>
      </c>
      <c r="U691">
        <f>IF(K691,IF(S691&gt;0,"W",IF(S691&lt;0,"L","B")),"")</f>
        <v>0</v>
      </c>
      <c r="V691">
        <f>IF(K691,S691+T691,"")</f>
        <v>0</v>
      </c>
      <c r="W691">
        <f>IF(K691,V691/O691,"")</f>
        <v>0</v>
      </c>
      <c r="X691">
        <f>IF(K691,M691/H691,"")</f>
        <v>0</v>
      </c>
      <c r="Y691">
        <f>IF(AND(OR(J691="OK",J691="OPEN"),ISNUMBER(Journal!$G691)),G691*(Journal!$G691-Journal!$E691)/H691,"")</f>
        <v>0</v>
      </c>
      <c r="Z691">
        <f>IF(AA691="","",IF(AND(ISNUMBER(Settings!$D$5),ISNUMBER(Settings!$E$5),IF(Settings!$D$5&lt;=Settings!$E$5,AND(AA691&gt;=Settings!$D$5,AA691&lt;Settings!$E$5),OR(AA691&gt;=Settings!$D$5,AA691&lt;Settings!$E$5))),Settings!$A$5,IF(AND(ISNUMBER(Settings!$D$6),ISNUMBER(Settings!$E$6),IF(Settings!$D$6&lt;=Settings!$E$6,AND(AA691&gt;=Settings!$D$6,AA691&lt;Settings!$E$6),OR(AA691&gt;=Settings!$D$6,AA691&lt;Settings!$E$6))),Settings!$A$6,IF(AND(ISNUMBER(Settings!$D$7),ISNUMBER(Settings!$E$7),IF(Settings!$D$7&lt;=Settings!$E$7,AND(AA691&gt;=Settings!$D$7,AA691&lt;Settings!$E$7),OR(AA691&gt;=Settings!$D$7,AA691&lt;Settings!$E$7))),Settings!$A$7,IF(AND(ISNUMBER(Settings!$D$8),ISNUMBER(Settings!$E$8),IF(Settings!$D$8&lt;=Settings!$E$8,AND(AA691&gt;=Settings!$D$8,AA691&lt;Settings!$E$8),OR(AA691&gt;=Settings!$D$8,AA691&lt;Settings!$E$8))),Settings!$A$8,IF(AND(ISNUMBER(Settings!$D$9),ISNUMBER(Settings!$E$9),IF(Settings!$D$9&lt;=Settings!$E$9,AND(AA691&gt;=Settings!$D$9,AA691&lt;Settings!$E$9),OR(AA691&gt;=Settings!$D$9,AA691&lt;Settings!$E$9))),Settings!$A$9,IF(AND(ISNUMBER(Settings!$D$10),ISNUMBER(Settings!$E$10),IF(Settings!$D$10&lt;=Settings!$E$10,AND(AA691&gt;=Settings!$D$10,AA691&lt;Settings!$E$10),OR(AA691&gt;=Settings!$D$10,AA691&lt;Settings!$E$10))),Settings!$A$10,"")))))))</f>
        <v>0</v>
      </c>
      <c r="AA691">
        <f>IF(AND(A691,ISNUMBER(Journal!$B691)),MOD(ROUND(MOD(Journal!$B691,1)*1440,0)-ROUND(Journal!$D$8*60,0),1440),"")</f>
        <v>0</v>
      </c>
      <c r="AB691">
        <f>IF(G691=1,"LONG",IF(G691=-1,"SHORT",""))</f>
        <v>0</v>
      </c>
      <c r="AC691">
        <f>AC690+IF(K691,1,0)</f>
        <v>0</v>
      </c>
      <c r="AD691">
        <f>IF(K691,AC691,"")</f>
        <v>0</v>
      </c>
      <c r="AE691">
        <f>J691="OPEN"</f>
        <v>0</v>
      </c>
      <c r="AF691">
        <f>AND(J691&lt;&gt;"",J691&lt;&gt;"OK",J691&lt;&gt;"OPEN")</f>
        <v>0</v>
      </c>
      <c r="AH691">
        <v>680</v>
      </c>
      <c r="AI691">
        <f>IF(AH691&gt;$AZ$11,"",IF(AH691=0,Journal!$D$3,INDEX($Q$11:$Q$1010,MATCH(AH691,$AD$11:$AD$1010,0))))</f>
        <v>0</v>
      </c>
      <c r="AJ691">
        <v>681</v>
      </c>
      <c r="AK691">
        <f>IF(AJ691&gt;$AZ$11,"",INDEX($P$11:$P$1010,MATCH(AJ691,$AD$11:$AD$1010,0)))</f>
        <v>0</v>
      </c>
    </row>
    <row r="692" spans="1:37">
      <c r="A692">
        <f>COUNTA(Journal!A692:M692)&gt;0</f>
        <v>0</v>
      </c>
      <c r="B692">
        <f>IF(Journal!$C692="",0,IFERROR(MATCH(Journal!$C692,Markets!$A$5:$A$154,0),0))</f>
        <v>0</v>
      </c>
      <c r="C692">
        <f>IF(B692&gt;0,INDEX(Markets!$C$5:$C$154,B692),"")</f>
        <v>0</v>
      </c>
      <c r="D692">
        <f>IF(B692&gt;0,INDEX(Markets!$F$5:$F$154,B692),"")</f>
        <v>0</v>
      </c>
      <c r="E692">
        <f>IF(B692&gt;0,IF(INDEX(Markets!$G$5:$G$154,B692)="",Journal!$D$4,INDEX(Markets!$G$5:$G$154,B692)),"")</f>
        <v>0</v>
      </c>
      <c r="F692">
        <f>IF(B692&gt;0,N(INDEX(Markets!$H$5:$H$154,B692)),0)</f>
        <v>0</v>
      </c>
      <c r="G692">
        <f>IF(Journal!$D692="LONG",1,IF(Journal!$D692="SHORT",-1,0))</f>
        <v>0</v>
      </c>
      <c r="H692">
        <f>IF(AND(ISNUMBER(Journal!$E692),ISNUMBER(Journal!$F692)),ABS(Journal!$E692-Journal!$F692),"")</f>
        <v>0</v>
      </c>
      <c r="I692">
        <f>IF(NOT(A692),"",IF(Journal!$C692="","INSTRUMENT MISSING",IF(B692=0,"UNKNOWN INSTRUMENT",IF(OR(NOT(ISNUMBER(C692)),NOT(ISNUMBER(D692))),"INSTRUMENT SPECS MISSING",IF(OR(C692&lt;=0,D692&lt;=0),"INSTRUMENT SPECS MISSING",IF(NOT(ISNUMBER(Journal!$E692)),"ENTRY MISSING",IF(NOT(ISNUMBER(Journal!$F692)),"SL MISSING",IF(Journal!$F692=Journal!$E692,"SL = ENTRY",IF(G692=0,"DIRECTION MISSING",IF(G692*(Journal!$E692-Journal!$F692)&lt;=0,"SL WRONG SIDE",IF(NOT(AND(ISNUMBER(Journal!$L692),Journal!$L692&gt;0)),IF(TRUE,"LOTS MISSING","RISK MISSING"),"")))))))))))</f>
        <v>0</v>
      </c>
      <c r="J692">
        <f>IF(NOT(A692),"",IF(I692&lt;&gt;"",I692,IF(AND(ISNUMBER(Journal!$G692),G692*(Journal!$G692-Journal!$E692)&lt;=0),"TP1 WRONG SIDE",IF(AND(ISNUMBER(Journal!$H692),G692*(Journal!$H692-Journal!$E692)&lt;=0),"TP2 WRONG SIDE",IF(AND(ISNUMBER(Journal!$I692),G692*(Journal!$I692-Journal!$E692)&lt;=0),"TP3 WRONG SIDE",IF(Journal!$K692="","OPEN",IF(AND(Journal!$M692&lt;&gt;"",OR(NOT(ISNUMBER(Journal!$M692)),Journal!$M692&lt;=0,Journal!$M692&gt;=1)),"TP1 % INVALID",IF(Journal!$K692="SL","OK",IF(Journal!$K692="TP",IF(ISNUMBER(Journal!$G692),"OK","TP1 MISSING"),IF(Journal!$K692="Manual exit",IF(ISNUMBER(Journal!$J692),"OK","MANUAL MISSING"),IF(Journal!$K692="TP1 + Breakeven",IF(ISNUMBER(Journal!$G692),"OK","TP1 MISSING"),IF(Journal!$K692="TP1 + Manual",IF(ISNUMBER(Journal!$G692),IF(ISNUMBER(Journal!$J692),"OK","MANUAL MISSING"),IF(ISNUMBER(Journal!$J692),"TP1 MISSING","TP1 &amp; MANUAL MISSING")),IF(Journal!$K692="Multiple TP",IF(ISNUMBER(Journal!$G692),IF(ISNUMBER(Journal!$H692),"OK","TP2 MISSING"),IF(ISNUMBER(Journal!$H692),"TP1 MISSING","TP1 &amp; TP2 MISSING")),"UNKNOWN OUTCOME")))))))))))))</f>
        <v>0</v>
      </c>
      <c r="K692">
        <f>J692="OK"</f>
        <v>0</v>
      </c>
      <c r="L692">
        <f>IF(ISNUMBER(Journal!$M692),Journal!$M692,0.5)</f>
        <v>0</v>
      </c>
      <c r="M692">
        <f>IF(NOT(K692),"",G692*IF(Journal!$K692="SL",Journal!$F692-Journal!$E692,IF(Journal!$K692="TP",Journal!$G692-Journal!$E692,IF(Journal!$K692="Manual exit",Journal!$J692-Journal!$E692,IF(Journal!$K692="TP1 + Breakeven",L692*(Journal!$G692-Journal!$E692),IF(Journal!$K692="TP1 + Manual",L692*(Journal!$G692-Journal!$E692)+(1-L692)*(Journal!$J692-Journal!$E692),(Journal!$G692+Journal!$H692+IF(ISNUMBER(Journal!$I692),Journal!$I692,0))/IF(ISNUMBER(Journal!$I692),3,2)-Journal!$E692))))))</f>
        <v>0</v>
      </c>
      <c r="N692">
        <f>IF(K692,Journal!$E692+G692*M692,"")</f>
        <v>0</v>
      </c>
      <c r="O692">
        <f>Q691</f>
        <v>0</v>
      </c>
      <c r="P692">
        <f>IF(OR(NOT(A692),I692&lt;&gt;""),"",Journal!$L692)</f>
        <v>0</v>
      </c>
      <c r="Q692">
        <f>O692+IF(K692,V692,0)</f>
        <v>0</v>
      </c>
      <c r="R692">
        <f>IF(P692="","",H692*P692*C692*D692)</f>
        <v>0</v>
      </c>
      <c r="S692">
        <f>IF(K692,M692*P692*C692*D692,"")</f>
        <v>0</v>
      </c>
      <c r="T692">
        <f>IF(K692,-IF(F692&gt;0,F692*Journal!$E692*P692*C692*D692,P692*E692),"")</f>
        <v>0</v>
      </c>
      <c r="U692">
        <f>IF(K692,IF(S692&gt;0,"W",IF(S692&lt;0,"L","B")),"")</f>
        <v>0</v>
      </c>
      <c r="V692">
        <f>IF(K692,S692+T692,"")</f>
        <v>0</v>
      </c>
      <c r="W692">
        <f>IF(K692,V692/O692,"")</f>
        <v>0</v>
      </c>
      <c r="X692">
        <f>IF(K692,M692/H692,"")</f>
        <v>0</v>
      </c>
      <c r="Y692">
        <f>IF(AND(OR(J692="OK",J692="OPEN"),ISNUMBER(Journal!$G692)),G692*(Journal!$G692-Journal!$E692)/H692,"")</f>
        <v>0</v>
      </c>
      <c r="Z692">
        <f>IF(AA692="","",IF(AND(ISNUMBER(Settings!$D$5),ISNUMBER(Settings!$E$5),IF(Settings!$D$5&lt;=Settings!$E$5,AND(AA692&gt;=Settings!$D$5,AA692&lt;Settings!$E$5),OR(AA692&gt;=Settings!$D$5,AA692&lt;Settings!$E$5))),Settings!$A$5,IF(AND(ISNUMBER(Settings!$D$6),ISNUMBER(Settings!$E$6),IF(Settings!$D$6&lt;=Settings!$E$6,AND(AA692&gt;=Settings!$D$6,AA692&lt;Settings!$E$6),OR(AA692&gt;=Settings!$D$6,AA692&lt;Settings!$E$6))),Settings!$A$6,IF(AND(ISNUMBER(Settings!$D$7),ISNUMBER(Settings!$E$7),IF(Settings!$D$7&lt;=Settings!$E$7,AND(AA692&gt;=Settings!$D$7,AA692&lt;Settings!$E$7),OR(AA692&gt;=Settings!$D$7,AA692&lt;Settings!$E$7))),Settings!$A$7,IF(AND(ISNUMBER(Settings!$D$8),ISNUMBER(Settings!$E$8),IF(Settings!$D$8&lt;=Settings!$E$8,AND(AA692&gt;=Settings!$D$8,AA692&lt;Settings!$E$8),OR(AA692&gt;=Settings!$D$8,AA692&lt;Settings!$E$8))),Settings!$A$8,IF(AND(ISNUMBER(Settings!$D$9),ISNUMBER(Settings!$E$9),IF(Settings!$D$9&lt;=Settings!$E$9,AND(AA692&gt;=Settings!$D$9,AA692&lt;Settings!$E$9),OR(AA692&gt;=Settings!$D$9,AA692&lt;Settings!$E$9))),Settings!$A$9,IF(AND(ISNUMBER(Settings!$D$10),ISNUMBER(Settings!$E$10),IF(Settings!$D$10&lt;=Settings!$E$10,AND(AA692&gt;=Settings!$D$10,AA692&lt;Settings!$E$10),OR(AA692&gt;=Settings!$D$10,AA692&lt;Settings!$E$10))),Settings!$A$10,"")))))))</f>
        <v>0</v>
      </c>
      <c r="AA692">
        <f>IF(AND(A692,ISNUMBER(Journal!$B692)),MOD(ROUND(MOD(Journal!$B692,1)*1440,0)-ROUND(Journal!$D$8*60,0),1440),"")</f>
        <v>0</v>
      </c>
      <c r="AB692">
        <f>IF(G692=1,"LONG",IF(G692=-1,"SHORT",""))</f>
        <v>0</v>
      </c>
      <c r="AC692">
        <f>AC691+IF(K692,1,0)</f>
        <v>0</v>
      </c>
      <c r="AD692">
        <f>IF(K692,AC692,"")</f>
        <v>0</v>
      </c>
      <c r="AE692">
        <f>J692="OPEN"</f>
        <v>0</v>
      </c>
      <c r="AF692">
        <f>AND(J692&lt;&gt;"",J692&lt;&gt;"OK",J692&lt;&gt;"OPEN")</f>
        <v>0</v>
      </c>
      <c r="AH692">
        <v>681</v>
      </c>
      <c r="AI692">
        <f>IF(AH692&gt;$AZ$11,"",IF(AH692=0,Journal!$D$3,INDEX($Q$11:$Q$1010,MATCH(AH692,$AD$11:$AD$1010,0))))</f>
        <v>0</v>
      </c>
      <c r="AJ692">
        <v>682</v>
      </c>
      <c r="AK692">
        <f>IF(AJ692&gt;$AZ$11,"",INDEX($P$11:$P$1010,MATCH(AJ692,$AD$11:$AD$1010,0)))</f>
        <v>0</v>
      </c>
    </row>
    <row r="693" spans="1:37">
      <c r="A693">
        <f>COUNTA(Journal!A693:M693)&gt;0</f>
        <v>0</v>
      </c>
      <c r="B693">
        <f>IF(Journal!$C693="",0,IFERROR(MATCH(Journal!$C693,Markets!$A$5:$A$154,0),0))</f>
        <v>0</v>
      </c>
      <c r="C693">
        <f>IF(B693&gt;0,INDEX(Markets!$C$5:$C$154,B693),"")</f>
        <v>0</v>
      </c>
      <c r="D693">
        <f>IF(B693&gt;0,INDEX(Markets!$F$5:$F$154,B693),"")</f>
        <v>0</v>
      </c>
      <c r="E693">
        <f>IF(B693&gt;0,IF(INDEX(Markets!$G$5:$G$154,B693)="",Journal!$D$4,INDEX(Markets!$G$5:$G$154,B693)),"")</f>
        <v>0</v>
      </c>
      <c r="F693">
        <f>IF(B693&gt;0,N(INDEX(Markets!$H$5:$H$154,B693)),0)</f>
        <v>0</v>
      </c>
      <c r="G693">
        <f>IF(Journal!$D693="LONG",1,IF(Journal!$D693="SHORT",-1,0))</f>
        <v>0</v>
      </c>
      <c r="H693">
        <f>IF(AND(ISNUMBER(Journal!$E693),ISNUMBER(Journal!$F693)),ABS(Journal!$E693-Journal!$F693),"")</f>
        <v>0</v>
      </c>
      <c r="I693">
        <f>IF(NOT(A693),"",IF(Journal!$C693="","INSTRUMENT MISSING",IF(B693=0,"UNKNOWN INSTRUMENT",IF(OR(NOT(ISNUMBER(C693)),NOT(ISNUMBER(D693))),"INSTRUMENT SPECS MISSING",IF(OR(C693&lt;=0,D693&lt;=0),"INSTRUMENT SPECS MISSING",IF(NOT(ISNUMBER(Journal!$E693)),"ENTRY MISSING",IF(NOT(ISNUMBER(Journal!$F693)),"SL MISSING",IF(Journal!$F693=Journal!$E693,"SL = ENTRY",IF(G693=0,"DIRECTION MISSING",IF(G693*(Journal!$E693-Journal!$F693)&lt;=0,"SL WRONG SIDE",IF(NOT(AND(ISNUMBER(Journal!$L693),Journal!$L693&gt;0)),IF(TRUE,"LOTS MISSING","RISK MISSING"),"")))))))))))</f>
        <v>0</v>
      </c>
      <c r="J693">
        <f>IF(NOT(A693),"",IF(I693&lt;&gt;"",I693,IF(AND(ISNUMBER(Journal!$G693),G693*(Journal!$G693-Journal!$E693)&lt;=0),"TP1 WRONG SIDE",IF(AND(ISNUMBER(Journal!$H693),G693*(Journal!$H693-Journal!$E693)&lt;=0),"TP2 WRONG SIDE",IF(AND(ISNUMBER(Journal!$I693),G693*(Journal!$I693-Journal!$E693)&lt;=0),"TP3 WRONG SIDE",IF(Journal!$K693="","OPEN",IF(AND(Journal!$M693&lt;&gt;"",OR(NOT(ISNUMBER(Journal!$M693)),Journal!$M693&lt;=0,Journal!$M693&gt;=1)),"TP1 % INVALID",IF(Journal!$K693="SL","OK",IF(Journal!$K693="TP",IF(ISNUMBER(Journal!$G693),"OK","TP1 MISSING"),IF(Journal!$K693="Manual exit",IF(ISNUMBER(Journal!$J693),"OK","MANUAL MISSING"),IF(Journal!$K693="TP1 + Breakeven",IF(ISNUMBER(Journal!$G693),"OK","TP1 MISSING"),IF(Journal!$K693="TP1 + Manual",IF(ISNUMBER(Journal!$G693),IF(ISNUMBER(Journal!$J693),"OK","MANUAL MISSING"),IF(ISNUMBER(Journal!$J693),"TP1 MISSING","TP1 &amp; MANUAL MISSING")),IF(Journal!$K693="Multiple TP",IF(ISNUMBER(Journal!$G693),IF(ISNUMBER(Journal!$H693),"OK","TP2 MISSING"),IF(ISNUMBER(Journal!$H693),"TP1 MISSING","TP1 &amp; TP2 MISSING")),"UNKNOWN OUTCOME")))))))))))))</f>
        <v>0</v>
      </c>
      <c r="K693">
        <f>J693="OK"</f>
        <v>0</v>
      </c>
      <c r="L693">
        <f>IF(ISNUMBER(Journal!$M693),Journal!$M693,0.5)</f>
        <v>0</v>
      </c>
      <c r="M693">
        <f>IF(NOT(K693),"",G693*IF(Journal!$K693="SL",Journal!$F693-Journal!$E693,IF(Journal!$K693="TP",Journal!$G693-Journal!$E693,IF(Journal!$K693="Manual exit",Journal!$J693-Journal!$E693,IF(Journal!$K693="TP1 + Breakeven",L693*(Journal!$G693-Journal!$E693),IF(Journal!$K693="TP1 + Manual",L693*(Journal!$G693-Journal!$E693)+(1-L693)*(Journal!$J693-Journal!$E693),(Journal!$G693+Journal!$H693+IF(ISNUMBER(Journal!$I693),Journal!$I693,0))/IF(ISNUMBER(Journal!$I693),3,2)-Journal!$E693))))))</f>
        <v>0</v>
      </c>
      <c r="N693">
        <f>IF(K693,Journal!$E693+G693*M693,"")</f>
        <v>0</v>
      </c>
      <c r="O693">
        <f>Q692</f>
        <v>0</v>
      </c>
      <c r="P693">
        <f>IF(OR(NOT(A693),I693&lt;&gt;""),"",Journal!$L693)</f>
        <v>0</v>
      </c>
      <c r="Q693">
        <f>O693+IF(K693,V693,0)</f>
        <v>0</v>
      </c>
      <c r="R693">
        <f>IF(P693="","",H693*P693*C693*D693)</f>
        <v>0</v>
      </c>
      <c r="S693">
        <f>IF(K693,M693*P693*C693*D693,"")</f>
        <v>0</v>
      </c>
      <c r="T693">
        <f>IF(K693,-IF(F693&gt;0,F693*Journal!$E693*P693*C693*D693,P693*E693),"")</f>
        <v>0</v>
      </c>
      <c r="U693">
        <f>IF(K693,IF(S693&gt;0,"W",IF(S693&lt;0,"L","B")),"")</f>
        <v>0</v>
      </c>
      <c r="V693">
        <f>IF(K693,S693+T693,"")</f>
        <v>0</v>
      </c>
      <c r="W693">
        <f>IF(K693,V693/O693,"")</f>
        <v>0</v>
      </c>
      <c r="X693">
        <f>IF(K693,M693/H693,"")</f>
        <v>0</v>
      </c>
      <c r="Y693">
        <f>IF(AND(OR(J693="OK",J693="OPEN"),ISNUMBER(Journal!$G693)),G693*(Journal!$G693-Journal!$E693)/H693,"")</f>
        <v>0</v>
      </c>
      <c r="Z693">
        <f>IF(AA693="","",IF(AND(ISNUMBER(Settings!$D$5),ISNUMBER(Settings!$E$5),IF(Settings!$D$5&lt;=Settings!$E$5,AND(AA693&gt;=Settings!$D$5,AA693&lt;Settings!$E$5),OR(AA693&gt;=Settings!$D$5,AA693&lt;Settings!$E$5))),Settings!$A$5,IF(AND(ISNUMBER(Settings!$D$6),ISNUMBER(Settings!$E$6),IF(Settings!$D$6&lt;=Settings!$E$6,AND(AA693&gt;=Settings!$D$6,AA693&lt;Settings!$E$6),OR(AA693&gt;=Settings!$D$6,AA693&lt;Settings!$E$6))),Settings!$A$6,IF(AND(ISNUMBER(Settings!$D$7),ISNUMBER(Settings!$E$7),IF(Settings!$D$7&lt;=Settings!$E$7,AND(AA693&gt;=Settings!$D$7,AA693&lt;Settings!$E$7),OR(AA693&gt;=Settings!$D$7,AA693&lt;Settings!$E$7))),Settings!$A$7,IF(AND(ISNUMBER(Settings!$D$8),ISNUMBER(Settings!$E$8),IF(Settings!$D$8&lt;=Settings!$E$8,AND(AA693&gt;=Settings!$D$8,AA693&lt;Settings!$E$8),OR(AA693&gt;=Settings!$D$8,AA693&lt;Settings!$E$8))),Settings!$A$8,IF(AND(ISNUMBER(Settings!$D$9),ISNUMBER(Settings!$E$9),IF(Settings!$D$9&lt;=Settings!$E$9,AND(AA693&gt;=Settings!$D$9,AA693&lt;Settings!$E$9),OR(AA693&gt;=Settings!$D$9,AA693&lt;Settings!$E$9))),Settings!$A$9,IF(AND(ISNUMBER(Settings!$D$10),ISNUMBER(Settings!$E$10),IF(Settings!$D$10&lt;=Settings!$E$10,AND(AA693&gt;=Settings!$D$10,AA693&lt;Settings!$E$10),OR(AA693&gt;=Settings!$D$10,AA693&lt;Settings!$E$10))),Settings!$A$10,"")))))))</f>
        <v>0</v>
      </c>
      <c r="AA693">
        <f>IF(AND(A693,ISNUMBER(Journal!$B693)),MOD(ROUND(MOD(Journal!$B693,1)*1440,0)-ROUND(Journal!$D$8*60,0),1440),"")</f>
        <v>0</v>
      </c>
      <c r="AB693">
        <f>IF(G693=1,"LONG",IF(G693=-1,"SHORT",""))</f>
        <v>0</v>
      </c>
      <c r="AC693">
        <f>AC692+IF(K693,1,0)</f>
        <v>0</v>
      </c>
      <c r="AD693">
        <f>IF(K693,AC693,"")</f>
        <v>0</v>
      </c>
      <c r="AE693">
        <f>J693="OPEN"</f>
        <v>0</v>
      </c>
      <c r="AF693">
        <f>AND(J693&lt;&gt;"",J693&lt;&gt;"OK",J693&lt;&gt;"OPEN")</f>
        <v>0</v>
      </c>
      <c r="AH693">
        <v>682</v>
      </c>
      <c r="AI693">
        <f>IF(AH693&gt;$AZ$11,"",IF(AH693=0,Journal!$D$3,INDEX($Q$11:$Q$1010,MATCH(AH693,$AD$11:$AD$1010,0))))</f>
        <v>0</v>
      </c>
      <c r="AJ693">
        <v>683</v>
      </c>
      <c r="AK693">
        <f>IF(AJ693&gt;$AZ$11,"",INDEX($P$11:$P$1010,MATCH(AJ693,$AD$11:$AD$1010,0)))</f>
        <v>0</v>
      </c>
    </row>
    <row r="694" spans="1:37">
      <c r="A694">
        <f>COUNTA(Journal!A694:M694)&gt;0</f>
        <v>0</v>
      </c>
      <c r="B694">
        <f>IF(Journal!$C694="",0,IFERROR(MATCH(Journal!$C694,Markets!$A$5:$A$154,0),0))</f>
        <v>0</v>
      </c>
      <c r="C694">
        <f>IF(B694&gt;0,INDEX(Markets!$C$5:$C$154,B694),"")</f>
        <v>0</v>
      </c>
      <c r="D694">
        <f>IF(B694&gt;0,INDEX(Markets!$F$5:$F$154,B694),"")</f>
        <v>0</v>
      </c>
      <c r="E694">
        <f>IF(B694&gt;0,IF(INDEX(Markets!$G$5:$G$154,B694)="",Journal!$D$4,INDEX(Markets!$G$5:$G$154,B694)),"")</f>
        <v>0</v>
      </c>
      <c r="F694">
        <f>IF(B694&gt;0,N(INDEX(Markets!$H$5:$H$154,B694)),0)</f>
        <v>0</v>
      </c>
      <c r="G694">
        <f>IF(Journal!$D694="LONG",1,IF(Journal!$D694="SHORT",-1,0))</f>
        <v>0</v>
      </c>
      <c r="H694">
        <f>IF(AND(ISNUMBER(Journal!$E694),ISNUMBER(Journal!$F694)),ABS(Journal!$E694-Journal!$F694),"")</f>
        <v>0</v>
      </c>
      <c r="I694">
        <f>IF(NOT(A694),"",IF(Journal!$C694="","INSTRUMENT MISSING",IF(B694=0,"UNKNOWN INSTRUMENT",IF(OR(NOT(ISNUMBER(C694)),NOT(ISNUMBER(D694))),"INSTRUMENT SPECS MISSING",IF(OR(C694&lt;=0,D694&lt;=0),"INSTRUMENT SPECS MISSING",IF(NOT(ISNUMBER(Journal!$E694)),"ENTRY MISSING",IF(NOT(ISNUMBER(Journal!$F694)),"SL MISSING",IF(Journal!$F694=Journal!$E694,"SL = ENTRY",IF(G694=0,"DIRECTION MISSING",IF(G694*(Journal!$E694-Journal!$F694)&lt;=0,"SL WRONG SIDE",IF(NOT(AND(ISNUMBER(Journal!$L694),Journal!$L694&gt;0)),IF(TRUE,"LOTS MISSING","RISK MISSING"),"")))))))))))</f>
        <v>0</v>
      </c>
      <c r="J694">
        <f>IF(NOT(A694),"",IF(I694&lt;&gt;"",I694,IF(AND(ISNUMBER(Journal!$G694),G694*(Journal!$G694-Journal!$E694)&lt;=0),"TP1 WRONG SIDE",IF(AND(ISNUMBER(Journal!$H694),G694*(Journal!$H694-Journal!$E694)&lt;=0),"TP2 WRONG SIDE",IF(AND(ISNUMBER(Journal!$I694),G694*(Journal!$I694-Journal!$E694)&lt;=0),"TP3 WRONG SIDE",IF(Journal!$K694="","OPEN",IF(AND(Journal!$M694&lt;&gt;"",OR(NOT(ISNUMBER(Journal!$M694)),Journal!$M694&lt;=0,Journal!$M694&gt;=1)),"TP1 % INVALID",IF(Journal!$K694="SL","OK",IF(Journal!$K694="TP",IF(ISNUMBER(Journal!$G694),"OK","TP1 MISSING"),IF(Journal!$K694="Manual exit",IF(ISNUMBER(Journal!$J694),"OK","MANUAL MISSING"),IF(Journal!$K694="TP1 + Breakeven",IF(ISNUMBER(Journal!$G694),"OK","TP1 MISSING"),IF(Journal!$K694="TP1 + Manual",IF(ISNUMBER(Journal!$G694),IF(ISNUMBER(Journal!$J694),"OK","MANUAL MISSING"),IF(ISNUMBER(Journal!$J694),"TP1 MISSING","TP1 &amp; MANUAL MISSING")),IF(Journal!$K694="Multiple TP",IF(ISNUMBER(Journal!$G694),IF(ISNUMBER(Journal!$H694),"OK","TP2 MISSING"),IF(ISNUMBER(Journal!$H694),"TP1 MISSING","TP1 &amp; TP2 MISSING")),"UNKNOWN OUTCOME")))))))))))))</f>
        <v>0</v>
      </c>
      <c r="K694">
        <f>J694="OK"</f>
        <v>0</v>
      </c>
      <c r="L694">
        <f>IF(ISNUMBER(Journal!$M694),Journal!$M694,0.5)</f>
        <v>0</v>
      </c>
      <c r="M694">
        <f>IF(NOT(K694),"",G694*IF(Journal!$K694="SL",Journal!$F694-Journal!$E694,IF(Journal!$K694="TP",Journal!$G694-Journal!$E694,IF(Journal!$K694="Manual exit",Journal!$J694-Journal!$E694,IF(Journal!$K694="TP1 + Breakeven",L694*(Journal!$G694-Journal!$E694),IF(Journal!$K694="TP1 + Manual",L694*(Journal!$G694-Journal!$E694)+(1-L694)*(Journal!$J694-Journal!$E694),(Journal!$G694+Journal!$H694+IF(ISNUMBER(Journal!$I694),Journal!$I694,0))/IF(ISNUMBER(Journal!$I694),3,2)-Journal!$E694))))))</f>
        <v>0</v>
      </c>
      <c r="N694">
        <f>IF(K694,Journal!$E694+G694*M694,"")</f>
        <v>0</v>
      </c>
      <c r="O694">
        <f>Q693</f>
        <v>0</v>
      </c>
      <c r="P694">
        <f>IF(OR(NOT(A694),I694&lt;&gt;""),"",Journal!$L694)</f>
        <v>0</v>
      </c>
      <c r="Q694">
        <f>O694+IF(K694,V694,0)</f>
        <v>0</v>
      </c>
      <c r="R694">
        <f>IF(P694="","",H694*P694*C694*D694)</f>
        <v>0</v>
      </c>
      <c r="S694">
        <f>IF(K694,M694*P694*C694*D694,"")</f>
        <v>0</v>
      </c>
      <c r="T694">
        <f>IF(K694,-IF(F694&gt;0,F694*Journal!$E694*P694*C694*D694,P694*E694),"")</f>
        <v>0</v>
      </c>
      <c r="U694">
        <f>IF(K694,IF(S694&gt;0,"W",IF(S694&lt;0,"L","B")),"")</f>
        <v>0</v>
      </c>
      <c r="V694">
        <f>IF(K694,S694+T694,"")</f>
        <v>0</v>
      </c>
      <c r="W694">
        <f>IF(K694,V694/O694,"")</f>
        <v>0</v>
      </c>
      <c r="X694">
        <f>IF(K694,M694/H694,"")</f>
        <v>0</v>
      </c>
      <c r="Y694">
        <f>IF(AND(OR(J694="OK",J694="OPEN"),ISNUMBER(Journal!$G694)),G694*(Journal!$G694-Journal!$E694)/H694,"")</f>
        <v>0</v>
      </c>
      <c r="Z694">
        <f>IF(AA694="","",IF(AND(ISNUMBER(Settings!$D$5),ISNUMBER(Settings!$E$5),IF(Settings!$D$5&lt;=Settings!$E$5,AND(AA694&gt;=Settings!$D$5,AA694&lt;Settings!$E$5),OR(AA694&gt;=Settings!$D$5,AA694&lt;Settings!$E$5))),Settings!$A$5,IF(AND(ISNUMBER(Settings!$D$6),ISNUMBER(Settings!$E$6),IF(Settings!$D$6&lt;=Settings!$E$6,AND(AA694&gt;=Settings!$D$6,AA694&lt;Settings!$E$6),OR(AA694&gt;=Settings!$D$6,AA694&lt;Settings!$E$6))),Settings!$A$6,IF(AND(ISNUMBER(Settings!$D$7),ISNUMBER(Settings!$E$7),IF(Settings!$D$7&lt;=Settings!$E$7,AND(AA694&gt;=Settings!$D$7,AA694&lt;Settings!$E$7),OR(AA694&gt;=Settings!$D$7,AA694&lt;Settings!$E$7))),Settings!$A$7,IF(AND(ISNUMBER(Settings!$D$8),ISNUMBER(Settings!$E$8),IF(Settings!$D$8&lt;=Settings!$E$8,AND(AA694&gt;=Settings!$D$8,AA694&lt;Settings!$E$8),OR(AA694&gt;=Settings!$D$8,AA694&lt;Settings!$E$8))),Settings!$A$8,IF(AND(ISNUMBER(Settings!$D$9),ISNUMBER(Settings!$E$9),IF(Settings!$D$9&lt;=Settings!$E$9,AND(AA694&gt;=Settings!$D$9,AA694&lt;Settings!$E$9),OR(AA694&gt;=Settings!$D$9,AA694&lt;Settings!$E$9))),Settings!$A$9,IF(AND(ISNUMBER(Settings!$D$10),ISNUMBER(Settings!$E$10),IF(Settings!$D$10&lt;=Settings!$E$10,AND(AA694&gt;=Settings!$D$10,AA694&lt;Settings!$E$10),OR(AA694&gt;=Settings!$D$10,AA694&lt;Settings!$E$10))),Settings!$A$10,"")))))))</f>
        <v>0</v>
      </c>
      <c r="AA694">
        <f>IF(AND(A694,ISNUMBER(Journal!$B694)),MOD(ROUND(MOD(Journal!$B694,1)*1440,0)-ROUND(Journal!$D$8*60,0),1440),"")</f>
        <v>0</v>
      </c>
      <c r="AB694">
        <f>IF(G694=1,"LONG",IF(G694=-1,"SHORT",""))</f>
        <v>0</v>
      </c>
      <c r="AC694">
        <f>AC693+IF(K694,1,0)</f>
        <v>0</v>
      </c>
      <c r="AD694">
        <f>IF(K694,AC694,"")</f>
        <v>0</v>
      </c>
      <c r="AE694">
        <f>J694="OPEN"</f>
        <v>0</v>
      </c>
      <c r="AF694">
        <f>AND(J694&lt;&gt;"",J694&lt;&gt;"OK",J694&lt;&gt;"OPEN")</f>
        <v>0</v>
      </c>
      <c r="AH694">
        <v>683</v>
      </c>
      <c r="AI694">
        <f>IF(AH694&gt;$AZ$11,"",IF(AH694=0,Journal!$D$3,INDEX($Q$11:$Q$1010,MATCH(AH694,$AD$11:$AD$1010,0))))</f>
        <v>0</v>
      </c>
      <c r="AJ694">
        <v>684</v>
      </c>
      <c r="AK694">
        <f>IF(AJ694&gt;$AZ$11,"",INDEX($P$11:$P$1010,MATCH(AJ694,$AD$11:$AD$1010,0)))</f>
        <v>0</v>
      </c>
    </row>
    <row r="695" spans="1:37">
      <c r="A695">
        <f>COUNTA(Journal!A695:M695)&gt;0</f>
        <v>0</v>
      </c>
      <c r="B695">
        <f>IF(Journal!$C695="",0,IFERROR(MATCH(Journal!$C695,Markets!$A$5:$A$154,0),0))</f>
        <v>0</v>
      </c>
      <c r="C695">
        <f>IF(B695&gt;0,INDEX(Markets!$C$5:$C$154,B695),"")</f>
        <v>0</v>
      </c>
      <c r="D695">
        <f>IF(B695&gt;0,INDEX(Markets!$F$5:$F$154,B695),"")</f>
        <v>0</v>
      </c>
      <c r="E695">
        <f>IF(B695&gt;0,IF(INDEX(Markets!$G$5:$G$154,B695)="",Journal!$D$4,INDEX(Markets!$G$5:$G$154,B695)),"")</f>
        <v>0</v>
      </c>
      <c r="F695">
        <f>IF(B695&gt;0,N(INDEX(Markets!$H$5:$H$154,B695)),0)</f>
        <v>0</v>
      </c>
      <c r="G695">
        <f>IF(Journal!$D695="LONG",1,IF(Journal!$D695="SHORT",-1,0))</f>
        <v>0</v>
      </c>
      <c r="H695">
        <f>IF(AND(ISNUMBER(Journal!$E695),ISNUMBER(Journal!$F695)),ABS(Journal!$E695-Journal!$F695),"")</f>
        <v>0</v>
      </c>
      <c r="I695">
        <f>IF(NOT(A695),"",IF(Journal!$C695="","INSTRUMENT MISSING",IF(B695=0,"UNKNOWN INSTRUMENT",IF(OR(NOT(ISNUMBER(C695)),NOT(ISNUMBER(D695))),"INSTRUMENT SPECS MISSING",IF(OR(C695&lt;=0,D695&lt;=0),"INSTRUMENT SPECS MISSING",IF(NOT(ISNUMBER(Journal!$E695)),"ENTRY MISSING",IF(NOT(ISNUMBER(Journal!$F695)),"SL MISSING",IF(Journal!$F695=Journal!$E695,"SL = ENTRY",IF(G695=0,"DIRECTION MISSING",IF(G695*(Journal!$E695-Journal!$F695)&lt;=0,"SL WRONG SIDE",IF(NOT(AND(ISNUMBER(Journal!$L695),Journal!$L695&gt;0)),IF(TRUE,"LOTS MISSING","RISK MISSING"),"")))))))))))</f>
        <v>0</v>
      </c>
      <c r="J695">
        <f>IF(NOT(A695),"",IF(I695&lt;&gt;"",I695,IF(AND(ISNUMBER(Journal!$G695),G695*(Journal!$G695-Journal!$E695)&lt;=0),"TP1 WRONG SIDE",IF(AND(ISNUMBER(Journal!$H695),G695*(Journal!$H695-Journal!$E695)&lt;=0),"TP2 WRONG SIDE",IF(AND(ISNUMBER(Journal!$I695),G695*(Journal!$I695-Journal!$E695)&lt;=0),"TP3 WRONG SIDE",IF(Journal!$K695="","OPEN",IF(AND(Journal!$M695&lt;&gt;"",OR(NOT(ISNUMBER(Journal!$M695)),Journal!$M695&lt;=0,Journal!$M695&gt;=1)),"TP1 % INVALID",IF(Journal!$K695="SL","OK",IF(Journal!$K695="TP",IF(ISNUMBER(Journal!$G695),"OK","TP1 MISSING"),IF(Journal!$K695="Manual exit",IF(ISNUMBER(Journal!$J695),"OK","MANUAL MISSING"),IF(Journal!$K695="TP1 + Breakeven",IF(ISNUMBER(Journal!$G695),"OK","TP1 MISSING"),IF(Journal!$K695="TP1 + Manual",IF(ISNUMBER(Journal!$G695),IF(ISNUMBER(Journal!$J695),"OK","MANUAL MISSING"),IF(ISNUMBER(Journal!$J695),"TP1 MISSING","TP1 &amp; MANUAL MISSING")),IF(Journal!$K695="Multiple TP",IF(ISNUMBER(Journal!$G695),IF(ISNUMBER(Journal!$H695),"OK","TP2 MISSING"),IF(ISNUMBER(Journal!$H695),"TP1 MISSING","TP1 &amp; TP2 MISSING")),"UNKNOWN OUTCOME")))))))))))))</f>
        <v>0</v>
      </c>
      <c r="K695">
        <f>J695="OK"</f>
        <v>0</v>
      </c>
      <c r="L695">
        <f>IF(ISNUMBER(Journal!$M695),Journal!$M695,0.5)</f>
        <v>0</v>
      </c>
      <c r="M695">
        <f>IF(NOT(K695),"",G695*IF(Journal!$K695="SL",Journal!$F695-Journal!$E695,IF(Journal!$K695="TP",Journal!$G695-Journal!$E695,IF(Journal!$K695="Manual exit",Journal!$J695-Journal!$E695,IF(Journal!$K695="TP1 + Breakeven",L695*(Journal!$G695-Journal!$E695),IF(Journal!$K695="TP1 + Manual",L695*(Journal!$G695-Journal!$E695)+(1-L695)*(Journal!$J695-Journal!$E695),(Journal!$G695+Journal!$H695+IF(ISNUMBER(Journal!$I695),Journal!$I695,0))/IF(ISNUMBER(Journal!$I695),3,2)-Journal!$E695))))))</f>
        <v>0</v>
      </c>
      <c r="N695">
        <f>IF(K695,Journal!$E695+G695*M695,"")</f>
        <v>0</v>
      </c>
      <c r="O695">
        <f>Q694</f>
        <v>0</v>
      </c>
      <c r="P695">
        <f>IF(OR(NOT(A695),I695&lt;&gt;""),"",Journal!$L695)</f>
        <v>0</v>
      </c>
      <c r="Q695">
        <f>O695+IF(K695,V695,0)</f>
        <v>0</v>
      </c>
      <c r="R695">
        <f>IF(P695="","",H695*P695*C695*D695)</f>
        <v>0</v>
      </c>
      <c r="S695">
        <f>IF(K695,M695*P695*C695*D695,"")</f>
        <v>0</v>
      </c>
      <c r="T695">
        <f>IF(K695,-IF(F695&gt;0,F695*Journal!$E695*P695*C695*D695,P695*E695),"")</f>
        <v>0</v>
      </c>
      <c r="U695">
        <f>IF(K695,IF(S695&gt;0,"W",IF(S695&lt;0,"L","B")),"")</f>
        <v>0</v>
      </c>
      <c r="V695">
        <f>IF(K695,S695+T695,"")</f>
        <v>0</v>
      </c>
      <c r="W695">
        <f>IF(K695,V695/O695,"")</f>
        <v>0</v>
      </c>
      <c r="X695">
        <f>IF(K695,M695/H695,"")</f>
        <v>0</v>
      </c>
      <c r="Y695">
        <f>IF(AND(OR(J695="OK",J695="OPEN"),ISNUMBER(Journal!$G695)),G695*(Journal!$G695-Journal!$E695)/H695,"")</f>
        <v>0</v>
      </c>
      <c r="Z695">
        <f>IF(AA695="","",IF(AND(ISNUMBER(Settings!$D$5),ISNUMBER(Settings!$E$5),IF(Settings!$D$5&lt;=Settings!$E$5,AND(AA695&gt;=Settings!$D$5,AA695&lt;Settings!$E$5),OR(AA695&gt;=Settings!$D$5,AA695&lt;Settings!$E$5))),Settings!$A$5,IF(AND(ISNUMBER(Settings!$D$6),ISNUMBER(Settings!$E$6),IF(Settings!$D$6&lt;=Settings!$E$6,AND(AA695&gt;=Settings!$D$6,AA695&lt;Settings!$E$6),OR(AA695&gt;=Settings!$D$6,AA695&lt;Settings!$E$6))),Settings!$A$6,IF(AND(ISNUMBER(Settings!$D$7),ISNUMBER(Settings!$E$7),IF(Settings!$D$7&lt;=Settings!$E$7,AND(AA695&gt;=Settings!$D$7,AA695&lt;Settings!$E$7),OR(AA695&gt;=Settings!$D$7,AA695&lt;Settings!$E$7))),Settings!$A$7,IF(AND(ISNUMBER(Settings!$D$8),ISNUMBER(Settings!$E$8),IF(Settings!$D$8&lt;=Settings!$E$8,AND(AA695&gt;=Settings!$D$8,AA695&lt;Settings!$E$8),OR(AA695&gt;=Settings!$D$8,AA695&lt;Settings!$E$8))),Settings!$A$8,IF(AND(ISNUMBER(Settings!$D$9),ISNUMBER(Settings!$E$9),IF(Settings!$D$9&lt;=Settings!$E$9,AND(AA695&gt;=Settings!$D$9,AA695&lt;Settings!$E$9),OR(AA695&gt;=Settings!$D$9,AA695&lt;Settings!$E$9))),Settings!$A$9,IF(AND(ISNUMBER(Settings!$D$10),ISNUMBER(Settings!$E$10),IF(Settings!$D$10&lt;=Settings!$E$10,AND(AA695&gt;=Settings!$D$10,AA695&lt;Settings!$E$10),OR(AA695&gt;=Settings!$D$10,AA695&lt;Settings!$E$10))),Settings!$A$10,"")))))))</f>
        <v>0</v>
      </c>
      <c r="AA695">
        <f>IF(AND(A695,ISNUMBER(Journal!$B695)),MOD(ROUND(MOD(Journal!$B695,1)*1440,0)-ROUND(Journal!$D$8*60,0),1440),"")</f>
        <v>0</v>
      </c>
      <c r="AB695">
        <f>IF(G695=1,"LONG",IF(G695=-1,"SHORT",""))</f>
        <v>0</v>
      </c>
      <c r="AC695">
        <f>AC694+IF(K695,1,0)</f>
        <v>0</v>
      </c>
      <c r="AD695">
        <f>IF(K695,AC695,"")</f>
        <v>0</v>
      </c>
      <c r="AE695">
        <f>J695="OPEN"</f>
        <v>0</v>
      </c>
      <c r="AF695">
        <f>AND(J695&lt;&gt;"",J695&lt;&gt;"OK",J695&lt;&gt;"OPEN")</f>
        <v>0</v>
      </c>
      <c r="AH695">
        <v>684</v>
      </c>
      <c r="AI695">
        <f>IF(AH695&gt;$AZ$11,"",IF(AH695=0,Journal!$D$3,INDEX($Q$11:$Q$1010,MATCH(AH695,$AD$11:$AD$1010,0))))</f>
        <v>0</v>
      </c>
      <c r="AJ695">
        <v>685</v>
      </c>
      <c r="AK695">
        <f>IF(AJ695&gt;$AZ$11,"",INDEX($P$11:$P$1010,MATCH(AJ695,$AD$11:$AD$1010,0)))</f>
        <v>0</v>
      </c>
    </row>
    <row r="696" spans="1:37">
      <c r="A696">
        <f>COUNTA(Journal!A696:M696)&gt;0</f>
        <v>0</v>
      </c>
      <c r="B696">
        <f>IF(Journal!$C696="",0,IFERROR(MATCH(Journal!$C696,Markets!$A$5:$A$154,0),0))</f>
        <v>0</v>
      </c>
      <c r="C696">
        <f>IF(B696&gt;0,INDEX(Markets!$C$5:$C$154,B696),"")</f>
        <v>0</v>
      </c>
      <c r="D696">
        <f>IF(B696&gt;0,INDEX(Markets!$F$5:$F$154,B696),"")</f>
        <v>0</v>
      </c>
      <c r="E696">
        <f>IF(B696&gt;0,IF(INDEX(Markets!$G$5:$G$154,B696)="",Journal!$D$4,INDEX(Markets!$G$5:$G$154,B696)),"")</f>
        <v>0</v>
      </c>
      <c r="F696">
        <f>IF(B696&gt;0,N(INDEX(Markets!$H$5:$H$154,B696)),0)</f>
        <v>0</v>
      </c>
      <c r="G696">
        <f>IF(Journal!$D696="LONG",1,IF(Journal!$D696="SHORT",-1,0))</f>
        <v>0</v>
      </c>
      <c r="H696">
        <f>IF(AND(ISNUMBER(Journal!$E696),ISNUMBER(Journal!$F696)),ABS(Journal!$E696-Journal!$F696),"")</f>
        <v>0</v>
      </c>
      <c r="I696">
        <f>IF(NOT(A696),"",IF(Journal!$C696="","INSTRUMENT MISSING",IF(B696=0,"UNKNOWN INSTRUMENT",IF(OR(NOT(ISNUMBER(C696)),NOT(ISNUMBER(D696))),"INSTRUMENT SPECS MISSING",IF(OR(C696&lt;=0,D696&lt;=0),"INSTRUMENT SPECS MISSING",IF(NOT(ISNUMBER(Journal!$E696)),"ENTRY MISSING",IF(NOT(ISNUMBER(Journal!$F696)),"SL MISSING",IF(Journal!$F696=Journal!$E696,"SL = ENTRY",IF(G696=0,"DIRECTION MISSING",IF(G696*(Journal!$E696-Journal!$F696)&lt;=0,"SL WRONG SIDE",IF(NOT(AND(ISNUMBER(Journal!$L696),Journal!$L696&gt;0)),IF(TRUE,"LOTS MISSING","RISK MISSING"),"")))))))))))</f>
        <v>0</v>
      </c>
      <c r="J696">
        <f>IF(NOT(A696),"",IF(I696&lt;&gt;"",I696,IF(AND(ISNUMBER(Journal!$G696),G696*(Journal!$G696-Journal!$E696)&lt;=0),"TP1 WRONG SIDE",IF(AND(ISNUMBER(Journal!$H696),G696*(Journal!$H696-Journal!$E696)&lt;=0),"TP2 WRONG SIDE",IF(AND(ISNUMBER(Journal!$I696),G696*(Journal!$I696-Journal!$E696)&lt;=0),"TP3 WRONG SIDE",IF(Journal!$K696="","OPEN",IF(AND(Journal!$M696&lt;&gt;"",OR(NOT(ISNUMBER(Journal!$M696)),Journal!$M696&lt;=0,Journal!$M696&gt;=1)),"TP1 % INVALID",IF(Journal!$K696="SL","OK",IF(Journal!$K696="TP",IF(ISNUMBER(Journal!$G696),"OK","TP1 MISSING"),IF(Journal!$K696="Manual exit",IF(ISNUMBER(Journal!$J696),"OK","MANUAL MISSING"),IF(Journal!$K696="TP1 + Breakeven",IF(ISNUMBER(Journal!$G696),"OK","TP1 MISSING"),IF(Journal!$K696="TP1 + Manual",IF(ISNUMBER(Journal!$G696),IF(ISNUMBER(Journal!$J696),"OK","MANUAL MISSING"),IF(ISNUMBER(Journal!$J696),"TP1 MISSING","TP1 &amp; MANUAL MISSING")),IF(Journal!$K696="Multiple TP",IF(ISNUMBER(Journal!$G696),IF(ISNUMBER(Journal!$H696),"OK","TP2 MISSING"),IF(ISNUMBER(Journal!$H696),"TP1 MISSING","TP1 &amp; TP2 MISSING")),"UNKNOWN OUTCOME")))))))))))))</f>
        <v>0</v>
      </c>
      <c r="K696">
        <f>J696="OK"</f>
        <v>0</v>
      </c>
      <c r="L696">
        <f>IF(ISNUMBER(Journal!$M696),Journal!$M696,0.5)</f>
        <v>0</v>
      </c>
      <c r="M696">
        <f>IF(NOT(K696),"",G696*IF(Journal!$K696="SL",Journal!$F696-Journal!$E696,IF(Journal!$K696="TP",Journal!$G696-Journal!$E696,IF(Journal!$K696="Manual exit",Journal!$J696-Journal!$E696,IF(Journal!$K696="TP1 + Breakeven",L696*(Journal!$G696-Journal!$E696),IF(Journal!$K696="TP1 + Manual",L696*(Journal!$G696-Journal!$E696)+(1-L696)*(Journal!$J696-Journal!$E696),(Journal!$G696+Journal!$H696+IF(ISNUMBER(Journal!$I696),Journal!$I696,0))/IF(ISNUMBER(Journal!$I696),3,2)-Journal!$E696))))))</f>
        <v>0</v>
      </c>
      <c r="N696">
        <f>IF(K696,Journal!$E696+G696*M696,"")</f>
        <v>0</v>
      </c>
      <c r="O696">
        <f>Q695</f>
        <v>0</v>
      </c>
      <c r="P696">
        <f>IF(OR(NOT(A696),I696&lt;&gt;""),"",Journal!$L696)</f>
        <v>0</v>
      </c>
      <c r="Q696">
        <f>O696+IF(K696,V696,0)</f>
        <v>0</v>
      </c>
      <c r="R696">
        <f>IF(P696="","",H696*P696*C696*D696)</f>
        <v>0</v>
      </c>
      <c r="S696">
        <f>IF(K696,M696*P696*C696*D696,"")</f>
        <v>0</v>
      </c>
      <c r="T696">
        <f>IF(K696,-IF(F696&gt;0,F696*Journal!$E696*P696*C696*D696,P696*E696),"")</f>
        <v>0</v>
      </c>
      <c r="U696">
        <f>IF(K696,IF(S696&gt;0,"W",IF(S696&lt;0,"L","B")),"")</f>
        <v>0</v>
      </c>
      <c r="V696">
        <f>IF(K696,S696+T696,"")</f>
        <v>0</v>
      </c>
      <c r="W696">
        <f>IF(K696,V696/O696,"")</f>
        <v>0</v>
      </c>
      <c r="X696">
        <f>IF(K696,M696/H696,"")</f>
        <v>0</v>
      </c>
      <c r="Y696">
        <f>IF(AND(OR(J696="OK",J696="OPEN"),ISNUMBER(Journal!$G696)),G696*(Journal!$G696-Journal!$E696)/H696,"")</f>
        <v>0</v>
      </c>
      <c r="Z696">
        <f>IF(AA696="","",IF(AND(ISNUMBER(Settings!$D$5),ISNUMBER(Settings!$E$5),IF(Settings!$D$5&lt;=Settings!$E$5,AND(AA696&gt;=Settings!$D$5,AA696&lt;Settings!$E$5),OR(AA696&gt;=Settings!$D$5,AA696&lt;Settings!$E$5))),Settings!$A$5,IF(AND(ISNUMBER(Settings!$D$6),ISNUMBER(Settings!$E$6),IF(Settings!$D$6&lt;=Settings!$E$6,AND(AA696&gt;=Settings!$D$6,AA696&lt;Settings!$E$6),OR(AA696&gt;=Settings!$D$6,AA696&lt;Settings!$E$6))),Settings!$A$6,IF(AND(ISNUMBER(Settings!$D$7),ISNUMBER(Settings!$E$7),IF(Settings!$D$7&lt;=Settings!$E$7,AND(AA696&gt;=Settings!$D$7,AA696&lt;Settings!$E$7),OR(AA696&gt;=Settings!$D$7,AA696&lt;Settings!$E$7))),Settings!$A$7,IF(AND(ISNUMBER(Settings!$D$8),ISNUMBER(Settings!$E$8),IF(Settings!$D$8&lt;=Settings!$E$8,AND(AA696&gt;=Settings!$D$8,AA696&lt;Settings!$E$8),OR(AA696&gt;=Settings!$D$8,AA696&lt;Settings!$E$8))),Settings!$A$8,IF(AND(ISNUMBER(Settings!$D$9),ISNUMBER(Settings!$E$9),IF(Settings!$D$9&lt;=Settings!$E$9,AND(AA696&gt;=Settings!$D$9,AA696&lt;Settings!$E$9),OR(AA696&gt;=Settings!$D$9,AA696&lt;Settings!$E$9))),Settings!$A$9,IF(AND(ISNUMBER(Settings!$D$10),ISNUMBER(Settings!$E$10),IF(Settings!$D$10&lt;=Settings!$E$10,AND(AA696&gt;=Settings!$D$10,AA696&lt;Settings!$E$10),OR(AA696&gt;=Settings!$D$10,AA696&lt;Settings!$E$10))),Settings!$A$10,"")))))))</f>
        <v>0</v>
      </c>
      <c r="AA696">
        <f>IF(AND(A696,ISNUMBER(Journal!$B696)),MOD(ROUND(MOD(Journal!$B696,1)*1440,0)-ROUND(Journal!$D$8*60,0),1440),"")</f>
        <v>0</v>
      </c>
      <c r="AB696">
        <f>IF(G696=1,"LONG",IF(G696=-1,"SHORT",""))</f>
        <v>0</v>
      </c>
      <c r="AC696">
        <f>AC695+IF(K696,1,0)</f>
        <v>0</v>
      </c>
      <c r="AD696">
        <f>IF(K696,AC696,"")</f>
        <v>0</v>
      </c>
      <c r="AE696">
        <f>J696="OPEN"</f>
        <v>0</v>
      </c>
      <c r="AF696">
        <f>AND(J696&lt;&gt;"",J696&lt;&gt;"OK",J696&lt;&gt;"OPEN")</f>
        <v>0</v>
      </c>
      <c r="AH696">
        <v>685</v>
      </c>
      <c r="AI696">
        <f>IF(AH696&gt;$AZ$11,"",IF(AH696=0,Journal!$D$3,INDEX($Q$11:$Q$1010,MATCH(AH696,$AD$11:$AD$1010,0))))</f>
        <v>0</v>
      </c>
      <c r="AJ696">
        <v>686</v>
      </c>
      <c r="AK696">
        <f>IF(AJ696&gt;$AZ$11,"",INDEX($P$11:$P$1010,MATCH(AJ696,$AD$11:$AD$1010,0)))</f>
        <v>0</v>
      </c>
    </row>
    <row r="697" spans="1:37">
      <c r="A697">
        <f>COUNTA(Journal!A697:M697)&gt;0</f>
        <v>0</v>
      </c>
      <c r="B697">
        <f>IF(Journal!$C697="",0,IFERROR(MATCH(Journal!$C697,Markets!$A$5:$A$154,0),0))</f>
        <v>0</v>
      </c>
      <c r="C697">
        <f>IF(B697&gt;0,INDEX(Markets!$C$5:$C$154,B697),"")</f>
        <v>0</v>
      </c>
      <c r="D697">
        <f>IF(B697&gt;0,INDEX(Markets!$F$5:$F$154,B697),"")</f>
        <v>0</v>
      </c>
      <c r="E697">
        <f>IF(B697&gt;0,IF(INDEX(Markets!$G$5:$G$154,B697)="",Journal!$D$4,INDEX(Markets!$G$5:$G$154,B697)),"")</f>
        <v>0</v>
      </c>
      <c r="F697">
        <f>IF(B697&gt;0,N(INDEX(Markets!$H$5:$H$154,B697)),0)</f>
        <v>0</v>
      </c>
      <c r="G697">
        <f>IF(Journal!$D697="LONG",1,IF(Journal!$D697="SHORT",-1,0))</f>
        <v>0</v>
      </c>
      <c r="H697">
        <f>IF(AND(ISNUMBER(Journal!$E697),ISNUMBER(Journal!$F697)),ABS(Journal!$E697-Journal!$F697),"")</f>
        <v>0</v>
      </c>
      <c r="I697">
        <f>IF(NOT(A697),"",IF(Journal!$C697="","INSTRUMENT MISSING",IF(B697=0,"UNKNOWN INSTRUMENT",IF(OR(NOT(ISNUMBER(C697)),NOT(ISNUMBER(D697))),"INSTRUMENT SPECS MISSING",IF(OR(C697&lt;=0,D697&lt;=0),"INSTRUMENT SPECS MISSING",IF(NOT(ISNUMBER(Journal!$E697)),"ENTRY MISSING",IF(NOT(ISNUMBER(Journal!$F697)),"SL MISSING",IF(Journal!$F697=Journal!$E697,"SL = ENTRY",IF(G697=0,"DIRECTION MISSING",IF(G697*(Journal!$E697-Journal!$F697)&lt;=0,"SL WRONG SIDE",IF(NOT(AND(ISNUMBER(Journal!$L697),Journal!$L697&gt;0)),IF(TRUE,"LOTS MISSING","RISK MISSING"),"")))))))))))</f>
        <v>0</v>
      </c>
      <c r="J697">
        <f>IF(NOT(A697),"",IF(I697&lt;&gt;"",I697,IF(AND(ISNUMBER(Journal!$G697),G697*(Journal!$G697-Journal!$E697)&lt;=0),"TP1 WRONG SIDE",IF(AND(ISNUMBER(Journal!$H697),G697*(Journal!$H697-Journal!$E697)&lt;=0),"TP2 WRONG SIDE",IF(AND(ISNUMBER(Journal!$I697),G697*(Journal!$I697-Journal!$E697)&lt;=0),"TP3 WRONG SIDE",IF(Journal!$K697="","OPEN",IF(AND(Journal!$M697&lt;&gt;"",OR(NOT(ISNUMBER(Journal!$M697)),Journal!$M697&lt;=0,Journal!$M697&gt;=1)),"TP1 % INVALID",IF(Journal!$K697="SL","OK",IF(Journal!$K697="TP",IF(ISNUMBER(Journal!$G697),"OK","TP1 MISSING"),IF(Journal!$K697="Manual exit",IF(ISNUMBER(Journal!$J697),"OK","MANUAL MISSING"),IF(Journal!$K697="TP1 + Breakeven",IF(ISNUMBER(Journal!$G697),"OK","TP1 MISSING"),IF(Journal!$K697="TP1 + Manual",IF(ISNUMBER(Journal!$G697),IF(ISNUMBER(Journal!$J697),"OK","MANUAL MISSING"),IF(ISNUMBER(Journal!$J697),"TP1 MISSING","TP1 &amp; MANUAL MISSING")),IF(Journal!$K697="Multiple TP",IF(ISNUMBER(Journal!$G697),IF(ISNUMBER(Journal!$H697),"OK","TP2 MISSING"),IF(ISNUMBER(Journal!$H697),"TP1 MISSING","TP1 &amp; TP2 MISSING")),"UNKNOWN OUTCOME")))))))))))))</f>
        <v>0</v>
      </c>
      <c r="K697">
        <f>J697="OK"</f>
        <v>0</v>
      </c>
      <c r="L697">
        <f>IF(ISNUMBER(Journal!$M697),Journal!$M697,0.5)</f>
        <v>0</v>
      </c>
      <c r="M697">
        <f>IF(NOT(K697),"",G697*IF(Journal!$K697="SL",Journal!$F697-Journal!$E697,IF(Journal!$K697="TP",Journal!$G697-Journal!$E697,IF(Journal!$K697="Manual exit",Journal!$J697-Journal!$E697,IF(Journal!$K697="TP1 + Breakeven",L697*(Journal!$G697-Journal!$E697),IF(Journal!$K697="TP1 + Manual",L697*(Journal!$G697-Journal!$E697)+(1-L697)*(Journal!$J697-Journal!$E697),(Journal!$G697+Journal!$H697+IF(ISNUMBER(Journal!$I697),Journal!$I697,0))/IF(ISNUMBER(Journal!$I697),3,2)-Journal!$E697))))))</f>
        <v>0</v>
      </c>
      <c r="N697">
        <f>IF(K697,Journal!$E697+G697*M697,"")</f>
        <v>0</v>
      </c>
      <c r="O697">
        <f>Q696</f>
        <v>0</v>
      </c>
      <c r="P697">
        <f>IF(OR(NOT(A697),I697&lt;&gt;""),"",Journal!$L697)</f>
        <v>0</v>
      </c>
      <c r="Q697">
        <f>O697+IF(K697,V697,0)</f>
        <v>0</v>
      </c>
      <c r="R697">
        <f>IF(P697="","",H697*P697*C697*D697)</f>
        <v>0</v>
      </c>
      <c r="S697">
        <f>IF(K697,M697*P697*C697*D697,"")</f>
        <v>0</v>
      </c>
      <c r="T697">
        <f>IF(K697,-IF(F697&gt;0,F697*Journal!$E697*P697*C697*D697,P697*E697),"")</f>
        <v>0</v>
      </c>
      <c r="U697">
        <f>IF(K697,IF(S697&gt;0,"W",IF(S697&lt;0,"L","B")),"")</f>
        <v>0</v>
      </c>
      <c r="V697">
        <f>IF(K697,S697+T697,"")</f>
        <v>0</v>
      </c>
      <c r="W697">
        <f>IF(K697,V697/O697,"")</f>
        <v>0</v>
      </c>
      <c r="X697">
        <f>IF(K697,M697/H697,"")</f>
        <v>0</v>
      </c>
      <c r="Y697">
        <f>IF(AND(OR(J697="OK",J697="OPEN"),ISNUMBER(Journal!$G697)),G697*(Journal!$G697-Journal!$E697)/H697,"")</f>
        <v>0</v>
      </c>
      <c r="Z697">
        <f>IF(AA697="","",IF(AND(ISNUMBER(Settings!$D$5),ISNUMBER(Settings!$E$5),IF(Settings!$D$5&lt;=Settings!$E$5,AND(AA697&gt;=Settings!$D$5,AA697&lt;Settings!$E$5),OR(AA697&gt;=Settings!$D$5,AA697&lt;Settings!$E$5))),Settings!$A$5,IF(AND(ISNUMBER(Settings!$D$6),ISNUMBER(Settings!$E$6),IF(Settings!$D$6&lt;=Settings!$E$6,AND(AA697&gt;=Settings!$D$6,AA697&lt;Settings!$E$6),OR(AA697&gt;=Settings!$D$6,AA697&lt;Settings!$E$6))),Settings!$A$6,IF(AND(ISNUMBER(Settings!$D$7),ISNUMBER(Settings!$E$7),IF(Settings!$D$7&lt;=Settings!$E$7,AND(AA697&gt;=Settings!$D$7,AA697&lt;Settings!$E$7),OR(AA697&gt;=Settings!$D$7,AA697&lt;Settings!$E$7))),Settings!$A$7,IF(AND(ISNUMBER(Settings!$D$8),ISNUMBER(Settings!$E$8),IF(Settings!$D$8&lt;=Settings!$E$8,AND(AA697&gt;=Settings!$D$8,AA697&lt;Settings!$E$8),OR(AA697&gt;=Settings!$D$8,AA697&lt;Settings!$E$8))),Settings!$A$8,IF(AND(ISNUMBER(Settings!$D$9),ISNUMBER(Settings!$E$9),IF(Settings!$D$9&lt;=Settings!$E$9,AND(AA697&gt;=Settings!$D$9,AA697&lt;Settings!$E$9),OR(AA697&gt;=Settings!$D$9,AA697&lt;Settings!$E$9))),Settings!$A$9,IF(AND(ISNUMBER(Settings!$D$10),ISNUMBER(Settings!$E$10),IF(Settings!$D$10&lt;=Settings!$E$10,AND(AA697&gt;=Settings!$D$10,AA697&lt;Settings!$E$10),OR(AA697&gt;=Settings!$D$10,AA697&lt;Settings!$E$10))),Settings!$A$10,"")))))))</f>
        <v>0</v>
      </c>
      <c r="AA697">
        <f>IF(AND(A697,ISNUMBER(Journal!$B697)),MOD(ROUND(MOD(Journal!$B697,1)*1440,0)-ROUND(Journal!$D$8*60,0),1440),"")</f>
        <v>0</v>
      </c>
      <c r="AB697">
        <f>IF(G697=1,"LONG",IF(G697=-1,"SHORT",""))</f>
        <v>0</v>
      </c>
      <c r="AC697">
        <f>AC696+IF(K697,1,0)</f>
        <v>0</v>
      </c>
      <c r="AD697">
        <f>IF(K697,AC697,"")</f>
        <v>0</v>
      </c>
      <c r="AE697">
        <f>J697="OPEN"</f>
        <v>0</v>
      </c>
      <c r="AF697">
        <f>AND(J697&lt;&gt;"",J697&lt;&gt;"OK",J697&lt;&gt;"OPEN")</f>
        <v>0</v>
      </c>
      <c r="AH697">
        <v>686</v>
      </c>
      <c r="AI697">
        <f>IF(AH697&gt;$AZ$11,"",IF(AH697=0,Journal!$D$3,INDEX($Q$11:$Q$1010,MATCH(AH697,$AD$11:$AD$1010,0))))</f>
        <v>0</v>
      </c>
      <c r="AJ697">
        <v>687</v>
      </c>
      <c r="AK697">
        <f>IF(AJ697&gt;$AZ$11,"",INDEX($P$11:$P$1010,MATCH(AJ697,$AD$11:$AD$1010,0)))</f>
        <v>0</v>
      </c>
    </row>
    <row r="698" spans="1:37">
      <c r="A698">
        <f>COUNTA(Journal!A698:M698)&gt;0</f>
        <v>0</v>
      </c>
      <c r="B698">
        <f>IF(Journal!$C698="",0,IFERROR(MATCH(Journal!$C698,Markets!$A$5:$A$154,0),0))</f>
        <v>0</v>
      </c>
      <c r="C698">
        <f>IF(B698&gt;0,INDEX(Markets!$C$5:$C$154,B698),"")</f>
        <v>0</v>
      </c>
      <c r="D698">
        <f>IF(B698&gt;0,INDEX(Markets!$F$5:$F$154,B698),"")</f>
        <v>0</v>
      </c>
      <c r="E698">
        <f>IF(B698&gt;0,IF(INDEX(Markets!$G$5:$G$154,B698)="",Journal!$D$4,INDEX(Markets!$G$5:$G$154,B698)),"")</f>
        <v>0</v>
      </c>
      <c r="F698">
        <f>IF(B698&gt;0,N(INDEX(Markets!$H$5:$H$154,B698)),0)</f>
        <v>0</v>
      </c>
      <c r="G698">
        <f>IF(Journal!$D698="LONG",1,IF(Journal!$D698="SHORT",-1,0))</f>
        <v>0</v>
      </c>
      <c r="H698">
        <f>IF(AND(ISNUMBER(Journal!$E698),ISNUMBER(Journal!$F698)),ABS(Journal!$E698-Journal!$F698),"")</f>
        <v>0</v>
      </c>
      <c r="I698">
        <f>IF(NOT(A698),"",IF(Journal!$C698="","INSTRUMENT MISSING",IF(B698=0,"UNKNOWN INSTRUMENT",IF(OR(NOT(ISNUMBER(C698)),NOT(ISNUMBER(D698))),"INSTRUMENT SPECS MISSING",IF(OR(C698&lt;=0,D698&lt;=0),"INSTRUMENT SPECS MISSING",IF(NOT(ISNUMBER(Journal!$E698)),"ENTRY MISSING",IF(NOT(ISNUMBER(Journal!$F698)),"SL MISSING",IF(Journal!$F698=Journal!$E698,"SL = ENTRY",IF(G698=0,"DIRECTION MISSING",IF(G698*(Journal!$E698-Journal!$F698)&lt;=0,"SL WRONG SIDE",IF(NOT(AND(ISNUMBER(Journal!$L698),Journal!$L698&gt;0)),IF(TRUE,"LOTS MISSING","RISK MISSING"),"")))))))))))</f>
        <v>0</v>
      </c>
      <c r="J698">
        <f>IF(NOT(A698),"",IF(I698&lt;&gt;"",I698,IF(AND(ISNUMBER(Journal!$G698),G698*(Journal!$G698-Journal!$E698)&lt;=0),"TP1 WRONG SIDE",IF(AND(ISNUMBER(Journal!$H698),G698*(Journal!$H698-Journal!$E698)&lt;=0),"TP2 WRONG SIDE",IF(AND(ISNUMBER(Journal!$I698),G698*(Journal!$I698-Journal!$E698)&lt;=0),"TP3 WRONG SIDE",IF(Journal!$K698="","OPEN",IF(AND(Journal!$M698&lt;&gt;"",OR(NOT(ISNUMBER(Journal!$M698)),Journal!$M698&lt;=0,Journal!$M698&gt;=1)),"TP1 % INVALID",IF(Journal!$K698="SL","OK",IF(Journal!$K698="TP",IF(ISNUMBER(Journal!$G698),"OK","TP1 MISSING"),IF(Journal!$K698="Manual exit",IF(ISNUMBER(Journal!$J698),"OK","MANUAL MISSING"),IF(Journal!$K698="TP1 + Breakeven",IF(ISNUMBER(Journal!$G698),"OK","TP1 MISSING"),IF(Journal!$K698="TP1 + Manual",IF(ISNUMBER(Journal!$G698),IF(ISNUMBER(Journal!$J698),"OK","MANUAL MISSING"),IF(ISNUMBER(Journal!$J698),"TP1 MISSING","TP1 &amp; MANUAL MISSING")),IF(Journal!$K698="Multiple TP",IF(ISNUMBER(Journal!$G698),IF(ISNUMBER(Journal!$H698),"OK","TP2 MISSING"),IF(ISNUMBER(Journal!$H698),"TP1 MISSING","TP1 &amp; TP2 MISSING")),"UNKNOWN OUTCOME")))))))))))))</f>
        <v>0</v>
      </c>
      <c r="K698">
        <f>J698="OK"</f>
        <v>0</v>
      </c>
      <c r="L698">
        <f>IF(ISNUMBER(Journal!$M698),Journal!$M698,0.5)</f>
        <v>0</v>
      </c>
      <c r="M698">
        <f>IF(NOT(K698),"",G698*IF(Journal!$K698="SL",Journal!$F698-Journal!$E698,IF(Journal!$K698="TP",Journal!$G698-Journal!$E698,IF(Journal!$K698="Manual exit",Journal!$J698-Journal!$E698,IF(Journal!$K698="TP1 + Breakeven",L698*(Journal!$G698-Journal!$E698),IF(Journal!$K698="TP1 + Manual",L698*(Journal!$G698-Journal!$E698)+(1-L698)*(Journal!$J698-Journal!$E698),(Journal!$G698+Journal!$H698+IF(ISNUMBER(Journal!$I698),Journal!$I698,0))/IF(ISNUMBER(Journal!$I698),3,2)-Journal!$E698))))))</f>
        <v>0</v>
      </c>
      <c r="N698">
        <f>IF(K698,Journal!$E698+G698*M698,"")</f>
        <v>0</v>
      </c>
      <c r="O698">
        <f>Q697</f>
        <v>0</v>
      </c>
      <c r="P698">
        <f>IF(OR(NOT(A698),I698&lt;&gt;""),"",Journal!$L698)</f>
        <v>0</v>
      </c>
      <c r="Q698">
        <f>O698+IF(K698,V698,0)</f>
        <v>0</v>
      </c>
      <c r="R698">
        <f>IF(P698="","",H698*P698*C698*D698)</f>
        <v>0</v>
      </c>
      <c r="S698">
        <f>IF(K698,M698*P698*C698*D698,"")</f>
        <v>0</v>
      </c>
      <c r="T698">
        <f>IF(K698,-IF(F698&gt;0,F698*Journal!$E698*P698*C698*D698,P698*E698),"")</f>
        <v>0</v>
      </c>
      <c r="U698">
        <f>IF(K698,IF(S698&gt;0,"W",IF(S698&lt;0,"L","B")),"")</f>
        <v>0</v>
      </c>
      <c r="V698">
        <f>IF(K698,S698+T698,"")</f>
        <v>0</v>
      </c>
      <c r="W698">
        <f>IF(K698,V698/O698,"")</f>
        <v>0</v>
      </c>
      <c r="X698">
        <f>IF(K698,M698/H698,"")</f>
        <v>0</v>
      </c>
      <c r="Y698">
        <f>IF(AND(OR(J698="OK",J698="OPEN"),ISNUMBER(Journal!$G698)),G698*(Journal!$G698-Journal!$E698)/H698,"")</f>
        <v>0</v>
      </c>
      <c r="Z698">
        <f>IF(AA698="","",IF(AND(ISNUMBER(Settings!$D$5),ISNUMBER(Settings!$E$5),IF(Settings!$D$5&lt;=Settings!$E$5,AND(AA698&gt;=Settings!$D$5,AA698&lt;Settings!$E$5),OR(AA698&gt;=Settings!$D$5,AA698&lt;Settings!$E$5))),Settings!$A$5,IF(AND(ISNUMBER(Settings!$D$6),ISNUMBER(Settings!$E$6),IF(Settings!$D$6&lt;=Settings!$E$6,AND(AA698&gt;=Settings!$D$6,AA698&lt;Settings!$E$6),OR(AA698&gt;=Settings!$D$6,AA698&lt;Settings!$E$6))),Settings!$A$6,IF(AND(ISNUMBER(Settings!$D$7),ISNUMBER(Settings!$E$7),IF(Settings!$D$7&lt;=Settings!$E$7,AND(AA698&gt;=Settings!$D$7,AA698&lt;Settings!$E$7),OR(AA698&gt;=Settings!$D$7,AA698&lt;Settings!$E$7))),Settings!$A$7,IF(AND(ISNUMBER(Settings!$D$8),ISNUMBER(Settings!$E$8),IF(Settings!$D$8&lt;=Settings!$E$8,AND(AA698&gt;=Settings!$D$8,AA698&lt;Settings!$E$8),OR(AA698&gt;=Settings!$D$8,AA698&lt;Settings!$E$8))),Settings!$A$8,IF(AND(ISNUMBER(Settings!$D$9),ISNUMBER(Settings!$E$9),IF(Settings!$D$9&lt;=Settings!$E$9,AND(AA698&gt;=Settings!$D$9,AA698&lt;Settings!$E$9),OR(AA698&gt;=Settings!$D$9,AA698&lt;Settings!$E$9))),Settings!$A$9,IF(AND(ISNUMBER(Settings!$D$10),ISNUMBER(Settings!$E$10),IF(Settings!$D$10&lt;=Settings!$E$10,AND(AA698&gt;=Settings!$D$10,AA698&lt;Settings!$E$10),OR(AA698&gt;=Settings!$D$10,AA698&lt;Settings!$E$10))),Settings!$A$10,"")))))))</f>
        <v>0</v>
      </c>
      <c r="AA698">
        <f>IF(AND(A698,ISNUMBER(Journal!$B698)),MOD(ROUND(MOD(Journal!$B698,1)*1440,0)-ROUND(Journal!$D$8*60,0),1440),"")</f>
        <v>0</v>
      </c>
      <c r="AB698">
        <f>IF(G698=1,"LONG",IF(G698=-1,"SHORT",""))</f>
        <v>0</v>
      </c>
      <c r="AC698">
        <f>AC697+IF(K698,1,0)</f>
        <v>0</v>
      </c>
      <c r="AD698">
        <f>IF(K698,AC698,"")</f>
        <v>0</v>
      </c>
      <c r="AE698">
        <f>J698="OPEN"</f>
        <v>0</v>
      </c>
      <c r="AF698">
        <f>AND(J698&lt;&gt;"",J698&lt;&gt;"OK",J698&lt;&gt;"OPEN")</f>
        <v>0</v>
      </c>
      <c r="AH698">
        <v>687</v>
      </c>
      <c r="AI698">
        <f>IF(AH698&gt;$AZ$11,"",IF(AH698=0,Journal!$D$3,INDEX($Q$11:$Q$1010,MATCH(AH698,$AD$11:$AD$1010,0))))</f>
        <v>0</v>
      </c>
      <c r="AJ698">
        <v>688</v>
      </c>
      <c r="AK698">
        <f>IF(AJ698&gt;$AZ$11,"",INDEX($P$11:$P$1010,MATCH(AJ698,$AD$11:$AD$1010,0)))</f>
        <v>0</v>
      </c>
    </row>
    <row r="699" spans="1:37">
      <c r="A699">
        <f>COUNTA(Journal!A699:M699)&gt;0</f>
        <v>0</v>
      </c>
      <c r="B699">
        <f>IF(Journal!$C699="",0,IFERROR(MATCH(Journal!$C699,Markets!$A$5:$A$154,0),0))</f>
        <v>0</v>
      </c>
      <c r="C699">
        <f>IF(B699&gt;0,INDEX(Markets!$C$5:$C$154,B699),"")</f>
        <v>0</v>
      </c>
      <c r="D699">
        <f>IF(B699&gt;0,INDEX(Markets!$F$5:$F$154,B699),"")</f>
        <v>0</v>
      </c>
      <c r="E699">
        <f>IF(B699&gt;0,IF(INDEX(Markets!$G$5:$G$154,B699)="",Journal!$D$4,INDEX(Markets!$G$5:$G$154,B699)),"")</f>
        <v>0</v>
      </c>
      <c r="F699">
        <f>IF(B699&gt;0,N(INDEX(Markets!$H$5:$H$154,B699)),0)</f>
        <v>0</v>
      </c>
      <c r="G699">
        <f>IF(Journal!$D699="LONG",1,IF(Journal!$D699="SHORT",-1,0))</f>
        <v>0</v>
      </c>
      <c r="H699">
        <f>IF(AND(ISNUMBER(Journal!$E699),ISNUMBER(Journal!$F699)),ABS(Journal!$E699-Journal!$F699),"")</f>
        <v>0</v>
      </c>
      <c r="I699">
        <f>IF(NOT(A699),"",IF(Journal!$C699="","INSTRUMENT MISSING",IF(B699=0,"UNKNOWN INSTRUMENT",IF(OR(NOT(ISNUMBER(C699)),NOT(ISNUMBER(D699))),"INSTRUMENT SPECS MISSING",IF(OR(C699&lt;=0,D699&lt;=0),"INSTRUMENT SPECS MISSING",IF(NOT(ISNUMBER(Journal!$E699)),"ENTRY MISSING",IF(NOT(ISNUMBER(Journal!$F699)),"SL MISSING",IF(Journal!$F699=Journal!$E699,"SL = ENTRY",IF(G699=0,"DIRECTION MISSING",IF(G699*(Journal!$E699-Journal!$F699)&lt;=0,"SL WRONG SIDE",IF(NOT(AND(ISNUMBER(Journal!$L699),Journal!$L699&gt;0)),IF(TRUE,"LOTS MISSING","RISK MISSING"),"")))))))))))</f>
        <v>0</v>
      </c>
      <c r="J699">
        <f>IF(NOT(A699),"",IF(I699&lt;&gt;"",I699,IF(AND(ISNUMBER(Journal!$G699),G699*(Journal!$G699-Journal!$E699)&lt;=0),"TP1 WRONG SIDE",IF(AND(ISNUMBER(Journal!$H699),G699*(Journal!$H699-Journal!$E699)&lt;=0),"TP2 WRONG SIDE",IF(AND(ISNUMBER(Journal!$I699),G699*(Journal!$I699-Journal!$E699)&lt;=0),"TP3 WRONG SIDE",IF(Journal!$K699="","OPEN",IF(AND(Journal!$M699&lt;&gt;"",OR(NOT(ISNUMBER(Journal!$M699)),Journal!$M699&lt;=0,Journal!$M699&gt;=1)),"TP1 % INVALID",IF(Journal!$K699="SL","OK",IF(Journal!$K699="TP",IF(ISNUMBER(Journal!$G699),"OK","TP1 MISSING"),IF(Journal!$K699="Manual exit",IF(ISNUMBER(Journal!$J699),"OK","MANUAL MISSING"),IF(Journal!$K699="TP1 + Breakeven",IF(ISNUMBER(Journal!$G699),"OK","TP1 MISSING"),IF(Journal!$K699="TP1 + Manual",IF(ISNUMBER(Journal!$G699),IF(ISNUMBER(Journal!$J699),"OK","MANUAL MISSING"),IF(ISNUMBER(Journal!$J699),"TP1 MISSING","TP1 &amp; MANUAL MISSING")),IF(Journal!$K699="Multiple TP",IF(ISNUMBER(Journal!$G699),IF(ISNUMBER(Journal!$H699),"OK","TP2 MISSING"),IF(ISNUMBER(Journal!$H699),"TP1 MISSING","TP1 &amp; TP2 MISSING")),"UNKNOWN OUTCOME")))))))))))))</f>
        <v>0</v>
      </c>
      <c r="K699">
        <f>J699="OK"</f>
        <v>0</v>
      </c>
      <c r="L699">
        <f>IF(ISNUMBER(Journal!$M699),Journal!$M699,0.5)</f>
        <v>0</v>
      </c>
      <c r="M699">
        <f>IF(NOT(K699),"",G699*IF(Journal!$K699="SL",Journal!$F699-Journal!$E699,IF(Journal!$K699="TP",Journal!$G699-Journal!$E699,IF(Journal!$K699="Manual exit",Journal!$J699-Journal!$E699,IF(Journal!$K699="TP1 + Breakeven",L699*(Journal!$G699-Journal!$E699),IF(Journal!$K699="TP1 + Manual",L699*(Journal!$G699-Journal!$E699)+(1-L699)*(Journal!$J699-Journal!$E699),(Journal!$G699+Journal!$H699+IF(ISNUMBER(Journal!$I699),Journal!$I699,0))/IF(ISNUMBER(Journal!$I699),3,2)-Journal!$E699))))))</f>
        <v>0</v>
      </c>
      <c r="N699">
        <f>IF(K699,Journal!$E699+G699*M699,"")</f>
        <v>0</v>
      </c>
      <c r="O699">
        <f>Q698</f>
        <v>0</v>
      </c>
      <c r="P699">
        <f>IF(OR(NOT(A699),I699&lt;&gt;""),"",Journal!$L699)</f>
        <v>0</v>
      </c>
      <c r="Q699">
        <f>O699+IF(K699,V699,0)</f>
        <v>0</v>
      </c>
      <c r="R699">
        <f>IF(P699="","",H699*P699*C699*D699)</f>
        <v>0</v>
      </c>
      <c r="S699">
        <f>IF(K699,M699*P699*C699*D699,"")</f>
        <v>0</v>
      </c>
      <c r="T699">
        <f>IF(K699,-IF(F699&gt;0,F699*Journal!$E699*P699*C699*D699,P699*E699),"")</f>
        <v>0</v>
      </c>
      <c r="U699">
        <f>IF(K699,IF(S699&gt;0,"W",IF(S699&lt;0,"L","B")),"")</f>
        <v>0</v>
      </c>
      <c r="V699">
        <f>IF(K699,S699+T699,"")</f>
        <v>0</v>
      </c>
      <c r="W699">
        <f>IF(K699,V699/O699,"")</f>
        <v>0</v>
      </c>
      <c r="X699">
        <f>IF(K699,M699/H699,"")</f>
        <v>0</v>
      </c>
      <c r="Y699">
        <f>IF(AND(OR(J699="OK",J699="OPEN"),ISNUMBER(Journal!$G699)),G699*(Journal!$G699-Journal!$E699)/H699,"")</f>
        <v>0</v>
      </c>
      <c r="Z699">
        <f>IF(AA699="","",IF(AND(ISNUMBER(Settings!$D$5),ISNUMBER(Settings!$E$5),IF(Settings!$D$5&lt;=Settings!$E$5,AND(AA699&gt;=Settings!$D$5,AA699&lt;Settings!$E$5),OR(AA699&gt;=Settings!$D$5,AA699&lt;Settings!$E$5))),Settings!$A$5,IF(AND(ISNUMBER(Settings!$D$6),ISNUMBER(Settings!$E$6),IF(Settings!$D$6&lt;=Settings!$E$6,AND(AA699&gt;=Settings!$D$6,AA699&lt;Settings!$E$6),OR(AA699&gt;=Settings!$D$6,AA699&lt;Settings!$E$6))),Settings!$A$6,IF(AND(ISNUMBER(Settings!$D$7),ISNUMBER(Settings!$E$7),IF(Settings!$D$7&lt;=Settings!$E$7,AND(AA699&gt;=Settings!$D$7,AA699&lt;Settings!$E$7),OR(AA699&gt;=Settings!$D$7,AA699&lt;Settings!$E$7))),Settings!$A$7,IF(AND(ISNUMBER(Settings!$D$8),ISNUMBER(Settings!$E$8),IF(Settings!$D$8&lt;=Settings!$E$8,AND(AA699&gt;=Settings!$D$8,AA699&lt;Settings!$E$8),OR(AA699&gt;=Settings!$D$8,AA699&lt;Settings!$E$8))),Settings!$A$8,IF(AND(ISNUMBER(Settings!$D$9),ISNUMBER(Settings!$E$9),IF(Settings!$D$9&lt;=Settings!$E$9,AND(AA699&gt;=Settings!$D$9,AA699&lt;Settings!$E$9),OR(AA699&gt;=Settings!$D$9,AA699&lt;Settings!$E$9))),Settings!$A$9,IF(AND(ISNUMBER(Settings!$D$10),ISNUMBER(Settings!$E$10),IF(Settings!$D$10&lt;=Settings!$E$10,AND(AA699&gt;=Settings!$D$10,AA699&lt;Settings!$E$10),OR(AA699&gt;=Settings!$D$10,AA699&lt;Settings!$E$10))),Settings!$A$10,"")))))))</f>
        <v>0</v>
      </c>
      <c r="AA699">
        <f>IF(AND(A699,ISNUMBER(Journal!$B699)),MOD(ROUND(MOD(Journal!$B699,1)*1440,0)-ROUND(Journal!$D$8*60,0),1440),"")</f>
        <v>0</v>
      </c>
      <c r="AB699">
        <f>IF(G699=1,"LONG",IF(G699=-1,"SHORT",""))</f>
        <v>0</v>
      </c>
      <c r="AC699">
        <f>AC698+IF(K699,1,0)</f>
        <v>0</v>
      </c>
      <c r="AD699">
        <f>IF(K699,AC699,"")</f>
        <v>0</v>
      </c>
      <c r="AE699">
        <f>J699="OPEN"</f>
        <v>0</v>
      </c>
      <c r="AF699">
        <f>AND(J699&lt;&gt;"",J699&lt;&gt;"OK",J699&lt;&gt;"OPEN")</f>
        <v>0</v>
      </c>
      <c r="AH699">
        <v>688</v>
      </c>
      <c r="AI699">
        <f>IF(AH699&gt;$AZ$11,"",IF(AH699=0,Journal!$D$3,INDEX($Q$11:$Q$1010,MATCH(AH699,$AD$11:$AD$1010,0))))</f>
        <v>0</v>
      </c>
      <c r="AJ699">
        <v>689</v>
      </c>
      <c r="AK699">
        <f>IF(AJ699&gt;$AZ$11,"",INDEX($P$11:$P$1010,MATCH(AJ699,$AD$11:$AD$1010,0)))</f>
        <v>0</v>
      </c>
    </row>
    <row r="700" spans="1:37">
      <c r="A700">
        <f>COUNTA(Journal!A700:M700)&gt;0</f>
        <v>0</v>
      </c>
      <c r="B700">
        <f>IF(Journal!$C700="",0,IFERROR(MATCH(Journal!$C700,Markets!$A$5:$A$154,0),0))</f>
        <v>0</v>
      </c>
      <c r="C700">
        <f>IF(B700&gt;0,INDEX(Markets!$C$5:$C$154,B700),"")</f>
        <v>0</v>
      </c>
      <c r="D700">
        <f>IF(B700&gt;0,INDEX(Markets!$F$5:$F$154,B700),"")</f>
        <v>0</v>
      </c>
      <c r="E700">
        <f>IF(B700&gt;0,IF(INDEX(Markets!$G$5:$G$154,B700)="",Journal!$D$4,INDEX(Markets!$G$5:$G$154,B700)),"")</f>
        <v>0</v>
      </c>
      <c r="F700">
        <f>IF(B700&gt;0,N(INDEX(Markets!$H$5:$H$154,B700)),0)</f>
        <v>0</v>
      </c>
      <c r="G700">
        <f>IF(Journal!$D700="LONG",1,IF(Journal!$D700="SHORT",-1,0))</f>
        <v>0</v>
      </c>
      <c r="H700">
        <f>IF(AND(ISNUMBER(Journal!$E700),ISNUMBER(Journal!$F700)),ABS(Journal!$E700-Journal!$F700),"")</f>
        <v>0</v>
      </c>
      <c r="I700">
        <f>IF(NOT(A700),"",IF(Journal!$C700="","INSTRUMENT MISSING",IF(B700=0,"UNKNOWN INSTRUMENT",IF(OR(NOT(ISNUMBER(C700)),NOT(ISNUMBER(D700))),"INSTRUMENT SPECS MISSING",IF(OR(C700&lt;=0,D700&lt;=0),"INSTRUMENT SPECS MISSING",IF(NOT(ISNUMBER(Journal!$E700)),"ENTRY MISSING",IF(NOT(ISNUMBER(Journal!$F700)),"SL MISSING",IF(Journal!$F700=Journal!$E700,"SL = ENTRY",IF(G700=0,"DIRECTION MISSING",IF(G700*(Journal!$E700-Journal!$F700)&lt;=0,"SL WRONG SIDE",IF(NOT(AND(ISNUMBER(Journal!$L700),Journal!$L700&gt;0)),IF(TRUE,"LOTS MISSING","RISK MISSING"),"")))))))))))</f>
        <v>0</v>
      </c>
      <c r="J700">
        <f>IF(NOT(A700),"",IF(I700&lt;&gt;"",I700,IF(AND(ISNUMBER(Journal!$G700),G700*(Journal!$G700-Journal!$E700)&lt;=0),"TP1 WRONG SIDE",IF(AND(ISNUMBER(Journal!$H700),G700*(Journal!$H700-Journal!$E700)&lt;=0),"TP2 WRONG SIDE",IF(AND(ISNUMBER(Journal!$I700),G700*(Journal!$I700-Journal!$E700)&lt;=0),"TP3 WRONG SIDE",IF(Journal!$K700="","OPEN",IF(AND(Journal!$M700&lt;&gt;"",OR(NOT(ISNUMBER(Journal!$M700)),Journal!$M700&lt;=0,Journal!$M700&gt;=1)),"TP1 % INVALID",IF(Journal!$K700="SL","OK",IF(Journal!$K700="TP",IF(ISNUMBER(Journal!$G700),"OK","TP1 MISSING"),IF(Journal!$K700="Manual exit",IF(ISNUMBER(Journal!$J700),"OK","MANUAL MISSING"),IF(Journal!$K700="TP1 + Breakeven",IF(ISNUMBER(Journal!$G700),"OK","TP1 MISSING"),IF(Journal!$K700="TP1 + Manual",IF(ISNUMBER(Journal!$G700),IF(ISNUMBER(Journal!$J700),"OK","MANUAL MISSING"),IF(ISNUMBER(Journal!$J700),"TP1 MISSING","TP1 &amp; MANUAL MISSING")),IF(Journal!$K700="Multiple TP",IF(ISNUMBER(Journal!$G700),IF(ISNUMBER(Journal!$H700),"OK","TP2 MISSING"),IF(ISNUMBER(Journal!$H700),"TP1 MISSING","TP1 &amp; TP2 MISSING")),"UNKNOWN OUTCOME")))))))))))))</f>
        <v>0</v>
      </c>
      <c r="K700">
        <f>J700="OK"</f>
        <v>0</v>
      </c>
      <c r="L700">
        <f>IF(ISNUMBER(Journal!$M700),Journal!$M700,0.5)</f>
        <v>0</v>
      </c>
      <c r="M700">
        <f>IF(NOT(K700),"",G700*IF(Journal!$K700="SL",Journal!$F700-Journal!$E700,IF(Journal!$K700="TP",Journal!$G700-Journal!$E700,IF(Journal!$K700="Manual exit",Journal!$J700-Journal!$E700,IF(Journal!$K700="TP1 + Breakeven",L700*(Journal!$G700-Journal!$E700),IF(Journal!$K700="TP1 + Manual",L700*(Journal!$G700-Journal!$E700)+(1-L700)*(Journal!$J700-Journal!$E700),(Journal!$G700+Journal!$H700+IF(ISNUMBER(Journal!$I700),Journal!$I700,0))/IF(ISNUMBER(Journal!$I700),3,2)-Journal!$E700))))))</f>
        <v>0</v>
      </c>
      <c r="N700">
        <f>IF(K700,Journal!$E700+G700*M700,"")</f>
        <v>0</v>
      </c>
      <c r="O700">
        <f>Q699</f>
        <v>0</v>
      </c>
      <c r="P700">
        <f>IF(OR(NOT(A700),I700&lt;&gt;""),"",Journal!$L700)</f>
        <v>0</v>
      </c>
      <c r="Q700">
        <f>O700+IF(K700,V700,0)</f>
        <v>0</v>
      </c>
      <c r="R700">
        <f>IF(P700="","",H700*P700*C700*D700)</f>
        <v>0</v>
      </c>
      <c r="S700">
        <f>IF(K700,M700*P700*C700*D700,"")</f>
        <v>0</v>
      </c>
      <c r="T700">
        <f>IF(K700,-IF(F700&gt;0,F700*Journal!$E700*P700*C700*D700,P700*E700),"")</f>
        <v>0</v>
      </c>
      <c r="U700">
        <f>IF(K700,IF(S700&gt;0,"W",IF(S700&lt;0,"L","B")),"")</f>
        <v>0</v>
      </c>
      <c r="V700">
        <f>IF(K700,S700+T700,"")</f>
        <v>0</v>
      </c>
      <c r="W700">
        <f>IF(K700,V700/O700,"")</f>
        <v>0</v>
      </c>
      <c r="X700">
        <f>IF(K700,M700/H700,"")</f>
        <v>0</v>
      </c>
      <c r="Y700">
        <f>IF(AND(OR(J700="OK",J700="OPEN"),ISNUMBER(Journal!$G700)),G700*(Journal!$G700-Journal!$E700)/H700,"")</f>
        <v>0</v>
      </c>
      <c r="Z700">
        <f>IF(AA700="","",IF(AND(ISNUMBER(Settings!$D$5),ISNUMBER(Settings!$E$5),IF(Settings!$D$5&lt;=Settings!$E$5,AND(AA700&gt;=Settings!$D$5,AA700&lt;Settings!$E$5),OR(AA700&gt;=Settings!$D$5,AA700&lt;Settings!$E$5))),Settings!$A$5,IF(AND(ISNUMBER(Settings!$D$6),ISNUMBER(Settings!$E$6),IF(Settings!$D$6&lt;=Settings!$E$6,AND(AA700&gt;=Settings!$D$6,AA700&lt;Settings!$E$6),OR(AA700&gt;=Settings!$D$6,AA700&lt;Settings!$E$6))),Settings!$A$6,IF(AND(ISNUMBER(Settings!$D$7),ISNUMBER(Settings!$E$7),IF(Settings!$D$7&lt;=Settings!$E$7,AND(AA700&gt;=Settings!$D$7,AA700&lt;Settings!$E$7),OR(AA700&gt;=Settings!$D$7,AA700&lt;Settings!$E$7))),Settings!$A$7,IF(AND(ISNUMBER(Settings!$D$8),ISNUMBER(Settings!$E$8),IF(Settings!$D$8&lt;=Settings!$E$8,AND(AA700&gt;=Settings!$D$8,AA700&lt;Settings!$E$8),OR(AA700&gt;=Settings!$D$8,AA700&lt;Settings!$E$8))),Settings!$A$8,IF(AND(ISNUMBER(Settings!$D$9),ISNUMBER(Settings!$E$9),IF(Settings!$D$9&lt;=Settings!$E$9,AND(AA700&gt;=Settings!$D$9,AA700&lt;Settings!$E$9),OR(AA700&gt;=Settings!$D$9,AA700&lt;Settings!$E$9))),Settings!$A$9,IF(AND(ISNUMBER(Settings!$D$10),ISNUMBER(Settings!$E$10),IF(Settings!$D$10&lt;=Settings!$E$10,AND(AA700&gt;=Settings!$D$10,AA700&lt;Settings!$E$10),OR(AA700&gt;=Settings!$D$10,AA700&lt;Settings!$E$10))),Settings!$A$10,"")))))))</f>
        <v>0</v>
      </c>
      <c r="AA700">
        <f>IF(AND(A700,ISNUMBER(Journal!$B700)),MOD(ROUND(MOD(Journal!$B700,1)*1440,0)-ROUND(Journal!$D$8*60,0),1440),"")</f>
        <v>0</v>
      </c>
      <c r="AB700">
        <f>IF(G700=1,"LONG",IF(G700=-1,"SHORT",""))</f>
        <v>0</v>
      </c>
      <c r="AC700">
        <f>AC699+IF(K700,1,0)</f>
        <v>0</v>
      </c>
      <c r="AD700">
        <f>IF(K700,AC700,"")</f>
        <v>0</v>
      </c>
      <c r="AE700">
        <f>J700="OPEN"</f>
        <v>0</v>
      </c>
      <c r="AF700">
        <f>AND(J700&lt;&gt;"",J700&lt;&gt;"OK",J700&lt;&gt;"OPEN")</f>
        <v>0</v>
      </c>
      <c r="AH700">
        <v>689</v>
      </c>
      <c r="AI700">
        <f>IF(AH700&gt;$AZ$11,"",IF(AH700=0,Journal!$D$3,INDEX($Q$11:$Q$1010,MATCH(AH700,$AD$11:$AD$1010,0))))</f>
        <v>0</v>
      </c>
      <c r="AJ700">
        <v>690</v>
      </c>
      <c r="AK700">
        <f>IF(AJ700&gt;$AZ$11,"",INDEX($P$11:$P$1010,MATCH(AJ700,$AD$11:$AD$1010,0)))</f>
        <v>0</v>
      </c>
    </row>
    <row r="701" spans="1:37">
      <c r="A701">
        <f>COUNTA(Journal!A701:M701)&gt;0</f>
        <v>0</v>
      </c>
      <c r="B701">
        <f>IF(Journal!$C701="",0,IFERROR(MATCH(Journal!$C701,Markets!$A$5:$A$154,0),0))</f>
        <v>0</v>
      </c>
      <c r="C701">
        <f>IF(B701&gt;0,INDEX(Markets!$C$5:$C$154,B701),"")</f>
        <v>0</v>
      </c>
      <c r="D701">
        <f>IF(B701&gt;0,INDEX(Markets!$F$5:$F$154,B701),"")</f>
        <v>0</v>
      </c>
      <c r="E701">
        <f>IF(B701&gt;0,IF(INDEX(Markets!$G$5:$G$154,B701)="",Journal!$D$4,INDEX(Markets!$G$5:$G$154,B701)),"")</f>
        <v>0</v>
      </c>
      <c r="F701">
        <f>IF(B701&gt;0,N(INDEX(Markets!$H$5:$H$154,B701)),0)</f>
        <v>0</v>
      </c>
      <c r="G701">
        <f>IF(Journal!$D701="LONG",1,IF(Journal!$D701="SHORT",-1,0))</f>
        <v>0</v>
      </c>
      <c r="H701">
        <f>IF(AND(ISNUMBER(Journal!$E701),ISNUMBER(Journal!$F701)),ABS(Journal!$E701-Journal!$F701),"")</f>
        <v>0</v>
      </c>
      <c r="I701">
        <f>IF(NOT(A701),"",IF(Journal!$C701="","INSTRUMENT MISSING",IF(B701=0,"UNKNOWN INSTRUMENT",IF(OR(NOT(ISNUMBER(C701)),NOT(ISNUMBER(D701))),"INSTRUMENT SPECS MISSING",IF(OR(C701&lt;=0,D701&lt;=0),"INSTRUMENT SPECS MISSING",IF(NOT(ISNUMBER(Journal!$E701)),"ENTRY MISSING",IF(NOT(ISNUMBER(Journal!$F701)),"SL MISSING",IF(Journal!$F701=Journal!$E701,"SL = ENTRY",IF(G701=0,"DIRECTION MISSING",IF(G701*(Journal!$E701-Journal!$F701)&lt;=0,"SL WRONG SIDE",IF(NOT(AND(ISNUMBER(Journal!$L701),Journal!$L701&gt;0)),IF(TRUE,"LOTS MISSING","RISK MISSING"),"")))))))))))</f>
        <v>0</v>
      </c>
      <c r="J701">
        <f>IF(NOT(A701),"",IF(I701&lt;&gt;"",I701,IF(AND(ISNUMBER(Journal!$G701),G701*(Journal!$G701-Journal!$E701)&lt;=0),"TP1 WRONG SIDE",IF(AND(ISNUMBER(Journal!$H701),G701*(Journal!$H701-Journal!$E701)&lt;=0),"TP2 WRONG SIDE",IF(AND(ISNUMBER(Journal!$I701),G701*(Journal!$I701-Journal!$E701)&lt;=0),"TP3 WRONG SIDE",IF(Journal!$K701="","OPEN",IF(AND(Journal!$M701&lt;&gt;"",OR(NOT(ISNUMBER(Journal!$M701)),Journal!$M701&lt;=0,Journal!$M701&gt;=1)),"TP1 % INVALID",IF(Journal!$K701="SL","OK",IF(Journal!$K701="TP",IF(ISNUMBER(Journal!$G701),"OK","TP1 MISSING"),IF(Journal!$K701="Manual exit",IF(ISNUMBER(Journal!$J701),"OK","MANUAL MISSING"),IF(Journal!$K701="TP1 + Breakeven",IF(ISNUMBER(Journal!$G701),"OK","TP1 MISSING"),IF(Journal!$K701="TP1 + Manual",IF(ISNUMBER(Journal!$G701),IF(ISNUMBER(Journal!$J701),"OK","MANUAL MISSING"),IF(ISNUMBER(Journal!$J701),"TP1 MISSING","TP1 &amp; MANUAL MISSING")),IF(Journal!$K701="Multiple TP",IF(ISNUMBER(Journal!$G701),IF(ISNUMBER(Journal!$H701),"OK","TP2 MISSING"),IF(ISNUMBER(Journal!$H701),"TP1 MISSING","TP1 &amp; TP2 MISSING")),"UNKNOWN OUTCOME")))))))))))))</f>
        <v>0</v>
      </c>
      <c r="K701">
        <f>J701="OK"</f>
        <v>0</v>
      </c>
      <c r="L701">
        <f>IF(ISNUMBER(Journal!$M701),Journal!$M701,0.5)</f>
        <v>0</v>
      </c>
      <c r="M701">
        <f>IF(NOT(K701),"",G701*IF(Journal!$K701="SL",Journal!$F701-Journal!$E701,IF(Journal!$K701="TP",Journal!$G701-Journal!$E701,IF(Journal!$K701="Manual exit",Journal!$J701-Journal!$E701,IF(Journal!$K701="TP1 + Breakeven",L701*(Journal!$G701-Journal!$E701),IF(Journal!$K701="TP1 + Manual",L701*(Journal!$G701-Journal!$E701)+(1-L701)*(Journal!$J701-Journal!$E701),(Journal!$G701+Journal!$H701+IF(ISNUMBER(Journal!$I701),Journal!$I701,0))/IF(ISNUMBER(Journal!$I701),3,2)-Journal!$E701))))))</f>
        <v>0</v>
      </c>
      <c r="N701">
        <f>IF(K701,Journal!$E701+G701*M701,"")</f>
        <v>0</v>
      </c>
      <c r="O701">
        <f>Q700</f>
        <v>0</v>
      </c>
      <c r="P701">
        <f>IF(OR(NOT(A701),I701&lt;&gt;""),"",Journal!$L701)</f>
        <v>0</v>
      </c>
      <c r="Q701">
        <f>O701+IF(K701,V701,0)</f>
        <v>0</v>
      </c>
      <c r="R701">
        <f>IF(P701="","",H701*P701*C701*D701)</f>
        <v>0</v>
      </c>
      <c r="S701">
        <f>IF(K701,M701*P701*C701*D701,"")</f>
        <v>0</v>
      </c>
      <c r="T701">
        <f>IF(K701,-IF(F701&gt;0,F701*Journal!$E701*P701*C701*D701,P701*E701),"")</f>
        <v>0</v>
      </c>
      <c r="U701">
        <f>IF(K701,IF(S701&gt;0,"W",IF(S701&lt;0,"L","B")),"")</f>
        <v>0</v>
      </c>
      <c r="V701">
        <f>IF(K701,S701+T701,"")</f>
        <v>0</v>
      </c>
      <c r="W701">
        <f>IF(K701,V701/O701,"")</f>
        <v>0</v>
      </c>
      <c r="X701">
        <f>IF(K701,M701/H701,"")</f>
        <v>0</v>
      </c>
      <c r="Y701">
        <f>IF(AND(OR(J701="OK",J701="OPEN"),ISNUMBER(Journal!$G701)),G701*(Journal!$G701-Journal!$E701)/H701,"")</f>
        <v>0</v>
      </c>
      <c r="Z701">
        <f>IF(AA701="","",IF(AND(ISNUMBER(Settings!$D$5),ISNUMBER(Settings!$E$5),IF(Settings!$D$5&lt;=Settings!$E$5,AND(AA701&gt;=Settings!$D$5,AA701&lt;Settings!$E$5),OR(AA701&gt;=Settings!$D$5,AA701&lt;Settings!$E$5))),Settings!$A$5,IF(AND(ISNUMBER(Settings!$D$6),ISNUMBER(Settings!$E$6),IF(Settings!$D$6&lt;=Settings!$E$6,AND(AA701&gt;=Settings!$D$6,AA701&lt;Settings!$E$6),OR(AA701&gt;=Settings!$D$6,AA701&lt;Settings!$E$6))),Settings!$A$6,IF(AND(ISNUMBER(Settings!$D$7),ISNUMBER(Settings!$E$7),IF(Settings!$D$7&lt;=Settings!$E$7,AND(AA701&gt;=Settings!$D$7,AA701&lt;Settings!$E$7),OR(AA701&gt;=Settings!$D$7,AA701&lt;Settings!$E$7))),Settings!$A$7,IF(AND(ISNUMBER(Settings!$D$8),ISNUMBER(Settings!$E$8),IF(Settings!$D$8&lt;=Settings!$E$8,AND(AA701&gt;=Settings!$D$8,AA701&lt;Settings!$E$8),OR(AA701&gt;=Settings!$D$8,AA701&lt;Settings!$E$8))),Settings!$A$8,IF(AND(ISNUMBER(Settings!$D$9),ISNUMBER(Settings!$E$9),IF(Settings!$D$9&lt;=Settings!$E$9,AND(AA701&gt;=Settings!$D$9,AA701&lt;Settings!$E$9),OR(AA701&gt;=Settings!$D$9,AA701&lt;Settings!$E$9))),Settings!$A$9,IF(AND(ISNUMBER(Settings!$D$10),ISNUMBER(Settings!$E$10),IF(Settings!$D$10&lt;=Settings!$E$10,AND(AA701&gt;=Settings!$D$10,AA701&lt;Settings!$E$10),OR(AA701&gt;=Settings!$D$10,AA701&lt;Settings!$E$10))),Settings!$A$10,"")))))))</f>
        <v>0</v>
      </c>
      <c r="AA701">
        <f>IF(AND(A701,ISNUMBER(Journal!$B701)),MOD(ROUND(MOD(Journal!$B701,1)*1440,0)-ROUND(Journal!$D$8*60,0),1440),"")</f>
        <v>0</v>
      </c>
      <c r="AB701">
        <f>IF(G701=1,"LONG",IF(G701=-1,"SHORT",""))</f>
        <v>0</v>
      </c>
      <c r="AC701">
        <f>AC700+IF(K701,1,0)</f>
        <v>0</v>
      </c>
      <c r="AD701">
        <f>IF(K701,AC701,"")</f>
        <v>0</v>
      </c>
      <c r="AE701">
        <f>J701="OPEN"</f>
        <v>0</v>
      </c>
      <c r="AF701">
        <f>AND(J701&lt;&gt;"",J701&lt;&gt;"OK",J701&lt;&gt;"OPEN")</f>
        <v>0</v>
      </c>
      <c r="AH701">
        <v>690</v>
      </c>
      <c r="AI701">
        <f>IF(AH701&gt;$AZ$11,"",IF(AH701=0,Journal!$D$3,INDEX($Q$11:$Q$1010,MATCH(AH701,$AD$11:$AD$1010,0))))</f>
        <v>0</v>
      </c>
      <c r="AJ701">
        <v>691</v>
      </c>
      <c r="AK701">
        <f>IF(AJ701&gt;$AZ$11,"",INDEX($P$11:$P$1010,MATCH(AJ701,$AD$11:$AD$1010,0)))</f>
        <v>0</v>
      </c>
    </row>
    <row r="702" spans="1:37">
      <c r="A702">
        <f>COUNTA(Journal!A702:M702)&gt;0</f>
        <v>0</v>
      </c>
      <c r="B702">
        <f>IF(Journal!$C702="",0,IFERROR(MATCH(Journal!$C702,Markets!$A$5:$A$154,0),0))</f>
        <v>0</v>
      </c>
      <c r="C702">
        <f>IF(B702&gt;0,INDEX(Markets!$C$5:$C$154,B702),"")</f>
        <v>0</v>
      </c>
      <c r="D702">
        <f>IF(B702&gt;0,INDEX(Markets!$F$5:$F$154,B702),"")</f>
        <v>0</v>
      </c>
      <c r="E702">
        <f>IF(B702&gt;0,IF(INDEX(Markets!$G$5:$G$154,B702)="",Journal!$D$4,INDEX(Markets!$G$5:$G$154,B702)),"")</f>
        <v>0</v>
      </c>
      <c r="F702">
        <f>IF(B702&gt;0,N(INDEX(Markets!$H$5:$H$154,B702)),0)</f>
        <v>0</v>
      </c>
      <c r="G702">
        <f>IF(Journal!$D702="LONG",1,IF(Journal!$D702="SHORT",-1,0))</f>
        <v>0</v>
      </c>
      <c r="H702">
        <f>IF(AND(ISNUMBER(Journal!$E702),ISNUMBER(Journal!$F702)),ABS(Journal!$E702-Journal!$F702),"")</f>
        <v>0</v>
      </c>
      <c r="I702">
        <f>IF(NOT(A702),"",IF(Journal!$C702="","INSTRUMENT MISSING",IF(B702=0,"UNKNOWN INSTRUMENT",IF(OR(NOT(ISNUMBER(C702)),NOT(ISNUMBER(D702))),"INSTRUMENT SPECS MISSING",IF(OR(C702&lt;=0,D702&lt;=0),"INSTRUMENT SPECS MISSING",IF(NOT(ISNUMBER(Journal!$E702)),"ENTRY MISSING",IF(NOT(ISNUMBER(Journal!$F702)),"SL MISSING",IF(Journal!$F702=Journal!$E702,"SL = ENTRY",IF(G702=0,"DIRECTION MISSING",IF(G702*(Journal!$E702-Journal!$F702)&lt;=0,"SL WRONG SIDE",IF(NOT(AND(ISNUMBER(Journal!$L702),Journal!$L702&gt;0)),IF(TRUE,"LOTS MISSING","RISK MISSING"),"")))))))))))</f>
        <v>0</v>
      </c>
      <c r="J702">
        <f>IF(NOT(A702),"",IF(I702&lt;&gt;"",I702,IF(AND(ISNUMBER(Journal!$G702),G702*(Journal!$G702-Journal!$E702)&lt;=0),"TP1 WRONG SIDE",IF(AND(ISNUMBER(Journal!$H702),G702*(Journal!$H702-Journal!$E702)&lt;=0),"TP2 WRONG SIDE",IF(AND(ISNUMBER(Journal!$I702),G702*(Journal!$I702-Journal!$E702)&lt;=0),"TP3 WRONG SIDE",IF(Journal!$K702="","OPEN",IF(AND(Journal!$M702&lt;&gt;"",OR(NOT(ISNUMBER(Journal!$M702)),Journal!$M702&lt;=0,Journal!$M702&gt;=1)),"TP1 % INVALID",IF(Journal!$K702="SL","OK",IF(Journal!$K702="TP",IF(ISNUMBER(Journal!$G702),"OK","TP1 MISSING"),IF(Journal!$K702="Manual exit",IF(ISNUMBER(Journal!$J702),"OK","MANUAL MISSING"),IF(Journal!$K702="TP1 + Breakeven",IF(ISNUMBER(Journal!$G702),"OK","TP1 MISSING"),IF(Journal!$K702="TP1 + Manual",IF(ISNUMBER(Journal!$G702),IF(ISNUMBER(Journal!$J702),"OK","MANUAL MISSING"),IF(ISNUMBER(Journal!$J702),"TP1 MISSING","TP1 &amp; MANUAL MISSING")),IF(Journal!$K702="Multiple TP",IF(ISNUMBER(Journal!$G702),IF(ISNUMBER(Journal!$H702),"OK","TP2 MISSING"),IF(ISNUMBER(Journal!$H702),"TP1 MISSING","TP1 &amp; TP2 MISSING")),"UNKNOWN OUTCOME")))))))))))))</f>
        <v>0</v>
      </c>
      <c r="K702">
        <f>J702="OK"</f>
        <v>0</v>
      </c>
      <c r="L702">
        <f>IF(ISNUMBER(Journal!$M702),Journal!$M702,0.5)</f>
        <v>0</v>
      </c>
      <c r="M702">
        <f>IF(NOT(K702),"",G702*IF(Journal!$K702="SL",Journal!$F702-Journal!$E702,IF(Journal!$K702="TP",Journal!$G702-Journal!$E702,IF(Journal!$K702="Manual exit",Journal!$J702-Journal!$E702,IF(Journal!$K702="TP1 + Breakeven",L702*(Journal!$G702-Journal!$E702),IF(Journal!$K702="TP1 + Manual",L702*(Journal!$G702-Journal!$E702)+(1-L702)*(Journal!$J702-Journal!$E702),(Journal!$G702+Journal!$H702+IF(ISNUMBER(Journal!$I702),Journal!$I702,0))/IF(ISNUMBER(Journal!$I702),3,2)-Journal!$E702))))))</f>
        <v>0</v>
      </c>
      <c r="N702">
        <f>IF(K702,Journal!$E702+G702*M702,"")</f>
        <v>0</v>
      </c>
      <c r="O702">
        <f>Q701</f>
        <v>0</v>
      </c>
      <c r="P702">
        <f>IF(OR(NOT(A702),I702&lt;&gt;""),"",Journal!$L702)</f>
        <v>0</v>
      </c>
      <c r="Q702">
        <f>O702+IF(K702,V702,0)</f>
        <v>0</v>
      </c>
      <c r="R702">
        <f>IF(P702="","",H702*P702*C702*D702)</f>
        <v>0</v>
      </c>
      <c r="S702">
        <f>IF(K702,M702*P702*C702*D702,"")</f>
        <v>0</v>
      </c>
      <c r="T702">
        <f>IF(K702,-IF(F702&gt;0,F702*Journal!$E702*P702*C702*D702,P702*E702),"")</f>
        <v>0</v>
      </c>
      <c r="U702">
        <f>IF(K702,IF(S702&gt;0,"W",IF(S702&lt;0,"L","B")),"")</f>
        <v>0</v>
      </c>
      <c r="V702">
        <f>IF(K702,S702+T702,"")</f>
        <v>0</v>
      </c>
      <c r="W702">
        <f>IF(K702,V702/O702,"")</f>
        <v>0</v>
      </c>
      <c r="X702">
        <f>IF(K702,M702/H702,"")</f>
        <v>0</v>
      </c>
      <c r="Y702">
        <f>IF(AND(OR(J702="OK",J702="OPEN"),ISNUMBER(Journal!$G702)),G702*(Journal!$G702-Journal!$E702)/H702,"")</f>
        <v>0</v>
      </c>
      <c r="Z702">
        <f>IF(AA702="","",IF(AND(ISNUMBER(Settings!$D$5),ISNUMBER(Settings!$E$5),IF(Settings!$D$5&lt;=Settings!$E$5,AND(AA702&gt;=Settings!$D$5,AA702&lt;Settings!$E$5),OR(AA702&gt;=Settings!$D$5,AA702&lt;Settings!$E$5))),Settings!$A$5,IF(AND(ISNUMBER(Settings!$D$6),ISNUMBER(Settings!$E$6),IF(Settings!$D$6&lt;=Settings!$E$6,AND(AA702&gt;=Settings!$D$6,AA702&lt;Settings!$E$6),OR(AA702&gt;=Settings!$D$6,AA702&lt;Settings!$E$6))),Settings!$A$6,IF(AND(ISNUMBER(Settings!$D$7),ISNUMBER(Settings!$E$7),IF(Settings!$D$7&lt;=Settings!$E$7,AND(AA702&gt;=Settings!$D$7,AA702&lt;Settings!$E$7),OR(AA702&gt;=Settings!$D$7,AA702&lt;Settings!$E$7))),Settings!$A$7,IF(AND(ISNUMBER(Settings!$D$8),ISNUMBER(Settings!$E$8),IF(Settings!$D$8&lt;=Settings!$E$8,AND(AA702&gt;=Settings!$D$8,AA702&lt;Settings!$E$8),OR(AA702&gt;=Settings!$D$8,AA702&lt;Settings!$E$8))),Settings!$A$8,IF(AND(ISNUMBER(Settings!$D$9),ISNUMBER(Settings!$E$9),IF(Settings!$D$9&lt;=Settings!$E$9,AND(AA702&gt;=Settings!$D$9,AA702&lt;Settings!$E$9),OR(AA702&gt;=Settings!$D$9,AA702&lt;Settings!$E$9))),Settings!$A$9,IF(AND(ISNUMBER(Settings!$D$10),ISNUMBER(Settings!$E$10),IF(Settings!$D$10&lt;=Settings!$E$10,AND(AA702&gt;=Settings!$D$10,AA702&lt;Settings!$E$10),OR(AA702&gt;=Settings!$D$10,AA702&lt;Settings!$E$10))),Settings!$A$10,"")))))))</f>
        <v>0</v>
      </c>
      <c r="AA702">
        <f>IF(AND(A702,ISNUMBER(Journal!$B702)),MOD(ROUND(MOD(Journal!$B702,1)*1440,0)-ROUND(Journal!$D$8*60,0),1440),"")</f>
        <v>0</v>
      </c>
      <c r="AB702">
        <f>IF(G702=1,"LONG",IF(G702=-1,"SHORT",""))</f>
        <v>0</v>
      </c>
      <c r="AC702">
        <f>AC701+IF(K702,1,0)</f>
        <v>0</v>
      </c>
      <c r="AD702">
        <f>IF(K702,AC702,"")</f>
        <v>0</v>
      </c>
      <c r="AE702">
        <f>J702="OPEN"</f>
        <v>0</v>
      </c>
      <c r="AF702">
        <f>AND(J702&lt;&gt;"",J702&lt;&gt;"OK",J702&lt;&gt;"OPEN")</f>
        <v>0</v>
      </c>
      <c r="AH702">
        <v>691</v>
      </c>
      <c r="AI702">
        <f>IF(AH702&gt;$AZ$11,"",IF(AH702=0,Journal!$D$3,INDEX($Q$11:$Q$1010,MATCH(AH702,$AD$11:$AD$1010,0))))</f>
        <v>0</v>
      </c>
      <c r="AJ702">
        <v>692</v>
      </c>
      <c r="AK702">
        <f>IF(AJ702&gt;$AZ$11,"",INDEX($P$11:$P$1010,MATCH(AJ702,$AD$11:$AD$1010,0)))</f>
        <v>0</v>
      </c>
    </row>
    <row r="703" spans="1:37">
      <c r="A703">
        <f>COUNTA(Journal!A703:M703)&gt;0</f>
        <v>0</v>
      </c>
      <c r="B703">
        <f>IF(Journal!$C703="",0,IFERROR(MATCH(Journal!$C703,Markets!$A$5:$A$154,0),0))</f>
        <v>0</v>
      </c>
      <c r="C703">
        <f>IF(B703&gt;0,INDEX(Markets!$C$5:$C$154,B703),"")</f>
        <v>0</v>
      </c>
      <c r="D703">
        <f>IF(B703&gt;0,INDEX(Markets!$F$5:$F$154,B703),"")</f>
        <v>0</v>
      </c>
      <c r="E703">
        <f>IF(B703&gt;0,IF(INDEX(Markets!$G$5:$G$154,B703)="",Journal!$D$4,INDEX(Markets!$G$5:$G$154,B703)),"")</f>
        <v>0</v>
      </c>
      <c r="F703">
        <f>IF(B703&gt;0,N(INDEX(Markets!$H$5:$H$154,B703)),0)</f>
        <v>0</v>
      </c>
      <c r="G703">
        <f>IF(Journal!$D703="LONG",1,IF(Journal!$D703="SHORT",-1,0))</f>
        <v>0</v>
      </c>
      <c r="H703">
        <f>IF(AND(ISNUMBER(Journal!$E703),ISNUMBER(Journal!$F703)),ABS(Journal!$E703-Journal!$F703),"")</f>
        <v>0</v>
      </c>
      <c r="I703">
        <f>IF(NOT(A703),"",IF(Journal!$C703="","INSTRUMENT MISSING",IF(B703=0,"UNKNOWN INSTRUMENT",IF(OR(NOT(ISNUMBER(C703)),NOT(ISNUMBER(D703))),"INSTRUMENT SPECS MISSING",IF(OR(C703&lt;=0,D703&lt;=0),"INSTRUMENT SPECS MISSING",IF(NOT(ISNUMBER(Journal!$E703)),"ENTRY MISSING",IF(NOT(ISNUMBER(Journal!$F703)),"SL MISSING",IF(Journal!$F703=Journal!$E703,"SL = ENTRY",IF(G703=0,"DIRECTION MISSING",IF(G703*(Journal!$E703-Journal!$F703)&lt;=0,"SL WRONG SIDE",IF(NOT(AND(ISNUMBER(Journal!$L703),Journal!$L703&gt;0)),IF(TRUE,"LOTS MISSING","RISK MISSING"),"")))))))))))</f>
        <v>0</v>
      </c>
      <c r="J703">
        <f>IF(NOT(A703),"",IF(I703&lt;&gt;"",I703,IF(AND(ISNUMBER(Journal!$G703),G703*(Journal!$G703-Journal!$E703)&lt;=0),"TP1 WRONG SIDE",IF(AND(ISNUMBER(Journal!$H703),G703*(Journal!$H703-Journal!$E703)&lt;=0),"TP2 WRONG SIDE",IF(AND(ISNUMBER(Journal!$I703),G703*(Journal!$I703-Journal!$E703)&lt;=0),"TP3 WRONG SIDE",IF(Journal!$K703="","OPEN",IF(AND(Journal!$M703&lt;&gt;"",OR(NOT(ISNUMBER(Journal!$M703)),Journal!$M703&lt;=0,Journal!$M703&gt;=1)),"TP1 % INVALID",IF(Journal!$K703="SL","OK",IF(Journal!$K703="TP",IF(ISNUMBER(Journal!$G703),"OK","TP1 MISSING"),IF(Journal!$K703="Manual exit",IF(ISNUMBER(Journal!$J703),"OK","MANUAL MISSING"),IF(Journal!$K703="TP1 + Breakeven",IF(ISNUMBER(Journal!$G703),"OK","TP1 MISSING"),IF(Journal!$K703="TP1 + Manual",IF(ISNUMBER(Journal!$G703),IF(ISNUMBER(Journal!$J703),"OK","MANUAL MISSING"),IF(ISNUMBER(Journal!$J703),"TP1 MISSING","TP1 &amp; MANUAL MISSING")),IF(Journal!$K703="Multiple TP",IF(ISNUMBER(Journal!$G703),IF(ISNUMBER(Journal!$H703),"OK","TP2 MISSING"),IF(ISNUMBER(Journal!$H703),"TP1 MISSING","TP1 &amp; TP2 MISSING")),"UNKNOWN OUTCOME")))))))))))))</f>
        <v>0</v>
      </c>
      <c r="K703">
        <f>J703="OK"</f>
        <v>0</v>
      </c>
      <c r="L703">
        <f>IF(ISNUMBER(Journal!$M703),Journal!$M703,0.5)</f>
        <v>0</v>
      </c>
      <c r="M703">
        <f>IF(NOT(K703),"",G703*IF(Journal!$K703="SL",Journal!$F703-Journal!$E703,IF(Journal!$K703="TP",Journal!$G703-Journal!$E703,IF(Journal!$K703="Manual exit",Journal!$J703-Journal!$E703,IF(Journal!$K703="TP1 + Breakeven",L703*(Journal!$G703-Journal!$E703),IF(Journal!$K703="TP1 + Manual",L703*(Journal!$G703-Journal!$E703)+(1-L703)*(Journal!$J703-Journal!$E703),(Journal!$G703+Journal!$H703+IF(ISNUMBER(Journal!$I703),Journal!$I703,0))/IF(ISNUMBER(Journal!$I703),3,2)-Journal!$E703))))))</f>
        <v>0</v>
      </c>
      <c r="N703">
        <f>IF(K703,Journal!$E703+G703*M703,"")</f>
        <v>0</v>
      </c>
      <c r="O703">
        <f>Q702</f>
        <v>0</v>
      </c>
      <c r="P703">
        <f>IF(OR(NOT(A703),I703&lt;&gt;""),"",Journal!$L703)</f>
        <v>0</v>
      </c>
      <c r="Q703">
        <f>O703+IF(K703,V703,0)</f>
        <v>0</v>
      </c>
      <c r="R703">
        <f>IF(P703="","",H703*P703*C703*D703)</f>
        <v>0</v>
      </c>
      <c r="S703">
        <f>IF(K703,M703*P703*C703*D703,"")</f>
        <v>0</v>
      </c>
      <c r="T703">
        <f>IF(K703,-IF(F703&gt;0,F703*Journal!$E703*P703*C703*D703,P703*E703),"")</f>
        <v>0</v>
      </c>
      <c r="U703">
        <f>IF(K703,IF(S703&gt;0,"W",IF(S703&lt;0,"L","B")),"")</f>
        <v>0</v>
      </c>
      <c r="V703">
        <f>IF(K703,S703+T703,"")</f>
        <v>0</v>
      </c>
      <c r="W703">
        <f>IF(K703,V703/O703,"")</f>
        <v>0</v>
      </c>
      <c r="X703">
        <f>IF(K703,M703/H703,"")</f>
        <v>0</v>
      </c>
      <c r="Y703">
        <f>IF(AND(OR(J703="OK",J703="OPEN"),ISNUMBER(Journal!$G703)),G703*(Journal!$G703-Journal!$E703)/H703,"")</f>
        <v>0</v>
      </c>
      <c r="Z703">
        <f>IF(AA703="","",IF(AND(ISNUMBER(Settings!$D$5),ISNUMBER(Settings!$E$5),IF(Settings!$D$5&lt;=Settings!$E$5,AND(AA703&gt;=Settings!$D$5,AA703&lt;Settings!$E$5),OR(AA703&gt;=Settings!$D$5,AA703&lt;Settings!$E$5))),Settings!$A$5,IF(AND(ISNUMBER(Settings!$D$6),ISNUMBER(Settings!$E$6),IF(Settings!$D$6&lt;=Settings!$E$6,AND(AA703&gt;=Settings!$D$6,AA703&lt;Settings!$E$6),OR(AA703&gt;=Settings!$D$6,AA703&lt;Settings!$E$6))),Settings!$A$6,IF(AND(ISNUMBER(Settings!$D$7),ISNUMBER(Settings!$E$7),IF(Settings!$D$7&lt;=Settings!$E$7,AND(AA703&gt;=Settings!$D$7,AA703&lt;Settings!$E$7),OR(AA703&gt;=Settings!$D$7,AA703&lt;Settings!$E$7))),Settings!$A$7,IF(AND(ISNUMBER(Settings!$D$8),ISNUMBER(Settings!$E$8),IF(Settings!$D$8&lt;=Settings!$E$8,AND(AA703&gt;=Settings!$D$8,AA703&lt;Settings!$E$8),OR(AA703&gt;=Settings!$D$8,AA703&lt;Settings!$E$8))),Settings!$A$8,IF(AND(ISNUMBER(Settings!$D$9),ISNUMBER(Settings!$E$9),IF(Settings!$D$9&lt;=Settings!$E$9,AND(AA703&gt;=Settings!$D$9,AA703&lt;Settings!$E$9),OR(AA703&gt;=Settings!$D$9,AA703&lt;Settings!$E$9))),Settings!$A$9,IF(AND(ISNUMBER(Settings!$D$10),ISNUMBER(Settings!$E$10),IF(Settings!$D$10&lt;=Settings!$E$10,AND(AA703&gt;=Settings!$D$10,AA703&lt;Settings!$E$10),OR(AA703&gt;=Settings!$D$10,AA703&lt;Settings!$E$10))),Settings!$A$10,"")))))))</f>
        <v>0</v>
      </c>
      <c r="AA703">
        <f>IF(AND(A703,ISNUMBER(Journal!$B703)),MOD(ROUND(MOD(Journal!$B703,1)*1440,0)-ROUND(Journal!$D$8*60,0),1440),"")</f>
        <v>0</v>
      </c>
      <c r="AB703">
        <f>IF(G703=1,"LONG",IF(G703=-1,"SHORT",""))</f>
        <v>0</v>
      </c>
      <c r="AC703">
        <f>AC702+IF(K703,1,0)</f>
        <v>0</v>
      </c>
      <c r="AD703">
        <f>IF(K703,AC703,"")</f>
        <v>0</v>
      </c>
      <c r="AE703">
        <f>J703="OPEN"</f>
        <v>0</v>
      </c>
      <c r="AF703">
        <f>AND(J703&lt;&gt;"",J703&lt;&gt;"OK",J703&lt;&gt;"OPEN")</f>
        <v>0</v>
      </c>
      <c r="AH703">
        <v>692</v>
      </c>
      <c r="AI703">
        <f>IF(AH703&gt;$AZ$11,"",IF(AH703=0,Journal!$D$3,INDEX($Q$11:$Q$1010,MATCH(AH703,$AD$11:$AD$1010,0))))</f>
        <v>0</v>
      </c>
      <c r="AJ703">
        <v>693</v>
      </c>
      <c r="AK703">
        <f>IF(AJ703&gt;$AZ$11,"",INDEX($P$11:$P$1010,MATCH(AJ703,$AD$11:$AD$1010,0)))</f>
        <v>0</v>
      </c>
    </row>
    <row r="704" spans="1:37">
      <c r="A704">
        <f>COUNTA(Journal!A704:M704)&gt;0</f>
        <v>0</v>
      </c>
      <c r="B704">
        <f>IF(Journal!$C704="",0,IFERROR(MATCH(Journal!$C704,Markets!$A$5:$A$154,0),0))</f>
        <v>0</v>
      </c>
      <c r="C704">
        <f>IF(B704&gt;0,INDEX(Markets!$C$5:$C$154,B704),"")</f>
        <v>0</v>
      </c>
      <c r="D704">
        <f>IF(B704&gt;0,INDEX(Markets!$F$5:$F$154,B704),"")</f>
        <v>0</v>
      </c>
      <c r="E704">
        <f>IF(B704&gt;0,IF(INDEX(Markets!$G$5:$G$154,B704)="",Journal!$D$4,INDEX(Markets!$G$5:$G$154,B704)),"")</f>
        <v>0</v>
      </c>
      <c r="F704">
        <f>IF(B704&gt;0,N(INDEX(Markets!$H$5:$H$154,B704)),0)</f>
        <v>0</v>
      </c>
      <c r="G704">
        <f>IF(Journal!$D704="LONG",1,IF(Journal!$D704="SHORT",-1,0))</f>
        <v>0</v>
      </c>
      <c r="H704">
        <f>IF(AND(ISNUMBER(Journal!$E704),ISNUMBER(Journal!$F704)),ABS(Journal!$E704-Journal!$F704),"")</f>
        <v>0</v>
      </c>
      <c r="I704">
        <f>IF(NOT(A704),"",IF(Journal!$C704="","INSTRUMENT MISSING",IF(B704=0,"UNKNOWN INSTRUMENT",IF(OR(NOT(ISNUMBER(C704)),NOT(ISNUMBER(D704))),"INSTRUMENT SPECS MISSING",IF(OR(C704&lt;=0,D704&lt;=0),"INSTRUMENT SPECS MISSING",IF(NOT(ISNUMBER(Journal!$E704)),"ENTRY MISSING",IF(NOT(ISNUMBER(Journal!$F704)),"SL MISSING",IF(Journal!$F704=Journal!$E704,"SL = ENTRY",IF(G704=0,"DIRECTION MISSING",IF(G704*(Journal!$E704-Journal!$F704)&lt;=0,"SL WRONG SIDE",IF(NOT(AND(ISNUMBER(Journal!$L704),Journal!$L704&gt;0)),IF(TRUE,"LOTS MISSING","RISK MISSING"),"")))))))))))</f>
        <v>0</v>
      </c>
      <c r="J704">
        <f>IF(NOT(A704),"",IF(I704&lt;&gt;"",I704,IF(AND(ISNUMBER(Journal!$G704),G704*(Journal!$G704-Journal!$E704)&lt;=0),"TP1 WRONG SIDE",IF(AND(ISNUMBER(Journal!$H704),G704*(Journal!$H704-Journal!$E704)&lt;=0),"TP2 WRONG SIDE",IF(AND(ISNUMBER(Journal!$I704),G704*(Journal!$I704-Journal!$E704)&lt;=0),"TP3 WRONG SIDE",IF(Journal!$K704="","OPEN",IF(AND(Journal!$M704&lt;&gt;"",OR(NOT(ISNUMBER(Journal!$M704)),Journal!$M704&lt;=0,Journal!$M704&gt;=1)),"TP1 % INVALID",IF(Journal!$K704="SL","OK",IF(Journal!$K704="TP",IF(ISNUMBER(Journal!$G704),"OK","TP1 MISSING"),IF(Journal!$K704="Manual exit",IF(ISNUMBER(Journal!$J704),"OK","MANUAL MISSING"),IF(Journal!$K704="TP1 + Breakeven",IF(ISNUMBER(Journal!$G704),"OK","TP1 MISSING"),IF(Journal!$K704="TP1 + Manual",IF(ISNUMBER(Journal!$G704),IF(ISNUMBER(Journal!$J704),"OK","MANUAL MISSING"),IF(ISNUMBER(Journal!$J704),"TP1 MISSING","TP1 &amp; MANUAL MISSING")),IF(Journal!$K704="Multiple TP",IF(ISNUMBER(Journal!$G704),IF(ISNUMBER(Journal!$H704),"OK","TP2 MISSING"),IF(ISNUMBER(Journal!$H704),"TP1 MISSING","TP1 &amp; TP2 MISSING")),"UNKNOWN OUTCOME")))))))))))))</f>
        <v>0</v>
      </c>
      <c r="K704">
        <f>J704="OK"</f>
        <v>0</v>
      </c>
      <c r="L704">
        <f>IF(ISNUMBER(Journal!$M704),Journal!$M704,0.5)</f>
        <v>0</v>
      </c>
      <c r="M704">
        <f>IF(NOT(K704),"",G704*IF(Journal!$K704="SL",Journal!$F704-Journal!$E704,IF(Journal!$K704="TP",Journal!$G704-Journal!$E704,IF(Journal!$K704="Manual exit",Journal!$J704-Journal!$E704,IF(Journal!$K704="TP1 + Breakeven",L704*(Journal!$G704-Journal!$E704),IF(Journal!$K704="TP1 + Manual",L704*(Journal!$G704-Journal!$E704)+(1-L704)*(Journal!$J704-Journal!$E704),(Journal!$G704+Journal!$H704+IF(ISNUMBER(Journal!$I704),Journal!$I704,0))/IF(ISNUMBER(Journal!$I704),3,2)-Journal!$E704))))))</f>
        <v>0</v>
      </c>
      <c r="N704">
        <f>IF(K704,Journal!$E704+G704*M704,"")</f>
        <v>0</v>
      </c>
      <c r="O704">
        <f>Q703</f>
        <v>0</v>
      </c>
      <c r="P704">
        <f>IF(OR(NOT(A704),I704&lt;&gt;""),"",Journal!$L704)</f>
        <v>0</v>
      </c>
      <c r="Q704">
        <f>O704+IF(K704,V704,0)</f>
        <v>0</v>
      </c>
      <c r="R704">
        <f>IF(P704="","",H704*P704*C704*D704)</f>
        <v>0</v>
      </c>
      <c r="S704">
        <f>IF(K704,M704*P704*C704*D704,"")</f>
        <v>0</v>
      </c>
      <c r="T704">
        <f>IF(K704,-IF(F704&gt;0,F704*Journal!$E704*P704*C704*D704,P704*E704),"")</f>
        <v>0</v>
      </c>
      <c r="U704">
        <f>IF(K704,IF(S704&gt;0,"W",IF(S704&lt;0,"L","B")),"")</f>
        <v>0</v>
      </c>
      <c r="V704">
        <f>IF(K704,S704+T704,"")</f>
        <v>0</v>
      </c>
      <c r="W704">
        <f>IF(K704,V704/O704,"")</f>
        <v>0</v>
      </c>
      <c r="X704">
        <f>IF(K704,M704/H704,"")</f>
        <v>0</v>
      </c>
      <c r="Y704">
        <f>IF(AND(OR(J704="OK",J704="OPEN"),ISNUMBER(Journal!$G704)),G704*(Journal!$G704-Journal!$E704)/H704,"")</f>
        <v>0</v>
      </c>
      <c r="Z704">
        <f>IF(AA704="","",IF(AND(ISNUMBER(Settings!$D$5),ISNUMBER(Settings!$E$5),IF(Settings!$D$5&lt;=Settings!$E$5,AND(AA704&gt;=Settings!$D$5,AA704&lt;Settings!$E$5),OR(AA704&gt;=Settings!$D$5,AA704&lt;Settings!$E$5))),Settings!$A$5,IF(AND(ISNUMBER(Settings!$D$6),ISNUMBER(Settings!$E$6),IF(Settings!$D$6&lt;=Settings!$E$6,AND(AA704&gt;=Settings!$D$6,AA704&lt;Settings!$E$6),OR(AA704&gt;=Settings!$D$6,AA704&lt;Settings!$E$6))),Settings!$A$6,IF(AND(ISNUMBER(Settings!$D$7),ISNUMBER(Settings!$E$7),IF(Settings!$D$7&lt;=Settings!$E$7,AND(AA704&gt;=Settings!$D$7,AA704&lt;Settings!$E$7),OR(AA704&gt;=Settings!$D$7,AA704&lt;Settings!$E$7))),Settings!$A$7,IF(AND(ISNUMBER(Settings!$D$8),ISNUMBER(Settings!$E$8),IF(Settings!$D$8&lt;=Settings!$E$8,AND(AA704&gt;=Settings!$D$8,AA704&lt;Settings!$E$8),OR(AA704&gt;=Settings!$D$8,AA704&lt;Settings!$E$8))),Settings!$A$8,IF(AND(ISNUMBER(Settings!$D$9),ISNUMBER(Settings!$E$9),IF(Settings!$D$9&lt;=Settings!$E$9,AND(AA704&gt;=Settings!$D$9,AA704&lt;Settings!$E$9),OR(AA704&gt;=Settings!$D$9,AA704&lt;Settings!$E$9))),Settings!$A$9,IF(AND(ISNUMBER(Settings!$D$10),ISNUMBER(Settings!$E$10),IF(Settings!$D$10&lt;=Settings!$E$10,AND(AA704&gt;=Settings!$D$10,AA704&lt;Settings!$E$10),OR(AA704&gt;=Settings!$D$10,AA704&lt;Settings!$E$10))),Settings!$A$10,"")))))))</f>
        <v>0</v>
      </c>
      <c r="AA704">
        <f>IF(AND(A704,ISNUMBER(Journal!$B704)),MOD(ROUND(MOD(Journal!$B704,1)*1440,0)-ROUND(Journal!$D$8*60,0),1440),"")</f>
        <v>0</v>
      </c>
      <c r="AB704">
        <f>IF(G704=1,"LONG",IF(G704=-1,"SHORT",""))</f>
        <v>0</v>
      </c>
      <c r="AC704">
        <f>AC703+IF(K704,1,0)</f>
        <v>0</v>
      </c>
      <c r="AD704">
        <f>IF(K704,AC704,"")</f>
        <v>0</v>
      </c>
      <c r="AE704">
        <f>J704="OPEN"</f>
        <v>0</v>
      </c>
      <c r="AF704">
        <f>AND(J704&lt;&gt;"",J704&lt;&gt;"OK",J704&lt;&gt;"OPEN")</f>
        <v>0</v>
      </c>
      <c r="AH704">
        <v>693</v>
      </c>
      <c r="AI704">
        <f>IF(AH704&gt;$AZ$11,"",IF(AH704=0,Journal!$D$3,INDEX($Q$11:$Q$1010,MATCH(AH704,$AD$11:$AD$1010,0))))</f>
        <v>0</v>
      </c>
      <c r="AJ704">
        <v>694</v>
      </c>
      <c r="AK704">
        <f>IF(AJ704&gt;$AZ$11,"",INDEX($P$11:$P$1010,MATCH(AJ704,$AD$11:$AD$1010,0)))</f>
        <v>0</v>
      </c>
    </row>
    <row r="705" spans="1:37">
      <c r="A705">
        <f>COUNTA(Journal!A705:M705)&gt;0</f>
        <v>0</v>
      </c>
      <c r="B705">
        <f>IF(Journal!$C705="",0,IFERROR(MATCH(Journal!$C705,Markets!$A$5:$A$154,0),0))</f>
        <v>0</v>
      </c>
      <c r="C705">
        <f>IF(B705&gt;0,INDEX(Markets!$C$5:$C$154,B705),"")</f>
        <v>0</v>
      </c>
      <c r="D705">
        <f>IF(B705&gt;0,INDEX(Markets!$F$5:$F$154,B705),"")</f>
        <v>0</v>
      </c>
      <c r="E705">
        <f>IF(B705&gt;0,IF(INDEX(Markets!$G$5:$G$154,B705)="",Journal!$D$4,INDEX(Markets!$G$5:$G$154,B705)),"")</f>
        <v>0</v>
      </c>
      <c r="F705">
        <f>IF(B705&gt;0,N(INDEX(Markets!$H$5:$H$154,B705)),0)</f>
        <v>0</v>
      </c>
      <c r="G705">
        <f>IF(Journal!$D705="LONG",1,IF(Journal!$D705="SHORT",-1,0))</f>
        <v>0</v>
      </c>
      <c r="H705">
        <f>IF(AND(ISNUMBER(Journal!$E705),ISNUMBER(Journal!$F705)),ABS(Journal!$E705-Journal!$F705),"")</f>
        <v>0</v>
      </c>
      <c r="I705">
        <f>IF(NOT(A705),"",IF(Journal!$C705="","INSTRUMENT MISSING",IF(B705=0,"UNKNOWN INSTRUMENT",IF(OR(NOT(ISNUMBER(C705)),NOT(ISNUMBER(D705))),"INSTRUMENT SPECS MISSING",IF(OR(C705&lt;=0,D705&lt;=0),"INSTRUMENT SPECS MISSING",IF(NOT(ISNUMBER(Journal!$E705)),"ENTRY MISSING",IF(NOT(ISNUMBER(Journal!$F705)),"SL MISSING",IF(Journal!$F705=Journal!$E705,"SL = ENTRY",IF(G705=0,"DIRECTION MISSING",IF(G705*(Journal!$E705-Journal!$F705)&lt;=0,"SL WRONG SIDE",IF(NOT(AND(ISNUMBER(Journal!$L705),Journal!$L705&gt;0)),IF(TRUE,"LOTS MISSING","RISK MISSING"),"")))))))))))</f>
        <v>0</v>
      </c>
      <c r="J705">
        <f>IF(NOT(A705),"",IF(I705&lt;&gt;"",I705,IF(AND(ISNUMBER(Journal!$G705),G705*(Journal!$G705-Journal!$E705)&lt;=0),"TP1 WRONG SIDE",IF(AND(ISNUMBER(Journal!$H705),G705*(Journal!$H705-Journal!$E705)&lt;=0),"TP2 WRONG SIDE",IF(AND(ISNUMBER(Journal!$I705),G705*(Journal!$I705-Journal!$E705)&lt;=0),"TP3 WRONG SIDE",IF(Journal!$K705="","OPEN",IF(AND(Journal!$M705&lt;&gt;"",OR(NOT(ISNUMBER(Journal!$M705)),Journal!$M705&lt;=0,Journal!$M705&gt;=1)),"TP1 % INVALID",IF(Journal!$K705="SL","OK",IF(Journal!$K705="TP",IF(ISNUMBER(Journal!$G705),"OK","TP1 MISSING"),IF(Journal!$K705="Manual exit",IF(ISNUMBER(Journal!$J705),"OK","MANUAL MISSING"),IF(Journal!$K705="TP1 + Breakeven",IF(ISNUMBER(Journal!$G705),"OK","TP1 MISSING"),IF(Journal!$K705="TP1 + Manual",IF(ISNUMBER(Journal!$G705),IF(ISNUMBER(Journal!$J705),"OK","MANUAL MISSING"),IF(ISNUMBER(Journal!$J705),"TP1 MISSING","TP1 &amp; MANUAL MISSING")),IF(Journal!$K705="Multiple TP",IF(ISNUMBER(Journal!$G705),IF(ISNUMBER(Journal!$H705),"OK","TP2 MISSING"),IF(ISNUMBER(Journal!$H705),"TP1 MISSING","TP1 &amp; TP2 MISSING")),"UNKNOWN OUTCOME")))))))))))))</f>
        <v>0</v>
      </c>
      <c r="K705">
        <f>J705="OK"</f>
        <v>0</v>
      </c>
      <c r="L705">
        <f>IF(ISNUMBER(Journal!$M705),Journal!$M705,0.5)</f>
        <v>0</v>
      </c>
      <c r="M705">
        <f>IF(NOT(K705),"",G705*IF(Journal!$K705="SL",Journal!$F705-Journal!$E705,IF(Journal!$K705="TP",Journal!$G705-Journal!$E705,IF(Journal!$K705="Manual exit",Journal!$J705-Journal!$E705,IF(Journal!$K705="TP1 + Breakeven",L705*(Journal!$G705-Journal!$E705),IF(Journal!$K705="TP1 + Manual",L705*(Journal!$G705-Journal!$E705)+(1-L705)*(Journal!$J705-Journal!$E705),(Journal!$G705+Journal!$H705+IF(ISNUMBER(Journal!$I705),Journal!$I705,0))/IF(ISNUMBER(Journal!$I705),3,2)-Journal!$E705))))))</f>
        <v>0</v>
      </c>
      <c r="N705">
        <f>IF(K705,Journal!$E705+G705*M705,"")</f>
        <v>0</v>
      </c>
      <c r="O705">
        <f>Q704</f>
        <v>0</v>
      </c>
      <c r="P705">
        <f>IF(OR(NOT(A705),I705&lt;&gt;""),"",Journal!$L705)</f>
        <v>0</v>
      </c>
      <c r="Q705">
        <f>O705+IF(K705,V705,0)</f>
        <v>0</v>
      </c>
      <c r="R705">
        <f>IF(P705="","",H705*P705*C705*D705)</f>
        <v>0</v>
      </c>
      <c r="S705">
        <f>IF(K705,M705*P705*C705*D705,"")</f>
        <v>0</v>
      </c>
      <c r="T705">
        <f>IF(K705,-IF(F705&gt;0,F705*Journal!$E705*P705*C705*D705,P705*E705),"")</f>
        <v>0</v>
      </c>
      <c r="U705">
        <f>IF(K705,IF(S705&gt;0,"W",IF(S705&lt;0,"L","B")),"")</f>
        <v>0</v>
      </c>
      <c r="V705">
        <f>IF(K705,S705+T705,"")</f>
        <v>0</v>
      </c>
      <c r="W705">
        <f>IF(K705,V705/O705,"")</f>
        <v>0</v>
      </c>
      <c r="X705">
        <f>IF(K705,M705/H705,"")</f>
        <v>0</v>
      </c>
      <c r="Y705">
        <f>IF(AND(OR(J705="OK",J705="OPEN"),ISNUMBER(Journal!$G705)),G705*(Journal!$G705-Journal!$E705)/H705,"")</f>
        <v>0</v>
      </c>
      <c r="Z705">
        <f>IF(AA705="","",IF(AND(ISNUMBER(Settings!$D$5),ISNUMBER(Settings!$E$5),IF(Settings!$D$5&lt;=Settings!$E$5,AND(AA705&gt;=Settings!$D$5,AA705&lt;Settings!$E$5),OR(AA705&gt;=Settings!$D$5,AA705&lt;Settings!$E$5))),Settings!$A$5,IF(AND(ISNUMBER(Settings!$D$6),ISNUMBER(Settings!$E$6),IF(Settings!$D$6&lt;=Settings!$E$6,AND(AA705&gt;=Settings!$D$6,AA705&lt;Settings!$E$6),OR(AA705&gt;=Settings!$D$6,AA705&lt;Settings!$E$6))),Settings!$A$6,IF(AND(ISNUMBER(Settings!$D$7),ISNUMBER(Settings!$E$7),IF(Settings!$D$7&lt;=Settings!$E$7,AND(AA705&gt;=Settings!$D$7,AA705&lt;Settings!$E$7),OR(AA705&gt;=Settings!$D$7,AA705&lt;Settings!$E$7))),Settings!$A$7,IF(AND(ISNUMBER(Settings!$D$8),ISNUMBER(Settings!$E$8),IF(Settings!$D$8&lt;=Settings!$E$8,AND(AA705&gt;=Settings!$D$8,AA705&lt;Settings!$E$8),OR(AA705&gt;=Settings!$D$8,AA705&lt;Settings!$E$8))),Settings!$A$8,IF(AND(ISNUMBER(Settings!$D$9),ISNUMBER(Settings!$E$9),IF(Settings!$D$9&lt;=Settings!$E$9,AND(AA705&gt;=Settings!$D$9,AA705&lt;Settings!$E$9),OR(AA705&gt;=Settings!$D$9,AA705&lt;Settings!$E$9))),Settings!$A$9,IF(AND(ISNUMBER(Settings!$D$10),ISNUMBER(Settings!$E$10),IF(Settings!$D$10&lt;=Settings!$E$10,AND(AA705&gt;=Settings!$D$10,AA705&lt;Settings!$E$10),OR(AA705&gt;=Settings!$D$10,AA705&lt;Settings!$E$10))),Settings!$A$10,"")))))))</f>
        <v>0</v>
      </c>
      <c r="AA705">
        <f>IF(AND(A705,ISNUMBER(Journal!$B705)),MOD(ROUND(MOD(Journal!$B705,1)*1440,0)-ROUND(Journal!$D$8*60,0),1440),"")</f>
        <v>0</v>
      </c>
      <c r="AB705">
        <f>IF(G705=1,"LONG",IF(G705=-1,"SHORT",""))</f>
        <v>0</v>
      </c>
      <c r="AC705">
        <f>AC704+IF(K705,1,0)</f>
        <v>0</v>
      </c>
      <c r="AD705">
        <f>IF(K705,AC705,"")</f>
        <v>0</v>
      </c>
      <c r="AE705">
        <f>J705="OPEN"</f>
        <v>0</v>
      </c>
      <c r="AF705">
        <f>AND(J705&lt;&gt;"",J705&lt;&gt;"OK",J705&lt;&gt;"OPEN")</f>
        <v>0</v>
      </c>
      <c r="AH705">
        <v>694</v>
      </c>
      <c r="AI705">
        <f>IF(AH705&gt;$AZ$11,"",IF(AH705=0,Journal!$D$3,INDEX($Q$11:$Q$1010,MATCH(AH705,$AD$11:$AD$1010,0))))</f>
        <v>0</v>
      </c>
      <c r="AJ705">
        <v>695</v>
      </c>
      <c r="AK705">
        <f>IF(AJ705&gt;$AZ$11,"",INDEX($P$11:$P$1010,MATCH(AJ705,$AD$11:$AD$1010,0)))</f>
        <v>0</v>
      </c>
    </row>
    <row r="706" spans="1:37">
      <c r="A706">
        <f>COUNTA(Journal!A706:M706)&gt;0</f>
        <v>0</v>
      </c>
      <c r="B706">
        <f>IF(Journal!$C706="",0,IFERROR(MATCH(Journal!$C706,Markets!$A$5:$A$154,0),0))</f>
        <v>0</v>
      </c>
      <c r="C706">
        <f>IF(B706&gt;0,INDEX(Markets!$C$5:$C$154,B706),"")</f>
        <v>0</v>
      </c>
      <c r="D706">
        <f>IF(B706&gt;0,INDEX(Markets!$F$5:$F$154,B706),"")</f>
        <v>0</v>
      </c>
      <c r="E706">
        <f>IF(B706&gt;0,IF(INDEX(Markets!$G$5:$G$154,B706)="",Journal!$D$4,INDEX(Markets!$G$5:$G$154,B706)),"")</f>
        <v>0</v>
      </c>
      <c r="F706">
        <f>IF(B706&gt;0,N(INDEX(Markets!$H$5:$H$154,B706)),0)</f>
        <v>0</v>
      </c>
      <c r="G706">
        <f>IF(Journal!$D706="LONG",1,IF(Journal!$D706="SHORT",-1,0))</f>
        <v>0</v>
      </c>
      <c r="H706">
        <f>IF(AND(ISNUMBER(Journal!$E706),ISNUMBER(Journal!$F706)),ABS(Journal!$E706-Journal!$F706),"")</f>
        <v>0</v>
      </c>
      <c r="I706">
        <f>IF(NOT(A706),"",IF(Journal!$C706="","INSTRUMENT MISSING",IF(B706=0,"UNKNOWN INSTRUMENT",IF(OR(NOT(ISNUMBER(C706)),NOT(ISNUMBER(D706))),"INSTRUMENT SPECS MISSING",IF(OR(C706&lt;=0,D706&lt;=0),"INSTRUMENT SPECS MISSING",IF(NOT(ISNUMBER(Journal!$E706)),"ENTRY MISSING",IF(NOT(ISNUMBER(Journal!$F706)),"SL MISSING",IF(Journal!$F706=Journal!$E706,"SL = ENTRY",IF(G706=0,"DIRECTION MISSING",IF(G706*(Journal!$E706-Journal!$F706)&lt;=0,"SL WRONG SIDE",IF(NOT(AND(ISNUMBER(Journal!$L706),Journal!$L706&gt;0)),IF(TRUE,"LOTS MISSING","RISK MISSING"),"")))))))))))</f>
        <v>0</v>
      </c>
      <c r="J706">
        <f>IF(NOT(A706),"",IF(I706&lt;&gt;"",I706,IF(AND(ISNUMBER(Journal!$G706),G706*(Journal!$G706-Journal!$E706)&lt;=0),"TP1 WRONG SIDE",IF(AND(ISNUMBER(Journal!$H706),G706*(Journal!$H706-Journal!$E706)&lt;=0),"TP2 WRONG SIDE",IF(AND(ISNUMBER(Journal!$I706),G706*(Journal!$I706-Journal!$E706)&lt;=0),"TP3 WRONG SIDE",IF(Journal!$K706="","OPEN",IF(AND(Journal!$M706&lt;&gt;"",OR(NOT(ISNUMBER(Journal!$M706)),Journal!$M706&lt;=0,Journal!$M706&gt;=1)),"TP1 % INVALID",IF(Journal!$K706="SL","OK",IF(Journal!$K706="TP",IF(ISNUMBER(Journal!$G706),"OK","TP1 MISSING"),IF(Journal!$K706="Manual exit",IF(ISNUMBER(Journal!$J706),"OK","MANUAL MISSING"),IF(Journal!$K706="TP1 + Breakeven",IF(ISNUMBER(Journal!$G706),"OK","TP1 MISSING"),IF(Journal!$K706="TP1 + Manual",IF(ISNUMBER(Journal!$G706),IF(ISNUMBER(Journal!$J706),"OK","MANUAL MISSING"),IF(ISNUMBER(Journal!$J706),"TP1 MISSING","TP1 &amp; MANUAL MISSING")),IF(Journal!$K706="Multiple TP",IF(ISNUMBER(Journal!$G706),IF(ISNUMBER(Journal!$H706),"OK","TP2 MISSING"),IF(ISNUMBER(Journal!$H706),"TP1 MISSING","TP1 &amp; TP2 MISSING")),"UNKNOWN OUTCOME")))))))))))))</f>
        <v>0</v>
      </c>
      <c r="K706">
        <f>J706="OK"</f>
        <v>0</v>
      </c>
      <c r="L706">
        <f>IF(ISNUMBER(Journal!$M706),Journal!$M706,0.5)</f>
        <v>0</v>
      </c>
      <c r="M706">
        <f>IF(NOT(K706),"",G706*IF(Journal!$K706="SL",Journal!$F706-Journal!$E706,IF(Journal!$K706="TP",Journal!$G706-Journal!$E706,IF(Journal!$K706="Manual exit",Journal!$J706-Journal!$E706,IF(Journal!$K706="TP1 + Breakeven",L706*(Journal!$G706-Journal!$E706),IF(Journal!$K706="TP1 + Manual",L706*(Journal!$G706-Journal!$E706)+(1-L706)*(Journal!$J706-Journal!$E706),(Journal!$G706+Journal!$H706+IF(ISNUMBER(Journal!$I706),Journal!$I706,0))/IF(ISNUMBER(Journal!$I706),3,2)-Journal!$E706))))))</f>
        <v>0</v>
      </c>
      <c r="N706">
        <f>IF(K706,Journal!$E706+G706*M706,"")</f>
        <v>0</v>
      </c>
      <c r="O706">
        <f>Q705</f>
        <v>0</v>
      </c>
      <c r="P706">
        <f>IF(OR(NOT(A706),I706&lt;&gt;""),"",Journal!$L706)</f>
        <v>0</v>
      </c>
      <c r="Q706">
        <f>O706+IF(K706,V706,0)</f>
        <v>0</v>
      </c>
      <c r="R706">
        <f>IF(P706="","",H706*P706*C706*D706)</f>
        <v>0</v>
      </c>
      <c r="S706">
        <f>IF(K706,M706*P706*C706*D706,"")</f>
        <v>0</v>
      </c>
      <c r="T706">
        <f>IF(K706,-IF(F706&gt;0,F706*Journal!$E706*P706*C706*D706,P706*E706),"")</f>
        <v>0</v>
      </c>
      <c r="U706">
        <f>IF(K706,IF(S706&gt;0,"W",IF(S706&lt;0,"L","B")),"")</f>
        <v>0</v>
      </c>
      <c r="V706">
        <f>IF(K706,S706+T706,"")</f>
        <v>0</v>
      </c>
      <c r="W706">
        <f>IF(K706,V706/O706,"")</f>
        <v>0</v>
      </c>
      <c r="X706">
        <f>IF(K706,M706/H706,"")</f>
        <v>0</v>
      </c>
      <c r="Y706">
        <f>IF(AND(OR(J706="OK",J706="OPEN"),ISNUMBER(Journal!$G706)),G706*(Journal!$G706-Journal!$E706)/H706,"")</f>
        <v>0</v>
      </c>
      <c r="Z706">
        <f>IF(AA706="","",IF(AND(ISNUMBER(Settings!$D$5),ISNUMBER(Settings!$E$5),IF(Settings!$D$5&lt;=Settings!$E$5,AND(AA706&gt;=Settings!$D$5,AA706&lt;Settings!$E$5),OR(AA706&gt;=Settings!$D$5,AA706&lt;Settings!$E$5))),Settings!$A$5,IF(AND(ISNUMBER(Settings!$D$6),ISNUMBER(Settings!$E$6),IF(Settings!$D$6&lt;=Settings!$E$6,AND(AA706&gt;=Settings!$D$6,AA706&lt;Settings!$E$6),OR(AA706&gt;=Settings!$D$6,AA706&lt;Settings!$E$6))),Settings!$A$6,IF(AND(ISNUMBER(Settings!$D$7),ISNUMBER(Settings!$E$7),IF(Settings!$D$7&lt;=Settings!$E$7,AND(AA706&gt;=Settings!$D$7,AA706&lt;Settings!$E$7),OR(AA706&gt;=Settings!$D$7,AA706&lt;Settings!$E$7))),Settings!$A$7,IF(AND(ISNUMBER(Settings!$D$8),ISNUMBER(Settings!$E$8),IF(Settings!$D$8&lt;=Settings!$E$8,AND(AA706&gt;=Settings!$D$8,AA706&lt;Settings!$E$8),OR(AA706&gt;=Settings!$D$8,AA706&lt;Settings!$E$8))),Settings!$A$8,IF(AND(ISNUMBER(Settings!$D$9),ISNUMBER(Settings!$E$9),IF(Settings!$D$9&lt;=Settings!$E$9,AND(AA706&gt;=Settings!$D$9,AA706&lt;Settings!$E$9),OR(AA706&gt;=Settings!$D$9,AA706&lt;Settings!$E$9))),Settings!$A$9,IF(AND(ISNUMBER(Settings!$D$10),ISNUMBER(Settings!$E$10),IF(Settings!$D$10&lt;=Settings!$E$10,AND(AA706&gt;=Settings!$D$10,AA706&lt;Settings!$E$10),OR(AA706&gt;=Settings!$D$10,AA706&lt;Settings!$E$10))),Settings!$A$10,"")))))))</f>
        <v>0</v>
      </c>
      <c r="AA706">
        <f>IF(AND(A706,ISNUMBER(Journal!$B706)),MOD(ROUND(MOD(Journal!$B706,1)*1440,0)-ROUND(Journal!$D$8*60,0),1440),"")</f>
        <v>0</v>
      </c>
      <c r="AB706">
        <f>IF(G706=1,"LONG",IF(G706=-1,"SHORT",""))</f>
        <v>0</v>
      </c>
      <c r="AC706">
        <f>AC705+IF(K706,1,0)</f>
        <v>0</v>
      </c>
      <c r="AD706">
        <f>IF(K706,AC706,"")</f>
        <v>0</v>
      </c>
      <c r="AE706">
        <f>J706="OPEN"</f>
        <v>0</v>
      </c>
      <c r="AF706">
        <f>AND(J706&lt;&gt;"",J706&lt;&gt;"OK",J706&lt;&gt;"OPEN")</f>
        <v>0</v>
      </c>
      <c r="AH706">
        <v>695</v>
      </c>
      <c r="AI706">
        <f>IF(AH706&gt;$AZ$11,"",IF(AH706=0,Journal!$D$3,INDEX($Q$11:$Q$1010,MATCH(AH706,$AD$11:$AD$1010,0))))</f>
        <v>0</v>
      </c>
      <c r="AJ706">
        <v>696</v>
      </c>
      <c r="AK706">
        <f>IF(AJ706&gt;$AZ$11,"",INDEX($P$11:$P$1010,MATCH(AJ706,$AD$11:$AD$1010,0)))</f>
        <v>0</v>
      </c>
    </row>
    <row r="707" spans="1:37">
      <c r="A707">
        <f>COUNTA(Journal!A707:M707)&gt;0</f>
        <v>0</v>
      </c>
      <c r="B707">
        <f>IF(Journal!$C707="",0,IFERROR(MATCH(Journal!$C707,Markets!$A$5:$A$154,0),0))</f>
        <v>0</v>
      </c>
      <c r="C707">
        <f>IF(B707&gt;0,INDEX(Markets!$C$5:$C$154,B707),"")</f>
        <v>0</v>
      </c>
      <c r="D707">
        <f>IF(B707&gt;0,INDEX(Markets!$F$5:$F$154,B707),"")</f>
        <v>0</v>
      </c>
      <c r="E707">
        <f>IF(B707&gt;0,IF(INDEX(Markets!$G$5:$G$154,B707)="",Journal!$D$4,INDEX(Markets!$G$5:$G$154,B707)),"")</f>
        <v>0</v>
      </c>
      <c r="F707">
        <f>IF(B707&gt;0,N(INDEX(Markets!$H$5:$H$154,B707)),0)</f>
        <v>0</v>
      </c>
      <c r="G707">
        <f>IF(Journal!$D707="LONG",1,IF(Journal!$D707="SHORT",-1,0))</f>
        <v>0</v>
      </c>
      <c r="H707">
        <f>IF(AND(ISNUMBER(Journal!$E707),ISNUMBER(Journal!$F707)),ABS(Journal!$E707-Journal!$F707),"")</f>
        <v>0</v>
      </c>
      <c r="I707">
        <f>IF(NOT(A707),"",IF(Journal!$C707="","INSTRUMENT MISSING",IF(B707=0,"UNKNOWN INSTRUMENT",IF(OR(NOT(ISNUMBER(C707)),NOT(ISNUMBER(D707))),"INSTRUMENT SPECS MISSING",IF(OR(C707&lt;=0,D707&lt;=0),"INSTRUMENT SPECS MISSING",IF(NOT(ISNUMBER(Journal!$E707)),"ENTRY MISSING",IF(NOT(ISNUMBER(Journal!$F707)),"SL MISSING",IF(Journal!$F707=Journal!$E707,"SL = ENTRY",IF(G707=0,"DIRECTION MISSING",IF(G707*(Journal!$E707-Journal!$F707)&lt;=0,"SL WRONG SIDE",IF(NOT(AND(ISNUMBER(Journal!$L707),Journal!$L707&gt;0)),IF(TRUE,"LOTS MISSING","RISK MISSING"),"")))))))))))</f>
        <v>0</v>
      </c>
      <c r="J707">
        <f>IF(NOT(A707),"",IF(I707&lt;&gt;"",I707,IF(AND(ISNUMBER(Journal!$G707),G707*(Journal!$G707-Journal!$E707)&lt;=0),"TP1 WRONG SIDE",IF(AND(ISNUMBER(Journal!$H707),G707*(Journal!$H707-Journal!$E707)&lt;=0),"TP2 WRONG SIDE",IF(AND(ISNUMBER(Journal!$I707),G707*(Journal!$I707-Journal!$E707)&lt;=0),"TP3 WRONG SIDE",IF(Journal!$K707="","OPEN",IF(AND(Journal!$M707&lt;&gt;"",OR(NOT(ISNUMBER(Journal!$M707)),Journal!$M707&lt;=0,Journal!$M707&gt;=1)),"TP1 % INVALID",IF(Journal!$K707="SL","OK",IF(Journal!$K707="TP",IF(ISNUMBER(Journal!$G707),"OK","TP1 MISSING"),IF(Journal!$K707="Manual exit",IF(ISNUMBER(Journal!$J707),"OK","MANUAL MISSING"),IF(Journal!$K707="TP1 + Breakeven",IF(ISNUMBER(Journal!$G707),"OK","TP1 MISSING"),IF(Journal!$K707="TP1 + Manual",IF(ISNUMBER(Journal!$G707),IF(ISNUMBER(Journal!$J707),"OK","MANUAL MISSING"),IF(ISNUMBER(Journal!$J707),"TP1 MISSING","TP1 &amp; MANUAL MISSING")),IF(Journal!$K707="Multiple TP",IF(ISNUMBER(Journal!$G707),IF(ISNUMBER(Journal!$H707),"OK","TP2 MISSING"),IF(ISNUMBER(Journal!$H707),"TP1 MISSING","TP1 &amp; TP2 MISSING")),"UNKNOWN OUTCOME")))))))))))))</f>
        <v>0</v>
      </c>
      <c r="K707">
        <f>J707="OK"</f>
        <v>0</v>
      </c>
      <c r="L707">
        <f>IF(ISNUMBER(Journal!$M707),Journal!$M707,0.5)</f>
        <v>0</v>
      </c>
      <c r="M707">
        <f>IF(NOT(K707),"",G707*IF(Journal!$K707="SL",Journal!$F707-Journal!$E707,IF(Journal!$K707="TP",Journal!$G707-Journal!$E707,IF(Journal!$K707="Manual exit",Journal!$J707-Journal!$E707,IF(Journal!$K707="TP1 + Breakeven",L707*(Journal!$G707-Journal!$E707),IF(Journal!$K707="TP1 + Manual",L707*(Journal!$G707-Journal!$E707)+(1-L707)*(Journal!$J707-Journal!$E707),(Journal!$G707+Journal!$H707+IF(ISNUMBER(Journal!$I707),Journal!$I707,0))/IF(ISNUMBER(Journal!$I707),3,2)-Journal!$E707))))))</f>
        <v>0</v>
      </c>
      <c r="N707">
        <f>IF(K707,Journal!$E707+G707*M707,"")</f>
        <v>0</v>
      </c>
      <c r="O707">
        <f>Q706</f>
        <v>0</v>
      </c>
      <c r="P707">
        <f>IF(OR(NOT(A707),I707&lt;&gt;""),"",Journal!$L707)</f>
        <v>0</v>
      </c>
      <c r="Q707">
        <f>O707+IF(K707,V707,0)</f>
        <v>0</v>
      </c>
      <c r="R707">
        <f>IF(P707="","",H707*P707*C707*D707)</f>
        <v>0</v>
      </c>
      <c r="S707">
        <f>IF(K707,M707*P707*C707*D707,"")</f>
        <v>0</v>
      </c>
      <c r="T707">
        <f>IF(K707,-IF(F707&gt;0,F707*Journal!$E707*P707*C707*D707,P707*E707),"")</f>
        <v>0</v>
      </c>
      <c r="U707">
        <f>IF(K707,IF(S707&gt;0,"W",IF(S707&lt;0,"L","B")),"")</f>
        <v>0</v>
      </c>
      <c r="V707">
        <f>IF(K707,S707+T707,"")</f>
        <v>0</v>
      </c>
      <c r="W707">
        <f>IF(K707,V707/O707,"")</f>
        <v>0</v>
      </c>
      <c r="X707">
        <f>IF(K707,M707/H707,"")</f>
        <v>0</v>
      </c>
      <c r="Y707">
        <f>IF(AND(OR(J707="OK",J707="OPEN"),ISNUMBER(Journal!$G707)),G707*(Journal!$G707-Journal!$E707)/H707,"")</f>
        <v>0</v>
      </c>
      <c r="Z707">
        <f>IF(AA707="","",IF(AND(ISNUMBER(Settings!$D$5),ISNUMBER(Settings!$E$5),IF(Settings!$D$5&lt;=Settings!$E$5,AND(AA707&gt;=Settings!$D$5,AA707&lt;Settings!$E$5),OR(AA707&gt;=Settings!$D$5,AA707&lt;Settings!$E$5))),Settings!$A$5,IF(AND(ISNUMBER(Settings!$D$6),ISNUMBER(Settings!$E$6),IF(Settings!$D$6&lt;=Settings!$E$6,AND(AA707&gt;=Settings!$D$6,AA707&lt;Settings!$E$6),OR(AA707&gt;=Settings!$D$6,AA707&lt;Settings!$E$6))),Settings!$A$6,IF(AND(ISNUMBER(Settings!$D$7),ISNUMBER(Settings!$E$7),IF(Settings!$D$7&lt;=Settings!$E$7,AND(AA707&gt;=Settings!$D$7,AA707&lt;Settings!$E$7),OR(AA707&gt;=Settings!$D$7,AA707&lt;Settings!$E$7))),Settings!$A$7,IF(AND(ISNUMBER(Settings!$D$8),ISNUMBER(Settings!$E$8),IF(Settings!$D$8&lt;=Settings!$E$8,AND(AA707&gt;=Settings!$D$8,AA707&lt;Settings!$E$8),OR(AA707&gt;=Settings!$D$8,AA707&lt;Settings!$E$8))),Settings!$A$8,IF(AND(ISNUMBER(Settings!$D$9),ISNUMBER(Settings!$E$9),IF(Settings!$D$9&lt;=Settings!$E$9,AND(AA707&gt;=Settings!$D$9,AA707&lt;Settings!$E$9),OR(AA707&gt;=Settings!$D$9,AA707&lt;Settings!$E$9))),Settings!$A$9,IF(AND(ISNUMBER(Settings!$D$10),ISNUMBER(Settings!$E$10),IF(Settings!$D$10&lt;=Settings!$E$10,AND(AA707&gt;=Settings!$D$10,AA707&lt;Settings!$E$10),OR(AA707&gt;=Settings!$D$10,AA707&lt;Settings!$E$10))),Settings!$A$10,"")))))))</f>
        <v>0</v>
      </c>
      <c r="AA707">
        <f>IF(AND(A707,ISNUMBER(Journal!$B707)),MOD(ROUND(MOD(Journal!$B707,1)*1440,0)-ROUND(Journal!$D$8*60,0),1440),"")</f>
        <v>0</v>
      </c>
      <c r="AB707">
        <f>IF(G707=1,"LONG",IF(G707=-1,"SHORT",""))</f>
        <v>0</v>
      </c>
      <c r="AC707">
        <f>AC706+IF(K707,1,0)</f>
        <v>0</v>
      </c>
      <c r="AD707">
        <f>IF(K707,AC707,"")</f>
        <v>0</v>
      </c>
      <c r="AE707">
        <f>J707="OPEN"</f>
        <v>0</v>
      </c>
      <c r="AF707">
        <f>AND(J707&lt;&gt;"",J707&lt;&gt;"OK",J707&lt;&gt;"OPEN")</f>
        <v>0</v>
      </c>
      <c r="AH707">
        <v>696</v>
      </c>
      <c r="AI707">
        <f>IF(AH707&gt;$AZ$11,"",IF(AH707=0,Journal!$D$3,INDEX($Q$11:$Q$1010,MATCH(AH707,$AD$11:$AD$1010,0))))</f>
        <v>0</v>
      </c>
      <c r="AJ707">
        <v>697</v>
      </c>
      <c r="AK707">
        <f>IF(AJ707&gt;$AZ$11,"",INDEX($P$11:$P$1010,MATCH(AJ707,$AD$11:$AD$1010,0)))</f>
        <v>0</v>
      </c>
    </row>
    <row r="708" spans="1:37">
      <c r="A708">
        <f>COUNTA(Journal!A708:M708)&gt;0</f>
        <v>0</v>
      </c>
      <c r="B708">
        <f>IF(Journal!$C708="",0,IFERROR(MATCH(Journal!$C708,Markets!$A$5:$A$154,0),0))</f>
        <v>0</v>
      </c>
      <c r="C708">
        <f>IF(B708&gt;0,INDEX(Markets!$C$5:$C$154,B708),"")</f>
        <v>0</v>
      </c>
      <c r="D708">
        <f>IF(B708&gt;0,INDEX(Markets!$F$5:$F$154,B708),"")</f>
        <v>0</v>
      </c>
      <c r="E708">
        <f>IF(B708&gt;0,IF(INDEX(Markets!$G$5:$G$154,B708)="",Journal!$D$4,INDEX(Markets!$G$5:$G$154,B708)),"")</f>
        <v>0</v>
      </c>
      <c r="F708">
        <f>IF(B708&gt;0,N(INDEX(Markets!$H$5:$H$154,B708)),0)</f>
        <v>0</v>
      </c>
      <c r="G708">
        <f>IF(Journal!$D708="LONG",1,IF(Journal!$D708="SHORT",-1,0))</f>
        <v>0</v>
      </c>
      <c r="H708">
        <f>IF(AND(ISNUMBER(Journal!$E708),ISNUMBER(Journal!$F708)),ABS(Journal!$E708-Journal!$F708),"")</f>
        <v>0</v>
      </c>
      <c r="I708">
        <f>IF(NOT(A708),"",IF(Journal!$C708="","INSTRUMENT MISSING",IF(B708=0,"UNKNOWN INSTRUMENT",IF(OR(NOT(ISNUMBER(C708)),NOT(ISNUMBER(D708))),"INSTRUMENT SPECS MISSING",IF(OR(C708&lt;=0,D708&lt;=0),"INSTRUMENT SPECS MISSING",IF(NOT(ISNUMBER(Journal!$E708)),"ENTRY MISSING",IF(NOT(ISNUMBER(Journal!$F708)),"SL MISSING",IF(Journal!$F708=Journal!$E708,"SL = ENTRY",IF(G708=0,"DIRECTION MISSING",IF(G708*(Journal!$E708-Journal!$F708)&lt;=0,"SL WRONG SIDE",IF(NOT(AND(ISNUMBER(Journal!$L708),Journal!$L708&gt;0)),IF(TRUE,"LOTS MISSING","RISK MISSING"),"")))))))))))</f>
        <v>0</v>
      </c>
      <c r="J708">
        <f>IF(NOT(A708),"",IF(I708&lt;&gt;"",I708,IF(AND(ISNUMBER(Journal!$G708),G708*(Journal!$G708-Journal!$E708)&lt;=0),"TP1 WRONG SIDE",IF(AND(ISNUMBER(Journal!$H708),G708*(Journal!$H708-Journal!$E708)&lt;=0),"TP2 WRONG SIDE",IF(AND(ISNUMBER(Journal!$I708),G708*(Journal!$I708-Journal!$E708)&lt;=0),"TP3 WRONG SIDE",IF(Journal!$K708="","OPEN",IF(AND(Journal!$M708&lt;&gt;"",OR(NOT(ISNUMBER(Journal!$M708)),Journal!$M708&lt;=0,Journal!$M708&gt;=1)),"TP1 % INVALID",IF(Journal!$K708="SL","OK",IF(Journal!$K708="TP",IF(ISNUMBER(Journal!$G708),"OK","TP1 MISSING"),IF(Journal!$K708="Manual exit",IF(ISNUMBER(Journal!$J708),"OK","MANUAL MISSING"),IF(Journal!$K708="TP1 + Breakeven",IF(ISNUMBER(Journal!$G708),"OK","TP1 MISSING"),IF(Journal!$K708="TP1 + Manual",IF(ISNUMBER(Journal!$G708),IF(ISNUMBER(Journal!$J708),"OK","MANUAL MISSING"),IF(ISNUMBER(Journal!$J708),"TP1 MISSING","TP1 &amp; MANUAL MISSING")),IF(Journal!$K708="Multiple TP",IF(ISNUMBER(Journal!$G708),IF(ISNUMBER(Journal!$H708),"OK","TP2 MISSING"),IF(ISNUMBER(Journal!$H708),"TP1 MISSING","TP1 &amp; TP2 MISSING")),"UNKNOWN OUTCOME")))))))))))))</f>
        <v>0</v>
      </c>
      <c r="K708">
        <f>J708="OK"</f>
        <v>0</v>
      </c>
      <c r="L708">
        <f>IF(ISNUMBER(Journal!$M708),Journal!$M708,0.5)</f>
        <v>0</v>
      </c>
      <c r="M708">
        <f>IF(NOT(K708),"",G708*IF(Journal!$K708="SL",Journal!$F708-Journal!$E708,IF(Journal!$K708="TP",Journal!$G708-Journal!$E708,IF(Journal!$K708="Manual exit",Journal!$J708-Journal!$E708,IF(Journal!$K708="TP1 + Breakeven",L708*(Journal!$G708-Journal!$E708),IF(Journal!$K708="TP1 + Manual",L708*(Journal!$G708-Journal!$E708)+(1-L708)*(Journal!$J708-Journal!$E708),(Journal!$G708+Journal!$H708+IF(ISNUMBER(Journal!$I708),Journal!$I708,0))/IF(ISNUMBER(Journal!$I708),3,2)-Journal!$E708))))))</f>
        <v>0</v>
      </c>
      <c r="N708">
        <f>IF(K708,Journal!$E708+G708*M708,"")</f>
        <v>0</v>
      </c>
      <c r="O708">
        <f>Q707</f>
        <v>0</v>
      </c>
      <c r="P708">
        <f>IF(OR(NOT(A708),I708&lt;&gt;""),"",Journal!$L708)</f>
        <v>0</v>
      </c>
      <c r="Q708">
        <f>O708+IF(K708,V708,0)</f>
        <v>0</v>
      </c>
      <c r="R708">
        <f>IF(P708="","",H708*P708*C708*D708)</f>
        <v>0</v>
      </c>
      <c r="S708">
        <f>IF(K708,M708*P708*C708*D708,"")</f>
        <v>0</v>
      </c>
      <c r="T708">
        <f>IF(K708,-IF(F708&gt;0,F708*Journal!$E708*P708*C708*D708,P708*E708),"")</f>
        <v>0</v>
      </c>
      <c r="U708">
        <f>IF(K708,IF(S708&gt;0,"W",IF(S708&lt;0,"L","B")),"")</f>
        <v>0</v>
      </c>
      <c r="V708">
        <f>IF(K708,S708+T708,"")</f>
        <v>0</v>
      </c>
      <c r="W708">
        <f>IF(K708,V708/O708,"")</f>
        <v>0</v>
      </c>
      <c r="X708">
        <f>IF(K708,M708/H708,"")</f>
        <v>0</v>
      </c>
      <c r="Y708">
        <f>IF(AND(OR(J708="OK",J708="OPEN"),ISNUMBER(Journal!$G708)),G708*(Journal!$G708-Journal!$E708)/H708,"")</f>
        <v>0</v>
      </c>
      <c r="Z708">
        <f>IF(AA708="","",IF(AND(ISNUMBER(Settings!$D$5),ISNUMBER(Settings!$E$5),IF(Settings!$D$5&lt;=Settings!$E$5,AND(AA708&gt;=Settings!$D$5,AA708&lt;Settings!$E$5),OR(AA708&gt;=Settings!$D$5,AA708&lt;Settings!$E$5))),Settings!$A$5,IF(AND(ISNUMBER(Settings!$D$6),ISNUMBER(Settings!$E$6),IF(Settings!$D$6&lt;=Settings!$E$6,AND(AA708&gt;=Settings!$D$6,AA708&lt;Settings!$E$6),OR(AA708&gt;=Settings!$D$6,AA708&lt;Settings!$E$6))),Settings!$A$6,IF(AND(ISNUMBER(Settings!$D$7),ISNUMBER(Settings!$E$7),IF(Settings!$D$7&lt;=Settings!$E$7,AND(AA708&gt;=Settings!$D$7,AA708&lt;Settings!$E$7),OR(AA708&gt;=Settings!$D$7,AA708&lt;Settings!$E$7))),Settings!$A$7,IF(AND(ISNUMBER(Settings!$D$8),ISNUMBER(Settings!$E$8),IF(Settings!$D$8&lt;=Settings!$E$8,AND(AA708&gt;=Settings!$D$8,AA708&lt;Settings!$E$8),OR(AA708&gt;=Settings!$D$8,AA708&lt;Settings!$E$8))),Settings!$A$8,IF(AND(ISNUMBER(Settings!$D$9),ISNUMBER(Settings!$E$9),IF(Settings!$D$9&lt;=Settings!$E$9,AND(AA708&gt;=Settings!$D$9,AA708&lt;Settings!$E$9),OR(AA708&gt;=Settings!$D$9,AA708&lt;Settings!$E$9))),Settings!$A$9,IF(AND(ISNUMBER(Settings!$D$10),ISNUMBER(Settings!$E$10),IF(Settings!$D$10&lt;=Settings!$E$10,AND(AA708&gt;=Settings!$D$10,AA708&lt;Settings!$E$10),OR(AA708&gt;=Settings!$D$10,AA708&lt;Settings!$E$10))),Settings!$A$10,"")))))))</f>
        <v>0</v>
      </c>
      <c r="AA708">
        <f>IF(AND(A708,ISNUMBER(Journal!$B708)),MOD(ROUND(MOD(Journal!$B708,1)*1440,0)-ROUND(Journal!$D$8*60,0),1440),"")</f>
        <v>0</v>
      </c>
      <c r="AB708">
        <f>IF(G708=1,"LONG",IF(G708=-1,"SHORT",""))</f>
        <v>0</v>
      </c>
      <c r="AC708">
        <f>AC707+IF(K708,1,0)</f>
        <v>0</v>
      </c>
      <c r="AD708">
        <f>IF(K708,AC708,"")</f>
        <v>0</v>
      </c>
      <c r="AE708">
        <f>J708="OPEN"</f>
        <v>0</v>
      </c>
      <c r="AF708">
        <f>AND(J708&lt;&gt;"",J708&lt;&gt;"OK",J708&lt;&gt;"OPEN")</f>
        <v>0</v>
      </c>
      <c r="AH708">
        <v>697</v>
      </c>
      <c r="AI708">
        <f>IF(AH708&gt;$AZ$11,"",IF(AH708=0,Journal!$D$3,INDEX($Q$11:$Q$1010,MATCH(AH708,$AD$11:$AD$1010,0))))</f>
        <v>0</v>
      </c>
      <c r="AJ708">
        <v>698</v>
      </c>
      <c r="AK708">
        <f>IF(AJ708&gt;$AZ$11,"",INDEX($P$11:$P$1010,MATCH(AJ708,$AD$11:$AD$1010,0)))</f>
        <v>0</v>
      </c>
    </row>
    <row r="709" spans="1:37">
      <c r="A709">
        <f>COUNTA(Journal!A709:M709)&gt;0</f>
        <v>0</v>
      </c>
      <c r="B709">
        <f>IF(Journal!$C709="",0,IFERROR(MATCH(Journal!$C709,Markets!$A$5:$A$154,0),0))</f>
        <v>0</v>
      </c>
      <c r="C709">
        <f>IF(B709&gt;0,INDEX(Markets!$C$5:$C$154,B709),"")</f>
        <v>0</v>
      </c>
      <c r="D709">
        <f>IF(B709&gt;0,INDEX(Markets!$F$5:$F$154,B709),"")</f>
        <v>0</v>
      </c>
      <c r="E709">
        <f>IF(B709&gt;0,IF(INDEX(Markets!$G$5:$G$154,B709)="",Journal!$D$4,INDEX(Markets!$G$5:$G$154,B709)),"")</f>
        <v>0</v>
      </c>
      <c r="F709">
        <f>IF(B709&gt;0,N(INDEX(Markets!$H$5:$H$154,B709)),0)</f>
        <v>0</v>
      </c>
      <c r="G709">
        <f>IF(Journal!$D709="LONG",1,IF(Journal!$D709="SHORT",-1,0))</f>
        <v>0</v>
      </c>
      <c r="H709">
        <f>IF(AND(ISNUMBER(Journal!$E709),ISNUMBER(Journal!$F709)),ABS(Journal!$E709-Journal!$F709),"")</f>
        <v>0</v>
      </c>
      <c r="I709">
        <f>IF(NOT(A709),"",IF(Journal!$C709="","INSTRUMENT MISSING",IF(B709=0,"UNKNOWN INSTRUMENT",IF(OR(NOT(ISNUMBER(C709)),NOT(ISNUMBER(D709))),"INSTRUMENT SPECS MISSING",IF(OR(C709&lt;=0,D709&lt;=0),"INSTRUMENT SPECS MISSING",IF(NOT(ISNUMBER(Journal!$E709)),"ENTRY MISSING",IF(NOT(ISNUMBER(Journal!$F709)),"SL MISSING",IF(Journal!$F709=Journal!$E709,"SL = ENTRY",IF(G709=0,"DIRECTION MISSING",IF(G709*(Journal!$E709-Journal!$F709)&lt;=0,"SL WRONG SIDE",IF(NOT(AND(ISNUMBER(Journal!$L709),Journal!$L709&gt;0)),IF(TRUE,"LOTS MISSING","RISK MISSING"),"")))))))))))</f>
        <v>0</v>
      </c>
      <c r="J709">
        <f>IF(NOT(A709),"",IF(I709&lt;&gt;"",I709,IF(AND(ISNUMBER(Journal!$G709),G709*(Journal!$G709-Journal!$E709)&lt;=0),"TP1 WRONG SIDE",IF(AND(ISNUMBER(Journal!$H709),G709*(Journal!$H709-Journal!$E709)&lt;=0),"TP2 WRONG SIDE",IF(AND(ISNUMBER(Journal!$I709),G709*(Journal!$I709-Journal!$E709)&lt;=0),"TP3 WRONG SIDE",IF(Journal!$K709="","OPEN",IF(AND(Journal!$M709&lt;&gt;"",OR(NOT(ISNUMBER(Journal!$M709)),Journal!$M709&lt;=0,Journal!$M709&gt;=1)),"TP1 % INVALID",IF(Journal!$K709="SL","OK",IF(Journal!$K709="TP",IF(ISNUMBER(Journal!$G709),"OK","TP1 MISSING"),IF(Journal!$K709="Manual exit",IF(ISNUMBER(Journal!$J709),"OK","MANUAL MISSING"),IF(Journal!$K709="TP1 + Breakeven",IF(ISNUMBER(Journal!$G709),"OK","TP1 MISSING"),IF(Journal!$K709="TP1 + Manual",IF(ISNUMBER(Journal!$G709),IF(ISNUMBER(Journal!$J709),"OK","MANUAL MISSING"),IF(ISNUMBER(Journal!$J709),"TP1 MISSING","TP1 &amp; MANUAL MISSING")),IF(Journal!$K709="Multiple TP",IF(ISNUMBER(Journal!$G709),IF(ISNUMBER(Journal!$H709),"OK","TP2 MISSING"),IF(ISNUMBER(Journal!$H709),"TP1 MISSING","TP1 &amp; TP2 MISSING")),"UNKNOWN OUTCOME")))))))))))))</f>
        <v>0</v>
      </c>
      <c r="K709">
        <f>J709="OK"</f>
        <v>0</v>
      </c>
      <c r="L709">
        <f>IF(ISNUMBER(Journal!$M709),Journal!$M709,0.5)</f>
        <v>0</v>
      </c>
      <c r="M709">
        <f>IF(NOT(K709),"",G709*IF(Journal!$K709="SL",Journal!$F709-Journal!$E709,IF(Journal!$K709="TP",Journal!$G709-Journal!$E709,IF(Journal!$K709="Manual exit",Journal!$J709-Journal!$E709,IF(Journal!$K709="TP1 + Breakeven",L709*(Journal!$G709-Journal!$E709),IF(Journal!$K709="TP1 + Manual",L709*(Journal!$G709-Journal!$E709)+(1-L709)*(Journal!$J709-Journal!$E709),(Journal!$G709+Journal!$H709+IF(ISNUMBER(Journal!$I709),Journal!$I709,0))/IF(ISNUMBER(Journal!$I709),3,2)-Journal!$E709))))))</f>
        <v>0</v>
      </c>
      <c r="N709">
        <f>IF(K709,Journal!$E709+G709*M709,"")</f>
        <v>0</v>
      </c>
      <c r="O709">
        <f>Q708</f>
        <v>0</v>
      </c>
      <c r="P709">
        <f>IF(OR(NOT(A709),I709&lt;&gt;""),"",Journal!$L709)</f>
        <v>0</v>
      </c>
      <c r="Q709">
        <f>O709+IF(K709,V709,0)</f>
        <v>0</v>
      </c>
      <c r="R709">
        <f>IF(P709="","",H709*P709*C709*D709)</f>
        <v>0</v>
      </c>
      <c r="S709">
        <f>IF(K709,M709*P709*C709*D709,"")</f>
        <v>0</v>
      </c>
      <c r="T709">
        <f>IF(K709,-IF(F709&gt;0,F709*Journal!$E709*P709*C709*D709,P709*E709),"")</f>
        <v>0</v>
      </c>
      <c r="U709">
        <f>IF(K709,IF(S709&gt;0,"W",IF(S709&lt;0,"L","B")),"")</f>
        <v>0</v>
      </c>
      <c r="V709">
        <f>IF(K709,S709+T709,"")</f>
        <v>0</v>
      </c>
      <c r="W709">
        <f>IF(K709,V709/O709,"")</f>
        <v>0</v>
      </c>
      <c r="X709">
        <f>IF(K709,M709/H709,"")</f>
        <v>0</v>
      </c>
      <c r="Y709">
        <f>IF(AND(OR(J709="OK",J709="OPEN"),ISNUMBER(Journal!$G709)),G709*(Journal!$G709-Journal!$E709)/H709,"")</f>
        <v>0</v>
      </c>
      <c r="Z709">
        <f>IF(AA709="","",IF(AND(ISNUMBER(Settings!$D$5),ISNUMBER(Settings!$E$5),IF(Settings!$D$5&lt;=Settings!$E$5,AND(AA709&gt;=Settings!$D$5,AA709&lt;Settings!$E$5),OR(AA709&gt;=Settings!$D$5,AA709&lt;Settings!$E$5))),Settings!$A$5,IF(AND(ISNUMBER(Settings!$D$6),ISNUMBER(Settings!$E$6),IF(Settings!$D$6&lt;=Settings!$E$6,AND(AA709&gt;=Settings!$D$6,AA709&lt;Settings!$E$6),OR(AA709&gt;=Settings!$D$6,AA709&lt;Settings!$E$6))),Settings!$A$6,IF(AND(ISNUMBER(Settings!$D$7),ISNUMBER(Settings!$E$7),IF(Settings!$D$7&lt;=Settings!$E$7,AND(AA709&gt;=Settings!$D$7,AA709&lt;Settings!$E$7),OR(AA709&gt;=Settings!$D$7,AA709&lt;Settings!$E$7))),Settings!$A$7,IF(AND(ISNUMBER(Settings!$D$8),ISNUMBER(Settings!$E$8),IF(Settings!$D$8&lt;=Settings!$E$8,AND(AA709&gt;=Settings!$D$8,AA709&lt;Settings!$E$8),OR(AA709&gt;=Settings!$D$8,AA709&lt;Settings!$E$8))),Settings!$A$8,IF(AND(ISNUMBER(Settings!$D$9),ISNUMBER(Settings!$E$9),IF(Settings!$D$9&lt;=Settings!$E$9,AND(AA709&gt;=Settings!$D$9,AA709&lt;Settings!$E$9),OR(AA709&gt;=Settings!$D$9,AA709&lt;Settings!$E$9))),Settings!$A$9,IF(AND(ISNUMBER(Settings!$D$10),ISNUMBER(Settings!$E$10),IF(Settings!$D$10&lt;=Settings!$E$10,AND(AA709&gt;=Settings!$D$10,AA709&lt;Settings!$E$10),OR(AA709&gt;=Settings!$D$10,AA709&lt;Settings!$E$10))),Settings!$A$10,"")))))))</f>
        <v>0</v>
      </c>
      <c r="AA709">
        <f>IF(AND(A709,ISNUMBER(Journal!$B709)),MOD(ROUND(MOD(Journal!$B709,1)*1440,0)-ROUND(Journal!$D$8*60,0),1440),"")</f>
        <v>0</v>
      </c>
      <c r="AB709">
        <f>IF(G709=1,"LONG",IF(G709=-1,"SHORT",""))</f>
        <v>0</v>
      </c>
      <c r="AC709">
        <f>AC708+IF(K709,1,0)</f>
        <v>0</v>
      </c>
      <c r="AD709">
        <f>IF(K709,AC709,"")</f>
        <v>0</v>
      </c>
      <c r="AE709">
        <f>J709="OPEN"</f>
        <v>0</v>
      </c>
      <c r="AF709">
        <f>AND(J709&lt;&gt;"",J709&lt;&gt;"OK",J709&lt;&gt;"OPEN")</f>
        <v>0</v>
      </c>
      <c r="AH709">
        <v>698</v>
      </c>
      <c r="AI709">
        <f>IF(AH709&gt;$AZ$11,"",IF(AH709=0,Journal!$D$3,INDEX($Q$11:$Q$1010,MATCH(AH709,$AD$11:$AD$1010,0))))</f>
        <v>0</v>
      </c>
      <c r="AJ709">
        <v>699</v>
      </c>
      <c r="AK709">
        <f>IF(AJ709&gt;$AZ$11,"",INDEX($P$11:$P$1010,MATCH(AJ709,$AD$11:$AD$1010,0)))</f>
        <v>0</v>
      </c>
    </row>
    <row r="710" spans="1:37">
      <c r="A710">
        <f>COUNTA(Journal!A710:M710)&gt;0</f>
        <v>0</v>
      </c>
      <c r="B710">
        <f>IF(Journal!$C710="",0,IFERROR(MATCH(Journal!$C710,Markets!$A$5:$A$154,0),0))</f>
        <v>0</v>
      </c>
      <c r="C710">
        <f>IF(B710&gt;0,INDEX(Markets!$C$5:$C$154,B710),"")</f>
        <v>0</v>
      </c>
      <c r="D710">
        <f>IF(B710&gt;0,INDEX(Markets!$F$5:$F$154,B710),"")</f>
        <v>0</v>
      </c>
      <c r="E710">
        <f>IF(B710&gt;0,IF(INDEX(Markets!$G$5:$G$154,B710)="",Journal!$D$4,INDEX(Markets!$G$5:$G$154,B710)),"")</f>
        <v>0</v>
      </c>
      <c r="F710">
        <f>IF(B710&gt;0,N(INDEX(Markets!$H$5:$H$154,B710)),0)</f>
        <v>0</v>
      </c>
      <c r="G710">
        <f>IF(Journal!$D710="LONG",1,IF(Journal!$D710="SHORT",-1,0))</f>
        <v>0</v>
      </c>
      <c r="H710">
        <f>IF(AND(ISNUMBER(Journal!$E710),ISNUMBER(Journal!$F710)),ABS(Journal!$E710-Journal!$F710),"")</f>
        <v>0</v>
      </c>
      <c r="I710">
        <f>IF(NOT(A710),"",IF(Journal!$C710="","INSTRUMENT MISSING",IF(B710=0,"UNKNOWN INSTRUMENT",IF(OR(NOT(ISNUMBER(C710)),NOT(ISNUMBER(D710))),"INSTRUMENT SPECS MISSING",IF(OR(C710&lt;=0,D710&lt;=0),"INSTRUMENT SPECS MISSING",IF(NOT(ISNUMBER(Journal!$E710)),"ENTRY MISSING",IF(NOT(ISNUMBER(Journal!$F710)),"SL MISSING",IF(Journal!$F710=Journal!$E710,"SL = ENTRY",IF(G710=0,"DIRECTION MISSING",IF(G710*(Journal!$E710-Journal!$F710)&lt;=0,"SL WRONG SIDE",IF(NOT(AND(ISNUMBER(Journal!$L710),Journal!$L710&gt;0)),IF(TRUE,"LOTS MISSING","RISK MISSING"),"")))))))))))</f>
        <v>0</v>
      </c>
      <c r="J710">
        <f>IF(NOT(A710),"",IF(I710&lt;&gt;"",I710,IF(AND(ISNUMBER(Journal!$G710),G710*(Journal!$G710-Journal!$E710)&lt;=0),"TP1 WRONG SIDE",IF(AND(ISNUMBER(Journal!$H710),G710*(Journal!$H710-Journal!$E710)&lt;=0),"TP2 WRONG SIDE",IF(AND(ISNUMBER(Journal!$I710),G710*(Journal!$I710-Journal!$E710)&lt;=0),"TP3 WRONG SIDE",IF(Journal!$K710="","OPEN",IF(AND(Journal!$M710&lt;&gt;"",OR(NOT(ISNUMBER(Journal!$M710)),Journal!$M710&lt;=0,Journal!$M710&gt;=1)),"TP1 % INVALID",IF(Journal!$K710="SL","OK",IF(Journal!$K710="TP",IF(ISNUMBER(Journal!$G710),"OK","TP1 MISSING"),IF(Journal!$K710="Manual exit",IF(ISNUMBER(Journal!$J710),"OK","MANUAL MISSING"),IF(Journal!$K710="TP1 + Breakeven",IF(ISNUMBER(Journal!$G710),"OK","TP1 MISSING"),IF(Journal!$K710="TP1 + Manual",IF(ISNUMBER(Journal!$G710),IF(ISNUMBER(Journal!$J710),"OK","MANUAL MISSING"),IF(ISNUMBER(Journal!$J710),"TP1 MISSING","TP1 &amp; MANUAL MISSING")),IF(Journal!$K710="Multiple TP",IF(ISNUMBER(Journal!$G710),IF(ISNUMBER(Journal!$H710),"OK","TP2 MISSING"),IF(ISNUMBER(Journal!$H710),"TP1 MISSING","TP1 &amp; TP2 MISSING")),"UNKNOWN OUTCOME")))))))))))))</f>
        <v>0</v>
      </c>
      <c r="K710">
        <f>J710="OK"</f>
        <v>0</v>
      </c>
      <c r="L710">
        <f>IF(ISNUMBER(Journal!$M710),Journal!$M710,0.5)</f>
        <v>0</v>
      </c>
      <c r="M710">
        <f>IF(NOT(K710),"",G710*IF(Journal!$K710="SL",Journal!$F710-Journal!$E710,IF(Journal!$K710="TP",Journal!$G710-Journal!$E710,IF(Journal!$K710="Manual exit",Journal!$J710-Journal!$E710,IF(Journal!$K710="TP1 + Breakeven",L710*(Journal!$G710-Journal!$E710),IF(Journal!$K710="TP1 + Manual",L710*(Journal!$G710-Journal!$E710)+(1-L710)*(Journal!$J710-Journal!$E710),(Journal!$G710+Journal!$H710+IF(ISNUMBER(Journal!$I710),Journal!$I710,0))/IF(ISNUMBER(Journal!$I710),3,2)-Journal!$E710))))))</f>
        <v>0</v>
      </c>
      <c r="N710">
        <f>IF(K710,Journal!$E710+G710*M710,"")</f>
        <v>0</v>
      </c>
      <c r="O710">
        <f>Q709</f>
        <v>0</v>
      </c>
      <c r="P710">
        <f>IF(OR(NOT(A710),I710&lt;&gt;""),"",Journal!$L710)</f>
        <v>0</v>
      </c>
      <c r="Q710">
        <f>O710+IF(K710,V710,0)</f>
        <v>0</v>
      </c>
      <c r="R710">
        <f>IF(P710="","",H710*P710*C710*D710)</f>
        <v>0</v>
      </c>
      <c r="S710">
        <f>IF(K710,M710*P710*C710*D710,"")</f>
        <v>0</v>
      </c>
      <c r="T710">
        <f>IF(K710,-IF(F710&gt;0,F710*Journal!$E710*P710*C710*D710,P710*E710),"")</f>
        <v>0</v>
      </c>
      <c r="U710">
        <f>IF(K710,IF(S710&gt;0,"W",IF(S710&lt;0,"L","B")),"")</f>
        <v>0</v>
      </c>
      <c r="V710">
        <f>IF(K710,S710+T710,"")</f>
        <v>0</v>
      </c>
      <c r="W710">
        <f>IF(K710,V710/O710,"")</f>
        <v>0</v>
      </c>
      <c r="X710">
        <f>IF(K710,M710/H710,"")</f>
        <v>0</v>
      </c>
      <c r="Y710">
        <f>IF(AND(OR(J710="OK",J710="OPEN"),ISNUMBER(Journal!$G710)),G710*(Journal!$G710-Journal!$E710)/H710,"")</f>
        <v>0</v>
      </c>
      <c r="Z710">
        <f>IF(AA710="","",IF(AND(ISNUMBER(Settings!$D$5),ISNUMBER(Settings!$E$5),IF(Settings!$D$5&lt;=Settings!$E$5,AND(AA710&gt;=Settings!$D$5,AA710&lt;Settings!$E$5),OR(AA710&gt;=Settings!$D$5,AA710&lt;Settings!$E$5))),Settings!$A$5,IF(AND(ISNUMBER(Settings!$D$6),ISNUMBER(Settings!$E$6),IF(Settings!$D$6&lt;=Settings!$E$6,AND(AA710&gt;=Settings!$D$6,AA710&lt;Settings!$E$6),OR(AA710&gt;=Settings!$D$6,AA710&lt;Settings!$E$6))),Settings!$A$6,IF(AND(ISNUMBER(Settings!$D$7),ISNUMBER(Settings!$E$7),IF(Settings!$D$7&lt;=Settings!$E$7,AND(AA710&gt;=Settings!$D$7,AA710&lt;Settings!$E$7),OR(AA710&gt;=Settings!$D$7,AA710&lt;Settings!$E$7))),Settings!$A$7,IF(AND(ISNUMBER(Settings!$D$8),ISNUMBER(Settings!$E$8),IF(Settings!$D$8&lt;=Settings!$E$8,AND(AA710&gt;=Settings!$D$8,AA710&lt;Settings!$E$8),OR(AA710&gt;=Settings!$D$8,AA710&lt;Settings!$E$8))),Settings!$A$8,IF(AND(ISNUMBER(Settings!$D$9),ISNUMBER(Settings!$E$9),IF(Settings!$D$9&lt;=Settings!$E$9,AND(AA710&gt;=Settings!$D$9,AA710&lt;Settings!$E$9),OR(AA710&gt;=Settings!$D$9,AA710&lt;Settings!$E$9))),Settings!$A$9,IF(AND(ISNUMBER(Settings!$D$10),ISNUMBER(Settings!$E$10),IF(Settings!$D$10&lt;=Settings!$E$10,AND(AA710&gt;=Settings!$D$10,AA710&lt;Settings!$E$10),OR(AA710&gt;=Settings!$D$10,AA710&lt;Settings!$E$10))),Settings!$A$10,"")))))))</f>
        <v>0</v>
      </c>
      <c r="AA710">
        <f>IF(AND(A710,ISNUMBER(Journal!$B710)),MOD(ROUND(MOD(Journal!$B710,1)*1440,0)-ROUND(Journal!$D$8*60,0),1440),"")</f>
        <v>0</v>
      </c>
      <c r="AB710">
        <f>IF(G710=1,"LONG",IF(G710=-1,"SHORT",""))</f>
        <v>0</v>
      </c>
      <c r="AC710">
        <f>AC709+IF(K710,1,0)</f>
        <v>0</v>
      </c>
      <c r="AD710">
        <f>IF(K710,AC710,"")</f>
        <v>0</v>
      </c>
      <c r="AE710">
        <f>J710="OPEN"</f>
        <v>0</v>
      </c>
      <c r="AF710">
        <f>AND(J710&lt;&gt;"",J710&lt;&gt;"OK",J710&lt;&gt;"OPEN")</f>
        <v>0</v>
      </c>
      <c r="AH710">
        <v>699</v>
      </c>
      <c r="AI710">
        <f>IF(AH710&gt;$AZ$11,"",IF(AH710=0,Journal!$D$3,INDEX($Q$11:$Q$1010,MATCH(AH710,$AD$11:$AD$1010,0))))</f>
        <v>0</v>
      </c>
      <c r="AJ710">
        <v>700</v>
      </c>
      <c r="AK710">
        <f>IF(AJ710&gt;$AZ$11,"",INDEX($P$11:$P$1010,MATCH(AJ710,$AD$11:$AD$1010,0)))</f>
        <v>0</v>
      </c>
    </row>
    <row r="711" spans="1:37">
      <c r="A711">
        <f>COUNTA(Journal!A711:M711)&gt;0</f>
        <v>0</v>
      </c>
      <c r="B711">
        <f>IF(Journal!$C711="",0,IFERROR(MATCH(Journal!$C711,Markets!$A$5:$A$154,0),0))</f>
        <v>0</v>
      </c>
      <c r="C711">
        <f>IF(B711&gt;0,INDEX(Markets!$C$5:$C$154,B711),"")</f>
        <v>0</v>
      </c>
      <c r="D711">
        <f>IF(B711&gt;0,INDEX(Markets!$F$5:$F$154,B711),"")</f>
        <v>0</v>
      </c>
      <c r="E711">
        <f>IF(B711&gt;0,IF(INDEX(Markets!$G$5:$G$154,B711)="",Journal!$D$4,INDEX(Markets!$G$5:$G$154,B711)),"")</f>
        <v>0</v>
      </c>
      <c r="F711">
        <f>IF(B711&gt;0,N(INDEX(Markets!$H$5:$H$154,B711)),0)</f>
        <v>0</v>
      </c>
      <c r="G711">
        <f>IF(Journal!$D711="LONG",1,IF(Journal!$D711="SHORT",-1,0))</f>
        <v>0</v>
      </c>
      <c r="H711">
        <f>IF(AND(ISNUMBER(Journal!$E711),ISNUMBER(Journal!$F711)),ABS(Journal!$E711-Journal!$F711),"")</f>
        <v>0</v>
      </c>
      <c r="I711">
        <f>IF(NOT(A711),"",IF(Journal!$C711="","INSTRUMENT MISSING",IF(B711=0,"UNKNOWN INSTRUMENT",IF(OR(NOT(ISNUMBER(C711)),NOT(ISNUMBER(D711))),"INSTRUMENT SPECS MISSING",IF(OR(C711&lt;=0,D711&lt;=0),"INSTRUMENT SPECS MISSING",IF(NOT(ISNUMBER(Journal!$E711)),"ENTRY MISSING",IF(NOT(ISNUMBER(Journal!$F711)),"SL MISSING",IF(Journal!$F711=Journal!$E711,"SL = ENTRY",IF(G711=0,"DIRECTION MISSING",IF(G711*(Journal!$E711-Journal!$F711)&lt;=0,"SL WRONG SIDE",IF(NOT(AND(ISNUMBER(Journal!$L711),Journal!$L711&gt;0)),IF(TRUE,"LOTS MISSING","RISK MISSING"),"")))))))))))</f>
        <v>0</v>
      </c>
      <c r="J711">
        <f>IF(NOT(A711),"",IF(I711&lt;&gt;"",I711,IF(AND(ISNUMBER(Journal!$G711),G711*(Journal!$G711-Journal!$E711)&lt;=0),"TP1 WRONG SIDE",IF(AND(ISNUMBER(Journal!$H711),G711*(Journal!$H711-Journal!$E711)&lt;=0),"TP2 WRONG SIDE",IF(AND(ISNUMBER(Journal!$I711),G711*(Journal!$I711-Journal!$E711)&lt;=0),"TP3 WRONG SIDE",IF(Journal!$K711="","OPEN",IF(AND(Journal!$M711&lt;&gt;"",OR(NOT(ISNUMBER(Journal!$M711)),Journal!$M711&lt;=0,Journal!$M711&gt;=1)),"TP1 % INVALID",IF(Journal!$K711="SL","OK",IF(Journal!$K711="TP",IF(ISNUMBER(Journal!$G711),"OK","TP1 MISSING"),IF(Journal!$K711="Manual exit",IF(ISNUMBER(Journal!$J711),"OK","MANUAL MISSING"),IF(Journal!$K711="TP1 + Breakeven",IF(ISNUMBER(Journal!$G711),"OK","TP1 MISSING"),IF(Journal!$K711="TP1 + Manual",IF(ISNUMBER(Journal!$G711),IF(ISNUMBER(Journal!$J711),"OK","MANUAL MISSING"),IF(ISNUMBER(Journal!$J711),"TP1 MISSING","TP1 &amp; MANUAL MISSING")),IF(Journal!$K711="Multiple TP",IF(ISNUMBER(Journal!$G711),IF(ISNUMBER(Journal!$H711),"OK","TP2 MISSING"),IF(ISNUMBER(Journal!$H711),"TP1 MISSING","TP1 &amp; TP2 MISSING")),"UNKNOWN OUTCOME")))))))))))))</f>
        <v>0</v>
      </c>
      <c r="K711">
        <f>J711="OK"</f>
        <v>0</v>
      </c>
      <c r="L711">
        <f>IF(ISNUMBER(Journal!$M711),Journal!$M711,0.5)</f>
        <v>0</v>
      </c>
      <c r="M711">
        <f>IF(NOT(K711),"",G711*IF(Journal!$K711="SL",Journal!$F711-Journal!$E711,IF(Journal!$K711="TP",Journal!$G711-Journal!$E711,IF(Journal!$K711="Manual exit",Journal!$J711-Journal!$E711,IF(Journal!$K711="TP1 + Breakeven",L711*(Journal!$G711-Journal!$E711),IF(Journal!$K711="TP1 + Manual",L711*(Journal!$G711-Journal!$E711)+(1-L711)*(Journal!$J711-Journal!$E711),(Journal!$G711+Journal!$H711+IF(ISNUMBER(Journal!$I711),Journal!$I711,0))/IF(ISNUMBER(Journal!$I711),3,2)-Journal!$E711))))))</f>
        <v>0</v>
      </c>
      <c r="N711">
        <f>IF(K711,Journal!$E711+G711*M711,"")</f>
        <v>0</v>
      </c>
      <c r="O711">
        <f>Q710</f>
        <v>0</v>
      </c>
      <c r="P711">
        <f>IF(OR(NOT(A711),I711&lt;&gt;""),"",Journal!$L711)</f>
        <v>0</v>
      </c>
      <c r="Q711">
        <f>O711+IF(K711,V711,0)</f>
        <v>0</v>
      </c>
      <c r="R711">
        <f>IF(P711="","",H711*P711*C711*D711)</f>
        <v>0</v>
      </c>
      <c r="S711">
        <f>IF(K711,M711*P711*C711*D711,"")</f>
        <v>0</v>
      </c>
      <c r="T711">
        <f>IF(K711,-IF(F711&gt;0,F711*Journal!$E711*P711*C711*D711,P711*E711),"")</f>
        <v>0</v>
      </c>
      <c r="U711">
        <f>IF(K711,IF(S711&gt;0,"W",IF(S711&lt;0,"L","B")),"")</f>
        <v>0</v>
      </c>
      <c r="V711">
        <f>IF(K711,S711+T711,"")</f>
        <v>0</v>
      </c>
      <c r="W711">
        <f>IF(K711,V711/O711,"")</f>
        <v>0</v>
      </c>
      <c r="X711">
        <f>IF(K711,M711/H711,"")</f>
        <v>0</v>
      </c>
      <c r="Y711">
        <f>IF(AND(OR(J711="OK",J711="OPEN"),ISNUMBER(Journal!$G711)),G711*(Journal!$G711-Journal!$E711)/H711,"")</f>
        <v>0</v>
      </c>
      <c r="Z711">
        <f>IF(AA711="","",IF(AND(ISNUMBER(Settings!$D$5),ISNUMBER(Settings!$E$5),IF(Settings!$D$5&lt;=Settings!$E$5,AND(AA711&gt;=Settings!$D$5,AA711&lt;Settings!$E$5),OR(AA711&gt;=Settings!$D$5,AA711&lt;Settings!$E$5))),Settings!$A$5,IF(AND(ISNUMBER(Settings!$D$6),ISNUMBER(Settings!$E$6),IF(Settings!$D$6&lt;=Settings!$E$6,AND(AA711&gt;=Settings!$D$6,AA711&lt;Settings!$E$6),OR(AA711&gt;=Settings!$D$6,AA711&lt;Settings!$E$6))),Settings!$A$6,IF(AND(ISNUMBER(Settings!$D$7),ISNUMBER(Settings!$E$7),IF(Settings!$D$7&lt;=Settings!$E$7,AND(AA711&gt;=Settings!$D$7,AA711&lt;Settings!$E$7),OR(AA711&gt;=Settings!$D$7,AA711&lt;Settings!$E$7))),Settings!$A$7,IF(AND(ISNUMBER(Settings!$D$8),ISNUMBER(Settings!$E$8),IF(Settings!$D$8&lt;=Settings!$E$8,AND(AA711&gt;=Settings!$D$8,AA711&lt;Settings!$E$8),OR(AA711&gt;=Settings!$D$8,AA711&lt;Settings!$E$8))),Settings!$A$8,IF(AND(ISNUMBER(Settings!$D$9),ISNUMBER(Settings!$E$9),IF(Settings!$D$9&lt;=Settings!$E$9,AND(AA711&gt;=Settings!$D$9,AA711&lt;Settings!$E$9),OR(AA711&gt;=Settings!$D$9,AA711&lt;Settings!$E$9))),Settings!$A$9,IF(AND(ISNUMBER(Settings!$D$10),ISNUMBER(Settings!$E$10),IF(Settings!$D$10&lt;=Settings!$E$10,AND(AA711&gt;=Settings!$D$10,AA711&lt;Settings!$E$10),OR(AA711&gt;=Settings!$D$10,AA711&lt;Settings!$E$10))),Settings!$A$10,"")))))))</f>
        <v>0</v>
      </c>
      <c r="AA711">
        <f>IF(AND(A711,ISNUMBER(Journal!$B711)),MOD(ROUND(MOD(Journal!$B711,1)*1440,0)-ROUND(Journal!$D$8*60,0),1440),"")</f>
        <v>0</v>
      </c>
      <c r="AB711">
        <f>IF(G711=1,"LONG",IF(G711=-1,"SHORT",""))</f>
        <v>0</v>
      </c>
      <c r="AC711">
        <f>AC710+IF(K711,1,0)</f>
        <v>0</v>
      </c>
      <c r="AD711">
        <f>IF(K711,AC711,"")</f>
        <v>0</v>
      </c>
      <c r="AE711">
        <f>J711="OPEN"</f>
        <v>0</v>
      </c>
      <c r="AF711">
        <f>AND(J711&lt;&gt;"",J711&lt;&gt;"OK",J711&lt;&gt;"OPEN")</f>
        <v>0</v>
      </c>
      <c r="AH711">
        <v>700</v>
      </c>
      <c r="AI711">
        <f>IF(AH711&gt;$AZ$11,"",IF(AH711=0,Journal!$D$3,INDEX($Q$11:$Q$1010,MATCH(AH711,$AD$11:$AD$1010,0))))</f>
        <v>0</v>
      </c>
      <c r="AJ711">
        <v>701</v>
      </c>
      <c r="AK711">
        <f>IF(AJ711&gt;$AZ$11,"",INDEX($P$11:$P$1010,MATCH(AJ711,$AD$11:$AD$1010,0)))</f>
        <v>0</v>
      </c>
    </row>
    <row r="712" spans="1:37">
      <c r="A712">
        <f>COUNTA(Journal!A712:M712)&gt;0</f>
        <v>0</v>
      </c>
      <c r="B712">
        <f>IF(Journal!$C712="",0,IFERROR(MATCH(Journal!$C712,Markets!$A$5:$A$154,0),0))</f>
        <v>0</v>
      </c>
      <c r="C712">
        <f>IF(B712&gt;0,INDEX(Markets!$C$5:$C$154,B712),"")</f>
        <v>0</v>
      </c>
      <c r="D712">
        <f>IF(B712&gt;0,INDEX(Markets!$F$5:$F$154,B712),"")</f>
        <v>0</v>
      </c>
      <c r="E712">
        <f>IF(B712&gt;0,IF(INDEX(Markets!$G$5:$G$154,B712)="",Journal!$D$4,INDEX(Markets!$G$5:$G$154,B712)),"")</f>
        <v>0</v>
      </c>
      <c r="F712">
        <f>IF(B712&gt;0,N(INDEX(Markets!$H$5:$H$154,B712)),0)</f>
        <v>0</v>
      </c>
      <c r="G712">
        <f>IF(Journal!$D712="LONG",1,IF(Journal!$D712="SHORT",-1,0))</f>
        <v>0</v>
      </c>
      <c r="H712">
        <f>IF(AND(ISNUMBER(Journal!$E712),ISNUMBER(Journal!$F712)),ABS(Journal!$E712-Journal!$F712),"")</f>
        <v>0</v>
      </c>
      <c r="I712">
        <f>IF(NOT(A712),"",IF(Journal!$C712="","INSTRUMENT MISSING",IF(B712=0,"UNKNOWN INSTRUMENT",IF(OR(NOT(ISNUMBER(C712)),NOT(ISNUMBER(D712))),"INSTRUMENT SPECS MISSING",IF(OR(C712&lt;=0,D712&lt;=0),"INSTRUMENT SPECS MISSING",IF(NOT(ISNUMBER(Journal!$E712)),"ENTRY MISSING",IF(NOT(ISNUMBER(Journal!$F712)),"SL MISSING",IF(Journal!$F712=Journal!$E712,"SL = ENTRY",IF(G712=0,"DIRECTION MISSING",IF(G712*(Journal!$E712-Journal!$F712)&lt;=0,"SL WRONG SIDE",IF(NOT(AND(ISNUMBER(Journal!$L712),Journal!$L712&gt;0)),IF(TRUE,"LOTS MISSING","RISK MISSING"),"")))))))))))</f>
        <v>0</v>
      </c>
      <c r="J712">
        <f>IF(NOT(A712),"",IF(I712&lt;&gt;"",I712,IF(AND(ISNUMBER(Journal!$G712),G712*(Journal!$G712-Journal!$E712)&lt;=0),"TP1 WRONG SIDE",IF(AND(ISNUMBER(Journal!$H712),G712*(Journal!$H712-Journal!$E712)&lt;=0),"TP2 WRONG SIDE",IF(AND(ISNUMBER(Journal!$I712),G712*(Journal!$I712-Journal!$E712)&lt;=0),"TP3 WRONG SIDE",IF(Journal!$K712="","OPEN",IF(AND(Journal!$M712&lt;&gt;"",OR(NOT(ISNUMBER(Journal!$M712)),Journal!$M712&lt;=0,Journal!$M712&gt;=1)),"TP1 % INVALID",IF(Journal!$K712="SL","OK",IF(Journal!$K712="TP",IF(ISNUMBER(Journal!$G712),"OK","TP1 MISSING"),IF(Journal!$K712="Manual exit",IF(ISNUMBER(Journal!$J712),"OK","MANUAL MISSING"),IF(Journal!$K712="TP1 + Breakeven",IF(ISNUMBER(Journal!$G712),"OK","TP1 MISSING"),IF(Journal!$K712="TP1 + Manual",IF(ISNUMBER(Journal!$G712),IF(ISNUMBER(Journal!$J712),"OK","MANUAL MISSING"),IF(ISNUMBER(Journal!$J712),"TP1 MISSING","TP1 &amp; MANUAL MISSING")),IF(Journal!$K712="Multiple TP",IF(ISNUMBER(Journal!$G712),IF(ISNUMBER(Journal!$H712),"OK","TP2 MISSING"),IF(ISNUMBER(Journal!$H712),"TP1 MISSING","TP1 &amp; TP2 MISSING")),"UNKNOWN OUTCOME")))))))))))))</f>
        <v>0</v>
      </c>
      <c r="K712">
        <f>J712="OK"</f>
        <v>0</v>
      </c>
      <c r="L712">
        <f>IF(ISNUMBER(Journal!$M712),Journal!$M712,0.5)</f>
        <v>0</v>
      </c>
      <c r="M712">
        <f>IF(NOT(K712),"",G712*IF(Journal!$K712="SL",Journal!$F712-Journal!$E712,IF(Journal!$K712="TP",Journal!$G712-Journal!$E712,IF(Journal!$K712="Manual exit",Journal!$J712-Journal!$E712,IF(Journal!$K712="TP1 + Breakeven",L712*(Journal!$G712-Journal!$E712),IF(Journal!$K712="TP1 + Manual",L712*(Journal!$G712-Journal!$E712)+(1-L712)*(Journal!$J712-Journal!$E712),(Journal!$G712+Journal!$H712+IF(ISNUMBER(Journal!$I712),Journal!$I712,0))/IF(ISNUMBER(Journal!$I712),3,2)-Journal!$E712))))))</f>
        <v>0</v>
      </c>
      <c r="N712">
        <f>IF(K712,Journal!$E712+G712*M712,"")</f>
        <v>0</v>
      </c>
      <c r="O712">
        <f>Q711</f>
        <v>0</v>
      </c>
      <c r="P712">
        <f>IF(OR(NOT(A712),I712&lt;&gt;""),"",Journal!$L712)</f>
        <v>0</v>
      </c>
      <c r="Q712">
        <f>O712+IF(K712,V712,0)</f>
        <v>0</v>
      </c>
      <c r="R712">
        <f>IF(P712="","",H712*P712*C712*D712)</f>
        <v>0</v>
      </c>
      <c r="S712">
        <f>IF(K712,M712*P712*C712*D712,"")</f>
        <v>0</v>
      </c>
      <c r="T712">
        <f>IF(K712,-IF(F712&gt;0,F712*Journal!$E712*P712*C712*D712,P712*E712),"")</f>
        <v>0</v>
      </c>
      <c r="U712">
        <f>IF(K712,IF(S712&gt;0,"W",IF(S712&lt;0,"L","B")),"")</f>
        <v>0</v>
      </c>
      <c r="V712">
        <f>IF(K712,S712+T712,"")</f>
        <v>0</v>
      </c>
      <c r="W712">
        <f>IF(K712,V712/O712,"")</f>
        <v>0</v>
      </c>
      <c r="X712">
        <f>IF(K712,M712/H712,"")</f>
        <v>0</v>
      </c>
      <c r="Y712">
        <f>IF(AND(OR(J712="OK",J712="OPEN"),ISNUMBER(Journal!$G712)),G712*(Journal!$G712-Journal!$E712)/H712,"")</f>
        <v>0</v>
      </c>
      <c r="Z712">
        <f>IF(AA712="","",IF(AND(ISNUMBER(Settings!$D$5),ISNUMBER(Settings!$E$5),IF(Settings!$D$5&lt;=Settings!$E$5,AND(AA712&gt;=Settings!$D$5,AA712&lt;Settings!$E$5),OR(AA712&gt;=Settings!$D$5,AA712&lt;Settings!$E$5))),Settings!$A$5,IF(AND(ISNUMBER(Settings!$D$6),ISNUMBER(Settings!$E$6),IF(Settings!$D$6&lt;=Settings!$E$6,AND(AA712&gt;=Settings!$D$6,AA712&lt;Settings!$E$6),OR(AA712&gt;=Settings!$D$6,AA712&lt;Settings!$E$6))),Settings!$A$6,IF(AND(ISNUMBER(Settings!$D$7),ISNUMBER(Settings!$E$7),IF(Settings!$D$7&lt;=Settings!$E$7,AND(AA712&gt;=Settings!$D$7,AA712&lt;Settings!$E$7),OR(AA712&gt;=Settings!$D$7,AA712&lt;Settings!$E$7))),Settings!$A$7,IF(AND(ISNUMBER(Settings!$D$8),ISNUMBER(Settings!$E$8),IF(Settings!$D$8&lt;=Settings!$E$8,AND(AA712&gt;=Settings!$D$8,AA712&lt;Settings!$E$8),OR(AA712&gt;=Settings!$D$8,AA712&lt;Settings!$E$8))),Settings!$A$8,IF(AND(ISNUMBER(Settings!$D$9),ISNUMBER(Settings!$E$9),IF(Settings!$D$9&lt;=Settings!$E$9,AND(AA712&gt;=Settings!$D$9,AA712&lt;Settings!$E$9),OR(AA712&gt;=Settings!$D$9,AA712&lt;Settings!$E$9))),Settings!$A$9,IF(AND(ISNUMBER(Settings!$D$10),ISNUMBER(Settings!$E$10),IF(Settings!$D$10&lt;=Settings!$E$10,AND(AA712&gt;=Settings!$D$10,AA712&lt;Settings!$E$10),OR(AA712&gt;=Settings!$D$10,AA712&lt;Settings!$E$10))),Settings!$A$10,"")))))))</f>
        <v>0</v>
      </c>
      <c r="AA712">
        <f>IF(AND(A712,ISNUMBER(Journal!$B712)),MOD(ROUND(MOD(Journal!$B712,1)*1440,0)-ROUND(Journal!$D$8*60,0),1440),"")</f>
        <v>0</v>
      </c>
      <c r="AB712">
        <f>IF(G712=1,"LONG",IF(G712=-1,"SHORT",""))</f>
        <v>0</v>
      </c>
      <c r="AC712">
        <f>AC711+IF(K712,1,0)</f>
        <v>0</v>
      </c>
      <c r="AD712">
        <f>IF(K712,AC712,"")</f>
        <v>0</v>
      </c>
      <c r="AE712">
        <f>J712="OPEN"</f>
        <v>0</v>
      </c>
      <c r="AF712">
        <f>AND(J712&lt;&gt;"",J712&lt;&gt;"OK",J712&lt;&gt;"OPEN")</f>
        <v>0</v>
      </c>
      <c r="AH712">
        <v>701</v>
      </c>
      <c r="AI712">
        <f>IF(AH712&gt;$AZ$11,"",IF(AH712=0,Journal!$D$3,INDEX($Q$11:$Q$1010,MATCH(AH712,$AD$11:$AD$1010,0))))</f>
        <v>0</v>
      </c>
      <c r="AJ712">
        <v>702</v>
      </c>
      <c r="AK712">
        <f>IF(AJ712&gt;$AZ$11,"",INDEX($P$11:$P$1010,MATCH(AJ712,$AD$11:$AD$1010,0)))</f>
        <v>0</v>
      </c>
    </row>
    <row r="713" spans="1:37">
      <c r="A713">
        <f>COUNTA(Journal!A713:M713)&gt;0</f>
        <v>0</v>
      </c>
      <c r="B713">
        <f>IF(Journal!$C713="",0,IFERROR(MATCH(Journal!$C713,Markets!$A$5:$A$154,0),0))</f>
        <v>0</v>
      </c>
      <c r="C713">
        <f>IF(B713&gt;0,INDEX(Markets!$C$5:$C$154,B713),"")</f>
        <v>0</v>
      </c>
      <c r="D713">
        <f>IF(B713&gt;0,INDEX(Markets!$F$5:$F$154,B713),"")</f>
        <v>0</v>
      </c>
      <c r="E713">
        <f>IF(B713&gt;0,IF(INDEX(Markets!$G$5:$G$154,B713)="",Journal!$D$4,INDEX(Markets!$G$5:$G$154,B713)),"")</f>
        <v>0</v>
      </c>
      <c r="F713">
        <f>IF(B713&gt;0,N(INDEX(Markets!$H$5:$H$154,B713)),0)</f>
        <v>0</v>
      </c>
      <c r="G713">
        <f>IF(Journal!$D713="LONG",1,IF(Journal!$D713="SHORT",-1,0))</f>
        <v>0</v>
      </c>
      <c r="H713">
        <f>IF(AND(ISNUMBER(Journal!$E713),ISNUMBER(Journal!$F713)),ABS(Journal!$E713-Journal!$F713),"")</f>
        <v>0</v>
      </c>
      <c r="I713">
        <f>IF(NOT(A713),"",IF(Journal!$C713="","INSTRUMENT MISSING",IF(B713=0,"UNKNOWN INSTRUMENT",IF(OR(NOT(ISNUMBER(C713)),NOT(ISNUMBER(D713))),"INSTRUMENT SPECS MISSING",IF(OR(C713&lt;=0,D713&lt;=0),"INSTRUMENT SPECS MISSING",IF(NOT(ISNUMBER(Journal!$E713)),"ENTRY MISSING",IF(NOT(ISNUMBER(Journal!$F713)),"SL MISSING",IF(Journal!$F713=Journal!$E713,"SL = ENTRY",IF(G713=0,"DIRECTION MISSING",IF(G713*(Journal!$E713-Journal!$F713)&lt;=0,"SL WRONG SIDE",IF(NOT(AND(ISNUMBER(Journal!$L713),Journal!$L713&gt;0)),IF(TRUE,"LOTS MISSING","RISK MISSING"),"")))))))))))</f>
        <v>0</v>
      </c>
      <c r="J713">
        <f>IF(NOT(A713),"",IF(I713&lt;&gt;"",I713,IF(AND(ISNUMBER(Journal!$G713),G713*(Journal!$G713-Journal!$E713)&lt;=0),"TP1 WRONG SIDE",IF(AND(ISNUMBER(Journal!$H713),G713*(Journal!$H713-Journal!$E713)&lt;=0),"TP2 WRONG SIDE",IF(AND(ISNUMBER(Journal!$I713),G713*(Journal!$I713-Journal!$E713)&lt;=0),"TP3 WRONG SIDE",IF(Journal!$K713="","OPEN",IF(AND(Journal!$M713&lt;&gt;"",OR(NOT(ISNUMBER(Journal!$M713)),Journal!$M713&lt;=0,Journal!$M713&gt;=1)),"TP1 % INVALID",IF(Journal!$K713="SL","OK",IF(Journal!$K713="TP",IF(ISNUMBER(Journal!$G713),"OK","TP1 MISSING"),IF(Journal!$K713="Manual exit",IF(ISNUMBER(Journal!$J713),"OK","MANUAL MISSING"),IF(Journal!$K713="TP1 + Breakeven",IF(ISNUMBER(Journal!$G713),"OK","TP1 MISSING"),IF(Journal!$K713="TP1 + Manual",IF(ISNUMBER(Journal!$G713),IF(ISNUMBER(Journal!$J713),"OK","MANUAL MISSING"),IF(ISNUMBER(Journal!$J713),"TP1 MISSING","TP1 &amp; MANUAL MISSING")),IF(Journal!$K713="Multiple TP",IF(ISNUMBER(Journal!$G713),IF(ISNUMBER(Journal!$H713),"OK","TP2 MISSING"),IF(ISNUMBER(Journal!$H713),"TP1 MISSING","TP1 &amp; TP2 MISSING")),"UNKNOWN OUTCOME")))))))))))))</f>
        <v>0</v>
      </c>
      <c r="K713">
        <f>J713="OK"</f>
        <v>0</v>
      </c>
      <c r="L713">
        <f>IF(ISNUMBER(Journal!$M713),Journal!$M713,0.5)</f>
        <v>0</v>
      </c>
      <c r="M713">
        <f>IF(NOT(K713),"",G713*IF(Journal!$K713="SL",Journal!$F713-Journal!$E713,IF(Journal!$K713="TP",Journal!$G713-Journal!$E713,IF(Journal!$K713="Manual exit",Journal!$J713-Journal!$E713,IF(Journal!$K713="TP1 + Breakeven",L713*(Journal!$G713-Journal!$E713),IF(Journal!$K713="TP1 + Manual",L713*(Journal!$G713-Journal!$E713)+(1-L713)*(Journal!$J713-Journal!$E713),(Journal!$G713+Journal!$H713+IF(ISNUMBER(Journal!$I713),Journal!$I713,0))/IF(ISNUMBER(Journal!$I713),3,2)-Journal!$E713))))))</f>
        <v>0</v>
      </c>
      <c r="N713">
        <f>IF(K713,Journal!$E713+G713*M713,"")</f>
        <v>0</v>
      </c>
      <c r="O713">
        <f>Q712</f>
        <v>0</v>
      </c>
      <c r="P713">
        <f>IF(OR(NOT(A713),I713&lt;&gt;""),"",Journal!$L713)</f>
        <v>0</v>
      </c>
      <c r="Q713">
        <f>O713+IF(K713,V713,0)</f>
        <v>0</v>
      </c>
      <c r="R713">
        <f>IF(P713="","",H713*P713*C713*D713)</f>
        <v>0</v>
      </c>
      <c r="S713">
        <f>IF(K713,M713*P713*C713*D713,"")</f>
        <v>0</v>
      </c>
      <c r="T713">
        <f>IF(K713,-IF(F713&gt;0,F713*Journal!$E713*P713*C713*D713,P713*E713),"")</f>
        <v>0</v>
      </c>
      <c r="U713">
        <f>IF(K713,IF(S713&gt;0,"W",IF(S713&lt;0,"L","B")),"")</f>
        <v>0</v>
      </c>
      <c r="V713">
        <f>IF(K713,S713+T713,"")</f>
        <v>0</v>
      </c>
      <c r="W713">
        <f>IF(K713,V713/O713,"")</f>
        <v>0</v>
      </c>
      <c r="X713">
        <f>IF(K713,M713/H713,"")</f>
        <v>0</v>
      </c>
      <c r="Y713">
        <f>IF(AND(OR(J713="OK",J713="OPEN"),ISNUMBER(Journal!$G713)),G713*(Journal!$G713-Journal!$E713)/H713,"")</f>
        <v>0</v>
      </c>
      <c r="Z713">
        <f>IF(AA713="","",IF(AND(ISNUMBER(Settings!$D$5),ISNUMBER(Settings!$E$5),IF(Settings!$D$5&lt;=Settings!$E$5,AND(AA713&gt;=Settings!$D$5,AA713&lt;Settings!$E$5),OR(AA713&gt;=Settings!$D$5,AA713&lt;Settings!$E$5))),Settings!$A$5,IF(AND(ISNUMBER(Settings!$D$6),ISNUMBER(Settings!$E$6),IF(Settings!$D$6&lt;=Settings!$E$6,AND(AA713&gt;=Settings!$D$6,AA713&lt;Settings!$E$6),OR(AA713&gt;=Settings!$D$6,AA713&lt;Settings!$E$6))),Settings!$A$6,IF(AND(ISNUMBER(Settings!$D$7),ISNUMBER(Settings!$E$7),IF(Settings!$D$7&lt;=Settings!$E$7,AND(AA713&gt;=Settings!$D$7,AA713&lt;Settings!$E$7),OR(AA713&gt;=Settings!$D$7,AA713&lt;Settings!$E$7))),Settings!$A$7,IF(AND(ISNUMBER(Settings!$D$8),ISNUMBER(Settings!$E$8),IF(Settings!$D$8&lt;=Settings!$E$8,AND(AA713&gt;=Settings!$D$8,AA713&lt;Settings!$E$8),OR(AA713&gt;=Settings!$D$8,AA713&lt;Settings!$E$8))),Settings!$A$8,IF(AND(ISNUMBER(Settings!$D$9),ISNUMBER(Settings!$E$9),IF(Settings!$D$9&lt;=Settings!$E$9,AND(AA713&gt;=Settings!$D$9,AA713&lt;Settings!$E$9),OR(AA713&gt;=Settings!$D$9,AA713&lt;Settings!$E$9))),Settings!$A$9,IF(AND(ISNUMBER(Settings!$D$10),ISNUMBER(Settings!$E$10),IF(Settings!$D$10&lt;=Settings!$E$10,AND(AA713&gt;=Settings!$D$10,AA713&lt;Settings!$E$10),OR(AA713&gt;=Settings!$D$10,AA713&lt;Settings!$E$10))),Settings!$A$10,"")))))))</f>
        <v>0</v>
      </c>
      <c r="AA713">
        <f>IF(AND(A713,ISNUMBER(Journal!$B713)),MOD(ROUND(MOD(Journal!$B713,1)*1440,0)-ROUND(Journal!$D$8*60,0),1440),"")</f>
        <v>0</v>
      </c>
      <c r="AB713">
        <f>IF(G713=1,"LONG",IF(G713=-1,"SHORT",""))</f>
        <v>0</v>
      </c>
      <c r="AC713">
        <f>AC712+IF(K713,1,0)</f>
        <v>0</v>
      </c>
      <c r="AD713">
        <f>IF(K713,AC713,"")</f>
        <v>0</v>
      </c>
      <c r="AE713">
        <f>J713="OPEN"</f>
        <v>0</v>
      </c>
      <c r="AF713">
        <f>AND(J713&lt;&gt;"",J713&lt;&gt;"OK",J713&lt;&gt;"OPEN")</f>
        <v>0</v>
      </c>
      <c r="AH713">
        <v>702</v>
      </c>
      <c r="AI713">
        <f>IF(AH713&gt;$AZ$11,"",IF(AH713=0,Journal!$D$3,INDEX($Q$11:$Q$1010,MATCH(AH713,$AD$11:$AD$1010,0))))</f>
        <v>0</v>
      </c>
      <c r="AJ713">
        <v>703</v>
      </c>
      <c r="AK713">
        <f>IF(AJ713&gt;$AZ$11,"",INDEX($P$11:$P$1010,MATCH(AJ713,$AD$11:$AD$1010,0)))</f>
        <v>0</v>
      </c>
    </row>
    <row r="714" spans="1:37">
      <c r="A714">
        <f>COUNTA(Journal!A714:M714)&gt;0</f>
        <v>0</v>
      </c>
      <c r="B714">
        <f>IF(Journal!$C714="",0,IFERROR(MATCH(Journal!$C714,Markets!$A$5:$A$154,0),0))</f>
        <v>0</v>
      </c>
      <c r="C714">
        <f>IF(B714&gt;0,INDEX(Markets!$C$5:$C$154,B714),"")</f>
        <v>0</v>
      </c>
      <c r="D714">
        <f>IF(B714&gt;0,INDEX(Markets!$F$5:$F$154,B714),"")</f>
        <v>0</v>
      </c>
      <c r="E714">
        <f>IF(B714&gt;0,IF(INDEX(Markets!$G$5:$G$154,B714)="",Journal!$D$4,INDEX(Markets!$G$5:$G$154,B714)),"")</f>
        <v>0</v>
      </c>
      <c r="F714">
        <f>IF(B714&gt;0,N(INDEX(Markets!$H$5:$H$154,B714)),0)</f>
        <v>0</v>
      </c>
      <c r="G714">
        <f>IF(Journal!$D714="LONG",1,IF(Journal!$D714="SHORT",-1,0))</f>
        <v>0</v>
      </c>
      <c r="H714">
        <f>IF(AND(ISNUMBER(Journal!$E714),ISNUMBER(Journal!$F714)),ABS(Journal!$E714-Journal!$F714),"")</f>
        <v>0</v>
      </c>
      <c r="I714">
        <f>IF(NOT(A714),"",IF(Journal!$C714="","INSTRUMENT MISSING",IF(B714=0,"UNKNOWN INSTRUMENT",IF(OR(NOT(ISNUMBER(C714)),NOT(ISNUMBER(D714))),"INSTRUMENT SPECS MISSING",IF(OR(C714&lt;=0,D714&lt;=0),"INSTRUMENT SPECS MISSING",IF(NOT(ISNUMBER(Journal!$E714)),"ENTRY MISSING",IF(NOT(ISNUMBER(Journal!$F714)),"SL MISSING",IF(Journal!$F714=Journal!$E714,"SL = ENTRY",IF(G714=0,"DIRECTION MISSING",IF(G714*(Journal!$E714-Journal!$F714)&lt;=0,"SL WRONG SIDE",IF(NOT(AND(ISNUMBER(Journal!$L714),Journal!$L714&gt;0)),IF(TRUE,"LOTS MISSING","RISK MISSING"),"")))))))))))</f>
        <v>0</v>
      </c>
      <c r="J714">
        <f>IF(NOT(A714),"",IF(I714&lt;&gt;"",I714,IF(AND(ISNUMBER(Journal!$G714),G714*(Journal!$G714-Journal!$E714)&lt;=0),"TP1 WRONG SIDE",IF(AND(ISNUMBER(Journal!$H714),G714*(Journal!$H714-Journal!$E714)&lt;=0),"TP2 WRONG SIDE",IF(AND(ISNUMBER(Journal!$I714),G714*(Journal!$I714-Journal!$E714)&lt;=0),"TP3 WRONG SIDE",IF(Journal!$K714="","OPEN",IF(AND(Journal!$M714&lt;&gt;"",OR(NOT(ISNUMBER(Journal!$M714)),Journal!$M714&lt;=0,Journal!$M714&gt;=1)),"TP1 % INVALID",IF(Journal!$K714="SL","OK",IF(Journal!$K714="TP",IF(ISNUMBER(Journal!$G714),"OK","TP1 MISSING"),IF(Journal!$K714="Manual exit",IF(ISNUMBER(Journal!$J714),"OK","MANUAL MISSING"),IF(Journal!$K714="TP1 + Breakeven",IF(ISNUMBER(Journal!$G714),"OK","TP1 MISSING"),IF(Journal!$K714="TP1 + Manual",IF(ISNUMBER(Journal!$G714),IF(ISNUMBER(Journal!$J714),"OK","MANUAL MISSING"),IF(ISNUMBER(Journal!$J714),"TP1 MISSING","TP1 &amp; MANUAL MISSING")),IF(Journal!$K714="Multiple TP",IF(ISNUMBER(Journal!$G714),IF(ISNUMBER(Journal!$H714),"OK","TP2 MISSING"),IF(ISNUMBER(Journal!$H714),"TP1 MISSING","TP1 &amp; TP2 MISSING")),"UNKNOWN OUTCOME")))))))))))))</f>
        <v>0</v>
      </c>
      <c r="K714">
        <f>J714="OK"</f>
        <v>0</v>
      </c>
      <c r="L714">
        <f>IF(ISNUMBER(Journal!$M714),Journal!$M714,0.5)</f>
        <v>0</v>
      </c>
      <c r="M714">
        <f>IF(NOT(K714),"",G714*IF(Journal!$K714="SL",Journal!$F714-Journal!$E714,IF(Journal!$K714="TP",Journal!$G714-Journal!$E714,IF(Journal!$K714="Manual exit",Journal!$J714-Journal!$E714,IF(Journal!$K714="TP1 + Breakeven",L714*(Journal!$G714-Journal!$E714),IF(Journal!$K714="TP1 + Manual",L714*(Journal!$G714-Journal!$E714)+(1-L714)*(Journal!$J714-Journal!$E714),(Journal!$G714+Journal!$H714+IF(ISNUMBER(Journal!$I714),Journal!$I714,0))/IF(ISNUMBER(Journal!$I714),3,2)-Journal!$E714))))))</f>
        <v>0</v>
      </c>
      <c r="N714">
        <f>IF(K714,Journal!$E714+G714*M714,"")</f>
        <v>0</v>
      </c>
      <c r="O714">
        <f>Q713</f>
        <v>0</v>
      </c>
      <c r="P714">
        <f>IF(OR(NOT(A714),I714&lt;&gt;""),"",Journal!$L714)</f>
        <v>0</v>
      </c>
      <c r="Q714">
        <f>O714+IF(K714,V714,0)</f>
        <v>0</v>
      </c>
      <c r="R714">
        <f>IF(P714="","",H714*P714*C714*D714)</f>
        <v>0</v>
      </c>
      <c r="S714">
        <f>IF(K714,M714*P714*C714*D714,"")</f>
        <v>0</v>
      </c>
      <c r="T714">
        <f>IF(K714,-IF(F714&gt;0,F714*Journal!$E714*P714*C714*D714,P714*E714),"")</f>
        <v>0</v>
      </c>
      <c r="U714">
        <f>IF(K714,IF(S714&gt;0,"W",IF(S714&lt;0,"L","B")),"")</f>
        <v>0</v>
      </c>
      <c r="V714">
        <f>IF(K714,S714+T714,"")</f>
        <v>0</v>
      </c>
      <c r="W714">
        <f>IF(K714,V714/O714,"")</f>
        <v>0</v>
      </c>
      <c r="X714">
        <f>IF(K714,M714/H714,"")</f>
        <v>0</v>
      </c>
      <c r="Y714">
        <f>IF(AND(OR(J714="OK",J714="OPEN"),ISNUMBER(Journal!$G714)),G714*(Journal!$G714-Journal!$E714)/H714,"")</f>
        <v>0</v>
      </c>
      <c r="Z714">
        <f>IF(AA714="","",IF(AND(ISNUMBER(Settings!$D$5),ISNUMBER(Settings!$E$5),IF(Settings!$D$5&lt;=Settings!$E$5,AND(AA714&gt;=Settings!$D$5,AA714&lt;Settings!$E$5),OR(AA714&gt;=Settings!$D$5,AA714&lt;Settings!$E$5))),Settings!$A$5,IF(AND(ISNUMBER(Settings!$D$6),ISNUMBER(Settings!$E$6),IF(Settings!$D$6&lt;=Settings!$E$6,AND(AA714&gt;=Settings!$D$6,AA714&lt;Settings!$E$6),OR(AA714&gt;=Settings!$D$6,AA714&lt;Settings!$E$6))),Settings!$A$6,IF(AND(ISNUMBER(Settings!$D$7),ISNUMBER(Settings!$E$7),IF(Settings!$D$7&lt;=Settings!$E$7,AND(AA714&gt;=Settings!$D$7,AA714&lt;Settings!$E$7),OR(AA714&gt;=Settings!$D$7,AA714&lt;Settings!$E$7))),Settings!$A$7,IF(AND(ISNUMBER(Settings!$D$8),ISNUMBER(Settings!$E$8),IF(Settings!$D$8&lt;=Settings!$E$8,AND(AA714&gt;=Settings!$D$8,AA714&lt;Settings!$E$8),OR(AA714&gt;=Settings!$D$8,AA714&lt;Settings!$E$8))),Settings!$A$8,IF(AND(ISNUMBER(Settings!$D$9),ISNUMBER(Settings!$E$9),IF(Settings!$D$9&lt;=Settings!$E$9,AND(AA714&gt;=Settings!$D$9,AA714&lt;Settings!$E$9),OR(AA714&gt;=Settings!$D$9,AA714&lt;Settings!$E$9))),Settings!$A$9,IF(AND(ISNUMBER(Settings!$D$10),ISNUMBER(Settings!$E$10),IF(Settings!$D$10&lt;=Settings!$E$10,AND(AA714&gt;=Settings!$D$10,AA714&lt;Settings!$E$10),OR(AA714&gt;=Settings!$D$10,AA714&lt;Settings!$E$10))),Settings!$A$10,"")))))))</f>
        <v>0</v>
      </c>
      <c r="AA714">
        <f>IF(AND(A714,ISNUMBER(Journal!$B714)),MOD(ROUND(MOD(Journal!$B714,1)*1440,0)-ROUND(Journal!$D$8*60,0),1440),"")</f>
        <v>0</v>
      </c>
      <c r="AB714">
        <f>IF(G714=1,"LONG",IF(G714=-1,"SHORT",""))</f>
        <v>0</v>
      </c>
      <c r="AC714">
        <f>AC713+IF(K714,1,0)</f>
        <v>0</v>
      </c>
      <c r="AD714">
        <f>IF(K714,AC714,"")</f>
        <v>0</v>
      </c>
      <c r="AE714">
        <f>J714="OPEN"</f>
        <v>0</v>
      </c>
      <c r="AF714">
        <f>AND(J714&lt;&gt;"",J714&lt;&gt;"OK",J714&lt;&gt;"OPEN")</f>
        <v>0</v>
      </c>
      <c r="AH714">
        <v>703</v>
      </c>
      <c r="AI714">
        <f>IF(AH714&gt;$AZ$11,"",IF(AH714=0,Journal!$D$3,INDEX($Q$11:$Q$1010,MATCH(AH714,$AD$11:$AD$1010,0))))</f>
        <v>0</v>
      </c>
      <c r="AJ714">
        <v>704</v>
      </c>
      <c r="AK714">
        <f>IF(AJ714&gt;$AZ$11,"",INDEX($P$11:$P$1010,MATCH(AJ714,$AD$11:$AD$1010,0)))</f>
        <v>0</v>
      </c>
    </row>
    <row r="715" spans="1:37">
      <c r="A715">
        <f>COUNTA(Journal!A715:M715)&gt;0</f>
        <v>0</v>
      </c>
      <c r="B715">
        <f>IF(Journal!$C715="",0,IFERROR(MATCH(Journal!$C715,Markets!$A$5:$A$154,0),0))</f>
        <v>0</v>
      </c>
      <c r="C715">
        <f>IF(B715&gt;0,INDEX(Markets!$C$5:$C$154,B715),"")</f>
        <v>0</v>
      </c>
      <c r="D715">
        <f>IF(B715&gt;0,INDEX(Markets!$F$5:$F$154,B715),"")</f>
        <v>0</v>
      </c>
      <c r="E715">
        <f>IF(B715&gt;0,IF(INDEX(Markets!$G$5:$G$154,B715)="",Journal!$D$4,INDEX(Markets!$G$5:$G$154,B715)),"")</f>
        <v>0</v>
      </c>
      <c r="F715">
        <f>IF(B715&gt;0,N(INDEX(Markets!$H$5:$H$154,B715)),0)</f>
        <v>0</v>
      </c>
      <c r="G715">
        <f>IF(Journal!$D715="LONG",1,IF(Journal!$D715="SHORT",-1,0))</f>
        <v>0</v>
      </c>
      <c r="H715">
        <f>IF(AND(ISNUMBER(Journal!$E715),ISNUMBER(Journal!$F715)),ABS(Journal!$E715-Journal!$F715),"")</f>
        <v>0</v>
      </c>
      <c r="I715">
        <f>IF(NOT(A715),"",IF(Journal!$C715="","INSTRUMENT MISSING",IF(B715=0,"UNKNOWN INSTRUMENT",IF(OR(NOT(ISNUMBER(C715)),NOT(ISNUMBER(D715))),"INSTRUMENT SPECS MISSING",IF(OR(C715&lt;=0,D715&lt;=0),"INSTRUMENT SPECS MISSING",IF(NOT(ISNUMBER(Journal!$E715)),"ENTRY MISSING",IF(NOT(ISNUMBER(Journal!$F715)),"SL MISSING",IF(Journal!$F715=Journal!$E715,"SL = ENTRY",IF(G715=0,"DIRECTION MISSING",IF(G715*(Journal!$E715-Journal!$F715)&lt;=0,"SL WRONG SIDE",IF(NOT(AND(ISNUMBER(Journal!$L715),Journal!$L715&gt;0)),IF(TRUE,"LOTS MISSING","RISK MISSING"),"")))))))))))</f>
        <v>0</v>
      </c>
      <c r="J715">
        <f>IF(NOT(A715),"",IF(I715&lt;&gt;"",I715,IF(AND(ISNUMBER(Journal!$G715),G715*(Journal!$G715-Journal!$E715)&lt;=0),"TP1 WRONG SIDE",IF(AND(ISNUMBER(Journal!$H715),G715*(Journal!$H715-Journal!$E715)&lt;=0),"TP2 WRONG SIDE",IF(AND(ISNUMBER(Journal!$I715),G715*(Journal!$I715-Journal!$E715)&lt;=0),"TP3 WRONG SIDE",IF(Journal!$K715="","OPEN",IF(AND(Journal!$M715&lt;&gt;"",OR(NOT(ISNUMBER(Journal!$M715)),Journal!$M715&lt;=0,Journal!$M715&gt;=1)),"TP1 % INVALID",IF(Journal!$K715="SL","OK",IF(Journal!$K715="TP",IF(ISNUMBER(Journal!$G715),"OK","TP1 MISSING"),IF(Journal!$K715="Manual exit",IF(ISNUMBER(Journal!$J715),"OK","MANUAL MISSING"),IF(Journal!$K715="TP1 + Breakeven",IF(ISNUMBER(Journal!$G715),"OK","TP1 MISSING"),IF(Journal!$K715="TP1 + Manual",IF(ISNUMBER(Journal!$G715),IF(ISNUMBER(Journal!$J715),"OK","MANUAL MISSING"),IF(ISNUMBER(Journal!$J715),"TP1 MISSING","TP1 &amp; MANUAL MISSING")),IF(Journal!$K715="Multiple TP",IF(ISNUMBER(Journal!$G715),IF(ISNUMBER(Journal!$H715),"OK","TP2 MISSING"),IF(ISNUMBER(Journal!$H715),"TP1 MISSING","TP1 &amp; TP2 MISSING")),"UNKNOWN OUTCOME")))))))))))))</f>
        <v>0</v>
      </c>
      <c r="K715">
        <f>J715="OK"</f>
        <v>0</v>
      </c>
      <c r="L715">
        <f>IF(ISNUMBER(Journal!$M715),Journal!$M715,0.5)</f>
        <v>0</v>
      </c>
      <c r="M715">
        <f>IF(NOT(K715),"",G715*IF(Journal!$K715="SL",Journal!$F715-Journal!$E715,IF(Journal!$K715="TP",Journal!$G715-Journal!$E715,IF(Journal!$K715="Manual exit",Journal!$J715-Journal!$E715,IF(Journal!$K715="TP1 + Breakeven",L715*(Journal!$G715-Journal!$E715),IF(Journal!$K715="TP1 + Manual",L715*(Journal!$G715-Journal!$E715)+(1-L715)*(Journal!$J715-Journal!$E715),(Journal!$G715+Journal!$H715+IF(ISNUMBER(Journal!$I715),Journal!$I715,0))/IF(ISNUMBER(Journal!$I715),3,2)-Journal!$E715))))))</f>
        <v>0</v>
      </c>
      <c r="N715">
        <f>IF(K715,Journal!$E715+G715*M715,"")</f>
        <v>0</v>
      </c>
      <c r="O715">
        <f>Q714</f>
        <v>0</v>
      </c>
      <c r="P715">
        <f>IF(OR(NOT(A715),I715&lt;&gt;""),"",Journal!$L715)</f>
        <v>0</v>
      </c>
      <c r="Q715">
        <f>O715+IF(K715,V715,0)</f>
        <v>0</v>
      </c>
      <c r="R715">
        <f>IF(P715="","",H715*P715*C715*D715)</f>
        <v>0</v>
      </c>
      <c r="S715">
        <f>IF(K715,M715*P715*C715*D715,"")</f>
        <v>0</v>
      </c>
      <c r="T715">
        <f>IF(K715,-IF(F715&gt;0,F715*Journal!$E715*P715*C715*D715,P715*E715),"")</f>
        <v>0</v>
      </c>
      <c r="U715">
        <f>IF(K715,IF(S715&gt;0,"W",IF(S715&lt;0,"L","B")),"")</f>
        <v>0</v>
      </c>
      <c r="V715">
        <f>IF(K715,S715+T715,"")</f>
        <v>0</v>
      </c>
      <c r="W715">
        <f>IF(K715,V715/O715,"")</f>
        <v>0</v>
      </c>
      <c r="X715">
        <f>IF(K715,M715/H715,"")</f>
        <v>0</v>
      </c>
      <c r="Y715">
        <f>IF(AND(OR(J715="OK",J715="OPEN"),ISNUMBER(Journal!$G715)),G715*(Journal!$G715-Journal!$E715)/H715,"")</f>
        <v>0</v>
      </c>
      <c r="Z715">
        <f>IF(AA715="","",IF(AND(ISNUMBER(Settings!$D$5),ISNUMBER(Settings!$E$5),IF(Settings!$D$5&lt;=Settings!$E$5,AND(AA715&gt;=Settings!$D$5,AA715&lt;Settings!$E$5),OR(AA715&gt;=Settings!$D$5,AA715&lt;Settings!$E$5))),Settings!$A$5,IF(AND(ISNUMBER(Settings!$D$6),ISNUMBER(Settings!$E$6),IF(Settings!$D$6&lt;=Settings!$E$6,AND(AA715&gt;=Settings!$D$6,AA715&lt;Settings!$E$6),OR(AA715&gt;=Settings!$D$6,AA715&lt;Settings!$E$6))),Settings!$A$6,IF(AND(ISNUMBER(Settings!$D$7),ISNUMBER(Settings!$E$7),IF(Settings!$D$7&lt;=Settings!$E$7,AND(AA715&gt;=Settings!$D$7,AA715&lt;Settings!$E$7),OR(AA715&gt;=Settings!$D$7,AA715&lt;Settings!$E$7))),Settings!$A$7,IF(AND(ISNUMBER(Settings!$D$8),ISNUMBER(Settings!$E$8),IF(Settings!$D$8&lt;=Settings!$E$8,AND(AA715&gt;=Settings!$D$8,AA715&lt;Settings!$E$8),OR(AA715&gt;=Settings!$D$8,AA715&lt;Settings!$E$8))),Settings!$A$8,IF(AND(ISNUMBER(Settings!$D$9),ISNUMBER(Settings!$E$9),IF(Settings!$D$9&lt;=Settings!$E$9,AND(AA715&gt;=Settings!$D$9,AA715&lt;Settings!$E$9),OR(AA715&gt;=Settings!$D$9,AA715&lt;Settings!$E$9))),Settings!$A$9,IF(AND(ISNUMBER(Settings!$D$10),ISNUMBER(Settings!$E$10),IF(Settings!$D$10&lt;=Settings!$E$10,AND(AA715&gt;=Settings!$D$10,AA715&lt;Settings!$E$10),OR(AA715&gt;=Settings!$D$10,AA715&lt;Settings!$E$10))),Settings!$A$10,"")))))))</f>
        <v>0</v>
      </c>
      <c r="AA715">
        <f>IF(AND(A715,ISNUMBER(Journal!$B715)),MOD(ROUND(MOD(Journal!$B715,1)*1440,0)-ROUND(Journal!$D$8*60,0),1440),"")</f>
        <v>0</v>
      </c>
      <c r="AB715">
        <f>IF(G715=1,"LONG",IF(G715=-1,"SHORT",""))</f>
        <v>0</v>
      </c>
      <c r="AC715">
        <f>AC714+IF(K715,1,0)</f>
        <v>0</v>
      </c>
      <c r="AD715">
        <f>IF(K715,AC715,"")</f>
        <v>0</v>
      </c>
      <c r="AE715">
        <f>J715="OPEN"</f>
        <v>0</v>
      </c>
      <c r="AF715">
        <f>AND(J715&lt;&gt;"",J715&lt;&gt;"OK",J715&lt;&gt;"OPEN")</f>
        <v>0</v>
      </c>
      <c r="AH715">
        <v>704</v>
      </c>
      <c r="AI715">
        <f>IF(AH715&gt;$AZ$11,"",IF(AH715=0,Journal!$D$3,INDEX($Q$11:$Q$1010,MATCH(AH715,$AD$11:$AD$1010,0))))</f>
        <v>0</v>
      </c>
      <c r="AJ715">
        <v>705</v>
      </c>
      <c r="AK715">
        <f>IF(AJ715&gt;$AZ$11,"",INDEX($P$11:$P$1010,MATCH(AJ715,$AD$11:$AD$1010,0)))</f>
        <v>0</v>
      </c>
    </row>
    <row r="716" spans="1:37">
      <c r="A716">
        <f>COUNTA(Journal!A716:M716)&gt;0</f>
        <v>0</v>
      </c>
      <c r="B716">
        <f>IF(Journal!$C716="",0,IFERROR(MATCH(Journal!$C716,Markets!$A$5:$A$154,0),0))</f>
        <v>0</v>
      </c>
      <c r="C716">
        <f>IF(B716&gt;0,INDEX(Markets!$C$5:$C$154,B716),"")</f>
        <v>0</v>
      </c>
      <c r="D716">
        <f>IF(B716&gt;0,INDEX(Markets!$F$5:$F$154,B716),"")</f>
        <v>0</v>
      </c>
      <c r="E716">
        <f>IF(B716&gt;0,IF(INDEX(Markets!$G$5:$G$154,B716)="",Journal!$D$4,INDEX(Markets!$G$5:$G$154,B716)),"")</f>
        <v>0</v>
      </c>
      <c r="F716">
        <f>IF(B716&gt;0,N(INDEX(Markets!$H$5:$H$154,B716)),0)</f>
        <v>0</v>
      </c>
      <c r="G716">
        <f>IF(Journal!$D716="LONG",1,IF(Journal!$D716="SHORT",-1,0))</f>
        <v>0</v>
      </c>
      <c r="H716">
        <f>IF(AND(ISNUMBER(Journal!$E716),ISNUMBER(Journal!$F716)),ABS(Journal!$E716-Journal!$F716),"")</f>
        <v>0</v>
      </c>
      <c r="I716">
        <f>IF(NOT(A716),"",IF(Journal!$C716="","INSTRUMENT MISSING",IF(B716=0,"UNKNOWN INSTRUMENT",IF(OR(NOT(ISNUMBER(C716)),NOT(ISNUMBER(D716))),"INSTRUMENT SPECS MISSING",IF(OR(C716&lt;=0,D716&lt;=0),"INSTRUMENT SPECS MISSING",IF(NOT(ISNUMBER(Journal!$E716)),"ENTRY MISSING",IF(NOT(ISNUMBER(Journal!$F716)),"SL MISSING",IF(Journal!$F716=Journal!$E716,"SL = ENTRY",IF(G716=0,"DIRECTION MISSING",IF(G716*(Journal!$E716-Journal!$F716)&lt;=0,"SL WRONG SIDE",IF(NOT(AND(ISNUMBER(Journal!$L716),Journal!$L716&gt;0)),IF(TRUE,"LOTS MISSING","RISK MISSING"),"")))))))))))</f>
        <v>0</v>
      </c>
      <c r="J716">
        <f>IF(NOT(A716),"",IF(I716&lt;&gt;"",I716,IF(AND(ISNUMBER(Journal!$G716),G716*(Journal!$G716-Journal!$E716)&lt;=0),"TP1 WRONG SIDE",IF(AND(ISNUMBER(Journal!$H716),G716*(Journal!$H716-Journal!$E716)&lt;=0),"TP2 WRONG SIDE",IF(AND(ISNUMBER(Journal!$I716),G716*(Journal!$I716-Journal!$E716)&lt;=0),"TP3 WRONG SIDE",IF(Journal!$K716="","OPEN",IF(AND(Journal!$M716&lt;&gt;"",OR(NOT(ISNUMBER(Journal!$M716)),Journal!$M716&lt;=0,Journal!$M716&gt;=1)),"TP1 % INVALID",IF(Journal!$K716="SL","OK",IF(Journal!$K716="TP",IF(ISNUMBER(Journal!$G716),"OK","TP1 MISSING"),IF(Journal!$K716="Manual exit",IF(ISNUMBER(Journal!$J716),"OK","MANUAL MISSING"),IF(Journal!$K716="TP1 + Breakeven",IF(ISNUMBER(Journal!$G716),"OK","TP1 MISSING"),IF(Journal!$K716="TP1 + Manual",IF(ISNUMBER(Journal!$G716),IF(ISNUMBER(Journal!$J716),"OK","MANUAL MISSING"),IF(ISNUMBER(Journal!$J716),"TP1 MISSING","TP1 &amp; MANUAL MISSING")),IF(Journal!$K716="Multiple TP",IF(ISNUMBER(Journal!$G716),IF(ISNUMBER(Journal!$H716),"OK","TP2 MISSING"),IF(ISNUMBER(Journal!$H716),"TP1 MISSING","TP1 &amp; TP2 MISSING")),"UNKNOWN OUTCOME")))))))))))))</f>
        <v>0</v>
      </c>
      <c r="K716">
        <f>J716="OK"</f>
        <v>0</v>
      </c>
      <c r="L716">
        <f>IF(ISNUMBER(Journal!$M716),Journal!$M716,0.5)</f>
        <v>0</v>
      </c>
      <c r="M716">
        <f>IF(NOT(K716),"",G716*IF(Journal!$K716="SL",Journal!$F716-Journal!$E716,IF(Journal!$K716="TP",Journal!$G716-Journal!$E716,IF(Journal!$K716="Manual exit",Journal!$J716-Journal!$E716,IF(Journal!$K716="TP1 + Breakeven",L716*(Journal!$G716-Journal!$E716),IF(Journal!$K716="TP1 + Manual",L716*(Journal!$G716-Journal!$E716)+(1-L716)*(Journal!$J716-Journal!$E716),(Journal!$G716+Journal!$H716+IF(ISNUMBER(Journal!$I716),Journal!$I716,0))/IF(ISNUMBER(Journal!$I716),3,2)-Journal!$E716))))))</f>
        <v>0</v>
      </c>
      <c r="N716">
        <f>IF(K716,Journal!$E716+G716*M716,"")</f>
        <v>0</v>
      </c>
      <c r="O716">
        <f>Q715</f>
        <v>0</v>
      </c>
      <c r="P716">
        <f>IF(OR(NOT(A716),I716&lt;&gt;""),"",Journal!$L716)</f>
        <v>0</v>
      </c>
      <c r="Q716">
        <f>O716+IF(K716,V716,0)</f>
        <v>0</v>
      </c>
      <c r="R716">
        <f>IF(P716="","",H716*P716*C716*D716)</f>
        <v>0</v>
      </c>
      <c r="S716">
        <f>IF(K716,M716*P716*C716*D716,"")</f>
        <v>0</v>
      </c>
      <c r="T716">
        <f>IF(K716,-IF(F716&gt;0,F716*Journal!$E716*P716*C716*D716,P716*E716),"")</f>
        <v>0</v>
      </c>
      <c r="U716">
        <f>IF(K716,IF(S716&gt;0,"W",IF(S716&lt;0,"L","B")),"")</f>
        <v>0</v>
      </c>
      <c r="V716">
        <f>IF(K716,S716+T716,"")</f>
        <v>0</v>
      </c>
      <c r="W716">
        <f>IF(K716,V716/O716,"")</f>
        <v>0</v>
      </c>
      <c r="X716">
        <f>IF(K716,M716/H716,"")</f>
        <v>0</v>
      </c>
      <c r="Y716">
        <f>IF(AND(OR(J716="OK",J716="OPEN"),ISNUMBER(Journal!$G716)),G716*(Journal!$G716-Journal!$E716)/H716,"")</f>
        <v>0</v>
      </c>
      <c r="Z716">
        <f>IF(AA716="","",IF(AND(ISNUMBER(Settings!$D$5),ISNUMBER(Settings!$E$5),IF(Settings!$D$5&lt;=Settings!$E$5,AND(AA716&gt;=Settings!$D$5,AA716&lt;Settings!$E$5),OR(AA716&gt;=Settings!$D$5,AA716&lt;Settings!$E$5))),Settings!$A$5,IF(AND(ISNUMBER(Settings!$D$6),ISNUMBER(Settings!$E$6),IF(Settings!$D$6&lt;=Settings!$E$6,AND(AA716&gt;=Settings!$D$6,AA716&lt;Settings!$E$6),OR(AA716&gt;=Settings!$D$6,AA716&lt;Settings!$E$6))),Settings!$A$6,IF(AND(ISNUMBER(Settings!$D$7),ISNUMBER(Settings!$E$7),IF(Settings!$D$7&lt;=Settings!$E$7,AND(AA716&gt;=Settings!$D$7,AA716&lt;Settings!$E$7),OR(AA716&gt;=Settings!$D$7,AA716&lt;Settings!$E$7))),Settings!$A$7,IF(AND(ISNUMBER(Settings!$D$8),ISNUMBER(Settings!$E$8),IF(Settings!$D$8&lt;=Settings!$E$8,AND(AA716&gt;=Settings!$D$8,AA716&lt;Settings!$E$8),OR(AA716&gt;=Settings!$D$8,AA716&lt;Settings!$E$8))),Settings!$A$8,IF(AND(ISNUMBER(Settings!$D$9),ISNUMBER(Settings!$E$9),IF(Settings!$D$9&lt;=Settings!$E$9,AND(AA716&gt;=Settings!$D$9,AA716&lt;Settings!$E$9),OR(AA716&gt;=Settings!$D$9,AA716&lt;Settings!$E$9))),Settings!$A$9,IF(AND(ISNUMBER(Settings!$D$10),ISNUMBER(Settings!$E$10),IF(Settings!$D$10&lt;=Settings!$E$10,AND(AA716&gt;=Settings!$D$10,AA716&lt;Settings!$E$10),OR(AA716&gt;=Settings!$D$10,AA716&lt;Settings!$E$10))),Settings!$A$10,"")))))))</f>
        <v>0</v>
      </c>
      <c r="AA716">
        <f>IF(AND(A716,ISNUMBER(Journal!$B716)),MOD(ROUND(MOD(Journal!$B716,1)*1440,0)-ROUND(Journal!$D$8*60,0),1440),"")</f>
        <v>0</v>
      </c>
      <c r="AB716">
        <f>IF(G716=1,"LONG",IF(G716=-1,"SHORT",""))</f>
        <v>0</v>
      </c>
      <c r="AC716">
        <f>AC715+IF(K716,1,0)</f>
        <v>0</v>
      </c>
      <c r="AD716">
        <f>IF(K716,AC716,"")</f>
        <v>0</v>
      </c>
      <c r="AE716">
        <f>J716="OPEN"</f>
        <v>0</v>
      </c>
      <c r="AF716">
        <f>AND(J716&lt;&gt;"",J716&lt;&gt;"OK",J716&lt;&gt;"OPEN")</f>
        <v>0</v>
      </c>
      <c r="AH716">
        <v>705</v>
      </c>
      <c r="AI716">
        <f>IF(AH716&gt;$AZ$11,"",IF(AH716=0,Journal!$D$3,INDEX($Q$11:$Q$1010,MATCH(AH716,$AD$11:$AD$1010,0))))</f>
        <v>0</v>
      </c>
      <c r="AJ716">
        <v>706</v>
      </c>
      <c r="AK716">
        <f>IF(AJ716&gt;$AZ$11,"",INDEX($P$11:$P$1010,MATCH(AJ716,$AD$11:$AD$1010,0)))</f>
        <v>0</v>
      </c>
    </row>
    <row r="717" spans="1:37">
      <c r="A717">
        <f>COUNTA(Journal!A717:M717)&gt;0</f>
        <v>0</v>
      </c>
      <c r="B717">
        <f>IF(Journal!$C717="",0,IFERROR(MATCH(Journal!$C717,Markets!$A$5:$A$154,0),0))</f>
        <v>0</v>
      </c>
      <c r="C717">
        <f>IF(B717&gt;0,INDEX(Markets!$C$5:$C$154,B717),"")</f>
        <v>0</v>
      </c>
      <c r="D717">
        <f>IF(B717&gt;0,INDEX(Markets!$F$5:$F$154,B717),"")</f>
        <v>0</v>
      </c>
      <c r="E717">
        <f>IF(B717&gt;0,IF(INDEX(Markets!$G$5:$G$154,B717)="",Journal!$D$4,INDEX(Markets!$G$5:$G$154,B717)),"")</f>
        <v>0</v>
      </c>
      <c r="F717">
        <f>IF(B717&gt;0,N(INDEX(Markets!$H$5:$H$154,B717)),0)</f>
        <v>0</v>
      </c>
      <c r="G717">
        <f>IF(Journal!$D717="LONG",1,IF(Journal!$D717="SHORT",-1,0))</f>
        <v>0</v>
      </c>
      <c r="H717">
        <f>IF(AND(ISNUMBER(Journal!$E717),ISNUMBER(Journal!$F717)),ABS(Journal!$E717-Journal!$F717),"")</f>
        <v>0</v>
      </c>
      <c r="I717">
        <f>IF(NOT(A717),"",IF(Journal!$C717="","INSTRUMENT MISSING",IF(B717=0,"UNKNOWN INSTRUMENT",IF(OR(NOT(ISNUMBER(C717)),NOT(ISNUMBER(D717))),"INSTRUMENT SPECS MISSING",IF(OR(C717&lt;=0,D717&lt;=0),"INSTRUMENT SPECS MISSING",IF(NOT(ISNUMBER(Journal!$E717)),"ENTRY MISSING",IF(NOT(ISNUMBER(Journal!$F717)),"SL MISSING",IF(Journal!$F717=Journal!$E717,"SL = ENTRY",IF(G717=0,"DIRECTION MISSING",IF(G717*(Journal!$E717-Journal!$F717)&lt;=0,"SL WRONG SIDE",IF(NOT(AND(ISNUMBER(Journal!$L717),Journal!$L717&gt;0)),IF(TRUE,"LOTS MISSING","RISK MISSING"),"")))))))))))</f>
        <v>0</v>
      </c>
      <c r="J717">
        <f>IF(NOT(A717),"",IF(I717&lt;&gt;"",I717,IF(AND(ISNUMBER(Journal!$G717),G717*(Journal!$G717-Journal!$E717)&lt;=0),"TP1 WRONG SIDE",IF(AND(ISNUMBER(Journal!$H717),G717*(Journal!$H717-Journal!$E717)&lt;=0),"TP2 WRONG SIDE",IF(AND(ISNUMBER(Journal!$I717),G717*(Journal!$I717-Journal!$E717)&lt;=0),"TP3 WRONG SIDE",IF(Journal!$K717="","OPEN",IF(AND(Journal!$M717&lt;&gt;"",OR(NOT(ISNUMBER(Journal!$M717)),Journal!$M717&lt;=0,Journal!$M717&gt;=1)),"TP1 % INVALID",IF(Journal!$K717="SL","OK",IF(Journal!$K717="TP",IF(ISNUMBER(Journal!$G717),"OK","TP1 MISSING"),IF(Journal!$K717="Manual exit",IF(ISNUMBER(Journal!$J717),"OK","MANUAL MISSING"),IF(Journal!$K717="TP1 + Breakeven",IF(ISNUMBER(Journal!$G717),"OK","TP1 MISSING"),IF(Journal!$K717="TP1 + Manual",IF(ISNUMBER(Journal!$G717),IF(ISNUMBER(Journal!$J717),"OK","MANUAL MISSING"),IF(ISNUMBER(Journal!$J717),"TP1 MISSING","TP1 &amp; MANUAL MISSING")),IF(Journal!$K717="Multiple TP",IF(ISNUMBER(Journal!$G717),IF(ISNUMBER(Journal!$H717),"OK","TP2 MISSING"),IF(ISNUMBER(Journal!$H717),"TP1 MISSING","TP1 &amp; TP2 MISSING")),"UNKNOWN OUTCOME")))))))))))))</f>
        <v>0</v>
      </c>
      <c r="K717">
        <f>J717="OK"</f>
        <v>0</v>
      </c>
      <c r="L717">
        <f>IF(ISNUMBER(Journal!$M717),Journal!$M717,0.5)</f>
        <v>0</v>
      </c>
      <c r="M717">
        <f>IF(NOT(K717),"",G717*IF(Journal!$K717="SL",Journal!$F717-Journal!$E717,IF(Journal!$K717="TP",Journal!$G717-Journal!$E717,IF(Journal!$K717="Manual exit",Journal!$J717-Journal!$E717,IF(Journal!$K717="TP1 + Breakeven",L717*(Journal!$G717-Journal!$E717),IF(Journal!$K717="TP1 + Manual",L717*(Journal!$G717-Journal!$E717)+(1-L717)*(Journal!$J717-Journal!$E717),(Journal!$G717+Journal!$H717+IF(ISNUMBER(Journal!$I717),Journal!$I717,0))/IF(ISNUMBER(Journal!$I717),3,2)-Journal!$E717))))))</f>
        <v>0</v>
      </c>
      <c r="N717">
        <f>IF(K717,Journal!$E717+G717*M717,"")</f>
        <v>0</v>
      </c>
      <c r="O717">
        <f>Q716</f>
        <v>0</v>
      </c>
      <c r="P717">
        <f>IF(OR(NOT(A717),I717&lt;&gt;""),"",Journal!$L717)</f>
        <v>0</v>
      </c>
      <c r="Q717">
        <f>O717+IF(K717,V717,0)</f>
        <v>0</v>
      </c>
      <c r="R717">
        <f>IF(P717="","",H717*P717*C717*D717)</f>
        <v>0</v>
      </c>
      <c r="S717">
        <f>IF(K717,M717*P717*C717*D717,"")</f>
        <v>0</v>
      </c>
      <c r="T717">
        <f>IF(K717,-IF(F717&gt;0,F717*Journal!$E717*P717*C717*D717,P717*E717),"")</f>
        <v>0</v>
      </c>
      <c r="U717">
        <f>IF(K717,IF(S717&gt;0,"W",IF(S717&lt;0,"L","B")),"")</f>
        <v>0</v>
      </c>
      <c r="V717">
        <f>IF(K717,S717+T717,"")</f>
        <v>0</v>
      </c>
      <c r="W717">
        <f>IF(K717,V717/O717,"")</f>
        <v>0</v>
      </c>
      <c r="X717">
        <f>IF(K717,M717/H717,"")</f>
        <v>0</v>
      </c>
      <c r="Y717">
        <f>IF(AND(OR(J717="OK",J717="OPEN"),ISNUMBER(Journal!$G717)),G717*(Journal!$G717-Journal!$E717)/H717,"")</f>
        <v>0</v>
      </c>
      <c r="Z717">
        <f>IF(AA717="","",IF(AND(ISNUMBER(Settings!$D$5),ISNUMBER(Settings!$E$5),IF(Settings!$D$5&lt;=Settings!$E$5,AND(AA717&gt;=Settings!$D$5,AA717&lt;Settings!$E$5),OR(AA717&gt;=Settings!$D$5,AA717&lt;Settings!$E$5))),Settings!$A$5,IF(AND(ISNUMBER(Settings!$D$6),ISNUMBER(Settings!$E$6),IF(Settings!$D$6&lt;=Settings!$E$6,AND(AA717&gt;=Settings!$D$6,AA717&lt;Settings!$E$6),OR(AA717&gt;=Settings!$D$6,AA717&lt;Settings!$E$6))),Settings!$A$6,IF(AND(ISNUMBER(Settings!$D$7),ISNUMBER(Settings!$E$7),IF(Settings!$D$7&lt;=Settings!$E$7,AND(AA717&gt;=Settings!$D$7,AA717&lt;Settings!$E$7),OR(AA717&gt;=Settings!$D$7,AA717&lt;Settings!$E$7))),Settings!$A$7,IF(AND(ISNUMBER(Settings!$D$8),ISNUMBER(Settings!$E$8),IF(Settings!$D$8&lt;=Settings!$E$8,AND(AA717&gt;=Settings!$D$8,AA717&lt;Settings!$E$8),OR(AA717&gt;=Settings!$D$8,AA717&lt;Settings!$E$8))),Settings!$A$8,IF(AND(ISNUMBER(Settings!$D$9),ISNUMBER(Settings!$E$9),IF(Settings!$D$9&lt;=Settings!$E$9,AND(AA717&gt;=Settings!$D$9,AA717&lt;Settings!$E$9),OR(AA717&gt;=Settings!$D$9,AA717&lt;Settings!$E$9))),Settings!$A$9,IF(AND(ISNUMBER(Settings!$D$10),ISNUMBER(Settings!$E$10),IF(Settings!$D$10&lt;=Settings!$E$10,AND(AA717&gt;=Settings!$D$10,AA717&lt;Settings!$E$10),OR(AA717&gt;=Settings!$D$10,AA717&lt;Settings!$E$10))),Settings!$A$10,"")))))))</f>
        <v>0</v>
      </c>
      <c r="AA717">
        <f>IF(AND(A717,ISNUMBER(Journal!$B717)),MOD(ROUND(MOD(Journal!$B717,1)*1440,0)-ROUND(Journal!$D$8*60,0),1440),"")</f>
        <v>0</v>
      </c>
      <c r="AB717">
        <f>IF(G717=1,"LONG",IF(G717=-1,"SHORT",""))</f>
        <v>0</v>
      </c>
      <c r="AC717">
        <f>AC716+IF(K717,1,0)</f>
        <v>0</v>
      </c>
      <c r="AD717">
        <f>IF(K717,AC717,"")</f>
        <v>0</v>
      </c>
      <c r="AE717">
        <f>J717="OPEN"</f>
        <v>0</v>
      </c>
      <c r="AF717">
        <f>AND(J717&lt;&gt;"",J717&lt;&gt;"OK",J717&lt;&gt;"OPEN")</f>
        <v>0</v>
      </c>
      <c r="AH717">
        <v>706</v>
      </c>
      <c r="AI717">
        <f>IF(AH717&gt;$AZ$11,"",IF(AH717=0,Journal!$D$3,INDEX($Q$11:$Q$1010,MATCH(AH717,$AD$11:$AD$1010,0))))</f>
        <v>0</v>
      </c>
      <c r="AJ717">
        <v>707</v>
      </c>
      <c r="AK717">
        <f>IF(AJ717&gt;$AZ$11,"",INDEX($P$11:$P$1010,MATCH(AJ717,$AD$11:$AD$1010,0)))</f>
        <v>0</v>
      </c>
    </row>
    <row r="718" spans="1:37">
      <c r="A718">
        <f>COUNTA(Journal!A718:M718)&gt;0</f>
        <v>0</v>
      </c>
      <c r="B718">
        <f>IF(Journal!$C718="",0,IFERROR(MATCH(Journal!$C718,Markets!$A$5:$A$154,0),0))</f>
        <v>0</v>
      </c>
      <c r="C718">
        <f>IF(B718&gt;0,INDEX(Markets!$C$5:$C$154,B718),"")</f>
        <v>0</v>
      </c>
      <c r="D718">
        <f>IF(B718&gt;0,INDEX(Markets!$F$5:$F$154,B718),"")</f>
        <v>0</v>
      </c>
      <c r="E718">
        <f>IF(B718&gt;0,IF(INDEX(Markets!$G$5:$G$154,B718)="",Journal!$D$4,INDEX(Markets!$G$5:$G$154,B718)),"")</f>
        <v>0</v>
      </c>
      <c r="F718">
        <f>IF(B718&gt;0,N(INDEX(Markets!$H$5:$H$154,B718)),0)</f>
        <v>0</v>
      </c>
      <c r="G718">
        <f>IF(Journal!$D718="LONG",1,IF(Journal!$D718="SHORT",-1,0))</f>
        <v>0</v>
      </c>
      <c r="H718">
        <f>IF(AND(ISNUMBER(Journal!$E718),ISNUMBER(Journal!$F718)),ABS(Journal!$E718-Journal!$F718),"")</f>
        <v>0</v>
      </c>
      <c r="I718">
        <f>IF(NOT(A718),"",IF(Journal!$C718="","INSTRUMENT MISSING",IF(B718=0,"UNKNOWN INSTRUMENT",IF(OR(NOT(ISNUMBER(C718)),NOT(ISNUMBER(D718))),"INSTRUMENT SPECS MISSING",IF(OR(C718&lt;=0,D718&lt;=0),"INSTRUMENT SPECS MISSING",IF(NOT(ISNUMBER(Journal!$E718)),"ENTRY MISSING",IF(NOT(ISNUMBER(Journal!$F718)),"SL MISSING",IF(Journal!$F718=Journal!$E718,"SL = ENTRY",IF(G718=0,"DIRECTION MISSING",IF(G718*(Journal!$E718-Journal!$F718)&lt;=0,"SL WRONG SIDE",IF(NOT(AND(ISNUMBER(Journal!$L718),Journal!$L718&gt;0)),IF(TRUE,"LOTS MISSING","RISK MISSING"),"")))))))))))</f>
        <v>0</v>
      </c>
      <c r="J718">
        <f>IF(NOT(A718),"",IF(I718&lt;&gt;"",I718,IF(AND(ISNUMBER(Journal!$G718),G718*(Journal!$G718-Journal!$E718)&lt;=0),"TP1 WRONG SIDE",IF(AND(ISNUMBER(Journal!$H718),G718*(Journal!$H718-Journal!$E718)&lt;=0),"TP2 WRONG SIDE",IF(AND(ISNUMBER(Journal!$I718),G718*(Journal!$I718-Journal!$E718)&lt;=0),"TP3 WRONG SIDE",IF(Journal!$K718="","OPEN",IF(AND(Journal!$M718&lt;&gt;"",OR(NOT(ISNUMBER(Journal!$M718)),Journal!$M718&lt;=0,Journal!$M718&gt;=1)),"TP1 % INVALID",IF(Journal!$K718="SL","OK",IF(Journal!$K718="TP",IF(ISNUMBER(Journal!$G718),"OK","TP1 MISSING"),IF(Journal!$K718="Manual exit",IF(ISNUMBER(Journal!$J718),"OK","MANUAL MISSING"),IF(Journal!$K718="TP1 + Breakeven",IF(ISNUMBER(Journal!$G718),"OK","TP1 MISSING"),IF(Journal!$K718="TP1 + Manual",IF(ISNUMBER(Journal!$G718),IF(ISNUMBER(Journal!$J718),"OK","MANUAL MISSING"),IF(ISNUMBER(Journal!$J718),"TP1 MISSING","TP1 &amp; MANUAL MISSING")),IF(Journal!$K718="Multiple TP",IF(ISNUMBER(Journal!$G718),IF(ISNUMBER(Journal!$H718),"OK","TP2 MISSING"),IF(ISNUMBER(Journal!$H718),"TP1 MISSING","TP1 &amp; TP2 MISSING")),"UNKNOWN OUTCOME")))))))))))))</f>
        <v>0</v>
      </c>
      <c r="K718">
        <f>J718="OK"</f>
        <v>0</v>
      </c>
      <c r="L718">
        <f>IF(ISNUMBER(Journal!$M718),Journal!$M718,0.5)</f>
        <v>0</v>
      </c>
      <c r="M718">
        <f>IF(NOT(K718),"",G718*IF(Journal!$K718="SL",Journal!$F718-Journal!$E718,IF(Journal!$K718="TP",Journal!$G718-Journal!$E718,IF(Journal!$K718="Manual exit",Journal!$J718-Journal!$E718,IF(Journal!$K718="TP1 + Breakeven",L718*(Journal!$G718-Journal!$E718),IF(Journal!$K718="TP1 + Manual",L718*(Journal!$G718-Journal!$E718)+(1-L718)*(Journal!$J718-Journal!$E718),(Journal!$G718+Journal!$H718+IF(ISNUMBER(Journal!$I718),Journal!$I718,0))/IF(ISNUMBER(Journal!$I718),3,2)-Journal!$E718))))))</f>
        <v>0</v>
      </c>
      <c r="N718">
        <f>IF(K718,Journal!$E718+G718*M718,"")</f>
        <v>0</v>
      </c>
      <c r="O718">
        <f>Q717</f>
        <v>0</v>
      </c>
      <c r="P718">
        <f>IF(OR(NOT(A718),I718&lt;&gt;""),"",Journal!$L718)</f>
        <v>0</v>
      </c>
      <c r="Q718">
        <f>O718+IF(K718,V718,0)</f>
        <v>0</v>
      </c>
      <c r="R718">
        <f>IF(P718="","",H718*P718*C718*D718)</f>
        <v>0</v>
      </c>
      <c r="S718">
        <f>IF(K718,M718*P718*C718*D718,"")</f>
        <v>0</v>
      </c>
      <c r="T718">
        <f>IF(K718,-IF(F718&gt;0,F718*Journal!$E718*P718*C718*D718,P718*E718),"")</f>
        <v>0</v>
      </c>
      <c r="U718">
        <f>IF(K718,IF(S718&gt;0,"W",IF(S718&lt;0,"L","B")),"")</f>
        <v>0</v>
      </c>
      <c r="V718">
        <f>IF(K718,S718+T718,"")</f>
        <v>0</v>
      </c>
      <c r="W718">
        <f>IF(K718,V718/O718,"")</f>
        <v>0</v>
      </c>
      <c r="X718">
        <f>IF(K718,M718/H718,"")</f>
        <v>0</v>
      </c>
      <c r="Y718">
        <f>IF(AND(OR(J718="OK",J718="OPEN"),ISNUMBER(Journal!$G718)),G718*(Journal!$G718-Journal!$E718)/H718,"")</f>
        <v>0</v>
      </c>
      <c r="Z718">
        <f>IF(AA718="","",IF(AND(ISNUMBER(Settings!$D$5),ISNUMBER(Settings!$E$5),IF(Settings!$D$5&lt;=Settings!$E$5,AND(AA718&gt;=Settings!$D$5,AA718&lt;Settings!$E$5),OR(AA718&gt;=Settings!$D$5,AA718&lt;Settings!$E$5))),Settings!$A$5,IF(AND(ISNUMBER(Settings!$D$6),ISNUMBER(Settings!$E$6),IF(Settings!$D$6&lt;=Settings!$E$6,AND(AA718&gt;=Settings!$D$6,AA718&lt;Settings!$E$6),OR(AA718&gt;=Settings!$D$6,AA718&lt;Settings!$E$6))),Settings!$A$6,IF(AND(ISNUMBER(Settings!$D$7),ISNUMBER(Settings!$E$7),IF(Settings!$D$7&lt;=Settings!$E$7,AND(AA718&gt;=Settings!$D$7,AA718&lt;Settings!$E$7),OR(AA718&gt;=Settings!$D$7,AA718&lt;Settings!$E$7))),Settings!$A$7,IF(AND(ISNUMBER(Settings!$D$8),ISNUMBER(Settings!$E$8),IF(Settings!$D$8&lt;=Settings!$E$8,AND(AA718&gt;=Settings!$D$8,AA718&lt;Settings!$E$8),OR(AA718&gt;=Settings!$D$8,AA718&lt;Settings!$E$8))),Settings!$A$8,IF(AND(ISNUMBER(Settings!$D$9),ISNUMBER(Settings!$E$9),IF(Settings!$D$9&lt;=Settings!$E$9,AND(AA718&gt;=Settings!$D$9,AA718&lt;Settings!$E$9),OR(AA718&gt;=Settings!$D$9,AA718&lt;Settings!$E$9))),Settings!$A$9,IF(AND(ISNUMBER(Settings!$D$10),ISNUMBER(Settings!$E$10),IF(Settings!$D$10&lt;=Settings!$E$10,AND(AA718&gt;=Settings!$D$10,AA718&lt;Settings!$E$10),OR(AA718&gt;=Settings!$D$10,AA718&lt;Settings!$E$10))),Settings!$A$10,"")))))))</f>
        <v>0</v>
      </c>
      <c r="AA718">
        <f>IF(AND(A718,ISNUMBER(Journal!$B718)),MOD(ROUND(MOD(Journal!$B718,1)*1440,0)-ROUND(Journal!$D$8*60,0),1440),"")</f>
        <v>0</v>
      </c>
      <c r="AB718">
        <f>IF(G718=1,"LONG",IF(G718=-1,"SHORT",""))</f>
        <v>0</v>
      </c>
      <c r="AC718">
        <f>AC717+IF(K718,1,0)</f>
        <v>0</v>
      </c>
      <c r="AD718">
        <f>IF(K718,AC718,"")</f>
        <v>0</v>
      </c>
      <c r="AE718">
        <f>J718="OPEN"</f>
        <v>0</v>
      </c>
      <c r="AF718">
        <f>AND(J718&lt;&gt;"",J718&lt;&gt;"OK",J718&lt;&gt;"OPEN")</f>
        <v>0</v>
      </c>
      <c r="AH718">
        <v>707</v>
      </c>
      <c r="AI718">
        <f>IF(AH718&gt;$AZ$11,"",IF(AH718=0,Journal!$D$3,INDEX($Q$11:$Q$1010,MATCH(AH718,$AD$11:$AD$1010,0))))</f>
        <v>0</v>
      </c>
      <c r="AJ718">
        <v>708</v>
      </c>
      <c r="AK718">
        <f>IF(AJ718&gt;$AZ$11,"",INDEX($P$11:$P$1010,MATCH(AJ718,$AD$11:$AD$1010,0)))</f>
        <v>0</v>
      </c>
    </row>
    <row r="719" spans="1:37">
      <c r="A719">
        <f>COUNTA(Journal!A719:M719)&gt;0</f>
        <v>0</v>
      </c>
      <c r="B719">
        <f>IF(Journal!$C719="",0,IFERROR(MATCH(Journal!$C719,Markets!$A$5:$A$154,0),0))</f>
        <v>0</v>
      </c>
      <c r="C719">
        <f>IF(B719&gt;0,INDEX(Markets!$C$5:$C$154,B719),"")</f>
        <v>0</v>
      </c>
      <c r="D719">
        <f>IF(B719&gt;0,INDEX(Markets!$F$5:$F$154,B719),"")</f>
        <v>0</v>
      </c>
      <c r="E719">
        <f>IF(B719&gt;0,IF(INDEX(Markets!$G$5:$G$154,B719)="",Journal!$D$4,INDEX(Markets!$G$5:$G$154,B719)),"")</f>
        <v>0</v>
      </c>
      <c r="F719">
        <f>IF(B719&gt;0,N(INDEX(Markets!$H$5:$H$154,B719)),0)</f>
        <v>0</v>
      </c>
      <c r="G719">
        <f>IF(Journal!$D719="LONG",1,IF(Journal!$D719="SHORT",-1,0))</f>
        <v>0</v>
      </c>
      <c r="H719">
        <f>IF(AND(ISNUMBER(Journal!$E719),ISNUMBER(Journal!$F719)),ABS(Journal!$E719-Journal!$F719),"")</f>
        <v>0</v>
      </c>
      <c r="I719">
        <f>IF(NOT(A719),"",IF(Journal!$C719="","INSTRUMENT MISSING",IF(B719=0,"UNKNOWN INSTRUMENT",IF(OR(NOT(ISNUMBER(C719)),NOT(ISNUMBER(D719))),"INSTRUMENT SPECS MISSING",IF(OR(C719&lt;=0,D719&lt;=0),"INSTRUMENT SPECS MISSING",IF(NOT(ISNUMBER(Journal!$E719)),"ENTRY MISSING",IF(NOT(ISNUMBER(Journal!$F719)),"SL MISSING",IF(Journal!$F719=Journal!$E719,"SL = ENTRY",IF(G719=0,"DIRECTION MISSING",IF(G719*(Journal!$E719-Journal!$F719)&lt;=0,"SL WRONG SIDE",IF(NOT(AND(ISNUMBER(Journal!$L719),Journal!$L719&gt;0)),IF(TRUE,"LOTS MISSING","RISK MISSING"),"")))))))))))</f>
        <v>0</v>
      </c>
      <c r="J719">
        <f>IF(NOT(A719),"",IF(I719&lt;&gt;"",I719,IF(AND(ISNUMBER(Journal!$G719),G719*(Journal!$G719-Journal!$E719)&lt;=0),"TP1 WRONG SIDE",IF(AND(ISNUMBER(Journal!$H719),G719*(Journal!$H719-Journal!$E719)&lt;=0),"TP2 WRONG SIDE",IF(AND(ISNUMBER(Journal!$I719),G719*(Journal!$I719-Journal!$E719)&lt;=0),"TP3 WRONG SIDE",IF(Journal!$K719="","OPEN",IF(AND(Journal!$M719&lt;&gt;"",OR(NOT(ISNUMBER(Journal!$M719)),Journal!$M719&lt;=0,Journal!$M719&gt;=1)),"TP1 % INVALID",IF(Journal!$K719="SL","OK",IF(Journal!$K719="TP",IF(ISNUMBER(Journal!$G719),"OK","TP1 MISSING"),IF(Journal!$K719="Manual exit",IF(ISNUMBER(Journal!$J719),"OK","MANUAL MISSING"),IF(Journal!$K719="TP1 + Breakeven",IF(ISNUMBER(Journal!$G719),"OK","TP1 MISSING"),IF(Journal!$K719="TP1 + Manual",IF(ISNUMBER(Journal!$G719),IF(ISNUMBER(Journal!$J719),"OK","MANUAL MISSING"),IF(ISNUMBER(Journal!$J719),"TP1 MISSING","TP1 &amp; MANUAL MISSING")),IF(Journal!$K719="Multiple TP",IF(ISNUMBER(Journal!$G719),IF(ISNUMBER(Journal!$H719),"OK","TP2 MISSING"),IF(ISNUMBER(Journal!$H719),"TP1 MISSING","TP1 &amp; TP2 MISSING")),"UNKNOWN OUTCOME")))))))))))))</f>
        <v>0</v>
      </c>
      <c r="K719">
        <f>J719="OK"</f>
        <v>0</v>
      </c>
      <c r="L719">
        <f>IF(ISNUMBER(Journal!$M719),Journal!$M719,0.5)</f>
        <v>0</v>
      </c>
      <c r="M719">
        <f>IF(NOT(K719),"",G719*IF(Journal!$K719="SL",Journal!$F719-Journal!$E719,IF(Journal!$K719="TP",Journal!$G719-Journal!$E719,IF(Journal!$K719="Manual exit",Journal!$J719-Journal!$E719,IF(Journal!$K719="TP1 + Breakeven",L719*(Journal!$G719-Journal!$E719),IF(Journal!$K719="TP1 + Manual",L719*(Journal!$G719-Journal!$E719)+(1-L719)*(Journal!$J719-Journal!$E719),(Journal!$G719+Journal!$H719+IF(ISNUMBER(Journal!$I719),Journal!$I719,0))/IF(ISNUMBER(Journal!$I719),3,2)-Journal!$E719))))))</f>
        <v>0</v>
      </c>
      <c r="N719">
        <f>IF(K719,Journal!$E719+G719*M719,"")</f>
        <v>0</v>
      </c>
      <c r="O719">
        <f>Q718</f>
        <v>0</v>
      </c>
      <c r="P719">
        <f>IF(OR(NOT(A719),I719&lt;&gt;""),"",Journal!$L719)</f>
        <v>0</v>
      </c>
      <c r="Q719">
        <f>O719+IF(K719,V719,0)</f>
        <v>0</v>
      </c>
      <c r="R719">
        <f>IF(P719="","",H719*P719*C719*D719)</f>
        <v>0</v>
      </c>
      <c r="S719">
        <f>IF(K719,M719*P719*C719*D719,"")</f>
        <v>0</v>
      </c>
      <c r="T719">
        <f>IF(K719,-IF(F719&gt;0,F719*Journal!$E719*P719*C719*D719,P719*E719),"")</f>
        <v>0</v>
      </c>
      <c r="U719">
        <f>IF(K719,IF(S719&gt;0,"W",IF(S719&lt;0,"L","B")),"")</f>
        <v>0</v>
      </c>
      <c r="V719">
        <f>IF(K719,S719+T719,"")</f>
        <v>0</v>
      </c>
      <c r="W719">
        <f>IF(K719,V719/O719,"")</f>
        <v>0</v>
      </c>
      <c r="X719">
        <f>IF(K719,M719/H719,"")</f>
        <v>0</v>
      </c>
      <c r="Y719">
        <f>IF(AND(OR(J719="OK",J719="OPEN"),ISNUMBER(Journal!$G719)),G719*(Journal!$G719-Journal!$E719)/H719,"")</f>
        <v>0</v>
      </c>
      <c r="Z719">
        <f>IF(AA719="","",IF(AND(ISNUMBER(Settings!$D$5),ISNUMBER(Settings!$E$5),IF(Settings!$D$5&lt;=Settings!$E$5,AND(AA719&gt;=Settings!$D$5,AA719&lt;Settings!$E$5),OR(AA719&gt;=Settings!$D$5,AA719&lt;Settings!$E$5))),Settings!$A$5,IF(AND(ISNUMBER(Settings!$D$6),ISNUMBER(Settings!$E$6),IF(Settings!$D$6&lt;=Settings!$E$6,AND(AA719&gt;=Settings!$D$6,AA719&lt;Settings!$E$6),OR(AA719&gt;=Settings!$D$6,AA719&lt;Settings!$E$6))),Settings!$A$6,IF(AND(ISNUMBER(Settings!$D$7),ISNUMBER(Settings!$E$7),IF(Settings!$D$7&lt;=Settings!$E$7,AND(AA719&gt;=Settings!$D$7,AA719&lt;Settings!$E$7),OR(AA719&gt;=Settings!$D$7,AA719&lt;Settings!$E$7))),Settings!$A$7,IF(AND(ISNUMBER(Settings!$D$8),ISNUMBER(Settings!$E$8),IF(Settings!$D$8&lt;=Settings!$E$8,AND(AA719&gt;=Settings!$D$8,AA719&lt;Settings!$E$8),OR(AA719&gt;=Settings!$D$8,AA719&lt;Settings!$E$8))),Settings!$A$8,IF(AND(ISNUMBER(Settings!$D$9),ISNUMBER(Settings!$E$9),IF(Settings!$D$9&lt;=Settings!$E$9,AND(AA719&gt;=Settings!$D$9,AA719&lt;Settings!$E$9),OR(AA719&gt;=Settings!$D$9,AA719&lt;Settings!$E$9))),Settings!$A$9,IF(AND(ISNUMBER(Settings!$D$10),ISNUMBER(Settings!$E$10),IF(Settings!$D$10&lt;=Settings!$E$10,AND(AA719&gt;=Settings!$D$10,AA719&lt;Settings!$E$10),OR(AA719&gt;=Settings!$D$10,AA719&lt;Settings!$E$10))),Settings!$A$10,"")))))))</f>
        <v>0</v>
      </c>
      <c r="AA719">
        <f>IF(AND(A719,ISNUMBER(Journal!$B719)),MOD(ROUND(MOD(Journal!$B719,1)*1440,0)-ROUND(Journal!$D$8*60,0),1440),"")</f>
        <v>0</v>
      </c>
      <c r="AB719">
        <f>IF(G719=1,"LONG",IF(G719=-1,"SHORT",""))</f>
        <v>0</v>
      </c>
      <c r="AC719">
        <f>AC718+IF(K719,1,0)</f>
        <v>0</v>
      </c>
      <c r="AD719">
        <f>IF(K719,AC719,"")</f>
        <v>0</v>
      </c>
      <c r="AE719">
        <f>J719="OPEN"</f>
        <v>0</v>
      </c>
      <c r="AF719">
        <f>AND(J719&lt;&gt;"",J719&lt;&gt;"OK",J719&lt;&gt;"OPEN")</f>
        <v>0</v>
      </c>
      <c r="AH719">
        <v>708</v>
      </c>
      <c r="AI719">
        <f>IF(AH719&gt;$AZ$11,"",IF(AH719=0,Journal!$D$3,INDEX($Q$11:$Q$1010,MATCH(AH719,$AD$11:$AD$1010,0))))</f>
        <v>0</v>
      </c>
      <c r="AJ719">
        <v>709</v>
      </c>
      <c r="AK719">
        <f>IF(AJ719&gt;$AZ$11,"",INDEX($P$11:$P$1010,MATCH(AJ719,$AD$11:$AD$1010,0)))</f>
        <v>0</v>
      </c>
    </row>
    <row r="720" spans="1:37">
      <c r="A720">
        <f>COUNTA(Journal!A720:M720)&gt;0</f>
        <v>0</v>
      </c>
      <c r="B720">
        <f>IF(Journal!$C720="",0,IFERROR(MATCH(Journal!$C720,Markets!$A$5:$A$154,0),0))</f>
        <v>0</v>
      </c>
      <c r="C720">
        <f>IF(B720&gt;0,INDEX(Markets!$C$5:$C$154,B720),"")</f>
        <v>0</v>
      </c>
      <c r="D720">
        <f>IF(B720&gt;0,INDEX(Markets!$F$5:$F$154,B720),"")</f>
        <v>0</v>
      </c>
      <c r="E720">
        <f>IF(B720&gt;0,IF(INDEX(Markets!$G$5:$G$154,B720)="",Journal!$D$4,INDEX(Markets!$G$5:$G$154,B720)),"")</f>
        <v>0</v>
      </c>
      <c r="F720">
        <f>IF(B720&gt;0,N(INDEX(Markets!$H$5:$H$154,B720)),0)</f>
        <v>0</v>
      </c>
      <c r="G720">
        <f>IF(Journal!$D720="LONG",1,IF(Journal!$D720="SHORT",-1,0))</f>
        <v>0</v>
      </c>
      <c r="H720">
        <f>IF(AND(ISNUMBER(Journal!$E720),ISNUMBER(Journal!$F720)),ABS(Journal!$E720-Journal!$F720),"")</f>
        <v>0</v>
      </c>
      <c r="I720">
        <f>IF(NOT(A720),"",IF(Journal!$C720="","INSTRUMENT MISSING",IF(B720=0,"UNKNOWN INSTRUMENT",IF(OR(NOT(ISNUMBER(C720)),NOT(ISNUMBER(D720))),"INSTRUMENT SPECS MISSING",IF(OR(C720&lt;=0,D720&lt;=0),"INSTRUMENT SPECS MISSING",IF(NOT(ISNUMBER(Journal!$E720)),"ENTRY MISSING",IF(NOT(ISNUMBER(Journal!$F720)),"SL MISSING",IF(Journal!$F720=Journal!$E720,"SL = ENTRY",IF(G720=0,"DIRECTION MISSING",IF(G720*(Journal!$E720-Journal!$F720)&lt;=0,"SL WRONG SIDE",IF(NOT(AND(ISNUMBER(Journal!$L720),Journal!$L720&gt;0)),IF(TRUE,"LOTS MISSING","RISK MISSING"),"")))))))))))</f>
        <v>0</v>
      </c>
      <c r="J720">
        <f>IF(NOT(A720),"",IF(I720&lt;&gt;"",I720,IF(AND(ISNUMBER(Journal!$G720),G720*(Journal!$G720-Journal!$E720)&lt;=0),"TP1 WRONG SIDE",IF(AND(ISNUMBER(Journal!$H720),G720*(Journal!$H720-Journal!$E720)&lt;=0),"TP2 WRONG SIDE",IF(AND(ISNUMBER(Journal!$I720),G720*(Journal!$I720-Journal!$E720)&lt;=0),"TP3 WRONG SIDE",IF(Journal!$K720="","OPEN",IF(AND(Journal!$M720&lt;&gt;"",OR(NOT(ISNUMBER(Journal!$M720)),Journal!$M720&lt;=0,Journal!$M720&gt;=1)),"TP1 % INVALID",IF(Journal!$K720="SL","OK",IF(Journal!$K720="TP",IF(ISNUMBER(Journal!$G720),"OK","TP1 MISSING"),IF(Journal!$K720="Manual exit",IF(ISNUMBER(Journal!$J720),"OK","MANUAL MISSING"),IF(Journal!$K720="TP1 + Breakeven",IF(ISNUMBER(Journal!$G720),"OK","TP1 MISSING"),IF(Journal!$K720="TP1 + Manual",IF(ISNUMBER(Journal!$G720),IF(ISNUMBER(Journal!$J720),"OK","MANUAL MISSING"),IF(ISNUMBER(Journal!$J720),"TP1 MISSING","TP1 &amp; MANUAL MISSING")),IF(Journal!$K720="Multiple TP",IF(ISNUMBER(Journal!$G720),IF(ISNUMBER(Journal!$H720),"OK","TP2 MISSING"),IF(ISNUMBER(Journal!$H720),"TP1 MISSING","TP1 &amp; TP2 MISSING")),"UNKNOWN OUTCOME")))))))))))))</f>
        <v>0</v>
      </c>
      <c r="K720">
        <f>J720="OK"</f>
        <v>0</v>
      </c>
      <c r="L720">
        <f>IF(ISNUMBER(Journal!$M720),Journal!$M720,0.5)</f>
        <v>0</v>
      </c>
      <c r="M720">
        <f>IF(NOT(K720),"",G720*IF(Journal!$K720="SL",Journal!$F720-Journal!$E720,IF(Journal!$K720="TP",Journal!$G720-Journal!$E720,IF(Journal!$K720="Manual exit",Journal!$J720-Journal!$E720,IF(Journal!$K720="TP1 + Breakeven",L720*(Journal!$G720-Journal!$E720),IF(Journal!$K720="TP1 + Manual",L720*(Journal!$G720-Journal!$E720)+(1-L720)*(Journal!$J720-Journal!$E720),(Journal!$G720+Journal!$H720+IF(ISNUMBER(Journal!$I720),Journal!$I720,0))/IF(ISNUMBER(Journal!$I720),3,2)-Journal!$E720))))))</f>
        <v>0</v>
      </c>
      <c r="N720">
        <f>IF(K720,Journal!$E720+G720*M720,"")</f>
        <v>0</v>
      </c>
      <c r="O720">
        <f>Q719</f>
        <v>0</v>
      </c>
      <c r="P720">
        <f>IF(OR(NOT(A720),I720&lt;&gt;""),"",Journal!$L720)</f>
        <v>0</v>
      </c>
      <c r="Q720">
        <f>O720+IF(K720,V720,0)</f>
        <v>0</v>
      </c>
      <c r="R720">
        <f>IF(P720="","",H720*P720*C720*D720)</f>
        <v>0</v>
      </c>
      <c r="S720">
        <f>IF(K720,M720*P720*C720*D720,"")</f>
        <v>0</v>
      </c>
      <c r="T720">
        <f>IF(K720,-IF(F720&gt;0,F720*Journal!$E720*P720*C720*D720,P720*E720),"")</f>
        <v>0</v>
      </c>
      <c r="U720">
        <f>IF(K720,IF(S720&gt;0,"W",IF(S720&lt;0,"L","B")),"")</f>
        <v>0</v>
      </c>
      <c r="V720">
        <f>IF(K720,S720+T720,"")</f>
        <v>0</v>
      </c>
      <c r="W720">
        <f>IF(K720,V720/O720,"")</f>
        <v>0</v>
      </c>
      <c r="X720">
        <f>IF(K720,M720/H720,"")</f>
        <v>0</v>
      </c>
      <c r="Y720">
        <f>IF(AND(OR(J720="OK",J720="OPEN"),ISNUMBER(Journal!$G720)),G720*(Journal!$G720-Journal!$E720)/H720,"")</f>
        <v>0</v>
      </c>
      <c r="Z720">
        <f>IF(AA720="","",IF(AND(ISNUMBER(Settings!$D$5),ISNUMBER(Settings!$E$5),IF(Settings!$D$5&lt;=Settings!$E$5,AND(AA720&gt;=Settings!$D$5,AA720&lt;Settings!$E$5),OR(AA720&gt;=Settings!$D$5,AA720&lt;Settings!$E$5))),Settings!$A$5,IF(AND(ISNUMBER(Settings!$D$6),ISNUMBER(Settings!$E$6),IF(Settings!$D$6&lt;=Settings!$E$6,AND(AA720&gt;=Settings!$D$6,AA720&lt;Settings!$E$6),OR(AA720&gt;=Settings!$D$6,AA720&lt;Settings!$E$6))),Settings!$A$6,IF(AND(ISNUMBER(Settings!$D$7),ISNUMBER(Settings!$E$7),IF(Settings!$D$7&lt;=Settings!$E$7,AND(AA720&gt;=Settings!$D$7,AA720&lt;Settings!$E$7),OR(AA720&gt;=Settings!$D$7,AA720&lt;Settings!$E$7))),Settings!$A$7,IF(AND(ISNUMBER(Settings!$D$8),ISNUMBER(Settings!$E$8),IF(Settings!$D$8&lt;=Settings!$E$8,AND(AA720&gt;=Settings!$D$8,AA720&lt;Settings!$E$8),OR(AA720&gt;=Settings!$D$8,AA720&lt;Settings!$E$8))),Settings!$A$8,IF(AND(ISNUMBER(Settings!$D$9),ISNUMBER(Settings!$E$9),IF(Settings!$D$9&lt;=Settings!$E$9,AND(AA720&gt;=Settings!$D$9,AA720&lt;Settings!$E$9),OR(AA720&gt;=Settings!$D$9,AA720&lt;Settings!$E$9))),Settings!$A$9,IF(AND(ISNUMBER(Settings!$D$10),ISNUMBER(Settings!$E$10),IF(Settings!$D$10&lt;=Settings!$E$10,AND(AA720&gt;=Settings!$D$10,AA720&lt;Settings!$E$10),OR(AA720&gt;=Settings!$D$10,AA720&lt;Settings!$E$10))),Settings!$A$10,"")))))))</f>
        <v>0</v>
      </c>
      <c r="AA720">
        <f>IF(AND(A720,ISNUMBER(Journal!$B720)),MOD(ROUND(MOD(Journal!$B720,1)*1440,0)-ROUND(Journal!$D$8*60,0),1440),"")</f>
        <v>0</v>
      </c>
      <c r="AB720">
        <f>IF(G720=1,"LONG",IF(G720=-1,"SHORT",""))</f>
        <v>0</v>
      </c>
      <c r="AC720">
        <f>AC719+IF(K720,1,0)</f>
        <v>0</v>
      </c>
      <c r="AD720">
        <f>IF(K720,AC720,"")</f>
        <v>0</v>
      </c>
      <c r="AE720">
        <f>J720="OPEN"</f>
        <v>0</v>
      </c>
      <c r="AF720">
        <f>AND(J720&lt;&gt;"",J720&lt;&gt;"OK",J720&lt;&gt;"OPEN")</f>
        <v>0</v>
      </c>
      <c r="AH720">
        <v>709</v>
      </c>
      <c r="AI720">
        <f>IF(AH720&gt;$AZ$11,"",IF(AH720=0,Journal!$D$3,INDEX($Q$11:$Q$1010,MATCH(AH720,$AD$11:$AD$1010,0))))</f>
        <v>0</v>
      </c>
      <c r="AJ720">
        <v>710</v>
      </c>
      <c r="AK720">
        <f>IF(AJ720&gt;$AZ$11,"",INDEX($P$11:$P$1010,MATCH(AJ720,$AD$11:$AD$1010,0)))</f>
        <v>0</v>
      </c>
    </row>
    <row r="721" spans="1:37">
      <c r="A721">
        <f>COUNTA(Journal!A721:M721)&gt;0</f>
        <v>0</v>
      </c>
      <c r="B721">
        <f>IF(Journal!$C721="",0,IFERROR(MATCH(Journal!$C721,Markets!$A$5:$A$154,0),0))</f>
        <v>0</v>
      </c>
      <c r="C721">
        <f>IF(B721&gt;0,INDEX(Markets!$C$5:$C$154,B721),"")</f>
        <v>0</v>
      </c>
      <c r="D721">
        <f>IF(B721&gt;0,INDEX(Markets!$F$5:$F$154,B721),"")</f>
        <v>0</v>
      </c>
      <c r="E721">
        <f>IF(B721&gt;0,IF(INDEX(Markets!$G$5:$G$154,B721)="",Journal!$D$4,INDEX(Markets!$G$5:$G$154,B721)),"")</f>
        <v>0</v>
      </c>
      <c r="F721">
        <f>IF(B721&gt;0,N(INDEX(Markets!$H$5:$H$154,B721)),0)</f>
        <v>0</v>
      </c>
      <c r="G721">
        <f>IF(Journal!$D721="LONG",1,IF(Journal!$D721="SHORT",-1,0))</f>
        <v>0</v>
      </c>
      <c r="H721">
        <f>IF(AND(ISNUMBER(Journal!$E721),ISNUMBER(Journal!$F721)),ABS(Journal!$E721-Journal!$F721),"")</f>
        <v>0</v>
      </c>
      <c r="I721">
        <f>IF(NOT(A721),"",IF(Journal!$C721="","INSTRUMENT MISSING",IF(B721=0,"UNKNOWN INSTRUMENT",IF(OR(NOT(ISNUMBER(C721)),NOT(ISNUMBER(D721))),"INSTRUMENT SPECS MISSING",IF(OR(C721&lt;=0,D721&lt;=0),"INSTRUMENT SPECS MISSING",IF(NOT(ISNUMBER(Journal!$E721)),"ENTRY MISSING",IF(NOT(ISNUMBER(Journal!$F721)),"SL MISSING",IF(Journal!$F721=Journal!$E721,"SL = ENTRY",IF(G721=0,"DIRECTION MISSING",IF(G721*(Journal!$E721-Journal!$F721)&lt;=0,"SL WRONG SIDE",IF(NOT(AND(ISNUMBER(Journal!$L721),Journal!$L721&gt;0)),IF(TRUE,"LOTS MISSING","RISK MISSING"),"")))))))))))</f>
        <v>0</v>
      </c>
      <c r="J721">
        <f>IF(NOT(A721),"",IF(I721&lt;&gt;"",I721,IF(AND(ISNUMBER(Journal!$G721),G721*(Journal!$G721-Journal!$E721)&lt;=0),"TP1 WRONG SIDE",IF(AND(ISNUMBER(Journal!$H721),G721*(Journal!$H721-Journal!$E721)&lt;=0),"TP2 WRONG SIDE",IF(AND(ISNUMBER(Journal!$I721),G721*(Journal!$I721-Journal!$E721)&lt;=0),"TP3 WRONG SIDE",IF(Journal!$K721="","OPEN",IF(AND(Journal!$M721&lt;&gt;"",OR(NOT(ISNUMBER(Journal!$M721)),Journal!$M721&lt;=0,Journal!$M721&gt;=1)),"TP1 % INVALID",IF(Journal!$K721="SL","OK",IF(Journal!$K721="TP",IF(ISNUMBER(Journal!$G721),"OK","TP1 MISSING"),IF(Journal!$K721="Manual exit",IF(ISNUMBER(Journal!$J721),"OK","MANUAL MISSING"),IF(Journal!$K721="TP1 + Breakeven",IF(ISNUMBER(Journal!$G721),"OK","TP1 MISSING"),IF(Journal!$K721="TP1 + Manual",IF(ISNUMBER(Journal!$G721),IF(ISNUMBER(Journal!$J721),"OK","MANUAL MISSING"),IF(ISNUMBER(Journal!$J721),"TP1 MISSING","TP1 &amp; MANUAL MISSING")),IF(Journal!$K721="Multiple TP",IF(ISNUMBER(Journal!$G721),IF(ISNUMBER(Journal!$H721),"OK","TP2 MISSING"),IF(ISNUMBER(Journal!$H721),"TP1 MISSING","TP1 &amp; TP2 MISSING")),"UNKNOWN OUTCOME")))))))))))))</f>
        <v>0</v>
      </c>
      <c r="K721">
        <f>J721="OK"</f>
        <v>0</v>
      </c>
      <c r="L721">
        <f>IF(ISNUMBER(Journal!$M721),Journal!$M721,0.5)</f>
        <v>0</v>
      </c>
      <c r="M721">
        <f>IF(NOT(K721),"",G721*IF(Journal!$K721="SL",Journal!$F721-Journal!$E721,IF(Journal!$K721="TP",Journal!$G721-Journal!$E721,IF(Journal!$K721="Manual exit",Journal!$J721-Journal!$E721,IF(Journal!$K721="TP1 + Breakeven",L721*(Journal!$G721-Journal!$E721),IF(Journal!$K721="TP1 + Manual",L721*(Journal!$G721-Journal!$E721)+(1-L721)*(Journal!$J721-Journal!$E721),(Journal!$G721+Journal!$H721+IF(ISNUMBER(Journal!$I721),Journal!$I721,0))/IF(ISNUMBER(Journal!$I721),3,2)-Journal!$E721))))))</f>
        <v>0</v>
      </c>
      <c r="N721">
        <f>IF(K721,Journal!$E721+G721*M721,"")</f>
        <v>0</v>
      </c>
      <c r="O721">
        <f>Q720</f>
        <v>0</v>
      </c>
      <c r="P721">
        <f>IF(OR(NOT(A721),I721&lt;&gt;""),"",Journal!$L721)</f>
        <v>0</v>
      </c>
      <c r="Q721">
        <f>O721+IF(K721,V721,0)</f>
        <v>0</v>
      </c>
      <c r="R721">
        <f>IF(P721="","",H721*P721*C721*D721)</f>
        <v>0</v>
      </c>
      <c r="S721">
        <f>IF(K721,M721*P721*C721*D721,"")</f>
        <v>0</v>
      </c>
      <c r="T721">
        <f>IF(K721,-IF(F721&gt;0,F721*Journal!$E721*P721*C721*D721,P721*E721),"")</f>
        <v>0</v>
      </c>
      <c r="U721">
        <f>IF(K721,IF(S721&gt;0,"W",IF(S721&lt;0,"L","B")),"")</f>
        <v>0</v>
      </c>
      <c r="V721">
        <f>IF(K721,S721+T721,"")</f>
        <v>0</v>
      </c>
      <c r="W721">
        <f>IF(K721,V721/O721,"")</f>
        <v>0</v>
      </c>
      <c r="X721">
        <f>IF(K721,M721/H721,"")</f>
        <v>0</v>
      </c>
      <c r="Y721">
        <f>IF(AND(OR(J721="OK",J721="OPEN"),ISNUMBER(Journal!$G721)),G721*(Journal!$G721-Journal!$E721)/H721,"")</f>
        <v>0</v>
      </c>
      <c r="Z721">
        <f>IF(AA721="","",IF(AND(ISNUMBER(Settings!$D$5),ISNUMBER(Settings!$E$5),IF(Settings!$D$5&lt;=Settings!$E$5,AND(AA721&gt;=Settings!$D$5,AA721&lt;Settings!$E$5),OR(AA721&gt;=Settings!$D$5,AA721&lt;Settings!$E$5))),Settings!$A$5,IF(AND(ISNUMBER(Settings!$D$6),ISNUMBER(Settings!$E$6),IF(Settings!$D$6&lt;=Settings!$E$6,AND(AA721&gt;=Settings!$D$6,AA721&lt;Settings!$E$6),OR(AA721&gt;=Settings!$D$6,AA721&lt;Settings!$E$6))),Settings!$A$6,IF(AND(ISNUMBER(Settings!$D$7),ISNUMBER(Settings!$E$7),IF(Settings!$D$7&lt;=Settings!$E$7,AND(AA721&gt;=Settings!$D$7,AA721&lt;Settings!$E$7),OR(AA721&gt;=Settings!$D$7,AA721&lt;Settings!$E$7))),Settings!$A$7,IF(AND(ISNUMBER(Settings!$D$8),ISNUMBER(Settings!$E$8),IF(Settings!$D$8&lt;=Settings!$E$8,AND(AA721&gt;=Settings!$D$8,AA721&lt;Settings!$E$8),OR(AA721&gt;=Settings!$D$8,AA721&lt;Settings!$E$8))),Settings!$A$8,IF(AND(ISNUMBER(Settings!$D$9),ISNUMBER(Settings!$E$9),IF(Settings!$D$9&lt;=Settings!$E$9,AND(AA721&gt;=Settings!$D$9,AA721&lt;Settings!$E$9),OR(AA721&gt;=Settings!$D$9,AA721&lt;Settings!$E$9))),Settings!$A$9,IF(AND(ISNUMBER(Settings!$D$10),ISNUMBER(Settings!$E$10),IF(Settings!$D$10&lt;=Settings!$E$10,AND(AA721&gt;=Settings!$D$10,AA721&lt;Settings!$E$10),OR(AA721&gt;=Settings!$D$10,AA721&lt;Settings!$E$10))),Settings!$A$10,"")))))))</f>
        <v>0</v>
      </c>
      <c r="AA721">
        <f>IF(AND(A721,ISNUMBER(Journal!$B721)),MOD(ROUND(MOD(Journal!$B721,1)*1440,0)-ROUND(Journal!$D$8*60,0),1440),"")</f>
        <v>0</v>
      </c>
      <c r="AB721">
        <f>IF(G721=1,"LONG",IF(G721=-1,"SHORT",""))</f>
        <v>0</v>
      </c>
      <c r="AC721">
        <f>AC720+IF(K721,1,0)</f>
        <v>0</v>
      </c>
      <c r="AD721">
        <f>IF(K721,AC721,"")</f>
        <v>0</v>
      </c>
      <c r="AE721">
        <f>J721="OPEN"</f>
        <v>0</v>
      </c>
      <c r="AF721">
        <f>AND(J721&lt;&gt;"",J721&lt;&gt;"OK",J721&lt;&gt;"OPEN")</f>
        <v>0</v>
      </c>
      <c r="AH721">
        <v>710</v>
      </c>
      <c r="AI721">
        <f>IF(AH721&gt;$AZ$11,"",IF(AH721=0,Journal!$D$3,INDEX($Q$11:$Q$1010,MATCH(AH721,$AD$11:$AD$1010,0))))</f>
        <v>0</v>
      </c>
      <c r="AJ721">
        <v>711</v>
      </c>
      <c r="AK721">
        <f>IF(AJ721&gt;$AZ$11,"",INDEX($P$11:$P$1010,MATCH(AJ721,$AD$11:$AD$1010,0)))</f>
        <v>0</v>
      </c>
    </row>
    <row r="722" spans="1:37">
      <c r="A722">
        <f>COUNTA(Journal!A722:M722)&gt;0</f>
        <v>0</v>
      </c>
      <c r="B722">
        <f>IF(Journal!$C722="",0,IFERROR(MATCH(Journal!$C722,Markets!$A$5:$A$154,0),0))</f>
        <v>0</v>
      </c>
      <c r="C722">
        <f>IF(B722&gt;0,INDEX(Markets!$C$5:$C$154,B722),"")</f>
        <v>0</v>
      </c>
      <c r="D722">
        <f>IF(B722&gt;0,INDEX(Markets!$F$5:$F$154,B722),"")</f>
        <v>0</v>
      </c>
      <c r="E722">
        <f>IF(B722&gt;0,IF(INDEX(Markets!$G$5:$G$154,B722)="",Journal!$D$4,INDEX(Markets!$G$5:$G$154,B722)),"")</f>
        <v>0</v>
      </c>
      <c r="F722">
        <f>IF(B722&gt;0,N(INDEX(Markets!$H$5:$H$154,B722)),0)</f>
        <v>0</v>
      </c>
      <c r="G722">
        <f>IF(Journal!$D722="LONG",1,IF(Journal!$D722="SHORT",-1,0))</f>
        <v>0</v>
      </c>
      <c r="H722">
        <f>IF(AND(ISNUMBER(Journal!$E722),ISNUMBER(Journal!$F722)),ABS(Journal!$E722-Journal!$F722),"")</f>
        <v>0</v>
      </c>
      <c r="I722">
        <f>IF(NOT(A722),"",IF(Journal!$C722="","INSTRUMENT MISSING",IF(B722=0,"UNKNOWN INSTRUMENT",IF(OR(NOT(ISNUMBER(C722)),NOT(ISNUMBER(D722))),"INSTRUMENT SPECS MISSING",IF(OR(C722&lt;=0,D722&lt;=0),"INSTRUMENT SPECS MISSING",IF(NOT(ISNUMBER(Journal!$E722)),"ENTRY MISSING",IF(NOT(ISNUMBER(Journal!$F722)),"SL MISSING",IF(Journal!$F722=Journal!$E722,"SL = ENTRY",IF(G722=0,"DIRECTION MISSING",IF(G722*(Journal!$E722-Journal!$F722)&lt;=0,"SL WRONG SIDE",IF(NOT(AND(ISNUMBER(Journal!$L722),Journal!$L722&gt;0)),IF(TRUE,"LOTS MISSING","RISK MISSING"),"")))))))))))</f>
        <v>0</v>
      </c>
      <c r="J722">
        <f>IF(NOT(A722),"",IF(I722&lt;&gt;"",I722,IF(AND(ISNUMBER(Journal!$G722),G722*(Journal!$G722-Journal!$E722)&lt;=0),"TP1 WRONG SIDE",IF(AND(ISNUMBER(Journal!$H722),G722*(Journal!$H722-Journal!$E722)&lt;=0),"TP2 WRONG SIDE",IF(AND(ISNUMBER(Journal!$I722),G722*(Journal!$I722-Journal!$E722)&lt;=0),"TP3 WRONG SIDE",IF(Journal!$K722="","OPEN",IF(AND(Journal!$M722&lt;&gt;"",OR(NOT(ISNUMBER(Journal!$M722)),Journal!$M722&lt;=0,Journal!$M722&gt;=1)),"TP1 % INVALID",IF(Journal!$K722="SL","OK",IF(Journal!$K722="TP",IF(ISNUMBER(Journal!$G722),"OK","TP1 MISSING"),IF(Journal!$K722="Manual exit",IF(ISNUMBER(Journal!$J722),"OK","MANUAL MISSING"),IF(Journal!$K722="TP1 + Breakeven",IF(ISNUMBER(Journal!$G722),"OK","TP1 MISSING"),IF(Journal!$K722="TP1 + Manual",IF(ISNUMBER(Journal!$G722),IF(ISNUMBER(Journal!$J722),"OK","MANUAL MISSING"),IF(ISNUMBER(Journal!$J722),"TP1 MISSING","TP1 &amp; MANUAL MISSING")),IF(Journal!$K722="Multiple TP",IF(ISNUMBER(Journal!$G722),IF(ISNUMBER(Journal!$H722),"OK","TP2 MISSING"),IF(ISNUMBER(Journal!$H722),"TP1 MISSING","TP1 &amp; TP2 MISSING")),"UNKNOWN OUTCOME")))))))))))))</f>
        <v>0</v>
      </c>
      <c r="K722">
        <f>J722="OK"</f>
        <v>0</v>
      </c>
      <c r="L722">
        <f>IF(ISNUMBER(Journal!$M722),Journal!$M722,0.5)</f>
        <v>0</v>
      </c>
      <c r="M722">
        <f>IF(NOT(K722),"",G722*IF(Journal!$K722="SL",Journal!$F722-Journal!$E722,IF(Journal!$K722="TP",Journal!$G722-Journal!$E722,IF(Journal!$K722="Manual exit",Journal!$J722-Journal!$E722,IF(Journal!$K722="TP1 + Breakeven",L722*(Journal!$G722-Journal!$E722),IF(Journal!$K722="TP1 + Manual",L722*(Journal!$G722-Journal!$E722)+(1-L722)*(Journal!$J722-Journal!$E722),(Journal!$G722+Journal!$H722+IF(ISNUMBER(Journal!$I722),Journal!$I722,0))/IF(ISNUMBER(Journal!$I722),3,2)-Journal!$E722))))))</f>
        <v>0</v>
      </c>
      <c r="N722">
        <f>IF(K722,Journal!$E722+G722*M722,"")</f>
        <v>0</v>
      </c>
      <c r="O722">
        <f>Q721</f>
        <v>0</v>
      </c>
      <c r="P722">
        <f>IF(OR(NOT(A722),I722&lt;&gt;""),"",Journal!$L722)</f>
        <v>0</v>
      </c>
      <c r="Q722">
        <f>O722+IF(K722,V722,0)</f>
        <v>0</v>
      </c>
      <c r="R722">
        <f>IF(P722="","",H722*P722*C722*D722)</f>
        <v>0</v>
      </c>
      <c r="S722">
        <f>IF(K722,M722*P722*C722*D722,"")</f>
        <v>0</v>
      </c>
      <c r="T722">
        <f>IF(K722,-IF(F722&gt;0,F722*Journal!$E722*P722*C722*D722,P722*E722),"")</f>
        <v>0</v>
      </c>
      <c r="U722">
        <f>IF(K722,IF(S722&gt;0,"W",IF(S722&lt;0,"L","B")),"")</f>
        <v>0</v>
      </c>
      <c r="V722">
        <f>IF(K722,S722+T722,"")</f>
        <v>0</v>
      </c>
      <c r="W722">
        <f>IF(K722,V722/O722,"")</f>
        <v>0</v>
      </c>
      <c r="X722">
        <f>IF(K722,M722/H722,"")</f>
        <v>0</v>
      </c>
      <c r="Y722">
        <f>IF(AND(OR(J722="OK",J722="OPEN"),ISNUMBER(Journal!$G722)),G722*(Journal!$G722-Journal!$E722)/H722,"")</f>
        <v>0</v>
      </c>
      <c r="Z722">
        <f>IF(AA722="","",IF(AND(ISNUMBER(Settings!$D$5),ISNUMBER(Settings!$E$5),IF(Settings!$D$5&lt;=Settings!$E$5,AND(AA722&gt;=Settings!$D$5,AA722&lt;Settings!$E$5),OR(AA722&gt;=Settings!$D$5,AA722&lt;Settings!$E$5))),Settings!$A$5,IF(AND(ISNUMBER(Settings!$D$6),ISNUMBER(Settings!$E$6),IF(Settings!$D$6&lt;=Settings!$E$6,AND(AA722&gt;=Settings!$D$6,AA722&lt;Settings!$E$6),OR(AA722&gt;=Settings!$D$6,AA722&lt;Settings!$E$6))),Settings!$A$6,IF(AND(ISNUMBER(Settings!$D$7),ISNUMBER(Settings!$E$7),IF(Settings!$D$7&lt;=Settings!$E$7,AND(AA722&gt;=Settings!$D$7,AA722&lt;Settings!$E$7),OR(AA722&gt;=Settings!$D$7,AA722&lt;Settings!$E$7))),Settings!$A$7,IF(AND(ISNUMBER(Settings!$D$8),ISNUMBER(Settings!$E$8),IF(Settings!$D$8&lt;=Settings!$E$8,AND(AA722&gt;=Settings!$D$8,AA722&lt;Settings!$E$8),OR(AA722&gt;=Settings!$D$8,AA722&lt;Settings!$E$8))),Settings!$A$8,IF(AND(ISNUMBER(Settings!$D$9),ISNUMBER(Settings!$E$9),IF(Settings!$D$9&lt;=Settings!$E$9,AND(AA722&gt;=Settings!$D$9,AA722&lt;Settings!$E$9),OR(AA722&gt;=Settings!$D$9,AA722&lt;Settings!$E$9))),Settings!$A$9,IF(AND(ISNUMBER(Settings!$D$10),ISNUMBER(Settings!$E$10),IF(Settings!$D$10&lt;=Settings!$E$10,AND(AA722&gt;=Settings!$D$10,AA722&lt;Settings!$E$10),OR(AA722&gt;=Settings!$D$10,AA722&lt;Settings!$E$10))),Settings!$A$10,"")))))))</f>
        <v>0</v>
      </c>
      <c r="AA722">
        <f>IF(AND(A722,ISNUMBER(Journal!$B722)),MOD(ROUND(MOD(Journal!$B722,1)*1440,0)-ROUND(Journal!$D$8*60,0),1440),"")</f>
        <v>0</v>
      </c>
      <c r="AB722">
        <f>IF(G722=1,"LONG",IF(G722=-1,"SHORT",""))</f>
        <v>0</v>
      </c>
      <c r="AC722">
        <f>AC721+IF(K722,1,0)</f>
        <v>0</v>
      </c>
      <c r="AD722">
        <f>IF(K722,AC722,"")</f>
        <v>0</v>
      </c>
      <c r="AE722">
        <f>J722="OPEN"</f>
        <v>0</v>
      </c>
      <c r="AF722">
        <f>AND(J722&lt;&gt;"",J722&lt;&gt;"OK",J722&lt;&gt;"OPEN")</f>
        <v>0</v>
      </c>
      <c r="AH722">
        <v>711</v>
      </c>
      <c r="AI722">
        <f>IF(AH722&gt;$AZ$11,"",IF(AH722=0,Journal!$D$3,INDEX($Q$11:$Q$1010,MATCH(AH722,$AD$11:$AD$1010,0))))</f>
        <v>0</v>
      </c>
      <c r="AJ722">
        <v>712</v>
      </c>
      <c r="AK722">
        <f>IF(AJ722&gt;$AZ$11,"",INDEX($P$11:$P$1010,MATCH(AJ722,$AD$11:$AD$1010,0)))</f>
        <v>0</v>
      </c>
    </row>
    <row r="723" spans="1:37">
      <c r="A723">
        <f>COUNTA(Journal!A723:M723)&gt;0</f>
        <v>0</v>
      </c>
      <c r="B723">
        <f>IF(Journal!$C723="",0,IFERROR(MATCH(Journal!$C723,Markets!$A$5:$A$154,0),0))</f>
        <v>0</v>
      </c>
      <c r="C723">
        <f>IF(B723&gt;0,INDEX(Markets!$C$5:$C$154,B723),"")</f>
        <v>0</v>
      </c>
      <c r="D723">
        <f>IF(B723&gt;0,INDEX(Markets!$F$5:$F$154,B723),"")</f>
        <v>0</v>
      </c>
      <c r="E723">
        <f>IF(B723&gt;0,IF(INDEX(Markets!$G$5:$G$154,B723)="",Journal!$D$4,INDEX(Markets!$G$5:$G$154,B723)),"")</f>
        <v>0</v>
      </c>
      <c r="F723">
        <f>IF(B723&gt;0,N(INDEX(Markets!$H$5:$H$154,B723)),0)</f>
        <v>0</v>
      </c>
      <c r="G723">
        <f>IF(Journal!$D723="LONG",1,IF(Journal!$D723="SHORT",-1,0))</f>
        <v>0</v>
      </c>
      <c r="H723">
        <f>IF(AND(ISNUMBER(Journal!$E723),ISNUMBER(Journal!$F723)),ABS(Journal!$E723-Journal!$F723),"")</f>
        <v>0</v>
      </c>
      <c r="I723">
        <f>IF(NOT(A723),"",IF(Journal!$C723="","INSTRUMENT MISSING",IF(B723=0,"UNKNOWN INSTRUMENT",IF(OR(NOT(ISNUMBER(C723)),NOT(ISNUMBER(D723))),"INSTRUMENT SPECS MISSING",IF(OR(C723&lt;=0,D723&lt;=0),"INSTRUMENT SPECS MISSING",IF(NOT(ISNUMBER(Journal!$E723)),"ENTRY MISSING",IF(NOT(ISNUMBER(Journal!$F723)),"SL MISSING",IF(Journal!$F723=Journal!$E723,"SL = ENTRY",IF(G723=0,"DIRECTION MISSING",IF(G723*(Journal!$E723-Journal!$F723)&lt;=0,"SL WRONG SIDE",IF(NOT(AND(ISNUMBER(Journal!$L723),Journal!$L723&gt;0)),IF(TRUE,"LOTS MISSING","RISK MISSING"),"")))))))))))</f>
        <v>0</v>
      </c>
      <c r="J723">
        <f>IF(NOT(A723),"",IF(I723&lt;&gt;"",I723,IF(AND(ISNUMBER(Journal!$G723),G723*(Journal!$G723-Journal!$E723)&lt;=0),"TP1 WRONG SIDE",IF(AND(ISNUMBER(Journal!$H723),G723*(Journal!$H723-Journal!$E723)&lt;=0),"TP2 WRONG SIDE",IF(AND(ISNUMBER(Journal!$I723),G723*(Journal!$I723-Journal!$E723)&lt;=0),"TP3 WRONG SIDE",IF(Journal!$K723="","OPEN",IF(AND(Journal!$M723&lt;&gt;"",OR(NOT(ISNUMBER(Journal!$M723)),Journal!$M723&lt;=0,Journal!$M723&gt;=1)),"TP1 % INVALID",IF(Journal!$K723="SL","OK",IF(Journal!$K723="TP",IF(ISNUMBER(Journal!$G723),"OK","TP1 MISSING"),IF(Journal!$K723="Manual exit",IF(ISNUMBER(Journal!$J723),"OK","MANUAL MISSING"),IF(Journal!$K723="TP1 + Breakeven",IF(ISNUMBER(Journal!$G723),"OK","TP1 MISSING"),IF(Journal!$K723="TP1 + Manual",IF(ISNUMBER(Journal!$G723),IF(ISNUMBER(Journal!$J723),"OK","MANUAL MISSING"),IF(ISNUMBER(Journal!$J723),"TP1 MISSING","TP1 &amp; MANUAL MISSING")),IF(Journal!$K723="Multiple TP",IF(ISNUMBER(Journal!$G723),IF(ISNUMBER(Journal!$H723),"OK","TP2 MISSING"),IF(ISNUMBER(Journal!$H723),"TP1 MISSING","TP1 &amp; TP2 MISSING")),"UNKNOWN OUTCOME")))))))))))))</f>
        <v>0</v>
      </c>
      <c r="K723">
        <f>J723="OK"</f>
        <v>0</v>
      </c>
      <c r="L723">
        <f>IF(ISNUMBER(Journal!$M723),Journal!$M723,0.5)</f>
        <v>0</v>
      </c>
      <c r="M723">
        <f>IF(NOT(K723),"",G723*IF(Journal!$K723="SL",Journal!$F723-Journal!$E723,IF(Journal!$K723="TP",Journal!$G723-Journal!$E723,IF(Journal!$K723="Manual exit",Journal!$J723-Journal!$E723,IF(Journal!$K723="TP1 + Breakeven",L723*(Journal!$G723-Journal!$E723),IF(Journal!$K723="TP1 + Manual",L723*(Journal!$G723-Journal!$E723)+(1-L723)*(Journal!$J723-Journal!$E723),(Journal!$G723+Journal!$H723+IF(ISNUMBER(Journal!$I723),Journal!$I723,0))/IF(ISNUMBER(Journal!$I723),3,2)-Journal!$E723))))))</f>
        <v>0</v>
      </c>
      <c r="N723">
        <f>IF(K723,Journal!$E723+G723*M723,"")</f>
        <v>0</v>
      </c>
      <c r="O723">
        <f>Q722</f>
        <v>0</v>
      </c>
      <c r="P723">
        <f>IF(OR(NOT(A723),I723&lt;&gt;""),"",Journal!$L723)</f>
        <v>0</v>
      </c>
      <c r="Q723">
        <f>O723+IF(K723,V723,0)</f>
        <v>0</v>
      </c>
      <c r="R723">
        <f>IF(P723="","",H723*P723*C723*D723)</f>
        <v>0</v>
      </c>
      <c r="S723">
        <f>IF(K723,M723*P723*C723*D723,"")</f>
        <v>0</v>
      </c>
      <c r="T723">
        <f>IF(K723,-IF(F723&gt;0,F723*Journal!$E723*P723*C723*D723,P723*E723),"")</f>
        <v>0</v>
      </c>
      <c r="U723">
        <f>IF(K723,IF(S723&gt;0,"W",IF(S723&lt;0,"L","B")),"")</f>
        <v>0</v>
      </c>
      <c r="V723">
        <f>IF(K723,S723+T723,"")</f>
        <v>0</v>
      </c>
      <c r="W723">
        <f>IF(K723,V723/O723,"")</f>
        <v>0</v>
      </c>
      <c r="X723">
        <f>IF(K723,M723/H723,"")</f>
        <v>0</v>
      </c>
      <c r="Y723">
        <f>IF(AND(OR(J723="OK",J723="OPEN"),ISNUMBER(Journal!$G723)),G723*(Journal!$G723-Journal!$E723)/H723,"")</f>
        <v>0</v>
      </c>
      <c r="Z723">
        <f>IF(AA723="","",IF(AND(ISNUMBER(Settings!$D$5),ISNUMBER(Settings!$E$5),IF(Settings!$D$5&lt;=Settings!$E$5,AND(AA723&gt;=Settings!$D$5,AA723&lt;Settings!$E$5),OR(AA723&gt;=Settings!$D$5,AA723&lt;Settings!$E$5))),Settings!$A$5,IF(AND(ISNUMBER(Settings!$D$6),ISNUMBER(Settings!$E$6),IF(Settings!$D$6&lt;=Settings!$E$6,AND(AA723&gt;=Settings!$D$6,AA723&lt;Settings!$E$6),OR(AA723&gt;=Settings!$D$6,AA723&lt;Settings!$E$6))),Settings!$A$6,IF(AND(ISNUMBER(Settings!$D$7),ISNUMBER(Settings!$E$7),IF(Settings!$D$7&lt;=Settings!$E$7,AND(AA723&gt;=Settings!$D$7,AA723&lt;Settings!$E$7),OR(AA723&gt;=Settings!$D$7,AA723&lt;Settings!$E$7))),Settings!$A$7,IF(AND(ISNUMBER(Settings!$D$8),ISNUMBER(Settings!$E$8),IF(Settings!$D$8&lt;=Settings!$E$8,AND(AA723&gt;=Settings!$D$8,AA723&lt;Settings!$E$8),OR(AA723&gt;=Settings!$D$8,AA723&lt;Settings!$E$8))),Settings!$A$8,IF(AND(ISNUMBER(Settings!$D$9),ISNUMBER(Settings!$E$9),IF(Settings!$D$9&lt;=Settings!$E$9,AND(AA723&gt;=Settings!$D$9,AA723&lt;Settings!$E$9),OR(AA723&gt;=Settings!$D$9,AA723&lt;Settings!$E$9))),Settings!$A$9,IF(AND(ISNUMBER(Settings!$D$10),ISNUMBER(Settings!$E$10),IF(Settings!$D$10&lt;=Settings!$E$10,AND(AA723&gt;=Settings!$D$10,AA723&lt;Settings!$E$10),OR(AA723&gt;=Settings!$D$10,AA723&lt;Settings!$E$10))),Settings!$A$10,"")))))))</f>
        <v>0</v>
      </c>
      <c r="AA723">
        <f>IF(AND(A723,ISNUMBER(Journal!$B723)),MOD(ROUND(MOD(Journal!$B723,1)*1440,0)-ROUND(Journal!$D$8*60,0),1440),"")</f>
        <v>0</v>
      </c>
      <c r="AB723">
        <f>IF(G723=1,"LONG",IF(G723=-1,"SHORT",""))</f>
        <v>0</v>
      </c>
      <c r="AC723">
        <f>AC722+IF(K723,1,0)</f>
        <v>0</v>
      </c>
      <c r="AD723">
        <f>IF(K723,AC723,"")</f>
        <v>0</v>
      </c>
      <c r="AE723">
        <f>J723="OPEN"</f>
        <v>0</v>
      </c>
      <c r="AF723">
        <f>AND(J723&lt;&gt;"",J723&lt;&gt;"OK",J723&lt;&gt;"OPEN")</f>
        <v>0</v>
      </c>
      <c r="AH723">
        <v>712</v>
      </c>
      <c r="AI723">
        <f>IF(AH723&gt;$AZ$11,"",IF(AH723=0,Journal!$D$3,INDEX($Q$11:$Q$1010,MATCH(AH723,$AD$11:$AD$1010,0))))</f>
        <v>0</v>
      </c>
      <c r="AJ723">
        <v>713</v>
      </c>
      <c r="AK723">
        <f>IF(AJ723&gt;$AZ$11,"",INDEX($P$11:$P$1010,MATCH(AJ723,$AD$11:$AD$1010,0)))</f>
        <v>0</v>
      </c>
    </row>
    <row r="724" spans="1:37">
      <c r="A724">
        <f>COUNTA(Journal!A724:M724)&gt;0</f>
        <v>0</v>
      </c>
      <c r="B724">
        <f>IF(Journal!$C724="",0,IFERROR(MATCH(Journal!$C724,Markets!$A$5:$A$154,0),0))</f>
        <v>0</v>
      </c>
      <c r="C724">
        <f>IF(B724&gt;0,INDEX(Markets!$C$5:$C$154,B724),"")</f>
        <v>0</v>
      </c>
      <c r="D724">
        <f>IF(B724&gt;0,INDEX(Markets!$F$5:$F$154,B724),"")</f>
        <v>0</v>
      </c>
      <c r="E724">
        <f>IF(B724&gt;0,IF(INDEX(Markets!$G$5:$G$154,B724)="",Journal!$D$4,INDEX(Markets!$G$5:$G$154,B724)),"")</f>
        <v>0</v>
      </c>
      <c r="F724">
        <f>IF(B724&gt;0,N(INDEX(Markets!$H$5:$H$154,B724)),0)</f>
        <v>0</v>
      </c>
      <c r="G724">
        <f>IF(Journal!$D724="LONG",1,IF(Journal!$D724="SHORT",-1,0))</f>
        <v>0</v>
      </c>
      <c r="H724">
        <f>IF(AND(ISNUMBER(Journal!$E724),ISNUMBER(Journal!$F724)),ABS(Journal!$E724-Journal!$F724),"")</f>
        <v>0</v>
      </c>
      <c r="I724">
        <f>IF(NOT(A724),"",IF(Journal!$C724="","INSTRUMENT MISSING",IF(B724=0,"UNKNOWN INSTRUMENT",IF(OR(NOT(ISNUMBER(C724)),NOT(ISNUMBER(D724))),"INSTRUMENT SPECS MISSING",IF(OR(C724&lt;=0,D724&lt;=0),"INSTRUMENT SPECS MISSING",IF(NOT(ISNUMBER(Journal!$E724)),"ENTRY MISSING",IF(NOT(ISNUMBER(Journal!$F724)),"SL MISSING",IF(Journal!$F724=Journal!$E724,"SL = ENTRY",IF(G724=0,"DIRECTION MISSING",IF(G724*(Journal!$E724-Journal!$F724)&lt;=0,"SL WRONG SIDE",IF(NOT(AND(ISNUMBER(Journal!$L724),Journal!$L724&gt;0)),IF(TRUE,"LOTS MISSING","RISK MISSING"),"")))))))))))</f>
        <v>0</v>
      </c>
      <c r="J724">
        <f>IF(NOT(A724),"",IF(I724&lt;&gt;"",I724,IF(AND(ISNUMBER(Journal!$G724),G724*(Journal!$G724-Journal!$E724)&lt;=0),"TP1 WRONG SIDE",IF(AND(ISNUMBER(Journal!$H724),G724*(Journal!$H724-Journal!$E724)&lt;=0),"TP2 WRONG SIDE",IF(AND(ISNUMBER(Journal!$I724),G724*(Journal!$I724-Journal!$E724)&lt;=0),"TP3 WRONG SIDE",IF(Journal!$K724="","OPEN",IF(AND(Journal!$M724&lt;&gt;"",OR(NOT(ISNUMBER(Journal!$M724)),Journal!$M724&lt;=0,Journal!$M724&gt;=1)),"TP1 % INVALID",IF(Journal!$K724="SL","OK",IF(Journal!$K724="TP",IF(ISNUMBER(Journal!$G724),"OK","TP1 MISSING"),IF(Journal!$K724="Manual exit",IF(ISNUMBER(Journal!$J724),"OK","MANUAL MISSING"),IF(Journal!$K724="TP1 + Breakeven",IF(ISNUMBER(Journal!$G724),"OK","TP1 MISSING"),IF(Journal!$K724="TP1 + Manual",IF(ISNUMBER(Journal!$G724),IF(ISNUMBER(Journal!$J724),"OK","MANUAL MISSING"),IF(ISNUMBER(Journal!$J724),"TP1 MISSING","TP1 &amp; MANUAL MISSING")),IF(Journal!$K724="Multiple TP",IF(ISNUMBER(Journal!$G724),IF(ISNUMBER(Journal!$H724),"OK","TP2 MISSING"),IF(ISNUMBER(Journal!$H724),"TP1 MISSING","TP1 &amp; TP2 MISSING")),"UNKNOWN OUTCOME")))))))))))))</f>
        <v>0</v>
      </c>
      <c r="K724">
        <f>J724="OK"</f>
        <v>0</v>
      </c>
      <c r="L724">
        <f>IF(ISNUMBER(Journal!$M724),Journal!$M724,0.5)</f>
        <v>0</v>
      </c>
      <c r="M724">
        <f>IF(NOT(K724),"",G724*IF(Journal!$K724="SL",Journal!$F724-Journal!$E724,IF(Journal!$K724="TP",Journal!$G724-Journal!$E724,IF(Journal!$K724="Manual exit",Journal!$J724-Journal!$E724,IF(Journal!$K724="TP1 + Breakeven",L724*(Journal!$G724-Journal!$E724),IF(Journal!$K724="TP1 + Manual",L724*(Journal!$G724-Journal!$E724)+(1-L724)*(Journal!$J724-Journal!$E724),(Journal!$G724+Journal!$H724+IF(ISNUMBER(Journal!$I724),Journal!$I724,0))/IF(ISNUMBER(Journal!$I724),3,2)-Journal!$E724))))))</f>
        <v>0</v>
      </c>
      <c r="N724">
        <f>IF(K724,Journal!$E724+G724*M724,"")</f>
        <v>0</v>
      </c>
      <c r="O724">
        <f>Q723</f>
        <v>0</v>
      </c>
      <c r="P724">
        <f>IF(OR(NOT(A724),I724&lt;&gt;""),"",Journal!$L724)</f>
        <v>0</v>
      </c>
      <c r="Q724">
        <f>O724+IF(K724,V724,0)</f>
        <v>0</v>
      </c>
      <c r="R724">
        <f>IF(P724="","",H724*P724*C724*D724)</f>
        <v>0</v>
      </c>
      <c r="S724">
        <f>IF(K724,M724*P724*C724*D724,"")</f>
        <v>0</v>
      </c>
      <c r="T724">
        <f>IF(K724,-IF(F724&gt;0,F724*Journal!$E724*P724*C724*D724,P724*E724),"")</f>
        <v>0</v>
      </c>
      <c r="U724">
        <f>IF(K724,IF(S724&gt;0,"W",IF(S724&lt;0,"L","B")),"")</f>
        <v>0</v>
      </c>
      <c r="V724">
        <f>IF(K724,S724+T724,"")</f>
        <v>0</v>
      </c>
      <c r="W724">
        <f>IF(K724,V724/O724,"")</f>
        <v>0</v>
      </c>
      <c r="X724">
        <f>IF(K724,M724/H724,"")</f>
        <v>0</v>
      </c>
      <c r="Y724">
        <f>IF(AND(OR(J724="OK",J724="OPEN"),ISNUMBER(Journal!$G724)),G724*(Journal!$G724-Journal!$E724)/H724,"")</f>
        <v>0</v>
      </c>
      <c r="Z724">
        <f>IF(AA724="","",IF(AND(ISNUMBER(Settings!$D$5),ISNUMBER(Settings!$E$5),IF(Settings!$D$5&lt;=Settings!$E$5,AND(AA724&gt;=Settings!$D$5,AA724&lt;Settings!$E$5),OR(AA724&gt;=Settings!$D$5,AA724&lt;Settings!$E$5))),Settings!$A$5,IF(AND(ISNUMBER(Settings!$D$6),ISNUMBER(Settings!$E$6),IF(Settings!$D$6&lt;=Settings!$E$6,AND(AA724&gt;=Settings!$D$6,AA724&lt;Settings!$E$6),OR(AA724&gt;=Settings!$D$6,AA724&lt;Settings!$E$6))),Settings!$A$6,IF(AND(ISNUMBER(Settings!$D$7),ISNUMBER(Settings!$E$7),IF(Settings!$D$7&lt;=Settings!$E$7,AND(AA724&gt;=Settings!$D$7,AA724&lt;Settings!$E$7),OR(AA724&gt;=Settings!$D$7,AA724&lt;Settings!$E$7))),Settings!$A$7,IF(AND(ISNUMBER(Settings!$D$8),ISNUMBER(Settings!$E$8),IF(Settings!$D$8&lt;=Settings!$E$8,AND(AA724&gt;=Settings!$D$8,AA724&lt;Settings!$E$8),OR(AA724&gt;=Settings!$D$8,AA724&lt;Settings!$E$8))),Settings!$A$8,IF(AND(ISNUMBER(Settings!$D$9),ISNUMBER(Settings!$E$9),IF(Settings!$D$9&lt;=Settings!$E$9,AND(AA724&gt;=Settings!$D$9,AA724&lt;Settings!$E$9),OR(AA724&gt;=Settings!$D$9,AA724&lt;Settings!$E$9))),Settings!$A$9,IF(AND(ISNUMBER(Settings!$D$10),ISNUMBER(Settings!$E$10),IF(Settings!$D$10&lt;=Settings!$E$10,AND(AA724&gt;=Settings!$D$10,AA724&lt;Settings!$E$10),OR(AA724&gt;=Settings!$D$10,AA724&lt;Settings!$E$10))),Settings!$A$10,"")))))))</f>
        <v>0</v>
      </c>
      <c r="AA724">
        <f>IF(AND(A724,ISNUMBER(Journal!$B724)),MOD(ROUND(MOD(Journal!$B724,1)*1440,0)-ROUND(Journal!$D$8*60,0),1440),"")</f>
        <v>0</v>
      </c>
      <c r="AB724">
        <f>IF(G724=1,"LONG",IF(G724=-1,"SHORT",""))</f>
        <v>0</v>
      </c>
      <c r="AC724">
        <f>AC723+IF(K724,1,0)</f>
        <v>0</v>
      </c>
      <c r="AD724">
        <f>IF(K724,AC724,"")</f>
        <v>0</v>
      </c>
      <c r="AE724">
        <f>J724="OPEN"</f>
        <v>0</v>
      </c>
      <c r="AF724">
        <f>AND(J724&lt;&gt;"",J724&lt;&gt;"OK",J724&lt;&gt;"OPEN")</f>
        <v>0</v>
      </c>
      <c r="AH724">
        <v>713</v>
      </c>
      <c r="AI724">
        <f>IF(AH724&gt;$AZ$11,"",IF(AH724=0,Journal!$D$3,INDEX($Q$11:$Q$1010,MATCH(AH724,$AD$11:$AD$1010,0))))</f>
        <v>0</v>
      </c>
      <c r="AJ724">
        <v>714</v>
      </c>
      <c r="AK724">
        <f>IF(AJ724&gt;$AZ$11,"",INDEX($P$11:$P$1010,MATCH(AJ724,$AD$11:$AD$1010,0)))</f>
        <v>0</v>
      </c>
    </row>
    <row r="725" spans="1:37">
      <c r="A725">
        <f>COUNTA(Journal!A725:M725)&gt;0</f>
        <v>0</v>
      </c>
      <c r="B725">
        <f>IF(Journal!$C725="",0,IFERROR(MATCH(Journal!$C725,Markets!$A$5:$A$154,0),0))</f>
        <v>0</v>
      </c>
      <c r="C725">
        <f>IF(B725&gt;0,INDEX(Markets!$C$5:$C$154,B725),"")</f>
        <v>0</v>
      </c>
      <c r="D725">
        <f>IF(B725&gt;0,INDEX(Markets!$F$5:$F$154,B725),"")</f>
        <v>0</v>
      </c>
      <c r="E725">
        <f>IF(B725&gt;0,IF(INDEX(Markets!$G$5:$G$154,B725)="",Journal!$D$4,INDEX(Markets!$G$5:$G$154,B725)),"")</f>
        <v>0</v>
      </c>
      <c r="F725">
        <f>IF(B725&gt;0,N(INDEX(Markets!$H$5:$H$154,B725)),0)</f>
        <v>0</v>
      </c>
      <c r="G725">
        <f>IF(Journal!$D725="LONG",1,IF(Journal!$D725="SHORT",-1,0))</f>
        <v>0</v>
      </c>
      <c r="H725">
        <f>IF(AND(ISNUMBER(Journal!$E725),ISNUMBER(Journal!$F725)),ABS(Journal!$E725-Journal!$F725),"")</f>
        <v>0</v>
      </c>
      <c r="I725">
        <f>IF(NOT(A725),"",IF(Journal!$C725="","INSTRUMENT MISSING",IF(B725=0,"UNKNOWN INSTRUMENT",IF(OR(NOT(ISNUMBER(C725)),NOT(ISNUMBER(D725))),"INSTRUMENT SPECS MISSING",IF(OR(C725&lt;=0,D725&lt;=0),"INSTRUMENT SPECS MISSING",IF(NOT(ISNUMBER(Journal!$E725)),"ENTRY MISSING",IF(NOT(ISNUMBER(Journal!$F725)),"SL MISSING",IF(Journal!$F725=Journal!$E725,"SL = ENTRY",IF(G725=0,"DIRECTION MISSING",IF(G725*(Journal!$E725-Journal!$F725)&lt;=0,"SL WRONG SIDE",IF(NOT(AND(ISNUMBER(Journal!$L725),Journal!$L725&gt;0)),IF(TRUE,"LOTS MISSING","RISK MISSING"),"")))))))))))</f>
        <v>0</v>
      </c>
      <c r="J725">
        <f>IF(NOT(A725),"",IF(I725&lt;&gt;"",I725,IF(AND(ISNUMBER(Journal!$G725),G725*(Journal!$G725-Journal!$E725)&lt;=0),"TP1 WRONG SIDE",IF(AND(ISNUMBER(Journal!$H725),G725*(Journal!$H725-Journal!$E725)&lt;=0),"TP2 WRONG SIDE",IF(AND(ISNUMBER(Journal!$I725),G725*(Journal!$I725-Journal!$E725)&lt;=0),"TP3 WRONG SIDE",IF(Journal!$K725="","OPEN",IF(AND(Journal!$M725&lt;&gt;"",OR(NOT(ISNUMBER(Journal!$M725)),Journal!$M725&lt;=0,Journal!$M725&gt;=1)),"TP1 % INVALID",IF(Journal!$K725="SL","OK",IF(Journal!$K725="TP",IF(ISNUMBER(Journal!$G725),"OK","TP1 MISSING"),IF(Journal!$K725="Manual exit",IF(ISNUMBER(Journal!$J725),"OK","MANUAL MISSING"),IF(Journal!$K725="TP1 + Breakeven",IF(ISNUMBER(Journal!$G725),"OK","TP1 MISSING"),IF(Journal!$K725="TP1 + Manual",IF(ISNUMBER(Journal!$G725),IF(ISNUMBER(Journal!$J725),"OK","MANUAL MISSING"),IF(ISNUMBER(Journal!$J725),"TP1 MISSING","TP1 &amp; MANUAL MISSING")),IF(Journal!$K725="Multiple TP",IF(ISNUMBER(Journal!$G725),IF(ISNUMBER(Journal!$H725),"OK","TP2 MISSING"),IF(ISNUMBER(Journal!$H725),"TP1 MISSING","TP1 &amp; TP2 MISSING")),"UNKNOWN OUTCOME")))))))))))))</f>
        <v>0</v>
      </c>
      <c r="K725">
        <f>J725="OK"</f>
        <v>0</v>
      </c>
      <c r="L725">
        <f>IF(ISNUMBER(Journal!$M725),Journal!$M725,0.5)</f>
        <v>0</v>
      </c>
      <c r="M725">
        <f>IF(NOT(K725),"",G725*IF(Journal!$K725="SL",Journal!$F725-Journal!$E725,IF(Journal!$K725="TP",Journal!$G725-Journal!$E725,IF(Journal!$K725="Manual exit",Journal!$J725-Journal!$E725,IF(Journal!$K725="TP1 + Breakeven",L725*(Journal!$G725-Journal!$E725),IF(Journal!$K725="TP1 + Manual",L725*(Journal!$G725-Journal!$E725)+(1-L725)*(Journal!$J725-Journal!$E725),(Journal!$G725+Journal!$H725+IF(ISNUMBER(Journal!$I725),Journal!$I725,0))/IF(ISNUMBER(Journal!$I725),3,2)-Journal!$E725))))))</f>
        <v>0</v>
      </c>
      <c r="N725">
        <f>IF(K725,Journal!$E725+G725*M725,"")</f>
        <v>0</v>
      </c>
      <c r="O725">
        <f>Q724</f>
        <v>0</v>
      </c>
      <c r="P725">
        <f>IF(OR(NOT(A725),I725&lt;&gt;""),"",Journal!$L725)</f>
        <v>0</v>
      </c>
      <c r="Q725">
        <f>O725+IF(K725,V725,0)</f>
        <v>0</v>
      </c>
      <c r="R725">
        <f>IF(P725="","",H725*P725*C725*D725)</f>
        <v>0</v>
      </c>
      <c r="S725">
        <f>IF(K725,M725*P725*C725*D725,"")</f>
        <v>0</v>
      </c>
      <c r="T725">
        <f>IF(K725,-IF(F725&gt;0,F725*Journal!$E725*P725*C725*D725,P725*E725),"")</f>
        <v>0</v>
      </c>
      <c r="U725">
        <f>IF(K725,IF(S725&gt;0,"W",IF(S725&lt;0,"L","B")),"")</f>
        <v>0</v>
      </c>
      <c r="V725">
        <f>IF(K725,S725+T725,"")</f>
        <v>0</v>
      </c>
      <c r="W725">
        <f>IF(K725,V725/O725,"")</f>
        <v>0</v>
      </c>
      <c r="X725">
        <f>IF(K725,M725/H725,"")</f>
        <v>0</v>
      </c>
      <c r="Y725">
        <f>IF(AND(OR(J725="OK",J725="OPEN"),ISNUMBER(Journal!$G725)),G725*(Journal!$G725-Journal!$E725)/H725,"")</f>
        <v>0</v>
      </c>
      <c r="Z725">
        <f>IF(AA725="","",IF(AND(ISNUMBER(Settings!$D$5),ISNUMBER(Settings!$E$5),IF(Settings!$D$5&lt;=Settings!$E$5,AND(AA725&gt;=Settings!$D$5,AA725&lt;Settings!$E$5),OR(AA725&gt;=Settings!$D$5,AA725&lt;Settings!$E$5))),Settings!$A$5,IF(AND(ISNUMBER(Settings!$D$6),ISNUMBER(Settings!$E$6),IF(Settings!$D$6&lt;=Settings!$E$6,AND(AA725&gt;=Settings!$D$6,AA725&lt;Settings!$E$6),OR(AA725&gt;=Settings!$D$6,AA725&lt;Settings!$E$6))),Settings!$A$6,IF(AND(ISNUMBER(Settings!$D$7),ISNUMBER(Settings!$E$7),IF(Settings!$D$7&lt;=Settings!$E$7,AND(AA725&gt;=Settings!$D$7,AA725&lt;Settings!$E$7),OR(AA725&gt;=Settings!$D$7,AA725&lt;Settings!$E$7))),Settings!$A$7,IF(AND(ISNUMBER(Settings!$D$8),ISNUMBER(Settings!$E$8),IF(Settings!$D$8&lt;=Settings!$E$8,AND(AA725&gt;=Settings!$D$8,AA725&lt;Settings!$E$8),OR(AA725&gt;=Settings!$D$8,AA725&lt;Settings!$E$8))),Settings!$A$8,IF(AND(ISNUMBER(Settings!$D$9),ISNUMBER(Settings!$E$9),IF(Settings!$D$9&lt;=Settings!$E$9,AND(AA725&gt;=Settings!$D$9,AA725&lt;Settings!$E$9),OR(AA725&gt;=Settings!$D$9,AA725&lt;Settings!$E$9))),Settings!$A$9,IF(AND(ISNUMBER(Settings!$D$10),ISNUMBER(Settings!$E$10),IF(Settings!$D$10&lt;=Settings!$E$10,AND(AA725&gt;=Settings!$D$10,AA725&lt;Settings!$E$10),OR(AA725&gt;=Settings!$D$10,AA725&lt;Settings!$E$10))),Settings!$A$10,"")))))))</f>
        <v>0</v>
      </c>
      <c r="AA725">
        <f>IF(AND(A725,ISNUMBER(Journal!$B725)),MOD(ROUND(MOD(Journal!$B725,1)*1440,0)-ROUND(Journal!$D$8*60,0),1440),"")</f>
        <v>0</v>
      </c>
      <c r="AB725">
        <f>IF(G725=1,"LONG",IF(G725=-1,"SHORT",""))</f>
        <v>0</v>
      </c>
      <c r="AC725">
        <f>AC724+IF(K725,1,0)</f>
        <v>0</v>
      </c>
      <c r="AD725">
        <f>IF(K725,AC725,"")</f>
        <v>0</v>
      </c>
      <c r="AE725">
        <f>J725="OPEN"</f>
        <v>0</v>
      </c>
      <c r="AF725">
        <f>AND(J725&lt;&gt;"",J725&lt;&gt;"OK",J725&lt;&gt;"OPEN")</f>
        <v>0</v>
      </c>
      <c r="AH725">
        <v>714</v>
      </c>
      <c r="AI725">
        <f>IF(AH725&gt;$AZ$11,"",IF(AH725=0,Journal!$D$3,INDEX($Q$11:$Q$1010,MATCH(AH725,$AD$11:$AD$1010,0))))</f>
        <v>0</v>
      </c>
      <c r="AJ725">
        <v>715</v>
      </c>
      <c r="AK725">
        <f>IF(AJ725&gt;$AZ$11,"",INDEX($P$11:$P$1010,MATCH(AJ725,$AD$11:$AD$1010,0)))</f>
        <v>0</v>
      </c>
    </row>
    <row r="726" spans="1:37">
      <c r="A726">
        <f>COUNTA(Journal!A726:M726)&gt;0</f>
        <v>0</v>
      </c>
      <c r="B726">
        <f>IF(Journal!$C726="",0,IFERROR(MATCH(Journal!$C726,Markets!$A$5:$A$154,0),0))</f>
        <v>0</v>
      </c>
      <c r="C726">
        <f>IF(B726&gt;0,INDEX(Markets!$C$5:$C$154,B726),"")</f>
        <v>0</v>
      </c>
      <c r="D726">
        <f>IF(B726&gt;0,INDEX(Markets!$F$5:$F$154,B726),"")</f>
        <v>0</v>
      </c>
      <c r="E726">
        <f>IF(B726&gt;0,IF(INDEX(Markets!$G$5:$G$154,B726)="",Journal!$D$4,INDEX(Markets!$G$5:$G$154,B726)),"")</f>
        <v>0</v>
      </c>
      <c r="F726">
        <f>IF(B726&gt;0,N(INDEX(Markets!$H$5:$H$154,B726)),0)</f>
        <v>0</v>
      </c>
      <c r="G726">
        <f>IF(Journal!$D726="LONG",1,IF(Journal!$D726="SHORT",-1,0))</f>
        <v>0</v>
      </c>
      <c r="H726">
        <f>IF(AND(ISNUMBER(Journal!$E726),ISNUMBER(Journal!$F726)),ABS(Journal!$E726-Journal!$F726),"")</f>
        <v>0</v>
      </c>
      <c r="I726">
        <f>IF(NOT(A726),"",IF(Journal!$C726="","INSTRUMENT MISSING",IF(B726=0,"UNKNOWN INSTRUMENT",IF(OR(NOT(ISNUMBER(C726)),NOT(ISNUMBER(D726))),"INSTRUMENT SPECS MISSING",IF(OR(C726&lt;=0,D726&lt;=0),"INSTRUMENT SPECS MISSING",IF(NOT(ISNUMBER(Journal!$E726)),"ENTRY MISSING",IF(NOT(ISNUMBER(Journal!$F726)),"SL MISSING",IF(Journal!$F726=Journal!$E726,"SL = ENTRY",IF(G726=0,"DIRECTION MISSING",IF(G726*(Journal!$E726-Journal!$F726)&lt;=0,"SL WRONG SIDE",IF(NOT(AND(ISNUMBER(Journal!$L726),Journal!$L726&gt;0)),IF(TRUE,"LOTS MISSING","RISK MISSING"),"")))))))))))</f>
        <v>0</v>
      </c>
      <c r="J726">
        <f>IF(NOT(A726),"",IF(I726&lt;&gt;"",I726,IF(AND(ISNUMBER(Journal!$G726),G726*(Journal!$G726-Journal!$E726)&lt;=0),"TP1 WRONG SIDE",IF(AND(ISNUMBER(Journal!$H726),G726*(Journal!$H726-Journal!$E726)&lt;=0),"TP2 WRONG SIDE",IF(AND(ISNUMBER(Journal!$I726),G726*(Journal!$I726-Journal!$E726)&lt;=0),"TP3 WRONG SIDE",IF(Journal!$K726="","OPEN",IF(AND(Journal!$M726&lt;&gt;"",OR(NOT(ISNUMBER(Journal!$M726)),Journal!$M726&lt;=0,Journal!$M726&gt;=1)),"TP1 % INVALID",IF(Journal!$K726="SL","OK",IF(Journal!$K726="TP",IF(ISNUMBER(Journal!$G726),"OK","TP1 MISSING"),IF(Journal!$K726="Manual exit",IF(ISNUMBER(Journal!$J726),"OK","MANUAL MISSING"),IF(Journal!$K726="TP1 + Breakeven",IF(ISNUMBER(Journal!$G726),"OK","TP1 MISSING"),IF(Journal!$K726="TP1 + Manual",IF(ISNUMBER(Journal!$G726),IF(ISNUMBER(Journal!$J726),"OK","MANUAL MISSING"),IF(ISNUMBER(Journal!$J726),"TP1 MISSING","TP1 &amp; MANUAL MISSING")),IF(Journal!$K726="Multiple TP",IF(ISNUMBER(Journal!$G726),IF(ISNUMBER(Journal!$H726),"OK","TP2 MISSING"),IF(ISNUMBER(Journal!$H726),"TP1 MISSING","TP1 &amp; TP2 MISSING")),"UNKNOWN OUTCOME")))))))))))))</f>
        <v>0</v>
      </c>
      <c r="K726">
        <f>J726="OK"</f>
        <v>0</v>
      </c>
      <c r="L726">
        <f>IF(ISNUMBER(Journal!$M726),Journal!$M726,0.5)</f>
        <v>0</v>
      </c>
      <c r="M726">
        <f>IF(NOT(K726),"",G726*IF(Journal!$K726="SL",Journal!$F726-Journal!$E726,IF(Journal!$K726="TP",Journal!$G726-Journal!$E726,IF(Journal!$K726="Manual exit",Journal!$J726-Journal!$E726,IF(Journal!$K726="TP1 + Breakeven",L726*(Journal!$G726-Journal!$E726),IF(Journal!$K726="TP1 + Manual",L726*(Journal!$G726-Journal!$E726)+(1-L726)*(Journal!$J726-Journal!$E726),(Journal!$G726+Journal!$H726+IF(ISNUMBER(Journal!$I726),Journal!$I726,0))/IF(ISNUMBER(Journal!$I726),3,2)-Journal!$E726))))))</f>
        <v>0</v>
      </c>
      <c r="N726">
        <f>IF(K726,Journal!$E726+G726*M726,"")</f>
        <v>0</v>
      </c>
      <c r="O726">
        <f>Q725</f>
        <v>0</v>
      </c>
      <c r="P726">
        <f>IF(OR(NOT(A726),I726&lt;&gt;""),"",Journal!$L726)</f>
        <v>0</v>
      </c>
      <c r="Q726">
        <f>O726+IF(K726,V726,0)</f>
        <v>0</v>
      </c>
      <c r="R726">
        <f>IF(P726="","",H726*P726*C726*D726)</f>
        <v>0</v>
      </c>
      <c r="S726">
        <f>IF(K726,M726*P726*C726*D726,"")</f>
        <v>0</v>
      </c>
      <c r="T726">
        <f>IF(K726,-IF(F726&gt;0,F726*Journal!$E726*P726*C726*D726,P726*E726),"")</f>
        <v>0</v>
      </c>
      <c r="U726">
        <f>IF(K726,IF(S726&gt;0,"W",IF(S726&lt;0,"L","B")),"")</f>
        <v>0</v>
      </c>
      <c r="V726">
        <f>IF(K726,S726+T726,"")</f>
        <v>0</v>
      </c>
      <c r="W726">
        <f>IF(K726,V726/O726,"")</f>
        <v>0</v>
      </c>
      <c r="X726">
        <f>IF(K726,M726/H726,"")</f>
        <v>0</v>
      </c>
      <c r="Y726">
        <f>IF(AND(OR(J726="OK",J726="OPEN"),ISNUMBER(Journal!$G726)),G726*(Journal!$G726-Journal!$E726)/H726,"")</f>
        <v>0</v>
      </c>
      <c r="Z726">
        <f>IF(AA726="","",IF(AND(ISNUMBER(Settings!$D$5),ISNUMBER(Settings!$E$5),IF(Settings!$D$5&lt;=Settings!$E$5,AND(AA726&gt;=Settings!$D$5,AA726&lt;Settings!$E$5),OR(AA726&gt;=Settings!$D$5,AA726&lt;Settings!$E$5))),Settings!$A$5,IF(AND(ISNUMBER(Settings!$D$6),ISNUMBER(Settings!$E$6),IF(Settings!$D$6&lt;=Settings!$E$6,AND(AA726&gt;=Settings!$D$6,AA726&lt;Settings!$E$6),OR(AA726&gt;=Settings!$D$6,AA726&lt;Settings!$E$6))),Settings!$A$6,IF(AND(ISNUMBER(Settings!$D$7),ISNUMBER(Settings!$E$7),IF(Settings!$D$7&lt;=Settings!$E$7,AND(AA726&gt;=Settings!$D$7,AA726&lt;Settings!$E$7),OR(AA726&gt;=Settings!$D$7,AA726&lt;Settings!$E$7))),Settings!$A$7,IF(AND(ISNUMBER(Settings!$D$8),ISNUMBER(Settings!$E$8),IF(Settings!$D$8&lt;=Settings!$E$8,AND(AA726&gt;=Settings!$D$8,AA726&lt;Settings!$E$8),OR(AA726&gt;=Settings!$D$8,AA726&lt;Settings!$E$8))),Settings!$A$8,IF(AND(ISNUMBER(Settings!$D$9),ISNUMBER(Settings!$E$9),IF(Settings!$D$9&lt;=Settings!$E$9,AND(AA726&gt;=Settings!$D$9,AA726&lt;Settings!$E$9),OR(AA726&gt;=Settings!$D$9,AA726&lt;Settings!$E$9))),Settings!$A$9,IF(AND(ISNUMBER(Settings!$D$10),ISNUMBER(Settings!$E$10),IF(Settings!$D$10&lt;=Settings!$E$10,AND(AA726&gt;=Settings!$D$10,AA726&lt;Settings!$E$10),OR(AA726&gt;=Settings!$D$10,AA726&lt;Settings!$E$10))),Settings!$A$10,"")))))))</f>
        <v>0</v>
      </c>
      <c r="AA726">
        <f>IF(AND(A726,ISNUMBER(Journal!$B726)),MOD(ROUND(MOD(Journal!$B726,1)*1440,0)-ROUND(Journal!$D$8*60,0),1440),"")</f>
        <v>0</v>
      </c>
      <c r="AB726">
        <f>IF(G726=1,"LONG",IF(G726=-1,"SHORT",""))</f>
        <v>0</v>
      </c>
      <c r="AC726">
        <f>AC725+IF(K726,1,0)</f>
        <v>0</v>
      </c>
      <c r="AD726">
        <f>IF(K726,AC726,"")</f>
        <v>0</v>
      </c>
      <c r="AE726">
        <f>J726="OPEN"</f>
        <v>0</v>
      </c>
      <c r="AF726">
        <f>AND(J726&lt;&gt;"",J726&lt;&gt;"OK",J726&lt;&gt;"OPEN")</f>
        <v>0</v>
      </c>
      <c r="AH726">
        <v>715</v>
      </c>
      <c r="AI726">
        <f>IF(AH726&gt;$AZ$11,"",IF(AH726=0,Journal!$D$3,INDEX($Q$11:$Q$1010,MATCH(AH726,$AD$11:$AD$1010,0))))</f>
        <v>0</v>
      </c>
      <c r="AJ726">
        <v>716</v>
      </c>
      <c r="AK726">
        <f>IF(AJ726&gt;$AZ$11,"",INDEX($P$11:$P$1010,MATCH(AJ726,$AD$11:$AD$1010,0)))</f>
        <v>0</v>
      </c>
    </row>
    <row r="727" spans="1:37">
      <c r="A727">
        <f>COUNTA(Journal!A727:M727)&gt;0</f>
        <v>0</v>
      </c>
      <c r="B727">
        <f>IF(Journal!$C727="",0,IFERROR(MATCH(Journal!$C727,Markets!$A$5:$A$154,0),0))</f>
        <v>0</v>
      </c>
      <c r="C727">
        <f>IF(B727&gt;0,INDEX(Markets!$C$5:$C$154,B727),"")</f>
        <v>0</v>
      </c>
      <c r="D727">
        <f>IF(B727&gt;0,INDEX(Markets!$F$5:$F$154,B727),"")</f>
        <v>0</v>
      </c>
      <c r="E727">
        <f>IF(B727&gt;0,IF(INDEX(Markets!$G$5:$G$154,B727)="",Journal!$D$4,INDEX(Markets!$G$5:$G$154,B727)),"")</f>
        <v>0</v>
      </c>
      <c r="F727">
        <f>IF(B727&gt;0,N(INDEX(Markets!$H$5:$H$154,B727)),0)</f>
        <v>0</v>
      </c>
      <c r="G727">
        <f>IF(Journal!$D727="LONG",1,IF(Journal!$D727="SHORT",-1,0))</f>
        <v>0</v>
      </c>
      <c r="H727">
        <f>IF(AND(ISNUMBER(Journal!$E727),ISNUMBER(Journal!$F727)),ABS(Journal!$E727-Journal!$F727),"")</f>
        <v>0</v>
      </c>
      <c r="I727">
        <f>IF(NOT(A727),"",IF(Journal!$C727="","INSTRUMENT MISSING",IF(B727=0,"UNKNOWN INSTRUMENT",IF(OR(NOT(ISNUMBER(C727)),NOT(ISNUMBER(D727))),"INSTRUMENT SPECS MISSING",IF(OR(C727&lt;=0,D727&lt;=0),"INSTRUMENT SPECS MISSING",IF(NOT(ISNUMBER(Journal!$E727)),"ENTRY MISSING",IF(NOT(ISNUMBER(Journal!$F727)),"SL MISSING",IF(Journal!$F727=Journal!$E727,"SL = ENTRY",IF(G727=0,"DIRECTION MISSING",IF(G727*(Journal!$E727-Journal!$F727)&lt;=0,"SL WRONG SIDE",IF(NOT(AND(ISNUMBER(Journal!$L727),Journal!$L727&gt;0)),IF(TRUE,"LOTS MISSING","RISK MISSING"),"")))))))))))</f>
        <v>0</v>
      </c>
      <c r="J727">
        <f>IF(NOT(A727),"",IF(I727&lt;&gt;"",I727,IF(AND(ISNUMBER(Journal!$G727),G727*(Journal!$G727-Journal!$E727)&lt;=0),"TP1 WRONG SIDE",IF(AND(ISNUMBER(Journal!$H727),G727*(Journal!$H727-Journal!$E727)&lt;=0),"TP2 WRONG SIDE",IF(AND(ISNUMBER(Journal!$I727),G727*(Journal!$I727-Journal!$E727)&lt;=0),"TP3 WRONG SIDE",IF(Journal!$K727="","OPEN",IF(AND(Journal!$M727&lt;&gt;"",OR(NOT(ISNUMBER(Journal!$M727)),Journal!$M727&lt;=0,Journal!$M727&gt;=1)),"TP1 % INVALID",IF(Journal!$K727="SL","OK",IF(Journal!$K727="TP",IF(ISNUMBER(Journal!$G727),"OK","TP1 MISSING"),IF(Journal!$K727="Manual exit",IF(ISNUMBER(Journal!$J727),"OK","MANUAL MISSING"),IF(Journal!$K727="TP1 + Breakeven",IF(ISNUMBER(Journal!$G727),"OK","TP1 MISSING"),IF(Journal!$K727="TP1 + Manual",IF(ISNUMBER(Journal!$G727),IF(ISNUMBER(Journal!$J727),"OK","MANUAL MISSING"),IF(ISNUMBER(Journal!$J727),"TP1 MISSING","TP1 &amp; MANUAL MISSING")),IF(Journal!$K727="Multiple TP",IF(ISNUMBER(Journal!$G727),IF(ISNUMBER(Journal!$H727),"OK","TP2 MISSING"),IF(ISNUMBER(Journal!$H727),"TP1 MISSING","TP1 &amp; TP2 MISSING")),"UNKNOWN OUTCOME")))))))))))))</f>
        <v>0</v>
      </c>
      <c r="K727">
        <f>J727="OK"</f>
        <v>0</v>
      </c>
      <c r="L727">
        <f>IF(ISNUMBER(Journal!$M727),Journal!$M727,0.5)</f>
        <v>0</v>
      </c>
      <c r="M727">
        <f>IF(NOT(K727),"",G727*IF(Journal!$K727="SL",Journal!$F727-Journal!$E727,IF(Journal!$K727="TP",Journal!$G727-Journal!$E727,IF(Journal!$K727="Manual exit",Journal!$J727-Journal!$E727,IF(Journal!$K727="TP1 + Breakeven",L727*(Journal!$G727-Journal!$E727),IF(Journal!$K727="TP1 + Manual",L727*(Journal!$G727-Journal!$E727)+(1-L727)*(Journal!$J727-Journal!$E727),(Journal!$G727+Journal!$H727+IF(ISNUMBER(Journal!$I727),Journal!$I727,0))/IF(ISNUMBER(Journal!$I727),3,2)-Journal!$E727))))))</f>
        <v>0</v>
      </c>
      <c r="N727">
        <f>IF(K727,Journal!$E727+G727*M727,"")</f>
        <v>0</v>
      </c>
      <c r="O727">
        <f>Q726</f>
        <v>0</v>
      </c>
      <c r="P727">
        <f>IF(OR(NOT(A727),I727&lt;&gt;""),"",Journal!$L727)</f>
        <v>0</v>
      </c>
      <c r="Q727">
        <f>O727+IF(K727,V727,0)</f>
        <v>0</v>
      </c>
      <c r="R727">
        <f>IF(P727="","",H727*P727*C727*D727)</f>
        <v>0</v>
      </c>
      <c r="S727">
        <f>IF(K727,M727*P727*C727*D727,"")</f>
        <v>0</v>
      </c>
      <c r="T727">
        <f>IF(K727,-IF(F727&gt;0,F727*Journal!$E727*P727*C727*D727,P727*E727),"")</f>
        <v>0</v>
      </c>
      <c r="U727">
        <f>IF(K727,IF(S727&gt;0,"W",IF(S727&lt;0,"L","B")),"")</f>
        <v>0</v>
      </c>
      <c r="V727">
        <f>IF(K727,S727+T727,"")</f>
        <v>0</v>
      </c>
      <c r="W727">
        <f>IF(K727,V727/O727,"")</f>
        <v>0</v>
      </c>
      <c r="X727">
        <f>IF(K727,M727/H727,"")</f>
        <v>0</v>
      </c>
      <c r="Y727">
        <f>IF(AND(OR(J727="OK",J727="OPEN"),ISNUMBER(Journal!$G727)),G727*(Journal!$G727-Journal!$E727)/H727,"")</f>
        <v>0</v>
      </c>
      <c r="Z727">
        <f>IF(AA727="","",IF(AND(ISNUMBER(Settings!$D$5),ISNUMBER(Settings!$E$5),IF(Settings!$D$5&lt;=Settings!$E$5,AND(AA727&gt;=Settings!$D$5,AA727&lt;Settings!$E$5),OR(AA727&gt;=Settings!$D$5,AA727&lt;Settings!$E$5))),Settings!$A$5,IF(AND(ISNUMBER(Settings!$D$6),ISNUMBER(Settings!$E$6),IF(Settings!$D$6&lt;=Settings!$E$6,AND(AA727&gt;=Settings!$D$6,AA727&lt;Settings!$E$6),OR(AA727&gt;=Settings!$D$6,AA727&lt;Settings!$E$6))),Settings!$A$6,IF(AND(ISNUMBER(Settings!$D$7),ISNUMBER(Settings!$E$7),IF(Settings!$D$7&lt;=Settings!$E$7,AND(AA727&gt;=Settings!$D$7,AA727&lt;Settings!$E$7),OR(AA727&gt;=Settings!$D$7,AA727&lt;Settings!$E$7))),Settings!$A$7,IF(AND(ISNUMBER(Settings!$D$8),ISNUMBER(Settings!$E$8),IF(Settings!$D$8&lt;=Settings!$E$8,AND(AA727&gt;=Settings!$D$8,AA727&lt;Settings!$E$8),OR(AA727&gt;=Settings!$D$8,AA727&lt;Settings!$E$8))),Settings!$A$8,IF(AND(ISNUMBER(Settings!$D$9),ISNUMBER(Settings!$E$9),IF(Settings!$D$9&lt;=Settings!$E$9,AND(AA727&gt;=Settings!$D$9,AA727&lt;Settings!$E$9),OR(AA727&gt;=Settings!$D$9,AA727&lt;Settings!$E$9))),Settings!$A$9,IF(AND(ISNUMBER(Settings!$D$10),ISNUMBER(Settings!$E$10),IF(Settings!$D$10&lt;=Settings!$E$10,AND(AA727&gt;=Settings!$D$10,AA727&lt;Settings!$E$10),OR(AA727&gt;=Settings!$D$10,AA727&lt;Settings!$E$10))),Settings!$A$10,"")))))))</f>
        <v>0</v>
      </c>
      <c r="AA727">
        <f>IF(AND(A727,ISNUMBER(Journal!$B727)),MOD(ROUND(MOD(Journal!$B727,1)*1440,0)-ROUND(Journal!$D$8*60,0),1440),"")</f>
        <v>0</v>
      </c>
      <c r="AB727">
        <f>IF(G727=1,"LONG",IF(G727=-1,"SHORT",""))</f>
        <v>0</v>
      </c>
      <c r="AC727">
        <f>AC726+IF(K727,1,0)</f>
        <v>0</v>
      </c>
      <c r="AD727">
        <f>IF(K727,AC727,"")</f>
        <v>0</v>
      </c>
      <c r="AE727">
        <f>J727="OPEN"</f>
        <v>0</v>
      </c>
      <c r="AF727">
        <f>AND(J727&lt;&gt;"",J727&lt;&gt;"OK",J727&lt;&gt;"OPEN")</f>
        <v>0</v>
      </c>
      <c r="AH727">
        <v>716</v>
      </c>
      <c r="AI727">
        <f>IF(AH727&gt;$AZ$11,"",IF(AH727=0,Journal!$D$3,INDEX($Q$11:$Q$1010,MATCH(AH727,$AD$11:$AD$1010,0))))</f>
        <v>0</v>
      </c>
      <c r="AJ727">
        <v>717</v>
      </c>
      <c r="AK727">
        <f>IF(AJ727&gt;$AZ$11,"",INDEX($P$11:$P$1010,MATCH(AJ727,$AD$11:$AD$1010,0)))</f>
        <v>0</v>
      </c>
    </row>
    <row r="728" spans="1:37">
      <c r="A728">
        <f>COUNTA(Journal!A728:M728)&gt;0</f>
        <v>0</v>
      </c>
      <c r="B728">
        <f>IF(Journal!$C728="",0,IFERROR(MATCH(Journal!$C728,Markets!$A$5:$A$154,0),0))</f>
        <v>0</v>
      </c>
      <c r="C728">
        <f>IF(B728&gt;0,INDEX(Markets!$C$5:$C$154,B728),"")</f>
        <v>0</v>
      </c>
      <c r="D728">
        <f>IF(B728&gt;0,INDEX(Markets!$F$5:$F$154,B728),"")</f>
        <v>0</v>
      </c>
      <c r="E728">
        <f>IF(B728&gt;0,IF(INDEX(Markets!$G$5:$G$154,B728)="",Journal!$D$4,INDEX(Markets!$G$5:$G$154,B728)),"")</f>
        <v>0</v>
      </c>
      <c r="F728">
        <f>IF(B728&gt;0,N(INDEX(Markets!$H$5:$H$154,B728)),0)</f>
        <v>0</v>
      </c>
      <c r="G728">
        <f>IF(Journal!$D728="LONG",1,IF(Journal!$D728="SHORT",-1,0))</f>
        <v>0</v>
      </c>
      <c r="H728">
        <f>IF(AND(ISNUMBER(Journal!$E728),ISNUMBER(Journal!$F728)),ABS(Journal!$E728-Journal!$F728),"")</f>
        <v>0</v>
      </c>
      <c r="I728">
        <f>IF(NOT(A728),"",IF(Journal!$C728="","INSTRUMENT MISSING",IF(B728=0,"UNKNOWN INSTRUMENT",IF(OR(NOT(ISNUMBER(C728)),NOT(ISNUMBER(D728))),"INSTRUMENT SPECS MISSING",IF(OR(C728&lt;=0,D728&lt;=0),"INSTRUMENT SPECS MISSING",IF(NOT(ISNUMBER(Journal!$E728)),"ENTRY MISSING",IF(NOT(ISNUMBER(Journal!$F728)),"SL MISSING",IF(Journal!$F728=Journal!$E728,"SL = ENTRY",IF(G728=0,"DIRECTION MISSING",IF(G728*(Journal!$E728-Journal!$F728)&lt;=0,"SL WRONG SIDE",IF(NOT(AND(ISNUMBER(Journal!$L728),Journal!$L728&gt;0)),IF(TRUE,"LOTS MISSING","RISK MISSING"),"")))))))))))</f>
        <v>0</v>
      </c>
      <c r="J728">
        <f>IF(NOT(A728),"",IF(I728&lt;&gt;"",I728,IF(AND(ISNUMBER(Journal!$G728),G728*(Journal!$G728-Journal!$E728)&lt;=0),"TP1 WRONG SIDE",IF(AND(ISNUMBER(Journal!$H728),G728*(Journal!$H728-Journal!$E728)&lt;=0),"TP2 WRONG SIDE",IF(AND(ISNUMBER(Journal!$I728),G728*(Journal!$I728-Journal!$E728)&lt;=0),"TP3 WRONG SIDE",IF(Journal!$K728="","OPEN",IF(AND(Journal!$M728&lt;&gt;"",OR(NOT(ISNUMBER(Journal!$M728)),Journal!$M728&lt;=0,Journal!$M728&gt;=1)),"TP1 % INVALID",IF(Journal!$K728="SL","OK",IF(Journal!$K728="TP",IF(ISNUMBER(Journal!$G728),"OK","TP1 MISSING"),IF(Journal!$K728="Manual exit",IF(ISNUMBER(Journal!$J728),"OK","MANUAL MISSING"),IF(Journal!$K728="TP1 + Breakeven",IF(ISNUMBER(Journal!$G728),"OK","TP1 MISSING"),IF(Journal!$K728="TP1 + Manual",IF(ISNUMBER(Journal!$G728),IF(ISNUMBER(Journal!$J728),"OK","MANUAL MISSING"),IF(ISNUMBER(Journal!$J728),"TP1 MISSING","TP1 &amp; MANUAL MISSING")),IF(Journal!$K728="Multiple TP",IF(ISNUMBER(Journal!$G728),IF(ISNUMBER(Journal!$H728),"OK","TP2 MISSING"),IF(ISNUMBER(Journal!$H728),"TP1 MISSING","TP1 &amp; TP2 MISSING")),"UNKNOWN OUTCOME")))))))))))))</f>
        <v>0</v>
      </c>
      <c r="K728">
        <f>J728="OK"</f>
        <v>0</v>
      </c>
      <c r="L728">
        <f>IF(ISNUMBER(Journal!$M728),Journal!$M728,0.5)</f>
        <v>0</v>
      </c>
      <c r="M728">
        <f>IF(NOT(K728),"",G728*IF(Journal!$K728="SL",Journal!$F728-Journal!$E728,IF(Journal!$K728="TP",Journal!$G728-Journal!$E728,IF(Journal!$K728="Manual exit",Journal!$J728-Journal!$E728,IF(Journal!$K728="TP1 + Breakeven",L728*(Journal!$G728-Journal!$E728),IF(Journal!$K728="TP1 + Manual",L728*(Journal!$G728-Journal!$E728)+(1-L728)*(Journal!$J728-Journal!$E728),(Journal!$G728+Journal!$H728+IF(ISNUMBER(Journal!$I728),Journal!$I728,0))/IF(ISNUMBER(Journal!$I728),3,2)-Journal!$E728))))))</f>
        <v>0</v>
      </c>
      <c r="N728">
        <f>IF(K728,Journal!$E728+G728*M728,"")</f>
        <v>0</v>
      </c>
      <c r="O728">
        <f>Q727</f>
        <v>0</v>
      </c>
      <c r="P728">
        <f>IF(OR(NOT(A728),I728&lt;&gt;""),"",Journal!$L728)</f>
        <v>0</v>
      </c>
      <c r="Q728">
        <f>O728+IF(K728,V728,0)</f>
        <v>0</v>
      </c>
      <c r="R728">
        <f>IF(P728="","",H728*P728*C728*D728)</f>
        <v>0</v>
      </c>
      <c r="S728">
        <f>IF(K728,M728*P728*C728*D728,"")</f>
        <v>0</v>
      </c>
      <c r="T728">
        <f>IF(K728,-IF(F728&gt;0,F728*Journal!$E728*P728*C728*D728,P728*E728),"")</f>
        <v>0</v>
      </c>
      <c r="U728">
        <f>IF(K728,IF(S728&gt;0,"W",IF(S728&lt;0,"L","B")),"")</f>
        <v>0</v>
      </c>
      <c r="V728">
        <f>IF(K728,S728+T728,"")</f>
        <v>0</v>
      </c>
      <c r="W728">
        <f>IF(K728,V728/O728,"")</f>
        <v>0</v>
      </c>
      <c r="X728">
        <f>IF(K728,M728/H728,"")</f>
        <v>0</v>
      </c>
      <c r="Y728">
        <f>IF(AND(OR(J728="OK",J728="OPEN"),ISNUMBER(Journal!$G728)),G728*(Journal!$G728-Journal!$E728)/H728,"")</f>
        <v>0</v>
      </c>
      <c r="Z728">
        <f>IF(AA728="","",IF(AND(ISNUMBER(Settings!$D$5),ISNUMBER(Settings!$E$5),IF(Settings!$D$5&lt;=Settings!$E$5,AND(AA728&gt;=Settings!$D$5,AA728&lt;Settings!$E$5),OR(AA728&gt;=Settings!$D$5,AA728&lt;Settings!$E$5))),Settings!$A$5,IF(AND(ISNUMBER(Settings!$D$6),ISNUMBER(Settings!$E$6),IF(Settings!$D$6&lt;=Settings!$E$6,AND(AA728&gt;=Settings!$D$6,AA728&lt;Settings!$E$6),OR(AA728&gt;=Settings!$D$6,AA728&lt;Settings!$E$6))),Settings!$A$6,IF(AND(ISNUMBER(Settings!$D$7),ISNUMBER(Settings!$E$7),IF(Settings!$D$7&lt;=Settings!$E$7,AND(AA728&gt;=Settings!$D$7,AA728&lt;Settings!$E$7),OR(AA728&gt;=Settings!$D$7,AA728&lt;Settings!$E$7))),Settings!$A$7,IF(AND(ISNUMBER(Settings!$D$8),ISNUMBER(Settings!$E$8),IF(Settings!$D$8&lt;=Settings!$E$8,AND(AA728&gt;=Settings!$D$8,AA728&lt;Settings!$E$8),OR(AA728&gt;=Settings!$D$8,AA728&lt;Settings!$E$8))),Settings!$A$8,IF(AND(ISNUMBER(Settings!$D$9),ISNUMBER(Settings!$E$9),IF(Settings!$D$9&lt;=Settings!$E$9,AND(AA728&gt;=Settings!$D$9,AA728&lt;Settings!$E$9),OR(AA728&gt;=Settings!$D$9,AA728&lt;Settings!$E$9))),Settings!$A$9,IF(AND(ISNUMBER(Settings!$D$10),ISNUMBER(Settings!$E$10),IF(Settings!$D$10&lt;=Settings!$E$10,AND(AA728&gt;=Settings!$D$10,AA728&lt;Settings!$E$10),OR(AA728&gt;=Settings!$D$10,AA728&lt;Settings!$E$10))),Settings!$A$10,"")))))))</f>
        <v>0</v>
      </c>
      <c r="AA728">
        <f>IF(AND(A728,ISNUMBER(Journal!$B728)),MOD(ROUND(MOD(Journal!$B728,1)*1440,0)-ROUND(Journal!$D$8*60,0),1440),"")</f>
        <v>0</v>
      </c>
      <c r="AB728">
        <f>IF(G728=1,"LONG",IF(G728=-1,"SHORT",""))</f>
        <v>0</v>
      </c>
      <c r="AC728">
        <f>AC727+IF(K728,1,0)</f>
        <v>0</v>
      </c>
      <c r="AD728">
        <f>IF(K728,AC728,"")</f>
        <v>0</v>
      </c>
      <c r="AE728">
        <f>J728="OPEN"</f>
        <v>0</v>
      </c>
      <c r="AF728">
        <f>AND(J728&lt;&gt;"",J728&lt;&gt;"OK",J728&lt;&gt;"OPEN")</f>
        <v>0</v>
      </c>
      <c r="AH728">
        <v>717</v>
      </c>
      <c r="AI728">
        <f>IF(AH728&gt;$AZ$11,"",IF(AH728=0,Journal!$D$3,INDEX($Q$11:$Q$1010,MATCH(AH728,$AD$11:$AD$1010,0))))</f>
        <v>0</v>
      </c>
      <c r="AJ728">
        <v>718</v>
      </c>
      <c r="AK728">
        <f>IF(AJ728&gt;$AZ$11,"",INDEX($P$11:$P$1010,MATCH(AJ728,$AD$11:$AD$1010,0)))</f>
        <v>0</v>
      </c>
    </row>
    <row r="729" spans="1:37">
      <c r="A729">
        <f>COUNTA(Journal!A729:M729)&gt;0</f>
        <v>0</v>
      </c>
      <c r="B729">
        <f>IF(Journal!$C729="",0,IFERROR(MATCH(Journal!$C729,Markets!$A$5:$A$154,0),0))</f>
        <v>0</v>
      </c>
      <c r="C729">
        <f>IF(B729&gt;0,INDEX(Markets!$C$5:$C$154,B729),"")</f>
        <v>0</v>
      </c>
      <c r="D729">
        <f>IF(B729&gt;0,INDEX(Markets!$F$5:$F$154,B729),"")</f>
        <v>0</v>
      </c>
      <c r="E729">
        <f>IF(B729&gt;0,IF(INDEX(Markets!$G$5:$G$154,B729)="",Journal!$D$4,INDEX(Markets!$G$5:$G$154,B729)),"")</f>
        <v>0</v>
      </c>
      <c r="F729">
        <f>IF(B729&gt;0,N(INDEX(Markets!$H$5:$H$154,B729)),0)</f>
        <v>0</v>
      </c>
      <c r="G729">
        <f>IF(Journal!$D729="LONG",1,IF(Journal!$D729="SHORT",-1,0))</f>
        <v>0</v>
      </c>
      <c r="H729">
        <f>IF(AND(ISNUMBER(Journal!$E729),ISNUMBER(Journal!$F729)),ABS(Journal!$E729-Journal!$F729),"")</f>
        <v>0</v>
      </c>
      <c r="I729">
        <f>IF(NOT(A729),"",IF(Journal!$C729="","INSTRUMENT MISSING",IF(B729=0,"UNKNOWN INSTRUMENT",IF(OR(NOT(ISNUMBER(C729)),NOT(ISNUMBER(D729))),"INSTRUMENT SPECS MISSING",IF(OR(C729&lt;=0,D729&lt;=0),"INSTRUMENT SPECS MISSING",IF(NOT(ISNUMBER(Journal!$E729)),"ENTRY MISSING",IF(NOT(ISNUMBER(Journal!$F729)),"SL MISSING",IF(Journal!$F729=Journal!$E729,"SL = ENTRY",IF(G729=0,"DIRECTION MISSING",IF(G729*(Journal!$E729-Journal!$F729)&lt;=0,"SL WRONG SIDE",IF(NOT(AND(ISNUMBER(Journal!$L729),Journal!$L729&gt;0)),IF(TRUE,"LOTS MISSING","RISK MISSING"),"")))))))))))</f>
        <v>0</v>
      </c>
      <c r="J729">
        <f>IF(NOT(A729),"",IF(I729&lt;&gt;"",I729,IF(AND(ISNUMBER(Journal!$G729),G729*(Journal!$G729-Journal!$E729)&lt;=0),"TP1 WRONG SIDE",IF(AND(ISNUMBER(Journal!$H729),G729*(Journal!$H729-Journal!$E729)&lt;=0),"TP2 WRONG SIDE",IF(AND(ISNUMBER(Journal!$I729),G729*(Journal!$I729-Journal!$E729)&lt;=0),"TP3 WRONG SIDE",IF(Journal!$K729="","OPEN",IF(AND(Journal!$M729&lt;&gt;"",OR(NOT(ISNUMBER(Journal!$M729)),Journal!$M729&lt;=0,Journal!$M729&gt;=1)),"TP1 % INVALID",IF(Journal!$K729="SL","OK",IF(Journal!$K729="TP",IF(ISNUMBER(Journal!$G729),"OK","TP1 MISSING"),IF(Journal!$K729="Manual exit",IF(ISNUMBER(Journal!$J729),"OK","MANUAL MISSING"),IF(Journal!$K729="TP1 + Breakeven",IF(ISNUMBER(Journal!$G729),"OK","TP1 MISSING"),IF(Journal!$K729="TP1 + Manual",IF(ISNUMBER(Journal!$G729),IF(ISNUMBER(Journal!$J729),"OK","MANUAL MISSING"),IF(ISNUMBER(Journal!$J729),"TP1 MISSING","TP1 &amp; MANUAL MISSING")),IF(Journal!$K729="Multiple TP",IF(ISNUMBER(Journal!$G729),IF(ISNUMBER(Journal!$H729),"OK","TP2 MISSING"),IF(ISNUMBER(Journal!$H729),"TP1 MISSING","TP1 &amp; TP2 MISSING")),"UNKNOWN OUTCOME")))))))))))))</f>
        <v>0</v>
      </c>
      <c r="K729">
        <f>J729="OK"</f>
        <v>0</v>
      </c>
      <c r="L729">
        <f>IF(ISNUMBER(Journal!$M729),Journal!$M729,0.5)</f>
        <v>0</v>
      </c>
      <c r="M729">
        <f>IF(NOT(K729),"",G729*IF(Journal!$K729="SL",Journal!$F729-Journal!$E729,IF(Journal!$K729="TP",Journal!$G729-Journal!$E729,IF(Journal!$K729="Manual exit",Journal!$J729-Journal!$E729,IF(Journal!$K729="TP1 + Breakeven",L729*(Journal!$G729-Journal!$E729),IF(Journal!$K729="TP1 + Manual",L729*(Journal!$G729-Journal!$E729)+(1-L729)*(Journal!$J729-Journal!$E729),(Journal!$G729+Journal!$H729+IF(ISNUMBER(Journal!$I729),Journal!$I729,0))/IF(ISNUMBER(Journal!$I729),3,2)-Journal!$E729))))))</f>
        <v>0</v>
      </c>
      <c r="N729">
        <f>IF(K729,Journal!$E729+G729*M729,"")</f>
        <v>0</v>
      </c>
      <c r="O729">
        <f>Q728</f>
        <v>0</v>
      </c>
      <c r="P729">
        <f>IF(OR(NOT(A729),I729&lt;&gt;""),"",Journal!$L729)</f>
        <v>0</v>
      </c>
      <c r="Q729">
        <f>O729+IF(K729,V729,0)</f>
        <v>0</v>
      </c>
      <c r="R729">
        <f>IF(P729="","",H729*P729*C729*D729)</f>
        <v>0</v>
      </c>
      <c r="S729">
        <f>IF(K729,M729*P729*C729*D729,"")</f>
        <v>0</v>
      </c>
      <c r="T729">
        <f>IF(K729,-IF(F729&gt;0,F729*Journal!$E729*P729*C729*D729,P729*E729),"")</f>
        <v>0</v>
      </c>
      <c r="U729">
        <f>IF(K729,IF(S729&gt;0,"W",IF(S729&lt;0,"L","B")),"")</f>
        <v>0</v>
      </c>
      <c r="V729">
        <f>IF(K729,S729+T729,"")</f>
        <v>0</v>
      </c>
      <c r="W729">
        <f>IF(K729,V729/O729,"")</f>
        <v>0</v>
      </c>
      <c r="X729">
        <f>IF(K729,M729/H729,"")</f>
        <v>0</v>
      </c>
      <c r="Y729">
        <f>IF(AND(OR(J729="OK",J729="OPEN"),ISNUMBER(Journal!$G729)),G729*(Journal!$G729-Journal!$E729)/H729,"")</f>
        <v>0</v>
      </c>
      <c r="Z729">
        <f>IF(AA729="","",IF(AND(ISNUMBER(Settings!$D$5),ISNUMBER(Settings!$E$5),IF(Settings!$D$5&lt;=Settings!$E$5,AND(AA729&gt;=Settings!$D$5,AA729&lt;Settings!$E$5),OR(AA729&gt;=Settings!$D$5,AA729&lt;Settings!$E$5))),Settings!$A$5,IF(AND(ISNUMBER(Settings!$D$6),ISNUMBER(Settings!$E$6),IF(Settings!$D$6&lt;=Settings!$E$6,AND(AA729&gt;=Settings!$D$6,AA729&lt;Settings!$E$6),OR(AA729&gt;=Settings!$D$6,AA729&lt;Settings!$E$6))),Settings!$A$6,IF(AND(ISNUMBER(Settings!$D$7),ISNUMBER(Settings!$E$7),IF(Settings!$D$7&lt;=Settings!$E$7,AND(AA729&gt;=Settings!$D$7,AA729&lt;Settings!$E$7),OR(AA729&gt;=Settings!$D$7,AA729&lt;Settings!$E$7))),Settings!$A$7,IF(AND(ISNUMBER(Settings!$D$8),ISNUMBER(Settings!$E$8),IF(Settings!$D$8&lt;=Settings!$E$8,AND(AA729&gt;=Settings!$D$8,AA729&lt;Settings!$E$8),OR(AA729&gt;=Settings!$D$8,AA729&lt;Settings!$E$8))),Settings!$A$8,IF(AND(ISNUMBER(Settings!$D$9),ISNUMBER(Settings!$E$9),IF(Settings!$D$9&lt;=Settings!$E$9,AND(AA729&gt;=Settings!$D$9,AA729&lt;Settings!$E$9),OR(AA729&gt;=Settings!$D$9,AA729&lt;Settings!$E$9))),Settings!$A$9,IF(AND(ISNUMBER(Settings!$D$10),ISNUMBER(Settings!$E$10),IF(Settings!$D$10&lt;=Settings!$E$10,AND(AA729&gt;=Settings!$D$10,AA729&lt;Settings!$E$10),OR(AA729&gt;=Settings!$D$10,AA729&lt;Settings!$E$10))),Settings!$A$10,"")))))))</f>
        <v>0</v>
      </c>
      <c r="AA729">
        <f>IF(AND(A729,ISNUMBER(Journal!$B729)),MOD(ROUND(MOD(Journal!$B729,1)*1440,0)-ROUND(Journal!$D$8*60,0),1440),"")</f>
        <v>0</v>
      </c>
      <c r="AB729">
        <f>IF(G729=1,"LONG",IF(G729=-1,"SHORT",""))</f>
        <v>0</v>
      </c>
      <c r="AC729">
        <f>AC728+IF(K729,1,0)</f>
        <v>0</v>
      </c>
      <c r="AD729">
        <f>IF(K729,AC729,"")</f>
        <v>0</v>
      </c>
      <c r="AE729">
        <f>J729="OPEN"</f>
        <v>0</v>
      </c>
      <c r="AF729">
        <f>AND(J729&lt;&gt;"",J729&lt;&gt;"OK",J729&lt;&gt;"OPEN")</f>
        <v>0</v>
      </c>
      <c r="AH729">
        <v>718</v>
      </c>
      <c r="AI729">
        <f>IF(AH729&gt;$AZ$11,"",IF(AH729=0,Journal!$D$3,INDEX($Q$11:$Q$1010,MATCH(AH729,$AD$11:$AD$1010,0))))</f>
        <v>0</v>
      </c>
      <c r="AJ729">
        <v>719</v>
      </c>
      <c r="AK729">
        <f>IF(AJ729&gt;$AZ$11,"",INDEX($P$11:$P$1010,MATCH(AJ729,$AD$11:$AD$1010,0)))</f>
        <v>0</v>
      </c>
    </row>
    <row r="730" spans="1:37">
      <c r="A730">
        <f>COUNTA(Journal!A730:M730)&gt;0</f>
        <v>0</v>
      </c>
      <c r="B730">
        <f>IF(Journal!$C730="",0,IFERROR(MATCH(Journal!$C730,Markets!$A$5:$A$154,0),0))</f>
        <v>0</v>
      </c>
      <c r="C730">
        <f>IF(B730&gt;0,INDEX(Markets!$C$5:$C$154,B730),"")</f>
        <v>0</v>
      </c>
      <c r="D730">
        <f>IF(B730&gt;0,INDEX(Markets!$F$5:$F$154,B730),"")</f>
        <v>0</v>
      </c>
      <c r="E730">
        <f>IF(B730&gt;0,IF(INDEX(Markets!$G$5:$G$154,B730)="",Journal!$D$4,INDEX(Markets!$G$5:$G$154,B730)),"")</f>
        <v>0</v>
      </c>
      <c r="F730">
        <f>IF(B730&gt;0,N(INDEX(Markets!$H$5:$H$154,B730)),0)</f>
        <v>0</v>
      </c>
      <c r="G730">
        <f>IF(Journal!$D730="LONG",1,IF(Journal!$D730="SHORT",-1,0))</f>
        <v>0</v>
      </c>
      <c r="H730">
        <f>IF(AND(ISNUMBER(Journal!$E730),ISNUMBER(Journal!$F730)),ABS(Journal!$E730-Journal!$F730),"")</f>
        <v>0</v>
      </c>
      <c r="I730">
        <f>IF(NOT(A730),"",IF(Journal!$C730="","INSTRUMENT MISSING",IF(B730=0,"UNKNOWN INSTRUMENT",IF(OR(NOT(ISNUMBER(C730)),NOT(ISNUMBER(D730))),"INSTRUMENT SPECS MISSING",IF(OR(C730&lt;=0,D730&lt;=0),"INSTRUMENT SPECS MISSING",IF(NOT(ISNUMBER(Journal!$E730)),"ENTRY MISSING",IF(NOT(ISNUMBER(Journal!$F730)),"SL MISSING",IF(Journal!$F730=Journal!$E730,"SL = ENTRY",IF(G730=0,"DIRECTION MISSING",IF(G730*(Journal!$E730-Journal!$F730)&lt;=0,"SL WRONG SIDE",IF(NOT(AND(ISNUMBER(Journal!$L730),Journal!$L730&gt;0)),IF(TRUE,"LOTS MISSING","RISK MISSING"),"")))))))))))</f>
        <v>0</v>
      </c>
      <c r="J730">
        <f>IF(NOT(A730),"",IF(I730&lt;&gt;"",I730,IF(AND(ISNUMBER(Journal!$G730),G730*(Journal!$G730-Journal!$E730)&lt;=0),"TP1 WRONG SIDE",IF(AND(ISNUMBER(Journal!$H730),G730*(Journal!$H730-Journal!$E730)&lt;=0),"TP2 WRONG SIDE",IF(AND(ISNUMBER(Journal!$I730),G730*(Journal!$I730-Journal!$E730)&lt;=0),"TP3 WRONG SIDE",IF(Journal!$K730="","OPEN",IF(AND(Journal!$M730&lt;&gt;"",OR(NOT(ISNUMBER(Journal!$M730)),Journal!$M730&lt;=0,Journal!$M730&gt;=1)),"TP1 % INVALID",IF(Journal!$K730="SL","OK",IF(Journal!$K730="TP",IF(ISNUMBER(Journal!$G730),"OK","TP1 MISSING"),IF(Journal!$K730="Manual exit",IF(ISNUMBER(Journal!$J730),"OK","MANUAL MISSING"),IF(Journal!$K730="TP1 + Breakeven",IF(ISNUMBER(Journal!$G730),"OK","TP1 MISSING"),IF(Journal!$K730="TP1 + Manual",IF(ISNUMBER(Journal!$G730),IF(ISNUMBER(Journal!$J730),"OK","MANUAL MISSING"),IF(ISNUMBER(Journal!$J730),"TP1 MISSING","TP1 &amp; MANUAL MISSING")),IF(Journal!$K730="Multiple TP",IF(ISNUMBER(Journal!$G730),IF(ISNUMBER(Journal!$H730),"OK","TP2 MISSING"),IF(ISNUMBER(Journal!$H730),"TP1 MISSING","TP1 &amp; TP2 MISSING")),"UNKNOWN OUTCOME")))))))))))))</f>
        <v>0</v>
      </c>
      <c r="K730">
        <f>J730="OK"</f>
        <v>0</v>
      </c>
      <c r="L730">
        <f>IF(ISNUMBER(Journal!$M730),Journal!$M730,0.5)</f>
        <v>0</v>
      </c>
      <c r="M730">
        <f>IF(NOT(K730),"",G730*IF(Journal!$K730="SL",Journal!$F730-Journal!$E730,IF(Journal!$K730="TP",Journal!$G730-Journal!$E730,IF(Journal!$K730="Manual exit",Journal!$J730-Journal!$E730,IF(Journal!$K730="TP1 + Breakeven",L730*(Journal!$G730-Journal!$E730),IF(Journal!$K730="TP1 + Manual",L730*(Journal!$G730-Journal!$E730)+(1-L730)*(Journal!$J730-Journal!$E730),(Journal!$G730+Journal!$H730+IF(ISNUMBER(Journal!$I730),Journal!$I730,0))/IF(ISNUMBER(Journal!$I730),3,2)-Journal!$E730))))))</f>
        <v>0</v>
      </c>
      <c r="N730">
        <f>IF(K730,Journal!$E730+G730*M730,"")</f>
        <v>0</v>
      </c>
      <c r="O730">
        <f>Q729</f>
        <v>0</v>
      </c>
      <c r="P730">
        <f>IF(OR(NOT(A730),I730&lt;&gt;""),"",Journal!$L730)</f>
        <v>0</v>
      </c>
      <c r="Q730">
        <f>O730+IF(K730,V730,0)</f>
        <v>0</v>
      </c>
      <c r="R730">
        <f>IF(P730="","",H730*P730*C730*D730)</f>
        <v>0</v>
      </c>
      <c r="S730">
        <f>IF(K730,M730*P730*C730*D730,"")</f>
        <v>0</v>
      </c>
      <c r="T730">
        <f>IF(K730,-IF(F730&gt;0,F730*Journal!$E730*P730*C730*D730,P730*E730),"")</f>
        <v>0</v>
      </c>
      <c r="U730">
        <f>IF(K730,IF(S730&gt;0,"W",IF(S730&lt;0,"L","B")),"")</f>
        <v>0</v>
      </c>
      <c r="V730">
        <f>IF(K730,S730+T730,"")</f>
        <v>0</v>
      </c>
      <c r="W730">
        <f>IF(K730,V730/O730,"")</f>
        <v>0</v>
      </c>
      <c r="X730">
        <f>IF(K730,M730/H730,"")</f>
        <v>0</v>
      </c>
      <c r="Y730">
        <f>IF(AND(OR(J730="OK",J730="OPEN"),ISNUMBER(Journal!$G730)),G730*(Journal!$G730-Journal!$E730)/H730,"")</f>
        <v>0</v>
      </c>
      <c r="Z730">
        <f>IF(AA730="","",IF(AND(ISNUMBER(Settings!$D$5),ISNUMBER(Settings!$E$5),IF(Settings!$D$5&lt;=Settings!$E$5,AND(AA730&gt;=Settings!$D$5,AA730&lt;Settings!$E$5),OR(AA730&gt;=Settings!$D$5,AA730&lt;Settings!$E$5))),Settings!$A$5,IF(AND(ISNUMBER(Settings!$D$6),ISNUMBER(Settings!$E$6),IF(Settings!$D$6&lt;=Settings!$E$6,AND(AA730&gt;=Settings!$D$6,AA730&lt;Settings!$E$6),OR(AA730&gt;=Settings!$D$6,AA730&lt;Settings!$E$6))),Settings!$A$6,IF(AND(ISNUMBER(Settings!$D$7),ISNUMBER(Settings!$E$7),IF(Settings!$D$7&lt;=Settings!$E$7,AND(AA730&gt;=Settings!$D$7,AA730&lt;Settings!$E$7),OR(AA730&gt;=Settings!$D$7,AA730&lt;Settings!$E$7))),Settings!$A$7,IF(AND(ISNUMBER(Settings!$D$8),ISNUMBER(Settings!$E$8),IF(Settings!$D$8&lt;=Settings!$E$8,AND(AA730&gt;=Settings!$D$8,AA730&lt;Settings!$E$8),OR(AA730&gt;=Settings!$D$8,AA730&lt;Settings!$E$8))),Settings!$A$8,IF(AND(ISNUMBER(Settings!$D$9),ISNUMBER(Settings!$E$9),IF(Settings!$D$9&lt;=Settings!$E$9,AND(AA730&gt;=Settings!$D$9,AA730&lt;Settings!$E$9),OR(AA730&gt;=Settings!$D$9,AA730&lt;Settings!$E$9))),Settings!$A$9,IF(AND(ISNUMBER(Settings!$D$10),ISNUMBER(Settings!$E$10),IF(Settings!$D$10&lt;=Settings!$E$10,AND(AA730&gt;=Settings!$D$10,AA730&lt;Settings!$E$10),OR(AA730&gt;=Settings!$D$10,AA730&lt;Settings!$E$10))),Settings!$A$10,"")))))))</f>
        <v>0</v>
      </c>
      <c r="AA730">
        <f>IF(AND(A730,ISNUMBER(Journal!$B730)),MOD(ROUND(MOD(Journal!$B730,1)*1440,0)-ROUND(Journal!$D$8*60,0),1440),"")</f>
        <v>0</v>
      </c>
      <c r="AB730">
        <f>IF(G730=1,"LONG",IF(G730=-1,"SHORT",""))</f>
        <v>0</v>
      </c>
      <c r="AC730">
        <f>AC729+IF(K730,1,0)</f>
        <v>0</v>
      </c>
      <c r="AD730">
        <f>IF(K730,AC730,"")</f>
        <v>0</v>
      </c>
      <c r="AE730">
        <f>J730="OPEN"</f>
        <v>0</v>
      </c>
      <c r="AF730">
        <f>AND(J730&lt;&gt;"",J730&lt;&gt;"OK",J730&lt;&gt;"OPEN")</f>
        <v>0</v>
      </c>
      <c r="AH730">
        <v>719</v>
      </c>
      <c r="AI730">
        <f>IF(AH730&gt;$AZ$11,"",IF(AH730=0,Journal!$D$3,INDEX($Q$11:$Q$1010,MATCH(AH730,$AD$11:$AD$1010,0))))</f>
        <v>0</v>
      </c>
      <c r="AJ730">
        <v>720</v>
      </c>
      <c r="AK730">
        <f>IF(AJ730&gt;$AZ$11,"",INDEX($P$11:$P$1010,MATCH(AJ730,$AD$11:$AD$1010,0)))</f>
        <v>0</v>
      </c>
    </row>
    <row r="731" spans="1:37">
      <c r="A731">
        <f>COUNTA(Journal!A731:M731)&gt;0</f>
        <v>0</v>
      </c>
      <c r="B731">
        <f>IF(Journal!$C731="",0,IFERROR(MATCH(Journal!$C731,Markets!$A$5:$A$154,0),0))</f>
        <v>0</v>
      </c>
      <c r="C731">
        <f>IF(B731&gt;0,INDEX(Markets!$C$5:$C$154,B731),"")</f>
        <v>0</v>
      </c>
      <c r="D731">
        <f>IF(B731&gt;0,INDEX(Markets!$F$5:$F$154,B731),"")</f>
        <v>0</v>
      </c>
      <c r="E731">
        <f>IF(B731&gt;0,IF(INDEX(Markets!$G$5:$G$154,B731)="",Journal!$D$4,INDEX(Markets!$G$5:$G$154,B731)),"")</f>
        <v>0</v>
      </c>
      <c r="F731">
        <f>IF(B731&gt;0,N(INDEX(Markets!$H$5:$H$154,B731)),0)</f>
        <v>0</v>
      </c>
      <c r="G731">
        <f>IF(Journal!$D731="LONG",1,IF(Journal!$D731="SHORT",-1,0))</f>
        <v>0</v>
      </c>
      <c r="H731">
        <f>IF(AND(ISNUMBER(Journal!$E731),ISNUMBER(Journal!$F731)),ABS(Journal!$E731-Journal!$F731),"")</f>
        <v>0</v>
      </c>
      <c r="I731">
        <f>IF(NOT(A731),"",IF(Journal!$C731="","INSTRUMENT MISSING",IF(B731=0,"UNKNOWN INSTRUMENT",IF(OR(NOT(ISNUMBER(C731)),NOT(ISNUMBER(D731))),"INSTRUMENT SPECS MISSING",IF(OR(C731&lt;=0,D731&lt;=0),"INSTRUMENT SPECS MISSING",IF(NOT(ISNUMBER(Journal!$E731)),"ENTRY MISSING",IF(NOT(ISNUMBER(Journal!$F731)),"SL MISSING",IF(Journal!$F731=Journal!$E731,"SL = ENTRY",IF(G731=0,"DIRECTION MISSING",IF(G731*(Journal!$E731-Journal!$F731)&lt;=0,"SL WRONG SIDE",IF(NOT(AND(ISNUMBER(Journal!$L731),Journal!$L731&gt;0)),IF(TRUE,"LOTS MISSING","RISK MISSING"),"")))))))))))</f>
        <v>0</v>
      </c>
      <c r="J731">
        <f>IF(NOT(A731),"",IF(I731&lt;&gt;"",I731,IF(AND(ISNUMBER(Journal!$G731),G731*(Journal!$G731-Journal!$E731)&lt;=0),"TP1 WRONG SIDE",IF(AND(ISNUMBER(Journal!$H731),G731*(Journal!$H731-Journal!$E731)&lt;=0),"TP2 WRONG SIDE",IF(AND(ISNUMBER(Journal!$I731),G731*(Journal!$I731-Journal!$E731)&lt;=0),"TP3 WRONG SIDE",IF(Journal!$K731="","OPEN",IF(AND(Journal!$M731&lt;&gt;"",OR(NOT(ISNUMBER(Journal!$M731)),Journal!$M731&lt;=0,Journal!$M731&gt;=1)),"TP1 % INVALID",IF(Journal!$K731="SL","OK",IF(Journal!$K731="TP",IF(ISNUMBER(Journal!$G731),"OK","TP1 MISSING"),IF(Journal!$K731="Manual exit",IF(ISNUMBER(Journal!$J731),"OK","MANUAL MISSING"),IF(Journal!$K731="TP1 + Breakeven",IF(ISNUMBER(Journal!$G731),"OK","TP1 MISSING"),IF(Journal!$K731="TP1 + Manual",IF(ISNUMBER(Journal!$G731),IF(ISNUMBER(Journal!$J731),"OK","MANUAL MISSING"),IF(ISNUMBER(Journal!$J731),"TP1 MISSING","TP1 &amp; MANUAL MISSING")),IF(Journal!$K731="Multiple TP",IF(ISNUMBER(Journal!$G731),IF(ISNUMBER(Journal!$H731),"OK","TP2 MISSING"),IF(ISNUMBER(Journal!$H731),"TP1 MISSING","TP1 &amp; TP2 MISSING")),"UNKNOWN OUTCOME")))))))))))))</f>
        <v>0</v>
      </c>
      <c r="K731">
        <f>J731="OK"</f>
        <v>0</v>
      </c>
      <c r="L731">
        <f>IF(ISNUMBER(Journal!$M731),Journal!$M731,0.5)</f>
        <v>0</v>
      </c>
      <c r="M731">
        <f>IF(NOT(K731),"",G731*IF(Journal!$K731="SL",Journal!$F731-Journal!$E731,IF(Journal!$K731="TP",Journal!$G731-Journal!$E731,IF(Journal!$K731="Manual exit",Journal!$J731-Journal!$E731,IF(Journal!$K731="TP1 + Breakeven",L731*(Journal!$G731-Journal!$E731),IF(Journal!$K731="TP1 + Manual",L731*(Journal!$G731-Journal!$E731)+(1-L731)*(Journal!$J731-Journal!$E731),(Journal!$G731+Journal!$H731+IF(ISNUMBER(Journal!$I731),Journal!$I731,0))/IF(ISNUMBER(Journal!$I731),3,2)-Journal!$E731))))))</f>
        <v>0</v>
      </c>
      <c r="N731">
        <f>IF(K731,Journal!$E731+G731*M731,"")</f>
        <v>0</v>
      </c>
      <c r="O731">
        <f>Q730</f>
        <v>0</v>
      </c>
      <c r="P731">
        <f>IF(OR(NOT(A731),I731&lt;&gt;""),"",Journal!$L731)</f>
        <v>0</v>
      </c>
      <c r="Q731">
        <f>O731+IF(K731,V731,0)</f>
        <v>0</v>
      </c>
      <c r="R731">
        <f>IF(P731="","",H731*P731*C731*D731)</f>
        <v>0</v>
      </c>
      <c r="S731">
        <f>IF(K731,M731*P731*C731*D731,"")</f>
        <v>0</v>
      </c>
      <c r="T731">
        <f>IF(K731,-IF(F731&gt;0,F731*Journal!$E731*P731*C731*D731,P731*E731),"")</f>
        <v>0</v>
      </c>
      <c r="U731">
        <f>IF(K731,IF(S731&gt;0,"W",IF(S731&lt;0,"L","B")),"")</f>
        <v>0</v>
      </c>
      <c r="V731">
        <f>IF(K731,S731+T731,"")</f>
        <v>0</v>
      </c>
      <c r="W731">
        <f>IF(K731,V731/O731,"")</f>
        <v>0</v>
      </c>
      <c r="X731">
        <f>IF(K731,M731/H731,"")</f>
        <v>0</v>
      </c>
      <c r="Y731">
        <f>IF(AND(OR(J731="OK",J731="OPEN"),ISNUMBER(Journal!$G731)),G731*(Journal!$G731-Journal!$E731)/H731,"")</f>
        <v>0</v>
      </c>
      <c r="Z731">
        <f>IF(AA731="","",IF(AND(ISNUMBER(Settings!$D$5),ISNUMBER(Settings!$E$5),IF(Settings!$D$5&lt;=Settings!$E$5,AND(AA731&gt;=Settings!$D$5,AA731&lt;Settings!$E$5),OR(AA731&gt;=Settings!$D$5,AA731&lt;Settings!$E$5))),Settings!$A$5,IF(AND(ISNUMBER(Settings!$D$6),ISNUMBER(Settings!$E$6),IF(Settings!$D$6&lt;=Settings!$E$6,AND(AA731&gt;=Settings!$D$6,AA731&lt;Settings!$E$6),OR(AA731&gt;=Settings!$D$6,AA731&lt;Settings!$E$6))),Settings!$A$6,IF(AND(ISNUMBER(Settings!$D$7),ISNUMBER(Settings!$E$7),IF(Settings!$D$7&lt;=Settings!$E$7,AND(AA731&gt;=Settings!$D$7,AA731&lt;Settings!$E$7),OR(AA731&gt;=Settings!$D$7,AA731&lt;Settings!$E$7))),Settings!$A$7,IF(AND(ISNUMBER(Settings!$D$8),ISNUMBER(Settings!$E$8),IF(Settings!$D$8&lt;=Settings!$E$8,AND(AA731&gt;=Settings!$D$8,AA731&lt;Settings!$E$8),OR(AA731&gt;=Settings!$D$8,AA731&lt;Settings!$E$8))),Settings!$A$8,IF(AND(ISNUMBER(Settings!$D$9),ISNUMBER(Settings!$E$9),IF(Settings!$D$9&lt;=Settings!$E$9,AND(AA731&gt;=Settings!$D$9,AA731&lt;Settings!$E$9),OR(AA731&gt;=Settings!$D$9,AA731&lt;Settings!$E$9))),Settings!$A$9,IF(AND(ISNUMBER(Settings!$D$10),ISNUMBER(Settings!$E$10),IF(Settings!$D$10&lt;=Settings!$E$10,AND(AA731&gt;=Settings!$D$10,AA731&lt;Settings!$E$10),OR(AA731&gt;=Settings!$D$10,AA731&lt;Settings!$E$10))),Settings!$A$10,"")))))))</f>
        <v>0</v>
      </c>
      <c r="AA731">
        <f>IF(AND(A731,ISNUMBER(Journal!$B731)),MOD(ROUND(MOD(Journal!$B731,1)*1440,0)-ROUND(Journal!$D$8*60,0),1440),"")</f>
        <v>0</v>
      </c>
      <c r="AB731">
        <f>IF(G731=1,"LONG",IF(G731=-1,"SHORT",""))</f>
        <v>0</v>
      </c>
      <c r="AC731">
        <f>AC730+IF(K731,1,0)</f>
        <v>0</v>
      </c>
      <c r="AD731">
        <f>IF(K731,AC731,"")</f>
        <v>0</v>
      </c>
      <c r="AE731">
        <f>J731="OPEN"</f>
        <v>0</v>
      </c>
      <c r="AF731">
        <f>AND(J731&lt;&gt;"",J731&lt;&gt;"OK",J731&lt;&gt;"OPEN")</f>
        <v>0</v>
      </c>
      <c r="AH731">
        <v>720</v>
      </c>
      <c r="AI731">
        <f>IF(AH731&gt;$AZ$11,"",IF(AH731=0,Journal!$D$3,INDEX($Q$11:$Q$1010,MATCH(AH731,$AD$11:$AD$1010,0))))</f>
        <v>0</v>
      </c>
      <c r="AJ731">
        <v>721</v>
      </c>
      <c r="AK731">
        <f>IF(AJ731&gt;$AZ$11,"",INDEX($P$11:$P$1010,MATCH(AJ731,$AD$11:$AD$1010,0)))</f>
        <v>0</v>
      </c>
    </row>
    <row r="732" spans="1:37">
      <c r="A732">
        <f>COUNTA(Journal!A732:M732)&gt;0</f>
        <v>0</v>
      </c>
      <c r="B732">
        <f>IF(Journal!$C732="",0,IFERROR(MATCH(Journal!$C732,Markets!$A$5:$A$154,0),0))</f>
        <v>0</v>
      </c>
      <c r="C732">
        <f>IF(B732&gt;0,INDEX(Markets!$C$5:$C$154,B732),"")</f>
        <v>0</v>
      </c>
      <c r="D732">
        <f>IF(B732&gt;0,INDEX(Markets!$F$5:$F$154,B732),"")</f>
        <v>0</v>
      </c>
      <c r="E732">
        <f>IF(B732&gt;0,IF(INDEX(Markets!$G$5:$G$154,B732)="",Journal!$D$4,INDEX(Markets!$G$5:$G$154,B732)),"")</f>
        <v>0</v>
      </c>
      <c r="F732">
        <f>IF(B732&gt;0,N(INDEX(Markets!$H$5:$H$154,B732)),0)</f>
        <v>0</v>
      </c>
      <c r="G732">
        <f>IF(Journal!$D732="LONG",1,IF(Journal!$D732="SHORT",-1,0))</f>
        <v>0</v>
      </c>
      <c r="H732">
        <f>IF(AND(ISNUMBER(Journal!$E732),ISNUMBER(Journal!$F732)),ABS(Journal!$E732-Journal!$F732),"")</f>
        <v>0</v>
      </c>
      <c r="I732">
        <f>IF(NOT(A732),"",IF(Journal!$C732="","INSTRUMENT MISSING",IF(B732=0,"UNKNOWN INSTRUMENT",IF(OR(NOT(ISNUMBER(C732)),NOT(ISNUMBER(D732))),"INSTRUMENT SPECS MISSING",IF(OR(C732&lt;=0,D732&lt;=0),"INSTRUMENT SPECS MISSING",IF(NOT(ISNUMBER(Journal!$E732)),"ENTRY MISSING",IF(NOT(ISNUMBER(Journal!$F732)),"SL MISSING",IF(Journal!$F732=Journal!$E732,"SL = ENTRY",IF(G732=0,"DIRECTION MISSING",IF(G732*(Journal!$E732-Journal!$F732)&lt;=0,"SL WRONG SIDE",IF(NOT(AND(ISNUMBER(Journal!$L732),Journal!$L732&gt;0)),IF(TRUE,"LOTS MISSING","RISK MISSING"),"")))))))))))</f>
        <v>0</v>
      </c>
      <c r="J732">
        <f>IF(NOT(A732),"",IF(I732&lt;&gt;"",I732,IF(AND(ISNUMBER(Journal!$G732),G732*(Journal!$G732-Journal!$E732)&lt;=0),"TP1 WRONG SIDE",IF(AND(ISNUMBER(Journal!$H732),G732*(Journal!$H732-Journal!$E732)&lt;=0),"TP2 WRONG SIDE",IF(AND(ISNUMBER(Journal!$I732),G732*(Journal!$I732-Journal!$E732)&lt;=0),"TP3 WRONG SIDE",IF(Journal!$K732="","OPEN",IF(AND(Journal!$M732&lt;&gt;"",OR(NOT(ISNUMBER(Journal!$M732)),Journal!$M732&lt;=0,Journal!$M732&gt;=1)),"TP1 % INVALID",IF(Journal!$K732="SL","OK",IF(Journal!$K732="TP",IF(ISNUMBER(Journal!$G732),"OK","TP1 MISSING"),IF(Journal!$K732="Manual exit",IF(ISNUMBER(Journal!$J732),"OK","MANUAL MISSING"),IF(Journal!$K732="TP1 + Breakeven",IF(ISNUMBER(Journal!$G732),"OK","TP1 MISSING"),IF(Journal!$K732="TP1 + Manual",IF(ISNUMBER(Journal!$G732),IF(ISNUMBER(Journal!$J732),"OK","MANUAL MISSING"),IF(ISNUMBER(Journal!$J732),"TP1 MISSING","TP1 &amp; MANUAL MISSING")),IF(Journal!$K732="Multiple TP",IF(ISNUMBER(Journal!$G732),IF(ISNUMBER(Journal!$H732),"OK","TP2 MISSING"),IF(ISNUMBER(Journal!$H732),"TP1 MISSING","TP1 &amp; TP2 MISSING")),"UNKNOWN OUTCOME")))))))))))))</f>
        <v>0</v>
      </c>
      <c r="K732">
        <f>J732="OK"</f>
        <v>0</v>
      </c>
      <c r="L732">
        <f>IF(ISNUMBER(Journal!$M732),Journal!$M732,0.5)</f>
        <v>0</v>
      </c>
      <c r="M732">
        <f>IF(NOT(K732),"",G732*IF(Journal!$K732="SL",Journal!$F732-Journal!$E732,IF(Journal!$K732="TP",Journal!$G732-Journal!$E732,IF(Journal!$K732="Manual exit",Journal!$J732-Journal!$E732,IF(Journal!$K732="TP1 + Breakeven",L732*(Journal!$G732-Journal!$E732),IF(Journal!$K732="TP1 + Manual",L732*(Journal!$G732-Journal!$E732)+(1-L732)*(Journal!$J732-Journal!$E732),(Journal!$G732+Journal!$H732+IF(ISNUMBER(Journal!$I732),Journal!$I732,0))/IF(ISNUMBER(Journal!$I732),3,2)-Journal!$E732))))))</f>
        <v>0</v>
      </c>
      <c r="N732">
        <f>IF(K732,Journal!$E732+G732*M732,"")</f>
        <v>0</v>
      </c>
      <c r="O732">
        <f>Q731</f>
        <v>0</v>
      </c>
      <c r="P732">
        <f>IF(OR(NOT(A732),I732&lt;&gt;""),"",Journal!$L732)</f>
        <v>0</v>
      </c>
      <c r="Q732">
        <f>O732+IF(K732,V732,0)</f>
        <v>0</v>
      </c>
      <c r="R732">
        <f>IF(P732="","",H732*P732*C732*D732)</f>
        <v>0</v>
      </c>
      <c r="S732">
        <f>IF(K732,M732*P732*C732*D732,"")</f>
        <v>0</v>
      </c>
      <c r="T732">
        <f>IF(K732,-IF(F732&gt;0,F732*Journal!$E732*P732*C732*D732,P732*E732),"")</f>
        <v>0</v>
      </c>
      <c r="U732">
        <f>IF(K732,IF(S732&gt;0,"W",IF(S732&lt;0,"L","B")),"")</f>
        <v>0</v>
      </c>
      <c r="V732">
        <f>IF(K732,S732+T732,"")</f>
        <v>0</v>
      </c>
      <c r="W732">
        <f>IF(K732,V732/O732,"")</f>
        <v>0</v>
      </c>
      <c r="X732">
        <f>IF(K732,M732/H732,"")</f>
        <v>0</v>
      </c>
      <c r="Y732">
        <f>IF(AND(OR(J732="OK",J732="OPEN"),ISNUMBER(Journal!$G732)),G732*(Journal!$G732-Journal!$E732)/H732,"")</f>
        <v>0</v>
      </c>
      <c r="Z732">
        <f>IF(AA732="","",IF(AND(ISNUMBER(Settings!$D$5),ISNUMBER(Settings!$E$5),IF(Settings!$D$5&lt;=Settings!$E$5,AND(AA732&gt;=Settings!$D$5,AA732&lt;Settings!$E$5),OR(AA732&gt;=Settings!$D$5,AA732&lt;Settings!$E$5))),Settings!$A$5,IF(AND(ISNUMBER(Settings!$D$6),ISNUMBER(Settings!$E$6),IF(Settings!$D$6&lt;=Settings!$E$6,AND(AA732&gt;=Settings!$D$6,AA732&lt;Settings!$E$6),OR(AA732&gt;=Settings!$D$6,AA732&lt;Settings!$E$6))),Settings!$A$6,IF(AND(ISNUMBER(Settings!$D$7),ISNUMBER(Settings!$E$7),IF(Settings!$D$7&lt;=Settings!$E$7,AND(AA732&gt;=Settings!$D$7,AA732&lt;Settings!$E$7),OR(AA732&gt;=Settings!$D$7,AA732&lt;Settings!$E$7))),Settings!$A$7,IF(AND(ISNUMBER(Settings!$D$8),ISNUMBER(Settings!$E$8),IF(Settings!$D$8&lt;=Settings!$E$8,AND(AA732&gt;=Settings!$D$8,AA732&lt;Settings!$E$8),OR(AA732&gt;=Settings!$D$8,AA732&lt;Settings!$E$8))),Settings!$A$8,IF(AND(ISNUMBER(Settings!$D$9),ISNUMBER(Settings!$E$9),IF(Settings!$D$9&lt;=Settings!$E$9,AND(AA732&gt;=Settings!$D$9,AA732&lt;Settings!$E$9),OR(AA732&gt;=Settings!$D$9,AA732&lt;Settings!$E$9))),Settings!$A$9,IF(AND(ISNUMBER(Settings!$D$10),ISNUMBER(Settings!$E$10),IF(Settings!$D$10&lt;=Settings!$E$10,AND(AA732&gt;=Settings!$D$10,AA732&lt;Settings!$E$10),OR(AA732&gt;=Settings!$D$10,AA732&lt;Settings!$E$10))),Settings!$A$10,"")))))))</f>
        <v>0</v>
      </c>
      <c r="AA732">
        <f>IF(AND(A732,ISNUMBER(Journal!$B732)),MOD(ROUND(MOD(Journal!$B732,1)*1440,0)-ROUND(Journal!$D$8*60,0),1440),"")</f>
        <v>0</v>
      </c>
      <c r="AB732">
        <f>IF(G732=1,"LONG",IF(G732=-1,"SHORT",""))</f>
        <v>0</v>
      </c>
      <c r="AC732">
        <f>AC731+IF(K732,1,0)</f>
        <v>0</v>
      </c>
      <c r="AD732">
        <f>IF(K732,AC732,"")</f>
        <v>0</v>
      </c>
      <c r="AE732">
        <f>J732="OPEN"</f>
        <v>0</v>
      </c>
      <c r="AF732">
        <f>AND(J732&lt;&gt;"",J732&lt;&gt;"OK",J732&lt;&gt;"OPEN")</f>
        <v>0</v>
      </c>
      <c r="AH732">
        <v>721</v>
      </c>
      <c r="AI732">
        <f>IF(AH732&gt;$AZ$11,"",IF(AH732=0,Journal!$D$3,INDEX($Q$11:$Q$1010,MATCH(AH732,$AD$11:$AD$1010,0))))</f>
        <v>0</v>
      </c>
      <c r="AJ732">
        <v>722</v>
      </c>
      <c r="AK732">
        <f>IF(AJ732&gt;$AZ$11,"",INDEX($P$11:$P$1010,MATCH(AJ732,$AD$11:$AD$1010,0)))</f>
        <v>0</v>
      </c>
    </row>
    <row r="733" spans="1:37">
      <c r="A733">
        <f>COUNTA(Journal!A733:M733)&gt;0</f>
        <v>0</v>
      </c>
      <c r="B733">
        <f>IF(Journal!$C733="",0,IFERROR(MATCH(Journal!$C733,Markets!$A$5:$A$154,0),0))</f>
        <v>0</v>
      </c>
      <c r="C733">
        <f>IF(B733&gt;0,INDEX(Markets!$C$5:$C$154,B733),"")</f>
        <v>0</v>
      </c>
      <c r="D733">
        <f>IF(B733&gt;0,INDEX(Markets!$F$5:$F$154,B733),"")</f>
        <v>0</v>
      </c>
      <c r="E733">
        <f>IF(B733&gt;0,IF(INDEX(Markets!$G$5:$G$154,B733)="",Journal!$D$4,INDEX(Markets!$G$5:$G$154,B733)),"")</f>
        <v>0</v>
      </c>
      <c r="F733">
        <f>IF(B733&gt;0,N(INDEX(Markets!$H$5:$H$154,B733)),0)</f>
        <v>0</v>
      </c>
      <c r="G733">
        <f>IF(Journal!$D733="LONG",1,IF(Journal!$D733="SHORT",-1,0))</f>
        <v>0</v>
      </c>
      <c r="H733">
        <f>IF(AND(ISNUMBER(Journal!$E733),ISNUMBER(Journal!$F733)),ABS(Journal!$E733-Journal!$F733),"")</f>
        <v>0</v>
      </c>
      <c r="I733">
        <f>IF(NOT(A733),"",IF(Journal!$C733="","INSTRUMENT MISSING",IF(B733=0,"UNKNOWN INSTRUMENT",IF(OR(NOT(ISNUMBER(C733)),NOT(ISNUMBER(D733))),"INSTRUMENT SPECS MISSING",IF(OR(C733&lt;=0,D733&lt;=0),"INSTRUMENT SPECS MISSING",IF(NOT(ISNUMBER(Journal!$E733)),"ENTRY MISSING",IF(NOT(ISNUMBER(Journal!$F733)),"SL MISSING",IF(Journal!$F733=Journal!$E733,"SL = ENTRY",IF(G733=0,"DIRECTION MISSING",IF(G733*(Journal!$E733-Journal!$F733)&lt;=0,"SL WRONG SIDE",IF(NOT(AND(ISNUMBER(Journal!$L733),Journal!$L733&gt;0)),IF(TRUE,"LOTS MISSING","RISK MISSING"),"")))))))))))</f>
        <v>0</v>
      </c>
      <c r="J733">
        <f>IF(NOT(A733),"",IF(I733&lt;&gt;"",I733,IF(AND(ISNUMBER(Journal!$G733),G733*(Journal!$G733-Journal!$E733)&lt;=0),"TP1 WRONG SIDE",IF(AND(ISNUMBER(Journal!$H733),G733*(Journal!$H733-Journal!$E733)&lt;=0),"TP2 WRONG SIDE",IF(AND(ISNUMBER(Journal!$I733),G733*(Journal!$I733-Journal!$E733)&lt;=0),"TP3 WRONG SIDE",IF(Journal!$K733="","OPEN",IF(AND(Journal!$M733&lt;&gt;"",OR(NOT(ISNUMBER(Journal!$M733)),Journal!$M733&lt;=0,Journal!$M733&gt;=1)),"TP1 % INVALID",IF(Journal!$K733="SL","OK",IF(Journal!$K733="TP",IF(ISNUMBER(Journal!$G733),"OK","TP1 MISSING"),IF(Journal!$K733="Manual exit",IF(ISNUMBER(Journal!$J733),"OK","MANUAL MISSING"),IF(Journal!$K733="TP1 + Breakeven",IF(ISNUMBER(Journal!$G733),"OK","TP1 MISSING"),IF(Journal!$K733="TP1 + Manual",IF(ISNUMBER(Journal!$G733),IF(ISNUMBER(Journal!$J733),"OK","MANUAL MISSING"),IF(ISNUMBER(Journal!$J733),"TP1 MISSING","TP1 &amp; MANUAL MISSING")),IF(Journal!$K733="Multiple TP",IF(ISNUMBER(Journal!$G733),IF(ISNUMBER(Journal!$H733),"OK","TP2 MISSING"),IF(ISNUMBER(Journal!$H733),"TP1 MISSING","TP1 &amp; TP2 MISSING")),"UNKNOWN OUTCOME")))))))))))))</f>
        <v>0</v>
      </c>
      <c r="K733">
        <f>J733="OK"</f>
        <v>0</v>
      </c>
      <c r="L733">
        <f>IF(ISNUMBER(Journal!$M733),Journal!$M733,0.5)</f>
        <v>0</v>
      </c>
      <c r="M733">
        <f>IF(NOT(K733),"",G733*IF(Journal!$K733="SL",Journal!$F733-Journal!$E733,IF(Journal!$K733="TP",Journal!$G733-Journal!$E733,IF(Journal!$K733="Manual exit",Journal!$J733-Journal!$E733,IF(Journal!$K733="TP1 + Breakeven",L733*(Journal!$G733-Journal!$E733),IF(Journal!$K733="TP1 + Manual",L733*(Journal!$G733-Journal!$E733)+(1-L733)*(Journal!$J733-Journal!$E733),(Journal!$G733+Journal!$H733+IF(ISNUMBER(Journal!$I733),Journal!$I733,0))/IF(ISNUMBER(Journal!$I733),3,2)-Journal!$E733))))))</f>
        <v>0</v>
      </c>
      <c r="N733">
        <f>IF(K733,Journal!$E733+G733*M733,"")</f>
        <v>0</v>
      </c>
      <c r="O733">
        <f>Q732</f>
        <v>0</v>
      </c>
      <c r="P733">
        <f>IF(OR(NOT(A733),I733&lt;&gt;""),"",Journal!$L733)</f>
        <v>0</v>
      </c>
      <c r="Q733">
        <f>O733+IF(K733,V733,0)</f>
        <v>0</v>
      </c>
      <c r="R733">
        <f>IF(P733="","",H733*P733*C733*D733)</f>
        <v>0</v>
      </c>
      <c r="S733">
        <f>IF(K733,M733*P733*C733*D733,"")</f>
        <v>0</v>
      </c>
      <c r="T733">
        <f>IF(K733,-IF(F733&gt;0,F733*Journal!$E733*P733*C733*D733,P733*E733),"")</f>
        <v>0</v>
      </c>
      <c r="U733">
        <f>IF(K733,IF(S733&gt;0,"W",IF(S733&lt;0,"L","B")),"")</f>
        <v>0</v>
      </c>
      <c r="V733">
        <f>IF(K733,S733+T733,"")</f>
        <v>0</v>
      </c>
      <c r="W733">
        <f>IF(K733,V733/O733,"")</f>
        <v>0</v>
      </c>
      <c r="X733">
        <f>IF(K733,M733/H733,"")</f>
        <v>0</v>
      </c>
      <c r="Y733">
        <f>IF(AND(OR(J733="OK",J733="OPEN"),ISNUMBER(Journal!$G733)),G733*(Journal!$G733-Journal!$E733)/H733,"")</f>
        <v>0</v>
      </c>
      <c r="Z733">
        <f>IF(AA733="","",IF(AND(ISNUMBER(Settings!$D$5),ISNUMBER(Settings!$E$5),IF(Settings!$D$5&lt;=Settings!$E$5,AND(AA733&gt;=Settings!$D$5,AA733&lt;Settings!$E$5),OR(AA733&gt;=Settings!$D$5,AA733&lt;Settings!$E$5))),Settings!$A$5,IF(AND(ISNUMBER(Settings!$D$6),ISNUMBER(Settings!$E$6),IF(Settings!$D$6&lt;=Settings!$E$6,AND(AA733&gt;=Settings!$D$6,AA733&lt;Settings!$E$6),OR(AA733&gt;=Settings!$D$6,AA733&lt;Settings!$E$6))),Settings!$A$6,IF(AND(ISNUMBER(Settings!$D$7),ISNUMBER(Settings!$E$7),IF(Settings!$D$7&lt;=Settings!$E$7,AND(AA733&gt;=Settings!$D$7,AA733&lt;Settings!$E$7),OR(AA733&gt;=Settings!$D$7,AA733&lt;Settings!$E$7))),Settings!$A$7,IF(AND(ISNUMBER(Settings!$D$8),ISNUMBER(Settings!$E$8),IF(Settings!$D$8&lt;=Settings!$E$8,AND(AA733&gt;=Settings!$D$8,AA733&lt;Settings!$E$8),OR(AA733&gt;=Settings!$D$8,AA733&lt;Settings!$E$8))),Settings!$A$8,IF(AND(ISNUMBER(Settings!$D$9),ISNUMBER(Settings!$E$9),IF(Settings!$D$9&lt;=Settings!$E$9,AND(AA733&gt;=Settings!$D$9,AA733&lt;Settings!$E$9),OR(AA733&gt;=Settings!$D$9,AA733&lt;Settings!$E$9))),Settings!$A$9,IF(AND(ISNUMBER(Settings!$D$10),ISNUMBER(Settings!$E$10),IF(Settings!$D$10&lt;=Settings!$E$10,AND(AA733&gt;=Settings!$D$10,AA733&lt;Settings!$E$10),OR(AA733&gt;=Settings!$D$10,AA733&lt;Settings!$E$10))),Settings!$A$10,"")))))))</f>
        <v>0</v>
      </c>
      <c r="AA733">
        <f>IF(AND(A733,ISNUMBER(Journal!$B733)),MOD(ROUND(MOD(Journal!$B733,1)*1440,0)-ROUND(Journal!$D$8*60,0),1440),"")</f>
        <v>0</v>
      </c>
      <c r="AB733">
        <f>IF(G733=1,"LONG",IF(G733=-1,"SHORT",""))</f>
        <v>0</v>
      </c>
      <c r="AC733">
        <f>AC732+IF(K733,1,0)</f>
        <v>0</v>
      </c>
      <c r="AD733">
        <f>IF(K733,AC733,"")</f>
        <v>0</v>
      </c>
      <c r="AE733">
        <f>J733="OPEN"</f>
        <v>0</v>
      </c>
      <c r="AF733">
        <f>AND(J733&lt;&gt;"",J733&lt;&gt;"OK",J733&lt;&gt;"OPEN")</f>
        <v>0</v>
      </c>
      <c r="AH733">
        <v>722</v>
      </c>
      <c r="AI733">
        <f>IF(AH733&gt;$AZ$11,"",IF(AH733=0,Journal!$D$3,INDEX($Q$11:$Q$1010,MATCH(AH733,$AD$11:$AD$1010,0))))</f>
        <v>0</v>
      </c>
      <c r="AJ733">
        <v>723</v>
      </c>
      <c r="AK733">
        <f>IF(AJ733&gt;$AZ$11,"",INDEX($P$11:$P$1010,MATCH(AJ733,$AD$11:$AD$1010,0)))</f>
        <v>0</v>
      </c>
    </row>
    <row r="734" spans="1:37">
      <c r="A734">
        <f>COUNTA(Journal!A734:M734)&gt;0</f>
        <v>0</v>
      </c>
      <c r="B734">
        <f>IF(Journal!$C734="",0,IFERROR(MATCH(Journal!$C734,Markets!$A$5:$A$154,0),0))</f>
        <v>0</v>
      </c>
      <c r="C734">
        <f>IF(B734&gt;0,INDEX(Markets!$C$5:$C$154,B734),"")</f>
        <v>0</v>
      </c>
      <c r="D734">
        <f>IF(B734&gt;0,INDEX(Markets!$F$5:$F$154,B734),"")</f>
        <v>0</v>
      </c>
      <c r="E734">
        <f>IF(B734&gt;0,IF(INDEX(Markets!$G$5:$G$154,B734)="",Journal!$D$4,INDEX(Markets!$G$5:$G$154,B734)),"")</f>
        <v>0</v>
      </c>
      <c r="F734">
        <f>IF(B734&gt;0,N(INDEX(Markets!$H$5:$H$154,B734)),0)</f>
        <v>0</v>
      </c>
      <c r="G734">
        <f>IF(Journal!$D734="LONG",1,IF(Journal!$D734="SHORT",-1,0))</f>
        <v>0</v>
      </c>
      <c r="H734">
        <f>IF(AND(ISNUMBER(Journal!$E734),ISNUMBER(Journal!$F734)),ABS(Journal!$E734-Journal!$F734),"")</f>
        <v>0</v>
      </c>
      <c r="I734">
        <f>IF(NOT(A734),"",IF(Journal!$C734="","INSTRUMENT MISSING",IF(B734=0,"UNKNOWN INSTRUMENT",IF(OR(NOT(ISNUMBER(C734)),NOT(ISNUMBER(D734))),"INSTRUMENT SPECS MISSING",IF(OR(C734&lt;=0,D734&lt;=0),"INSTRUMENT SPECS MISSING",IF(NOT(ISNUMBER(Journal!$E734)),"ENTRY MISSING",IF(NOT(ISNUMBER(Journal!$F734)),"SL MISSING",IF(Journal!$F734=Journal!$E734,"SL = ENTRY",IF(G734=0,"DIRECTION MISSING",IF(G734*(Journal!$E734-Journal!$F734)&lt;=0,"SL WRONG SIDE",IF(NOT(AND(ISNUMBER(Journal!$L734),Journal!$L734&gt;0)),IF(TRUE,"LOTS MISSING","RISK MISSING"),"")))))))))))</f>
        <v>0</v>
      </c>
      <c r="J734">
        <f>IF(NOT(A734),"",IF(I734&lt;&gt;"",I734,IF(AND(ISNUMBER(Journal!$G734),G734*(Journal!$G734-Journal!$E734)&lt;=0),"TP1 WRONG SIDE",IF(AND(ISNUMBER(Journal!$H734),G734*(Journal!$H734-Journal!$E734)&lt;=0),"TP2 WRONG SIDE",IF(AND(ISNUMBER(Journal!$I734),G734*(Journal!$I734-Journal!$E734)&lt;=0),"TP3 WRONG SIDE",IF(Journal!$K734="","OPEN",IF(AND(Journal!$M734&lt;&gt;"",OR(NOT(ISNUMBER(Journal!$M734)),Journal!$M734&lt;=0,Journal!$M734&gt;=1)),"TP1 % INVALID",IF(Journal!$K734="SL","OK",IF(Journal!$K734="TP",IF(ISNUMBER(Journal!$G734),"OK","TP1 MISSING"),IF(Journal!$K734="Manual exit",IF(ISNUMBER(Journal!$J734),"OK","MANUAL MISSING"),IF(Journal!$K734="TP1 + Breakeven",IF(ISNUMBER(Journal!$G734),"OK","TP1 MISSING"),IF(Journal!$K734="TP1 + Manual",IF(ISNUMBER(Journal!$G734),IF(ISNUMBER(Journal!$J734),"OK","MANUAL MISSING"),IF(ISNUMBER(Journal!$J734),"TP1 MISSING","TP1 &amp; MANUAL MISSING")),IF(Journal!$K734="Multiple TP",IF(ISNUMBER(Journal!$G734),IF(ISNUMBER(Journal!$H734),"OK","TP2 MISSING"),IF(ISNUMBER(Journal!$H734),"TP1 MISSING","TP1 &amp; TP2 MISSING")),"UNKNOWN OUTCOME")))))))))))))</f>
        <v>0</v>
      </c>
      <c r="K734">
        <f>J734="OK"</f>
        <v>0</v>
      </c>
      <c r="L734">
        <f>IF(ISNUMBER(Journal!$M734),Journal!$M734,0.5)</f>
        <v>0</v>
      </c>
      <c r="M734">
        <f>IF(NOT(K734),"",G734*IF(Journal!$K734="SL",Journal!$F734-Journal!$E734,IF(Journal!$K734="TP",Journal!$G734-Journal!$E734,IF(Journal!$K734="Manual exit",Journal!$J734-Journal!$E734,IF(Journal!$K734="TP1 + Breakeven",L734*(Journal!$G734-Journal!$E734),IF(Journal!$K734="TP1 + Manual",L734*(Journal!$G734-Journal!$E734)+(1-L734)*(Journal!$J734-Journal!$E734),(Journal!$G734+Journal!$H734+IF(ISNUMBER(Journal!$I734),Journal!$I734,0))/IF(ISNUMBER(Journal!$I734),3,2)-Journal!$E734))))))</f>
        <v>0</v>
      </c>
      <c r="N734">
        <f>IF(K734,Journal!$E734+G734*M734,"")</f>
        <v>0</v>
      </c>
      <c r="O734">
        <f>Q733</f>
        <v>0</v>
      </c>
      <c r="P734">
        <f>IF(OR(NOT(A734),I734&lt;&gt;""),"",Journal!$L734)</f>
        <v>0</v>
      </c>
      <c r="Q734">
        <f>O734+IF(K734,V734,0)</f>
        <v>0</v>
      </c>
      <c r="R734">
        <f>IF(P734="","",H734*P734*C734*D734)</f>
        <v>0</v>
      </c>
      <c r="S734">
        <f>IF(K734,M734*P734*C734*D734,"")</f>
        <v>0</v>
      </c>
      <c r="T734">
        <f>IF(K734,-IF(F734&gt;0,F734*Journal!$E734*P734*C734*D734,P734*E734),"")</f>
        <v>0</v>
      </c>
      <c r="U734">
        <f>IF(K734,IF(S734&gt;0,"W",IF(S734&lt;0,"L","B")),"")</f>
        <v>0</v>
      </c>
      <c r="V734">
        <f>IF(K734,S734+T734,"")</f>
        <v>0</v>
      </c>
      <c r="W734">
        <f>IF(K734,V734/O734,"")</f>
        <v>0</v>
      </c>
      <c r="X734">
        <f>IF(K734,M734/H734,"")</f>
        <v>0</v>
      </c>
      <c r="Y734">
        <f>IF(AND(OR(J734="OK",J734="OPEN"),ISNUMBER(Journal!$G734)),G734*(Journal!$G734-Journal!$E734)/H734,"")</f>
        <v>0</v>
      </c>
      <c r="Z734">
        <f>IF(AA734="","",IF(AND(ISNUMBER(Settings!$D$5),ISNUMBER(Settings!$E$5),IF(Settings!$D$5&lt;=Settings!$E$5,AND(AA734&gt;=Settings!$D$5,AA734&lt;Settings!$E$5),OR(AA734&gt;=Settings!$D$5,AA734&lt;Settings!$E$5))),Settings!$A$5,IF(AND(ISNUMBER(Settings!$D$6),ISNUMBER(Settings!$E$6),IF(Settings!$D$6&lt;=Settings!$E$6,AND(AA734&gt;=Settings!$D$6,AA734&lt;Settings!$E$6),OR(AA734&gt;=Settings!$D$6,AA734&lt;Settings!$E$6))),Settings!$A$6,IF(AND(ISNUMBER(Settings!$D$7),ISNUMBER(Settings!$E$7),IF(Settings!$D$7&lt;=Settings!$E$7,AND(AA734&gt;=Settings!$D$7,AA734&lt;Settings!$E$7),OR(AA734&gt;=Settings!$D$7,AA734&lt;Settings!$E$7))),Settings!$A$7,IF(AND(ISNUMBER(Settings!$D$8),ISNUMBER(Settings!$E$8),IF(Settings!$D$8&lt;=Settings!$E$8,AND(AA734&gt;=Settings!$D$8,AA734&lt;Settings!$E$8),OR(AA734&gt;=Settings!$D$8,AA734&lt;Settings!$E$8))),Settings!$A$8,IF(AND(ISNUMBER(Settings!$D$9),ISNUMBER(Settings!$E$9),IF(Settings!$D$9&lt;=Settings!$E$9,AND(AA734&gt;=Settings!$D$9,AA734&lt;Settings!$E$9),OR(AA734&gt;=Settings!$D$9,AA734&lt;Settings!$E$9))),Settings!$A$9,IF(AND(ISNUMBER(Settings!$D$10),ISNUMBER(Settings!$E$10),IF(Settings!$D$10&lt;=Settings!$E$10,AND(AA734&gt;=Settings!$D$10,AA734&lt;Settings!$E$10),OR(AA734&gt;=Settings!$D$10,AA734&lt;Settings!$E$10))),Settings!$A$10,"")))))))</f>
        <v>0</v>
      </c>
      <c r="AA734">
        <f>IF(AND(A734,ISNUMBER(Journal!$B734)),MOD(ROUND(MOD(Journal!$B734,1)*1440,0)-ROUND(Journal!$D$8*60,0),1440),"")</f>
        <v>0</v>
      </c>
      <c r="AB734">
        <f>IF(G734=1,"LONG",IF(G734=-1,"SHORT",""))</f>
        <v>0</v>
      </c>
      <c r="AC734">
        <f>AC733+IF(K734,1,0)</f>
        <v>0</v>
      </c>
      <c r="AD734">
        <f>IF(K734,AC734,"")</f>
        <v>0</v>
      </c>
      <c r="AE734">
        <f>J734="OPEN"</f>
        <v>0</v>
      </c>
      <c r="AF734">
        <f>AND(J734&lt;&gt;"",J734&lt;&gt;"OK",J734&lt;&gt;"OPEN")</f>
        <v>0</v>
      </c>
      <c r="AH734">
        <v>723</v>
      </c>
      <c r="AI734">
        <f>IF(AH734&gt;$AZ$11,"",IF(AH734=0,Journal!$D$3,INDEX($Q$11:$Q$1010,MATCH(AH734,$AD$11:$AD$1010,0))))</f>
        <v>0</v>
      </c>
      <c r="AJ734">
        <v>724</v>
      </c>
      <c r="AK734">
        <f>IF(AJ734&gt;$AZ$11,"",INDEX($P$11:$P$1010,MATCH(AJ734,$AD$11:$AD$1010,0)))</f>
        <v>0</v>
      </c>
    </row>
    <row r="735" spans="1:37">
      <c r="A735">
        <f>COUNTA(Journal!A735:M735)&gt;0</f>
        <v>0</v>
      </c>
      <c r="B735">
        <f>IF(Journal!$C735="",0,IFERROR(MATCH(Journal!$C735,Markets!$A$5:$A$154,0),0))</f>
        <v>0</v>
      </c>
      <c r="C735">
        <f>IF(B735&gt;0,INDEX(Markets!$C$5:$C$154,B735),"")</f>
        <v>0</v>
      </c>
      <c r="D735">
        <f>IF(B735&gt;0,INDEX(Markets!$F$5:$F$154,B735),"")</f>
        <v>0</v>
      </c>
      <c r="E735">
        <f>IF(B735&gt;0,IF(INDEX(Markets!$G$5:$G$154,B735)="",Journal!$D$4,INDEX(Markets!$G$5:$G$154,B735)),"")</f>
        <v>0</v>
      </c>
      <c r="F735">
        <f>IF(B735&gt;0,N(INDEX(Markets!$H$5:$H$154,B735)),0)</f>
        <v>0</v>
      </c>
      <c r="G735">
        <f>IF(Journal!$D735="LONG",1,IF(Journal!$D735="SHORT",-1,0))</f>
        <v>0</v>
      </c>
      <c r="H735">
        <f>IF(AND(ISNUMBER(Journal!$E735),ISNUMBER(Journal!$F735)),ABS(Journal!$E735-Journal!$F735),"")</f>
        <v>0</v>
      </c>
      <c r="I735">
        <f>IF(NOT(A735),"",IF(Journal!$C735="","INSTRUMENT MISSING",IF(B735=0,"UNKNOWN INSTRUMENT",IF(OR(NOT(ISNUMBER(C735)),NOT(ISNUMBER(D735))),"INSTRUMENT SPECS MISSING",IF(OR(C735&lt;=0,D735&lt;=0),"INSTRUMENT SPECS MISSING",IF(NOT(ISNUMBER(Journal!$E735)),"ENTRY MISSING",IF(NOT(ISNUMBER(Journal!$F735)),"SL MISSING",IF(Journal!$F735=Journal!$E735,"SL = ENTRY",IF(G735=0,"DIRECTION MISSING",IF(G735*(Journal!$E735-Journal!$F735)&lt;=0,"SL WRONG SIDE",IF(NOT(AND(ISNUMBER(Journal!$L735),Journal!$L735&gt;0)),IF(TRUE,"LOTS MISSING","RISK MISSING"),"")))))))))))</f>
        <v>0</v>
      </c>
      <c r="J735">
        <f>IF(NOT(A735),"",IF(I735&lt;&gt;"",I735,IF(AND(ISNUMBER(Journal!$G735),G735*(Journal!$G735-Journal!$E735)&lt;=0),"TP1 WRONG SIDE",IF(AND(ISNUMBER(Journal!$H735),G735*(Journal!$H735-Journal!$E735)&lt;=0),"TP2 WRONG SIDE",IF(AND(ISNUMBER(Journal!$I735),G735*(Journal!$I735-Journal!$E735)&lt;=0),"TP3 WRONG SIDE",IF(Journal!$K735="","OPEN",IF(AND(Journal!$M735&lt;&gt;"",OR(NOT(ISNUMBER(Journal!$M735)),Journal!$M735&lt;=0,Journal!$M735&gt;=1)),"TP1 % INVALID",IF(Journal!$K735="SL","OK",IF(Journal!$K735="TP",IF(ISNUMBER(Journal!$G735),"OK","TP1 MISSING"),IF(Journal!$K735="Manual exit",IF(ISNUMBER(Journal!$J735),"OK","MANUAL MISSING"),IF(Journal!$K735="TP1 + Breakeven",IF(ISNUMBER(Journal!$G735),"OK","TP1 MISSING"),IF(Journal!$K735="TP1 + Manual",IF(ISNUMBER(Journal!$G735),IF(ISNUMBER(Journal!$J735),"OK","MANUAL MISSING"),IF(ISNUMBER(Journal!$J735),"TP1 MISSING","TP1 &amp; MANUAL MISSING")),IF(Journal!$K735="Multiple TP",IF(ISNUMBER(Journal!$G735),IF(ISNUMBER(Journal!$H735),"OK","TP2 MISSING"),IF(ISNUMBER(Journal!$H735),"TP1 MISSING","TP1 &amp; TP2 MISSING")),"UNKNOWN OUTCOME")))))))))))))</f>
        <v>0</v>
      </c>
      <c r="K735">
        <f>J735="OK"</f>
        <v>0</v>
      </c>
      <c r="L735">
        <f>IF(ISNUMBER(Journal!$M735),Journal!$M735,0.5)</f>
        <v>0</v>
      </c>
      <c r="M735">
        <f>IF(NOT(K735),"",G735*IF(Journal!$K735="SL",Journal!$F735-Journal!$E735,IF(Journal!$K735="TP",Journal!$G735-Journal!$E735,IF(Journal!$K735="Manual exit",Journal!$J735-Journal!$E735,IF(Journal!$K735="TP1 + Breakeven",L735*(Journal!$G735-Journal!$E735),IF(Journal!$K735="TP1 + Manual",L735*(Journal!$G735-Journal!$E735)+(1-L735)*(Journal!$J735-Journal!$E735),(Journal!$G735+Journal!$H735+IF(ISNUMBER(Journal!$I735),Journal!$I735,0))/IF(ISNUMBER(Journal!$I735),3,2)-Journal!$E735))))))</f>
        <v>0</v>
      </c>
      <c r="N735">
        <f>IF(K735,Journal!$E735+G735*M735,"")</f>
        <v>0</v>
      </c>
      <c r="O735">
        <f>Q734</f>
        <v>0</v>
      </c>
      <c r="P735">
        <f>IF(OR(NOT(A735),I735&lt;&gt;""),"",Journal!$L735)</f>
        <v>0</v>
      </c>
      <c r="Q735">
        <f>O735+IF(K735,V735,0)</f>
        <v>0</v>
      </c>
      <c r="R735">
        <f>IF(P735="","",H735*P735*C735*D735)</f>
        <v>0</v>
      </c>
      <c r="S735">
        <f>IF(K735,M735*P735*C735*D735,"")</f>
        <v>0</v>
      </c>
      <c r="T735">
        <f>IF(K735,-IF(F735&gt;0,F735*Journal!$E735*P735*C735*D735,P735*E735),"")</f>
        <v>0</v>
      </c>
      <c r="U735">
        <f>IF(K735,IF(S735&gt;0,"W",IF(S735&lt;0,"L","B")),"")</f>
        <v>0</v>
      </c>
      <c r="V735">
        <f>IF(K735,S735+T735,"")</f>
        <v>0</v>
      </c>
      <c r="W735">
        <f>IF(K735,V735/O735,"")</f>
        <v>0</v>
      </c>
      <c r="X735">
        <f>IF(K735,M735/H735,"")</f>
        <v>0</v>
      </c>
      <c r="Y735">
        <f>IF(AND(OR(J735="OK",J735="OPEN"),ISNUMBER(Journal!$G735)),G735*(Journal!$G735-Journal!$E735)/H735,"")</f>
        <v>0</v>
      </c>
      <c r="Z735">
        <f>IF(AA735="","",IF(AND(ISNUMBER(Settings!$D$5),ISNUMBER(Settings!$E$5),IF(Settings!$D$5&lt;=Settings!$E$5,AND(AA735&gt;=Settings!$D$5,AA735&lt;Settings!$E$5),OR(AA735&gt;=Settings!$D$5,AA735&lt;Settings!$E$5))),Settings!$A$5,IF(AND(ISNUMBER(Settings!$D$6),ISNUMBER(Settings!$E$6),IF(Settings!$D$6&lt;=Settings!$E$6,AND(AA735&gt;=Settings!$D$6,AA735&lt;Settings!$E$6),OR(AA735&gt;=Settings!$D$6,AA735&lt;Settings!$E$6))),Settings!$A$6,IF(AND(ISNUMBER(Settings!$D$7),ISNUMBER(Settings!$E$7),IF(Settings!$D$7&lt;=Settings!$E$7,AND(AA735&gt;=Settings!$D$7,AA735&lt;Settings!$E$7),OR(AA735&gt;=Settings!$D$7,AA735&lt;Settings!$E$7))),Settings!$A$7,IF(AND(ISNUMBER(Settings!$D$8),ISNUMBER(Settings!$E$8),IF(Settings!$D$8&lt;=Settings!$E$8,AND(AA735&gt;=Settings!$D$8,AA735&lt;Settings!$E$8),OR(AA735&gt;=Settings!$D$8,AA735&lt;Settings!$E$8))),Settings!$A$8,IF(AND(ISNUMBER(Settings!$D$9),ISNUMBER(Settings!$E$9),IF(Settings!$D$9&lt;=Settings!$E$9,AND(AA735&gt;=Settings!$D$9,AA735&lt;Settings!$E$9),OR(AA735&gt;=Settings!$D$9,AA735&lt;Settings!$E$9))),Settings!$A$9,IF(AND(ISNUMBER(Settings!$D$10),ISNUMBER(Settings!$E$10),IF(Settings!$D$10&lt;=Settings!$E$10,AND(AA735&gt;=Settings!$D$10,AA735&lt;Settings!$E$10),OR(AA735&gt;=Settings!$D$10,AA735&lt;Settings!$E$10))),Settings!$A$10,"")))))))</f>
        <v>0</v>
      </c>
      <c r="AA735">
        <f>IF(AND(A735,ISNUMBER(Journal!$B735)),MOD(ROUND(MOD(Journal!$B735,1)*1440,0)-ROUND(Journal!$D$8*60,0),1440),"")</f>
        <v>0</v>
      </c>
      <c r="AB735">
        <f>IF(G735=1,"LONG",IF(G735=-1,"SHORT",""))</f>
        <v>0</v>
      </c>
      <c r="AC735">
        <f>AC734+IF(K735,1,0)</f>
        <v>0</v>
      </c>
      <c r="AD735">
        <f>IF(K735,AC735,"")</f>
        <v>0</v>
      </c>
      <c r="AE735">
        <f>J735="OPEN"</f>
        <v>0</v>
      </c>
      <c r="AF735">
        <f>AND(J735&lt;&gt;"",J735&lt;&gt;"OK",J735&lt;&gt;"OPEN")</f>
        <v>0</v>
      </c>
      <c r="AH735">
        <v>724</v>
      </c>
      <c r="AI735">
        <f>IF(AH735&gt;$AZ$11,"",IF(AH735=0,Journal!$D$3,INDEX($Q$11:$Q$1010,MATCH(AH735,$AD$11:$AD$1010,0))))</f>
        <v>0</v>
      </c>
      <c r="AJ735">
        <v>725</v>
      </c>
      <c r="AK735">
        <f>IF(AJ735&gt;$AZ$11,"",INDEX($P$11:$P$1010,MATCH(AJ735,$AD$11:$AD$1010,0)))</f>
        <v>0</v>
      </c>
    </row>
    <row r="736" spans="1:37">
      <c r="A736">
        <f>COUNTA(Journal!A736:M736)&gt;0</f>
        <v>0</v>
      </c>
      <c r="B736">
        <f>IF(Journal!$C736="",0,IFERROR(MATCH(Journal!$C736,Markets!$A$5:$A$154,0),0))</f>
        <v>0</v>
      </c>
      <c r="C736">
        <f>IF(B736&gt;0,INDEX(Markets!$C$5:$C$154,B736),"")</f>
        <v>0</v>
      </c>
      <c r="D736">
        <f>IF(B736&gt;0,INDEX(Markets!$F$5:$F$154,B736),"")</f>
        <v>0</v>
      </c>
      <c r="E736">
        <f>IF(B736&gt;0,IF(INDEX(Markets!$G$5:$G$154,B736)="",Journal!$D$4,INDEX(Markets!$G$5:$G$154,B736)),"")</f>
        <v>0</v>
      </c>
      <c r="F736">
        <f>IF(B736&gt;0,N(INDEX(Markets!$H$5:$H$154,B736)),0)</f>
        <v>0</v>
      </c>
      <c r="G736">
        <f>IF(Journal!$D736="LONG",1,IF(Journal!$D736="SHORT",-1,0))</f>
        <v>0</v>
      </c>
      <c r="H736">
        <f>IF(AND(ISNUMBER(Journal!$E736),ISNUMBER(Journal!$F736)),ABS(Journal!$E736-Journal!$F736),"")</f>
        <v>0</v>
      </c>
      <c r="I736">
        <f>IF(NOT(A736),"",IF(Journal!$C736="","INSTRUMENT MISSING",IF(B736=0,"UNKNOWN INSTRUMENT",IF(OR(NOT(ISNUMBER(C736)),NOT(ISNUMBER(D736))),"INSTRUMENT SPECS MISSING",IF(OR(C736&lt;=0,D736&lt;=0),"INSTRUMENT SPECS MISSING",IF(NOT(ISNUMBER(Journal!$E736)),"ENTRY MISSING",IF(NOT(ISNUMBER(Journal!$F736)),"SL MISSING",IF(Journal!$F736=Journal!$E736,"SL = ENTRY",IF(G736=0,"DIRECTION MISSING",IF(G736*(Journal!$E736-Journal!$F736)&lt;=0,"SL WRONG SIDE",IF(NOT(AND(ISNUMBER(Journal!$L736),Journal!$L736&gt;0)),IF(TRUE,"LOTS MISSING","RISK MISSING"),"")))))))))))</f>
        <v>0</v>
      </c>
      <c r="J736">
        <f>IF(NOT(A736),"",IF(I736&lt;&gt;"",I736,IF(AND(ISNUMBER(Journal!$G736),G736*(Journal!$G736-Journal!$E736)&lt;=0),"TP1 WRONG SIDE",IF(AND(ISNUMBER(Journal!$H736),G736*(Journal!$H736-Journal!$E736)&lt;=0),"TP2 WRONG SIDE",IF(AND(ISNUMBER(Journal!$I736),G736*(Journal!$I736-Journal!$E736)&lt;=0),"TP3 WRONG SIDE",IF(Journal!$K736="","OPEN",IF(AND(Journal!$M736&lt;&gt;"",OR(NOT(ISNUMBER(Journal!$M736)),Journal!$M736&lt;=0,Journal!$M736&gt;=1)),"TP1 % INVALID",IF(Journal!$K736="SL","OK",IF(Journal!$K736="TP",IF(ISNUMBER(Journal!$G736),"OK","TP1 MISSING"),IF(Journal!$K736="Manual exit",IF(ISNUMBER(Journal!$J736),"OK","MANUAL MISSING"),IF(Journal!$K736="TP1 + Breakeven",IF(ISNUMBER(Journal!$G736),"OK","TP1 MISSING"),IF(Journal!$K736="TP1 + Manual",IF(ISNUMBER(Journal!$G736),IF(ISNUMBER(Journal!$J736),"OK","MANUAL MISSING"),IF(ISNUMBER(Journal!$J736),"TP1 MISSING","TP1 &amp; MANUAL MISSING")),IF(Journal!$K736="Multiple TP",IF(ISNUMBER(Journal!$G736),IF(ISNUMBER(Journal!$H736),"OK","TP2 MISSING"),IF(ISNUMBER(Journal!$H736),"TP1 MISSING","TP1 &amp; TP2 MISSING")),"UNKNOWN OUTCOME")))))))))))))</f>
        <v>0</v>
      </c>
      <c r="K736">
        <f>J736="OK"</f>
        <v>0</v>
      </c>
      <c r="L736">
        <f>IF(ISNUMBER(Journal!$M736),Journal!$M736,0.5)</f>
        <v>0</v>
      </c>
      <c r="M736">
        <f>IF(NOT(K736),"",G736*IF(Journal!$K736="SL",Journal!$F736-Journal!$E736,IF(Journal!$K736="TP",Journal!$G736-Journal!$E736,IF(Journal!$K736="Manual exit",Journal!$J736-Journal!$E736,IF(Journal!$K736="TP1 + Breakeven",L736*(Journal!$G736-Journal!$E736),IF(Journal!$K736="TP1 + Manual",L736*(Journal!$G736-Journal!$E736)+(1-L736)*(Journal!$J736-Journal!$E736),(Journal!$G736+Journal!$H736+IF(ISNUMBER(Journal!$I736),Journal!$I736,0))/IF(ISNUMBER(Journal!$I736),3,2)-Journal!$E736))))))</f>
        <v>0</v>
      </c>
      <c r="N736">
        <f>IF(K736,Journal!$E736+G736*M736,"")</f>
        <v>0</v>
      </c>
      <c r="O736">
        <f>Q735</f>
        <v>0</v>
      </c>
      <c r="P736">
        <f>IF(OR(NOT(A736),I736&lt;&gt;""),"",Journal!$L736)</f>
        <v>0</v>
      </c>
      <c r="Q736">
        <f>O736+IF(K736,V736,0)</f>
        <v>0</v>
      </c>
      <c r="R736">
        <f>IF(P736="","",H736*P736*C736*D736)</f>
        <v>0</v>
      </c>
      <c r="S736">
        <f>IF(K736,M736*P736*C736*D736,"")</f>
        <v>0</v>
      </c>
      <c r="T736">
        <f>IF(K736,-IF(F736&gt;0,F736*Journal!$E736*P736*C736*D736,P736*E736),"")</f>
        <v>0</v>
      </c>
      <c r="U736">
        <f>IF(K736,IF(S736&gt;0,"W",IF(S736&lt;0,"L","B")),"")</f>
        <v>0</v>
      </c>
      <c r="V736">
        <f>IF(K736,S736+T736,"")</f>
        <v>0</v>
      </c>
      <c r="W736">
        <f>IF(K736,V736/O736,"")</f>
        <v>0</v>
      </c>
      <c r="X736">
        <f>IF(K736,M736/H736,"")</f>
        <v>0</v>
      </c>
      <c r="Y736">
        <f>IF(AND(OR(J736="OK",J736="OPEN"),ISNUMBER(Journal!$G736)),G736*(Journal!$G736-Journal!$E736)/H736,"")</f>
        <v>0</v>
      </c>
      <c r="Z736">
        <f>IF(AA736="","",IF(AND(ISNUMBER(Settings!$D$5),ISNUMBER(Settings!$E$5),IF(Settings!$D$5&lt;=Settings!$E$5,AND(AA736&gt;=Settings!$D$5,AA736&lt;Settings!$E$5),OR(AA736&gt;=Settings!$D$5,AA736&lt;Settings!$E$5))),Settings!$A$5,IF(AND(ISNUMBER(Settings!$D$6),ISNUMBER(Settings!$E$6),IF(Settings!$D$6&lt;=Settings!$E$6,AND(AA736&gt;=Settings!$D$6,AA736&lt;Settings!$E$6),OR(AA736&gt;=Settings!$D$6,AA736&lt;Settings!$E$6))),Settings!$A$6,IF(AND(ISNUMBER(Settings!$D$7),ISNUMBER(Settings!$E$7),IF(Settings!$D$7&lt;=Settings!$E$7,AND(AA736&gt;=Settings!$D$7,AA736&lt;Settings!$E$7),OR(AA736&gt;=Settings!$D$7,AA736&lt;Settings!$E$7))),Settings!$A$7,IF(AND(ISNUMBER(Settings!$D$8),ISNUMBER(Settings!$E$8),IF(Settings!$D$8&lt;=Settings!$E$8,AND(AA736&gt;=Settings!$D$8,AA736&lt;Settings!$E$8),OR(AA736&gt;=Settings!$D$8,AA736&lt;Settings!$E$8))),Settings!$A$8,IF(AND(ISNUMBER(Settings!$D$9),ISNUMBER(Settings!$E$9),IF(Settings!$D$9&lt;=Settings!$E$9,AND(AA736&gt;=Settings!$D$9,AA736&lt;Settings!$E$9),OR(AA736&gt;=Settings!$D$9,AA736&lt;Settings!$E$9))),Settings!$A$9,IF(AND(ISNUMBER(Settings!$D$10),ISNUMBER(Settings!$E$10),IF(Settings!$D$10&lt;=Settings!$E$10,AND(AA736&gt;=Settings!$D$10,AA736&lt;Settings!$E$10),OR(AA736&gt;=Settings!$D$10,AA736&lt;Settings!$E$10))),Settings!$A$10,"")))))))</f>
        <v>0</v>
      </c>
      <c r="AA736">
        <f>IF(AND(A736,ISNUMBER(Journal!$B736)),MOD(ROUND(MOD(Journal!$B736,1)*1440,0)-ROUND(Journal!$D$8*60,0),1440),"")</f>
        <v>0</v>
      </c>
      <c r="AB736">
        <f>IF(G736=1,"LONG",IF(G736=-1,"SHORT",""))</f>
        <v>0</v>
      </c>
      <c r="AC736">
        <f>AC735+IF(K736,1,0)</f>
        <v>0</v>
      </c>
      <c r="AD736">
        <f>IF(K736,AC736,"")</f>
        <v>0</v>
      </c>
      <c r="AE736">
        <f>J736="OPEN"</f>
        <v>0</v>
      </c>
      <c r="AF736">
        <f>AND(J736&lt;&gt;"",J736&lt;&gt;"OK",J736&lt;&gt;"OPEN")</f>
        <v>0</v>
      </c>
      <c r="AH736">
        <v>725</v>
      </c>
      <c r="AI736">
        <f>IF(AH736&gt;$AZ$11,"",IF(AH736=0,Journal!$D$3,INDEX($Q$11:$Q$1010,MATCH(AH736,$AD$11:$AD$1010,0))))</f>
        <v>0</v>
      </c>
      <c r="AJ736">
        <v>726</v>
      </c>
      <c r="AK736">
        <f>IF(AJ736&gt;$AZ$11,"",INDEX($P$11:$P$1010,MATCH(AJ736,$AD$11:$AD$1010,0)))</f>
        <v>0</v>
      </c>
    </row>
    <row r="737" spans="1:37">
      <c r="A737">
        <f>COUNTA(Journal!A737:M737)&gt;0</f>
        <v>0</v>
      </c>
      <c r="B737">
        <f>IF(Journal!$C737="",0,IFERROR(MATCH(Journal!$C737,Markets!$A$5:$A$154,0),0))</f>
        <v>0</v>
      </c>
      <c r="C737">
        <f>IF(B737&gt;0,INDEX(Markets!$C$5:$C$154,B737),"")</f>
        <v>0</v>
      </c>
      <c r="D737">
        <f>IF(B737&gt;0,INDEX(Markets!$F$5:$F$154,B737),"")</f>
        <v>0</v>
      </c>
      <c r="E737">
        <f>IF(B737&gt;0,IF(INDEX(Markets!$G$5:$G$154,B737)="",Journal!$D$4,INDEX(Markets!$G$5:$G$154,B737)),"")</f>
        <v>0</v>
      </c>
      <c r="F737">
        <f>IF(B737&gt;0,N(INDEX(Markets!$H$5:$H$154,B737)),0)</f>
        <v>0</v>
      </c>
      <c r="G737">
        <f>IF(Journal!$D737="LONG",1,IF(Journal!$D737="SHORT",-1,0))</f>
        <v>0</v>
      </c>
      <c r="H737">
        <f>IF(AND(ISNUMBER(Journal!$E737),ISNUMBER(Journal!$F737)),ABS(Journal!$E737-Journal!$F737),"")</f>
        <v>0</v>
      </c>
      <c r="I737">
        <f>IF(NOT(A737),"",IF(Journal!$C737="","INSTRUMENT MISSING",IF(B737=0,"UNKNOWN INSTRUMENT",IF(OR(NOT(ISNUMBER(C737)),NOT(ISNUMBER(D737))),"INSTRUMENT SPECS MISSING",IF(OR(C737&lt;=0,D737&lt;=0),"INSTRUMENT SPECS MISSING",IF(NOT(ISNUMBER(Journal!$E737)),"ENTRY MISSING",IF(NOT(ISNUMBER(Journal!$F737)),"SL MISSING",IF(Journal!$F737=Journal!$E737,"SL = ENTRY",IF(G737=0,"DIRECTION MISSING",IF(G737*(Journal!$E737-Journal!$F737)&lt;=0,"SL WRONG SIDE",IF(NOT(AND(ISNUMBER(Journal!$L737),Journal!$L737&gt;0)),IF(TRUE,"LOTS MISSING","RISK MISSING"),"")))))))))))</f>
        <v>0</v>
      </c>
      <c r="J737">
        <f>IF(NOT(A737),"",IF(I737&lt;&gt;"",I737,IF(AND(ISNUMBER(Journal!$G737),G737*(Journal!$G737-Journal!$E737)&lt;=0),"TP1 WRONG SIDE",IF(AND(ISNUMBER(Journal!$H737),G737*(Journal!$H737-Journal!$E737)&lt;=0),"TP2 WRONG SIDE",IF(AND(ISNUMBER(Journal!$I737),G737*(Journal!$I737-Journal!$E737)&lt;=0),"TP3 WRONG SIDE",IF(Journal!$K737="","OPEN",IF(AND(Journal!$M737&lt;&gt;"",OR(NOT(ISNUMBER(Journal!$M737)),Journal!$M737&lt;=0,Journal!$M737&gt;=1)),"TP1 % INVALID",IF(Journal!$K737="SL","OK",IF(Journal!$K737="TP",IF(ISNUMBER(Journal!$G737),"OK","TP1 MISSING"),IF(Journal!$K737="Manual exit",IF(ISNUMBER(Journal!$J737),"OK","MANUAL MISSING"),IF(Journal!$K737="TP1 + Breakeven",IF(ISNUMBER(Journal!$G737),"OK","TP1 MISSING"),IF(Journal!$K737="TP1 + Manual",IF(ISNUMBER(Journal!$G737),IF(ISNUMBER(Journal!$J737),"OK","MANUAL MISSING"),IF(ISNUMBER(Journal!$J737),"TP1 MISSING","TP1 &amp; MANUAL MISSING")),IF(Journal!$K737="Multiple TP",IF(ISNUMBER(Journal!$G737),IF(ISNUMBER(Journal!$H737),"OK","TP2 MISSING"),IF(ISNUMBER(Journal!$H737),"TP1 MISSING","TP1 &amp; TP2 MISSING")),"UNKNOWN OUTCOME")))))))))))))</f>
        <v>0</v>
      </c>
      <c r="K737">
        <f>J737="OK"</f>
        <v>0</v>
      </c>
      <c r="L737">
        <f>IF(ISNUMBER(Journal!$M737),Journal!$M737,0.5)</f>
        <v>0</v>
      </c>
      <c r="M737">
        <f>IF(NOT(K737),"",G737*IF(Journal!$K737="SL",Journal!$F737-Journal!$E737,IF(Journal!$K737="TP",Journal!$G737-Journal!$E737,IF(Journal!$K737="Manual exit",Journal!$J737-Journal!$E737,IF(Journal!$K737="TP1 + Breakeven",L737*(Journal!$G737-Journal!$E737),IF(Journal!$K737="TP1 + Manual",L737*(Journal!$G737-Journal!$E737)+(1-L737)*(Journal!$J737-Journal!$E737),(Journal!$G737+Journal!$H737+IF(ISNUMBER(Journal!$I737),Journal!$I737,0))/IF(ISNUMBER(Journal!$I737),3,2)-Journal!$E737))))))</f>
        <v>0</v>
      </c>
      <c r="N737">
        <f>IF(K737,Journal!$E737+G737*M737,"")</f>
        <v>0</v>
      </c>
      <c r="O737">
        <f>Q736</f>
        <v>0</v>
      </c>
      <c r="P737">
        <f>IF(OR(NOT(A737),I737&lt;&gt;""),"",Journal!$L737)</f>
        <v>0</v>
      </c>
      <c r="Q737">
        <f>O737+IF(K737,V737,0)</f>
        <v>0</v>
      </c>
      <c r="R737">
        <f>IF(P737="","",H737*P737*C737*D737)</f>
        <v>0</v>
      </c>
      <c r="S737">
        <f>IF(K737,M737*P737*C737*D737,"")</f>
        <v>0</v>
      </c>
      <c r="T737">
        <f>IF(K737,-IF(F737&gt;0,F737*Journal!$E737*P737*C737*D737,P737*E737),"")</f>
        <v>0</v>
      </c>
      <c r="U737">
        <f>IF(K737,IF(S737&gt;0,"W",IF(S737&lt;0,"L","B")),"")</f>
        <v>0</v>
      </c>
      <c r="V737">
        <f>IF(K737,S737+T737,"")</f>
        <v>0</v>
      </c>
      <c r="W737">
        <f>IF(K737,V737/O737,"")</f>
        <v>0</v>
      </c>
      <c r="X737">
        <f>IF(K737,M737/H737,"")</f>
        <v>0</v>
      </c>
      <c r="Y737">
        <f>IF(AND(OR(J737="OK",J737="OPEN"),ISNUMBER(Journal!$G737)),G737*(Journal!$G737-Journal!$E737)/H737,"")</f>
        <v>0</v>
      </c>
      <c r="Z737">
        <f>IF(AA737="","",IF(AND(ISNUMBER(Settings!$D$5),ISNUMBER(Settings!$E$5),IF(Settings!$D$5&lt;=Settings!$E$5,AND(AA737&gt;=Settings!$D$5,AA737&lt;Settings!$E$5),OR(AA737&gt;=Settings!$D$5,AA737&lt;Settings!$E$5))),Settings!$A$5,IF(AND(ISNUMBER(Settings!$D$6),ISNUMBER(Settings!$E$6),IF(Settings!$D$6&lt;=Settings!$E$6,AND(AA737&gt;=Settings!$D$6,AA737&lt;Settings!$E$6),OR(AA737&gt;=Settings!$D$6,AA737&lt;Settings!$E$6))),Settings!$A$6,IF(AND(ISNUMBER(Settings!$D$7),ISNUMBER(Settings!$E$7),IF(Settings!$D$7&lt;=Settings!$E$7,AND(AA737&gt;=Settings!$D$7,AA737&lt;Settings!$E$7),OR(AA737&gt;=Settings!$D$7,AA737&lt;Settings!$E$7))),Settings!$A$7,IF(AND(ISNUMBER(Settings!$D$8),ISNUMBER(Settings!$E$8),IF(Settings!$D$8&lt;=Settings!$E$8,AND(AA737&gt;=Settings!$D$8,AA737&lt;Settings!$E$8),OR(AA737&gt;=Settings!$D$8,AA737&lt;Settings!$E$8))),Settings!$A$8,IF(AND(ISNUMBER(Settings!$D$9),ISNUMBER(Settings!$E$9),IF(Settings!$D$9&lt;=Settings!$E$9,AND(AA737&gt;=Settings!$D$9,AA737&lt;Settings!$E$9),OR(AA737&gt;=Settings!$D$9,AA737&lt;Settings!$E$9))),Settings!$A$9,IF(AND(ISNUMBER(Settings!$D$10),ISNUMBER(Settings!$E$10),IF(Settings!$D$10&lt;=Settings!$E$10,AND(AA737&gt;=Settings!$D$10,AA737&lt;Settings!$E$10),OR(AA737&gt;=Settings!$D$10,AA737&lt;Settings!$E$10))),Settings!$A$10,"")))))))</f>
        <v>0</v>
      </c>
      <c r="AA737">
        <f>IF(AND(A737,ISNUMBER(Journal!$B737)),MOD(ROUND(MOD(Journal!$B737,1)*1440,0)-ROUND(Journal!$D$8*60,0),1440),"")</f>
        <v>0</v>
      </c>
      <c r="AB737">
        <f>IF(G737=1,"LONG",IF(G737=-1,"SHORT",""))</f>
        <v>0</v>
      </c>
      <c r="AC737">
        <f>AC736+IF(K737,1,0)</f>
        <v>0</v>
      </c>
      <c r="AD737">
        <f>IF(K737,AC737,"")</f>
        <v>0</v>
      </c>
      <c r="AE737">
        <f>J737="OPEN"</f>
        <v>0</v>
      </c>
      <c r="AF737">
        <f>AND(J737&lt;&gt;"",J737&lt;&gt;"OK",J737&lt;&gt;"OPEN")</f>
        <v>0</v>
      </c>
      <c r="AH737">
        <v>726</v>
      </c>
      <c r="AI737">
        <f>IF(AH737&gt;$AZ$11,"",IF(AH737=0,Journal!$D$3,INDEX($Q$11:$Q$1010,MATCH(AH737,$AD$11:$AD$1010,0))))</f>
        <v>0</v>
      </c>
      <c r="AJ737">
        <v>727</v>
      </c>
      <c r="AK737">
        <f>IF(AJ737&gt;$AZ$11,"",INDEX($P$11:$P$1010,MATCH(AJ737,$AD$11:$AD$1010,0)))</f>
        <v>0</v>
      </c>
    </row>
    <row r="738" spans="1:37">
      <c r="A738">
        <f>COUNTA(Journal!A738:M738)&gt;0</f>
        <v>0</v>
      </c>
      <c r="B738">
        <f>IF(Journal!$C738="",0,IFERROR(MATCH(Journal!$C738,Markets!$A$5:$A$154,0),0))</f>
        <v>0</v>
      </c>
      <c r="C738">
        <f>IF(B738&gt;0,INDEX(Markets!$C$5:$C$154,B738),"")</f>
        <v>0</v>
      </c>
      <c r="D738">
        <f>IF(B738&gt;0,INDEX(Markets!$F$5:$F$154,B738),"")</f>
        <v>0</v>
      </c>
      <c r="E738">
        <f>IF(B738&gt;0,IF(INDEX(Markets!$G$5:$G$154,B738)="",Journal!$D$4,INDEX(Markets!$G$5:$G$154,B738)),"")</f>
        <v>0</v>
      </c>
      <c r="F738">
        <f>IF(B738&gt;0,N(INDEX(Markets!$H$5:$H$154,B738)),0)</f>
        <v>0</v>
      </c>
      <c r="G738">
        <f>IF(Journal!$D738="LONG",1,IF(Journal!$D738="SHORT",-1,0))</f>
        <v>0</v>
      </c>
      <c r="H738">
        <f>IF(AND(ISNUMBER(Journal!$E738),ISNUMBER(Journal!$F738)),ABS(Journal!$E738-Journal!$F738),"")</f>
        <v>0</v>
      </c>
      <c r="I738">
        <f>IF(NOT(A738),"",IF(Journal!$C738="","INSTRUMENT MISSING",IF(B738=0,"UNKNOWN INSTRUMENT",IF(OR(NOT(ISNUMBER(C738)),NOT(ISNUMBER(D738))),"INSTRUMENT SPECS MISSING",IF(OR(C738&lt;=0,D738&lt;=0),"INSTRUMENT SPECS MISSING",IF(NOT(ISNUMBER(Journal!$E738)),"ENTRY MISSING",IF(NOT(ISNUMBER(Journal!$F738)),"SL MISSING",IF(Journal!$F738=Journal!$E738,"SL = ENTRY",IF(G738=0,"DIRECTION MISSING",IF(G738*(Journal!$E738-Journal!$F738)&lt;=0,"SL WRONG SIDE",IF(NOT(AND(ISNUMBER(Journal!$L738),Journal!$L738&gt;0)),IF(TRUE,"LOTS MISSING","RISK MISSING"),"")))))))))))</f>
        <v>0</v>
      </c>
      <c r="J738">
        <f>IF(NOT(A738),"",IF(I738&lt;&gt;"",I738,IF(AND(ISNUMBER(Journal!$G738),G738*(Journal!$G738-Journal!$E738)&lt;=0),"TP1 WRONG SIDE",IF(AND(ISNUMBER(Journal!$H738),G738*(Journal!$H738-Journal!$E738)&lt;=0),"TP2 WRONG SIDE",IF(AND(ISNUMBER(Journal!$I738),G738*(Journal!$I738-Journal!$E738)&lt;=0),"TP3 WRONG SIDE",IF(Journal!$K738="","OPEN",IF(AND(Journal!$M738&lt;&gt;"",OR(NOT(ISNUMBER(Journal!$M738)),Journal!$M738&lt;=0,Journal!$M738&gt;=1)),"TP1 % INVALID",IF(Journal!$K738="SL","OK",IF(Journal!$K738="TP",IF(ISNUMBER(Journal!$G738),"OK","TP1 MISSING"),IF(Journal!$K738="Manual exit",IF(ISNUMBER(Journal!$J738),"OK","MANUAL MISSING"),IF(Journal!$K738="TP1 + Breakeven",IF(ISNUMBER(Journal!$G738),"OK","TP1 MISSING"),IF(Journal!$K738="TP1 + Manual",IF(ISNUMBER(Journal!$G738),IF(ISNUMBER(Journal!$J738),"OK","MANUAL MISSING"),IF(ISNUMBER(Journal!$J738),"TP1 MISSING","TP1 &amp; MANUAL MISSING")),IF(Journal!$K738="Multiple TP",IF(ISNUMBER(Journal!$G738),IF(ISNUMBER(Journal!$H738),"OK","TP2 MISSING"),IF(ISNUMBER(Journal!$H738),"TP1 MISSING","TP1 &amp; TP2 MISSING")),"UNKNOWN OUTCOME")))))))))))))</f>
        <v>0</v>
      </c>
      <c r="K738">
        <f>J738="OK"</f>
        <v>0</v>
      </c>
      <c r="L738">
        <f>IF(ISNUMBER(Journal!$M738),Journal!$M738,0.5)</f>
        <v>0</v>
      </c>
      <c r="M738">
        <f>IF(NOT(K738),"",G738*IF(Journal!$K738="SL",Journal!$F738-Journal!$E738,IF(Journal!$K738="TP",Journal!$G738-Journal!$E738,IF(Journal!$K738="Manual exit",Journal!$J738-Journal!$E738,IF(Journal!$K738="TP1 + Breakeven",L738*(Journal!$G738-Journal!$E738),IF(Journal!$K738="TP1 + Manual",L738*(Journal!$G738-Journal!$E738)+(1-L738)*(Journal!$J738-Journal!$E738),(Journal!$G738+Journal!$H738+IF(ISNUMBER(Journal!$I738),Journal!$I738,0))/IF(ISNUMBER(Journal!$I738),3,2)-Journal!$E738))))))</f>
        <v>0</v>
      </c>
      <c r="N738">
        <f>IF(K738,Journal!$E738+G738*M738,"")</f>
        <v>0</v>
      </c>
      <c r="O738">
        <f>Q737</f>
        <v>0</v>
      </c>
      <c r="P738">
        <f>IF(OR(NOT(A738),I738&lt;&gt;""),"",Journal!$L738)</f>
        <v>0</v>
      </c>
      <c r="Q738">
        <f>O738+IF(K738,V738,0)</f>
        <v>0</v>
      </c>
      <c r="R738">
        <f>IF(P738="","",H738*P738*C738*D738)</f>
        <v>0</v>
      </c>
      <c r="S738">
        <f>IF(K738,M738*P738*C738*D738,"")</f>
        <v>0</v>
      </c>
      <c r="T738">
        <f>IF(K738,-IF(F738&gt;0,F738*Journal!$E738*P738*C738*D738,P738*E738),"")</f>
        <v>0</v>
      </c>
      <c r="U738">
        <f>IF(K738,IF(S738&gt;0,"W",IF(S738&lt;0,"L","B")),"")</f>
        <v>0</v>
      </c>
      <c r="V738">
        <f>IF(K738,S738+T738,"")</f>
        <v>0</v>
      </c>
      <c r="W738">
        <f>IF(K738,V738/O738,"")</f>
        <v>0</v>
      </c>
      <c r="X738">
        <f>IF(K738,M738/H738,"")</f>
        <v>0</v>
      </c>
      <c r="Y738">
        <f>IF(AND(OR(J738="OK",J738="OPEN"),ISNUMBER(Journal!$G738)),G738*(Journal!$G738-Journal!$E738)/H738,"")</f>
        <v>0</v>
      </c>
      <c r="Z738">
        <f>IF(AA738="","",IF(AND(ISNUMBER(Settings!$D$5),ISNUMBER(Settings!$E$5),IF(Settings!$D$5&lt;=Settings!$E$5,AND(AA738&gt;=Settings!$D$5,AA738&lt;Settings!$E$5),OR(AA738&gt;=Settings!$D$5,AA738&lt;Settings!$E$5))),Settings!$A$5,IF(AND(ISNUMBER(Settings!$D$6),ISNUMBER(Settings!$E$6),IF(Settings!$D$6&lt;=Settings!$E$6,AND(AA738&gt;=Settings!$D$6,AA738&lt;Settings!$E$6),OR(AA738&gt;=Settings!$D$6,AA738&lt;Settings!$E$6))),Settings!$A$6,IF(AND(ISNUMBER(Settings!$D$7),ISNUMBER(Settings!$E$7),IF(Settings!$D$7&lt;=Settings!$E$7,AND(AA738&gt;=Settings!$D$7,AA738&lt;Settings!$E$7),OR(AA738&gt;=Settings!$D$7,AA738&lt;Settings!$E$7))),Settings!$A$7,IF(AND(ISNUMBER(Settings!$D$8),ISNUMBER(Settings!$E$8),IF(Settings!$D$8&lt;=Settings!$E$8,AND(AA738&gt;=Settings!$D$8,AA738&lt;Settings!$E$8),OR(AA738&gt;=Settings!$D$8,AA738&lt;Settings!$E$8))),Settings!$A$8,IF(AND(ISNUMBER(Settings!$D$9),ISNUMBER(Settings!$E$9),IF(Settings!$D$9&lt;=Settings!$E$9,AND(AA738&gt;=Settings!$D$9,AA738&lt;Settings!$E$9),OR(AA738&gt;=Settings!$D$9,AA738&lt;Settings!$E$9))),Settings!$A$9,IF(AND(ISNUMBER(Settings!$D$10),ISNUMBER(Settings!$E$10),IF(Settings!$D$10&lt;=Settings!$E$10,AND(AA738&gt;=Settings!$D$10,AA738&lt;Settings!$E$10),OR(AA738&gt;=Settings!$D$10,AA738&lt;Settings!$E$10))),Settings!$A$10,"")))))))</f>
        <v>0</v>
      </c>
      <c r="AA738">
        <f>IF(AND(A738,ISNUMBER(Journal!$B738)),MOD(ROUND(MOD(Journal!$B738,1)*1440,0)-ROUND(Journal!$D$8*60,0),1440),"")</f>
        <v>0</v>
      </c>
      <c r="AB738">
        <f>IF(G738=1,"LONG",IF(G738=-1,"SHORT",""))</f>
        <v>0</v>
      </c>
      <c r="AC738">
        <f>AC737+IF(K738,1,0)</f>
        <v>0</v>
      </c>
      <c r="AD738">
        <f>IF(K738,AC738,"")</f>
        <v>0</v>
      </c>
      <c r="AE738">
        <f>J738="OPEN"</f>
        <v>0</v>
      </c>
      <c r="AF738">
        <f>AND(J738&lt;&gt;"",J738&lt;&gt;"OK",J738&lt;&gt;"OPEN")</f>
        <v>0</v>
      </c>
      <c r="AH738">
        <v>727</v>
      </c>
      <c r="AI738">
        <f>IF(AH738&gt;$AZ$11,"",IF(AH738=0,Journal!$D$3,INDEX($Q$11:$Q$1010,MATCH(AH738,$AD$11:$AD$1010,0))))</f>
        <v>0</v>
      </c>
      <c r="AJ738">
        <v>728</v>
      </c>
      <c r="AK738">
        <f>IF(AJ738&gt;$AZ$11,"",INDEX($P$11:$P$1010,MATCH(AJ738,$AD$11:$AD$1010,0)))</f>
        <v>0</v>
      </c>
    </row>
    <row r="739" spans="1:37">
      <c r="A739">
        <f>COUNTA(Journal!A739:M739)&gt;0</f>
        <v>0</v>
      </c>
      <c r="B739">
        <f>IF(Journal!$C739="",0,IFERROR(MATCH(Journal!$C739,Markets!$A$5:$A$154,0),0))</f>
        <v>0</v>
      </c>
      <c r="C739">
        <f>IF(B739&gt;0,INDEX(Markets!$C$5:$C$154,B739),"")</f>
        <v>0</v>
      </c>
      <c r="D739">
        <f>IF(B739&gt;0,INDEX(Markets!$F$5:$F$154,B739),"")</f>
        <v>0</v>
      </c>
      <c r="E739">
        <f>IF(B739&gt;0,IF(INDEX(Markets!$G$5:$G$154,B739)="",Journal!$D$4,INDEX(Markets!$G$5:$G$154,B739)),"")</f>
        <v>0</v>
      </c>
      <c r="F739">
        <f>IF(B739&gt;0,N(INDEX(Markets!$H$5:$H$154,B739)),0)</f>
        <v>0</v>
      </c>
      <c r="G739">
        <f>IF(Journal!$D739="LONG",1,IF(Journal!$D739="SHORT",-1,0))</f>
        <v>0</v>
      </c>
      <c r="H739">
        <f>IF(AND(ISNUMBER(Journal!$E739),ISNUMBER(Journal!$F739)),ABS(Journal!$E739-Journal!$F739),"")</f>
        <v>0</v>
      </c>
      <c r="I739">
        <f>IF(NOT(A739),"",IF(Journal!$C739="","INSTRUMENT MISSING",IF(B739=0,"UNKNOWN INSTRUMENT",IF(OR(NOT(ISNUMBER(C739)),NOT(ISNUMBER(D739))),"INSTRUMENT SPECS MISSING",IF(OR(C739&lt;=0,D739&lt;=0),"INSTRUMENT SPECS MISSING",IF(NOT(ISNUMBER(Journal!$E739)),"ENTRY MISSING",IF(NOT(ISNUMBER(Journal!$F739)),"SL MISSING",IF(Journal!$F739=Journal!$E739,"SL = ENTRY",IF(G739=0,"DIRECTION MISSING",IF(G739*(Journal!$E739-Journal!$F739)&lt;=0,"SL WRONG SIDE",IF(NOT(AND(ISNUMBER(Journal!$L739),Journal!$L739&gt;0)),IF(TRUE,"LOTS MISSING","RISK MISSING"),"")))))))))))</f>
        <v>0</v>
      </c>
      <c r="J739">
        <f>IF(NOT(A739),"",IF(I739&lt;&gt;"",I739,IF(AND(ISNUMBER(Journal!$G739),G739*(Journal!$G739-Journal!$E739)&lt;=0),"TP1 WRONG SIDE",IF(AND(ISNUMBER(Journal!$H739),G739*(Journal!$H739-Journal!$E739)&lt;=0),"TP2 WRONG SIDE",IF(AND(ISNUMBER(Journal!$I739),G739*(Journal!$I739-Journal!$E739)&lt;=0),"TP3 WRONG SIDE",IF(Journal!$K739="","OPEN",IF(AND(Journal!$M739&lt;&gt;"",OR(NOT(ISNUMBER(Journal!$M739)),Journal!$M739&lt;=0,Journal!$M739&gt;=1)),"TP1 % INVALID",IF(Journal!$K739="SL","OK",IF(Journal!$K739="TP",IF(ISNUMBER(Journal!$G739),"OK","TP1 MISSING"),IF(Journal!$K739="Manual exit",IF(ISNUMBER(Journal!$J739),"OK","MANUAL MISSING"),IF(Journal!$K739="TP1 + Breakeven",IF(ISNUMBER(Journal!$G739),"OK","TP1 MISSING"),IF(Journal!$K739="TP1 + Manual",IF(ISNUMBER(Journal!$G739),IF(ISNUMBER(Journal!$J739),"OK","MANUAL MISSING"),IF(ISNUMBER(Journal!$J739),"TP1 MISSING","TP1 &amp; MANUAL MISSING")),IF(Journal!$K739="Multiple TP",IF(ISNUMBER(Journal!$G739),IF(ISNUMBER(Journal!$H739),"OK","TP2 MISSING"),IF(ISNUMBER(Journal!$H739),"TP1 MISSING","TP1 &amp; TP2 MISSING")),"UNKNOWN OUTCOME")))))))))))))</f>
        <v>0</v>
      </c>
      <c r="K739">
        <f>J739="OK"</f>
        <v>0</v>
      </c>
      <c r="L739">
        <f>IF(ISNUMBER(Journal!$M739),Journal!$M739,0.5)</f>
        <v>0</v>
      </c>
      <c r="M739">
        <f>IF(NOT(K739),"",G739*IF(Journal!$K739="SL",Journal!$F739-Journal!$E739,IF(Journal!$K739="TP",Journal!$G739-Journal!$E739,IF(Journal!$K739="Manual exit",Journal!$J739-Journal!$E739,IF(Journal!$K739="TP1 + Breakeven",L739*(Journal!$G739-Journal!$E739),IF(Journal!$K739="TP1 + Manual",L739*(Journal!$G739-Journal!$E739)+(1-L739)*(Journal!$J739-Journal!$E739),(Journal!$G739+Journal!$H739+IF(ISNUMBER(Journal!$I739),Journal!$I739,0))/IF(ISNUMBER(Journal!$I739),3,2)-Journal!$E739))))))</f>
        <v>0</v>
      </c>
      <c r="N739">
        <f>IF(K739,Journal!$E739+G739*M739,"")</f>
        <v>0</v>
      </c>
      <c r="O739">
        <f>Q738</f>
        <v>0</v>
      </c>
      <c r="P739">
        <f>IF(OR(NOT(A739),I739&lt;&gt;""),"",Journal!$L739)</f>
        <v>0</v>
      </c>
      <c r="Q739">
        <f>O739+IF(K739,V739,0)</f>
        <v>0</v>
      </c>
      <c r="R739">
        <f>IF(P739="","",H739*P739*C739*D739)</f>
        <v>0</v>
      </c>
      <c r="S739">
        <f>IF(K739,M739*P739*C739*D739,"")</f>
        <v>0</v>
      </c>
      <c r="T739">
        <f>IF(K739,-IF(F739&gt;0,F739*Journal!$E739*P739*C739*D739,P739*E739),"")</f>
        <v>0</v>
      </c>
      <c r="U739">
        <f>IF(K739,IF(S739&gt;0,"W",IF(S739&lt;0,"L","B")),"")</f>
        <v>0</v>
      </c>
      <c r="V739">
        <f>IF(K739,S739+T739,"")</f>
        <v>0</v>
      </c>
      <c r="W739">
        <f>IF(K739,V739/O739,"")</f>
        <v>0</v>
      </c>
      <c r="X739">
        <f>IF(K739,M739/H739,"")</f>
        <v>0</v>
      </c>
      <c r="Y739">
        <f>IF(AND(OR(J739="OK",J739="OPEN"),ISNUMBER(Journal!$G739)),G739*(Journal!$G739-Journal!$E739)/H739,"")</f>
        <v>0</v>
      </c>
      <c r="Z739">
        <f>IF(AA739="","",IF(AND(ISNUMBER(Settings!$D$5),ISNUMBER(Settings!$E$5),IF(Settings!$D$5&lt;=Settings!$E$5,AND(AA739&gt;=Settings!$D$5,AA739&lt;Settings!$E$5),OR(AA739&gt;=Settings!$D$5,AA739&lt;Settings!$E$5))),Settings!$A$5,IF(AND(ISNUMBER(Settings!$D$6),ISNUMBER(Settings!$E$6),IF(Settings!$D$6&lt;=Settings!$E$6,AND(AA739&gt;=Settings!$D$6,AA739&lt;Settings!$E$6),OR(AA739&gt;=Settings!$D$6,AA739&lt;Settings!$E$6))),Settings!$A$6,IF(AND(ISNUMBER(Settings!$D$7),ISNUMBER(Settings!$E$7),IF(Settings!$D$7&lt;=Settings!$E$7,AND(AA739&gt;=Settings!$D$7,AA739&lt;Settings!$E$7),OR(AA739&gt;=Settings!$D$7,AA739&lt;Settings!$E$7))),Settings!$A$7,IF(AND(ISNUMBER(Settings!$D$8),ISNUMBER(Settings!$E$8),IF(Settings!$D$8&lt;=Settings!$E$8,AND(AA739&gt;=Settings!$D$8,AA739&lt;Settings!$E$8),OR(AA739&gt;=Settings!$D$8,AA739&lt;Settings!$E$8))),Settings!$A$8,IF(AND(ISNUMBER(Settings!$D$9),ISNUMBER(Settings!$E$9),IF(Settings!$D$9&lt;=Settings!$E$9,AND(AA739&gt;=Settings!$D$9,AA739&lt;Settings!$E$9),OR(AA739&gt;=Settings!$D$9,AA739&lt;Settings!$E$9))),Settings!$A$9,IF(AND(ISNUMBER(Settings!$D$10),ISNUMBER(Settings!$E$10),IF(Settings!$D$10&lt;=Settings!$E$10,AND(AA739&gt;=Settings!$D$10,AA739&lt;Settings!$E$10),OR(AA739&gt;=Settings!$D$10,AA739&lt;Settings!$E$10))),Settings!$A$10,"")))))))</f>
        <v>0</v>
      </c>
      <c r="AA739">
        <f>IF(AND(A739,ISNUMBER(Journal!$B739)),MOD(ROUND(MOD(Journal!$B739,1)*1440,0)-ROUND(Journal!$D$8*60,0),1440),"")</f>
        <v>0</v>
      </c>
      <c r="AB739">
        <f>IF(G739=1,"LONG",IF(G739=-1,"SHORT",""))</f>
        <v>0</v>
      </c>
      <c r="AC739">
        <f>AC738+IF(K739,1,0)</f>
        <v>0</v>
      </c>
      <c r="AD739">
        <f>IF(K739,AC739,"")</f>
        <v>0</v>
      </c>
      <c r="AE739">
        <f>J739="OPEN"</f>
        <v>0</v>
      </c>
      <c r="AF739">
        <f>AND(J739&lt;&gt;"",J739&lt;&gt;"OK",J739&lt;&gt;"OPEN")</f>
        <v>0</v>
      </c>
      <c r="AH739">
        <v>728</v>
      </c>
      <c r="AI739">
        <f>IF(AH739&gt;$AZ$11,"",IF(AH739=0,Journal!$D$3,INDEX($Q$11:$Q$1010,MATCH(AH739,$AD$11:$AD$1010,0))))</f>
        <v>0</v>
      </c>
      <c r="AJ739">
        <v>729</v>
      </c>
      <c r="AK739">
        <f>IF(AJ739&gt;$AZ$11,"",INDEX($P$11:$P$1010,MATCH(AJ739,$AD$11:$AD$1010,0)))</f>
        <v>0</v>
      </c>
    </row>
    <row r="740" spans="1:37">
      <c r="A740">
        <f>COUNTA(Journal!A740:M740)&gt;0</f>
        <v>0</v>
      </c>
      <c r="B740">
        <f>IF(Journal!$C740="",0,IFERROR(MATCH(Journal!$C740,Markets!$A$5:$A$154,0),0))</f>
        <v>0</v>
      </c>
      <c r="C740">
        <f>IF(B740&gt;0,INDEX(Markets!$C$5:$C$154,B740),"")</f>
        <v>0</v>
      </c>
      <c r="D740">
        <f>IF(B740&gt;0,INDEX(Markets!$F$5:$F$154,B740),"")</f>
        <v>0</v>
      </c>
      <c r="E740">
        <f>IF(B740&gt;0,IF(INDEX(Markets!$G$5:$G$154,B740)="",Journal!$D$4,INDEX(Markets!$G$5:$G$154,B740)),"")</f>
        <v>0</v>
      </c>
      <c r="F740">
        <f>IF(B740&gt;0,N(INDEX(Markets!$H$5:$H$154,B740)),0)</f>
        <v>0</v>
      </c>
      <c r="G740">
        <f>IF(Journal!$D740="LONG",1,IF(Journal!$D740="SHORT",-1,0))</f>
        <v>0</v>
      </c>
      <c r="H740">
        <f>IF(AND(ISNUMBER(Journal!$E740),ISNUMBER(Journal!$F740)),ABS(Journal!$E740-Journal!$F740),"")</f>
        <v>0</v>
      </c>
      <c r="I740">
        <f>IF(NOT(A740),"",IF(Journal!$C740="","INSTRUMENT MISSING",IF(B740=0,"UNKNOWN INSTRUMENT",IF(OR(NOT(ISNUMBER(C740)),NOT(ISNUMBER(D740))),"INSTRUMENT SPECS MISSING",IF(OR(C740&lt;=0,D740&lt;=0),"INSTRUMENT SPECS MISSING",IF(NOT(ISNUMBER(Journal!$E740)),"ENTRY MISSING",IF(NOT(ISNUMBER(Journal!$F740)),"SL MISSING",IF(Journal!$F740=Journal!$E740,"SL = ENTRY",IF(G740=0,"DIRECTION MISSING",IF(G740*(Journal!$E740-Journal!$F740)&lt;=0,"SL WRONG SIDE",IF(NOT(AND(ISNUMBER(Journal!$L740),Journal!$L740&gt;0)),IF(TRUE,"LOTS MISSING","RISK MISSING"),"")))))))))))</f>
        <v>0</v>
      </c>
      <c r="J740">
        <f>IF(NOT(A740),"",IF(I740&lt;&gt;"",I740,IF(AND(ISNUMBER(Journal!$G740),G740*(Journal!$G740-Journal!$E740)&lt;=0),"TP1 WRONG SIDE",IF(AND(ISNUMBER(Journal!$H740),G740*(Journal!$H740-Journal!$E740)&lt;=0),"TP2 WRONG SIDE",IF(AND(ISNUMBER(Journal!$I740),G740*(Journal!$I740-Journal!$E740)&lt;=0),"TP3 WRONG SIDE",IF(Journal!$K740="","OPEN",IF(AND(Journal!$M740&lt;&gt;"",OR(NOT(ISNUMBER(Journal!$M740)),Journal!$M740&lt;=0,Journal!$M740&gt;=1)),"TP1 % INVALID",IF(Journal!$K740="SL","OK",IF(Journal!$K740="TP",IF(ISNUMBER(Journal!$G740),"OK","TP1 MISSING"),IF(Journal!$K740="Manual exit",IF(ISNUMBER(Journal!$J740),"OK","MANUAL MISSING"),IF(Journal!$K740="TP1 + Breakeven",IF(ISNUMBER(Journal!$G740),"OK","TP1 MISSING"),IF(Journal!$K740="TP1 + Manual",IF(ISNUMBER(Journal!$G740),IF(ISNUMBER(Journal!$J740),"OK","MANUAL MISSING"),IF(ISNUMBER(Journal!$J740),"TP1 MISSING","TP1 &amp; MANUAL MISSING")),IF(Journal!$K740="Multiple TP",IF(ISNUMBER(Journal!$G740),IF(ISNUMBER(Journal!$H740),"OK","TP2 MISSING"),IF(ISNUMBER(Journal!$H740),"TP1 MISSING","TP1 &amp; TP2 MISSING")),"UNKNOWN OUTCOME")))))))))))))</f>
        <v>0</v>
      </c>
      <c r="K740">
        <f>J740="OK"</f>
        <v>0</v>
      </c>
      <c r="L740">
        <f>IF(ISNUMBER(Journal!$M740),Journal!$M740,0.5)</f>
        <v>0</v>
      </c>
      <c r="M740">
        <f>IF(NOT(K740),"",G740*IF(Journal!$K740="SL",Journal!$F740-Journal!$E740,IF(Journal!$K740="TP",Journal!$G740-Journal!$E740,IF(Journal!$K740="Manual exit",Journal!$J740-Journal!$E740,IF(Journal!$K740="TP1 + Breakeven",L740*(Journal!$G740-Journal!$E740),IF(Journal!$K740="TP1 + Manual",L740*(Journal!$G740-Journal!$E740)+(1-L740)*(Journal!$J740-Journal!$E740),(Journal!$G740+Journal!$H740+IF(ISNUMBER(Journal!$I740),Journal!$I740,0))/IF(ISNUMBER(Journal!$I740),3,2)-Journal!$E740))))))</f>
        <v>0</v>
      </c>
      <c r="N740">
        <f>IF(K740,Journal!$E740+G740*M740,"")</f>
        <v>0</v>
      </c>
      <c r="O740">
        <f>Q739</f>
        <v>0</v>
      </c>
      <c r="P740">
        <f>IF(OR(NOT(A740),I740&lt;&gt;""),"",Journal!$L740)</f>
        <v>0</v>
      </c>
      <c r="Q740">
        <f>O740+IF(K740,V740,0)</f>
        <v>0</v>
      </c>
      <c r="R740">
        <f>IF(P740="","",H740*P740*C740*D740)</f>
        <v>0</v>
      </c>
      <c r="S740">
        <f>IF(K740,M740*P740*C740*D740,"")</f>
        <v>0</v>
      </c>
      <c r="T740">
        <f>IF(K740,-IF(F740&gt;0,F740*Journal!$E740*P740*C740*D740,P740*E740),"")</f>
        <v>0</v>
      </c>
      <c r="U740">
        <f>IF(K740,IF(S740&gt;0,"W",IF(S740&lt;0,"L","B")),"")</f>
        <v>0</v>
      </c>
      <c r="V740">
        <f>IF(K740,S740+T740,"")</f>
        <v>0</v>
      </c>
      <c r="W740">
        <f>IF(K740,V740/O740,"")</f>
        <v>0</v>
      </c>
      <c r="X740">
        <f>IF(K740,M740/H740,"")</f>
        <v>0</v>
      </c>
      <c r="Y740">
        <f>IF(AND(OR(J740="OK",J740="OPEN"),ISNUMBER(Journal!$G740)),G740*(Journal!$G740-Journal!$E740)/H740,"")</f>
        <v>0</v>
      </c>
      <c r="Z740">
        <f>IF(AA740="","",IF(AND(ISNUMBER(Settings!$D$5),ISNUMBER(Settings!$E$5),IF(Settings!$D$5&lt;=Settings!$E$5,AND(AA740&gt;=Settings!$D$5,AA740&lt;Settings!$E$5),OR(AA740&gt;=Settings!$D$5,AA740&lt;Settings!$E$5))),Settings!$A$5,IF(AND(ISNUMBER(Settings!$D$6),ISNUMBER(Settings!$E$6),IF(Settings!$D$6&lt;=Settings!$E$6,AND(AA740&gt;=Settings!$D$6,AA740&lt;Settings!$E$6),OR(AA740&gt;=Settings!$D$6,AA740&lt;Settings!$E$6))),Settings!$A$6,IF(AND(ISNUMBER(Settings!$D$7),ISNUMBER(Settings!$E$7),IF(Settings!$D$7&lt;=Settings!$E$7,AND(AA740&gt;=Settings!$D$7,AA740&lt;Settings!$E$7),OR(AA740&gt;=Settings!$D$7,AA740&lt;Settings!$E$7))),Settings!$A$7,IF(AND(ISNUMBER(Settings!$D$8),ISNUMBER(Settings!$E$8),IF(Settings!$D$8&lt;=Settings!$E$8,AND(AA740&gt;=Settings!$D$8,AA740&lt;Settings!$E$8),OR(AA740&gt;=Settings!$D$8,AA740&lt;Settings!$E$8))),Settings!$A$8,IF(AND(ISNUMBER(Settings!$D$9),ISNUMBER(Settings!$E$9),IF(Settings!$D$9&lt;=Settings!$E$9,AND(AA740&gt;=Settings!$D$9,AA740&lt;Settings!$E$9),OR(AA740&gt;=Settings!$D$9,AA740&lt;Settings!$E$9))),Settings!$A$9,IF(AND(ISNUMBER(Settings!$D$10),ISNUMBER(Settings!$E$10),IF(Settings!$D$10&lt;=Settings!$E$10,AND(AA740&gt;=Settings!$D$10,AA740&lt;Settings!$E$10),OR(AA740&gt;=Settings!$D$10,AA740&lt;Settings!$E$10))),Settings!$A$10,"")))))))</f>
        <v>0</v>
      </c>
      <c r="AA740">
        <f>IF(AND(A740,ISNUMBER(Journal!$B740)),MOD(ROUND(MOD(Journal!$B740,1)*1440,0)-ROUND(Journal!$D$8*60,0),1440),"")</f>
        <v>0</v>
      </c>
      <c r="AB740">
        <f>IF(G740=1,"LONG",IF(G740=-1,"SHORT",""))</f>
        <v>0</v>
      </c>
      <c r="AC740">
        <f>AC739+IF(K740,1,0)</f>
        <v>0</v>
      </c>
      <c r="AD740">
        <f>IF(K740,AC740,"")</f>
        <v>0</v>
      </c>
      <c r="AE740">
        <f>J740="OPEN"</f>
        <v>0</v>
      </c>
      <c r="AF740">
        <f>AND(J740&lt;&gt;"",J740&lt;&gt;"OK",J740&lt;&gt;"OPEN")</f>
        <v>0</v>
      </c>
      <c r="AH740">
        <v>729</v>
      </c>
      <c r="AI740">
        <f>IF(AH740&gt;$AZ$11,"",IF(AH740=0,Journal!$D$3,INDEX($Q$11:$Q$1010,MATCH(AH740,$AD$11:$AD$1010,0))))</f>
        <v>0</v>
      </c>
      <c r="AJ740">
        <v>730</v>
      </c>
      <c r="AK740">
        <f>IF(AJ740&gt;$AZ$11,"",INDEX($P$11:$P$1010,MATCH(AJ740,$AD$11:$AD$1010,0)))</f>
        <v>0</v>
      </c>
    </row>
    <row r="741" spans="1:37">
      <c r="A741">
        <f>COUNTA(Journal!A741:M741)&gt;0</f>
        <v>0</v>
      </c>
      <c r="B741">
        <f>IF(Journal!$C741="",0,IFERROR(MATCH(Journal!$C741,Markets!$A$5:$A$154,0),0))</f>
        <v>0</v>
      </c>
      <c r="C741">
        <f>IF(B741&gt;0,INDEX(Markets!$C$5:$C$154,B741),"")</f>
        <v>0</v>
      </c>
      <c r="D741">
        <f>IF(B741&gt;0,INDEX(Markets!$F$5:$F$154,B741),"")</f>
        <v>0</v>
      </c>
      <c r="E741">
        <f>IF(B741&gt;0,IF(INDEX(Markets!$G$5:$G$154,B741)="",Journal!$D$4,INDEX(Markets!$G$5:$G$154,B741)),"")</f>
        <v>0</v>
      </c>
      <c r="F741">
        <f>IF(B741&gt;0,N(INDEX(Markets!$H$5:$H$154,B741)),0)</f>
        <v>0</v>
      </c>
      <c r="G741">
        <f>IF(Journal!$D741="LONG",1,IF(Journal!$D741="SHORT",-1,0))</f>
        <v>0</v>
      </c>
      <c r="H741">
        <f>IF(AND(ISNUMBER(Journal!$E741),ISNUMBER(Journal!$F741)),ABS(Journal!$E741-Journal!$F741),"")</f>
        <v>0</v>
      </c>
      <c r="I741">
        <f>IF(NOT(A741),"",IF(Journal!$C741="","INSTRUMENT MISSING",IF(B741=0,"UNKNOWN INSTRUMENT",IF(OR(NOT(ISNUMBER(C741)),NOT(ISNUMBER(D741))),"INSTRUMENT SPECS MISSING",IF(OR(C741&lt;=0,D741&lt;=0),"INSTRUMENT SPECS MISSING",IF(NOT(ISNUMBER(Journal!$E741)),"ENTRY MISSING",IF(NOT(ISNUMBER(Journal!$F741)),"SL MISSING",IF(Journal!$F741=Journal!$E741,"SL = ENTRY",IF(G741=0,"DIRECTION MISSING",IF(G741*(Journal!$E741-Journal!$F741)&lt;=0,"SL WRONG SIDE",IF(NOT(AND(ISNUMBER(Journal!$L741),Journal!$L741&gt;0)),IF(TRUE,"LOTS MISSING","RISK MISSING"),"")))))))))))</f>
        <v>0</v>
      </c>
      <c r="J741">
        <f>IF(NOT(A741),"",IF(I741&lt;&gt;"",I741,IF(AND(ISNUMBER(Journal!$G741),G741*(Journal!$G741-Journal!$E741)&lt;=0),"TP1 WRONG SIDE",IF(AND(ISNUMBER(Journal!$H741),G741*(Journal!$H741-Journal!$E741)&lt;=0),"TP2 WRONG SIDE",IF(AND(ISNUMBER(Journal!$I741),G741*(Journal!$I741-Journal!$E741)&lt;=0),"TP3 WRONG SIDE",IF(Journal!$K741="","OPEN",IF(AND(Journal!$M741&lt;&gt;"",OR(NOT(ISNUMBER(Journal!$M741)),Journal!$M741&lt;=0,Journal!$M741&gt;=1)),"TP1 % INVALID",IF(Journal!$K741="SL","OK",IF(Journal!$K741="TP",IF(ISNUMBER(Journal!$G741),"OK","TP1 MISSING"),IF(Journal!$K741="Manual exit",IF(ISNUMBER(Journal!$J741),"OK","MANUAL MISSING"),IF(Journal!$K741="TP1 + Breakeven",IF(ISNUMBER(Journal!$G741),"OK","TP1 MISSING"),IF(Journal!$K741="TP1 + Manual",IF(ISNUMBER(Journal!$G741),IF(ISNUMBER(Journal!$J741),"OK","MANUAL MISSING"),IF(ISNUMBER(Journal!$J741),"TP1 MISSING","TP1 &amp; MANUAL MISSING")),IF(Journal!$K741="Multiple TP",IF(ISNUMBER(Journal!$G741),IF(ISNUMBER(Journal!$H741),"OK","TP2 MISSING"),IF(ISNUMBER(Journal!$H741),"TP1 MISSING","TP1 &amp; TP2 MISSING")),"UNKNOWN OUTCOME")))))))))))))</f>
        <v>0</v>
      </c>
      <c r="K741">
        <f>J741="OK"</f>
        <v>0</v>
      </c>
      <c r="L741">
        <f>IF(ISNUMBER(Journal!$M741),Journal!$M741,0.5)</f>
        <v>0</v>
      </c>
      <c r="M741">
        <f>IF(NOT(K741),"",G741*IF(Journal!$K741="SL",Journal!$F741-Journal!$E741,IF(Journal!$K741="TP",Journal!$G741-Journal!$E741,IF(Journal!$K741="Manual exit",Journal!$J741-Journal!$E741,IF(Journal!$K741="TP1 + Breakeven",L741*(Journal!$G741-Journal!$E741),IF(Journal!$K741="TP1 + Manual",L741*(Journal!$G741-Journal!$E741)+(1-L741)*(Journal!$J741-Journal!$E741),(Journal!$G741+Journal!$H741+IF(ISNUMBER(Journal!$I741),Journal!$I741,0))/IF(ISNUMBER(Journal!$I741),3,2)-Journal!$E741))))))</f>
        <v>0</v>
      </c>
      <c r="N741">
        <f>IF(K741,Journal!$E741+G741*M741,"")</f>
        <v>0</v>
      </c>
      <c r="O741">
        <f>Q740</f>
        <v>0</v>
      </c>
      <c r="P741">
        <f>IF(OR(NOT(A741),I741&lt;&gt;""),"",Journal!$L741)</f>
        <v>0</v>
      </c>
      <c r="Q741">
        <f>O741+IF(K741,V741,0)</f>
        <v>0</v>
      </c>
      <c r="R741">
        <f>IF(P741="","",H741*P741*C741*D741)</f>
        <v>0</v>
      </c>
      <c r="S741">
        <f>IF(K741,M741*P741*C741*D741,"")</f>
        <v>0</v>
      </c>
      <c r="T741">
        <f>IF(K741,-IF(F741&gt;0,F741*Journal!$E741*P741*C741*D741,P741*E741),"")</f>
        <v>0</v>
      </c>
      <c r="U741">
        <f>IF(K741,IF(S741&gt;0,"W",IF(S741&lt;0,"L","B")),"")</f>
        <v>0</v>
      </c>
      <c r="V741">
        <f>IF(K741,S741+T741,"")</f>
        <v>0</v>
      </c>
      <c r="W741">
        <f>IF(K741,V741/O741,"")</f>
        <v>0</v>
      </c>
      <c r="X741">
        <f>IF(K741,M741/H741,"")</f>
        <v>0</v>
      </c>
      <c r="Y741">
        <f>IF(AND(OR(J741="OK",J741="OPEN"),ISNUMBER(Journal!$G741)),G741*(Journal!$G741-Journal!$E741)/H741,"")</f>
        <v>0</v>
      </c>
      <c r="Z741">
        <f>IF(AA741="","",IF(AND(ISNUMBER(Settings!$D$5),ISNUMBER(Settings!$E$5),IF(Settings!$D$5&lt;=Settings!$E$5,AND(AA741&gt;=Settings!$D$5,AA741&lt;Settings!$E$5),OR(AA741&gt;=Settings!$D$5,AA741&lt;Settings!$E$5))),Settings!$A$5,IF(AND(ISNUMBER(Settings!$D$6),ISNUMBER(Settings!$E$6),IF(Settings!$D$6&lt;=Settings!$E$6,AND(AA741&gt;=Settings!$D$6,AA741&lt;Settings!$E$6),OR(AA741&gt;=Settings!$D$6,AA741&lt;Settings!$E$6))),Settings!$A$6,IF(AND(ISNUMBER(Settings!$D$7),ISNUMBER(Settings!$E$7),IF(Settings!$D$7&lt;=Settings!$E$7,AND(AA741&gt;=Settings!$D$7,AA741&lt;Settings!$E$7),OR(AA741&gt;=Settings!$D$7,AA741&lt;Settings!$E$7))),Settings!$A$7,IF(AND(ISNUMBER(Settings!$D$8),ISNUMBER(Settings!$E$8),IF(Settings!$D$8&lt;=Settings!$E$8,AND(AA741&gt;=Settings!$D$8,AA741&lt;Settings!$E$8),OR(AA741&gt;=Settings!$D$8,AA741&lt;Settings!$E$8))),Settings!$A$8,IF(AND(ISNUMBER(Settings!$D$9),ISNUMBER(Settings!$E$9),IF(Settings!$D$9&lt;=Settings!$E$9,AND(AA741&gt;=Settings!$D$9,AA741&lt;Settings!$E$9),OR(AA741&gt;=Settings!$D$9,AA741&lt;Settings!$E$9))),Settings!$A$9,IF(AND(ISNUMBER(Settings!$D$10),ISNUMBER(Settings!$E$10),IF(Settings!$D$10&lt;=Settings!$E$10,AND(AA741&gt;=Settings!$D$10,AA741&lt;Settings!$E$10),OR(AA741&gt;=Settings!$D$10,AA741&lt;Settings!$E$10))),Settings!$A$10,"")))))))</f>
        <v>0</v>
      </c>
      <c r="AA741">
        <f>IF(AND(A741,ISNUMBER(Journal!$B741)),MOD(ROUND(MOD(Journal!$B741,1)*1440,0)-ROUND(Journal!$D$8*60,0),1440),"")</f>
        <v>0</v>
      </c>
      <c r="AB741">
        <f>IF(G741=1,"LONG",IF(G741=-1,"SHORT",""))</f>
        <v>0</v>
      </c>
      <c r="AC741">
        <f>AC740+IF(K741,1,0)</f>
        <v>0</v>
      </c>
      <c r="AD741">
        <f>IF(K741,AC741,"")</f>
        <v>0</v>
      </c>
      <c r="AE741">
        <f>J741="OPEN"</f>
        <v>0</v>
      </c>
      <c r="AF741">
        <f>AND(J741&lt;&gt;"",J741&lt;&gt;"OK",J741&lt;&gt;"OPEN")</f>
        <v>0</v>
      </c>
      <c r="AH741">
        <v>730</v>
      </c>
      <c r="AI741">
        <f>IF(AH741&gt;$AZ$11,"",IF(AH741=0,Journal!$D$3,INDEX($Q$11:$Q$1010,MATCH(AH741,$AD$11:$AD$1010,0))))</f>
        <v>0</v>
      </c>
      <c r="AJ741">
        <v>731</v>
      </c>
      <c r="AK741">
        <f>IF(AJ741&gt;$AZ$11,"",INDEX($P$11:$P$1010,MATCH(AJ741,$AD$11:$AD$1010,0)))</f>
        <v>0</v>
      </c>
    </row>
    <row r="742" spans="1:37">
      <c r="A742">
        <f>COUNTA(Journal!A742:M742)&gt;0</f>
        <v>0</v>
      </c>
      <c r="B742">
        <f>IF(Journal!$C742="",0,IFERROR(MATCH(Journal!$C742,Markets!$A$5:$A$154,0),0))</f>
        <v>0</v>
      </c>
      <c r="C742">
        <f>IF(B742&gt;0,INDEX(Markets!$C$5:$C$154,B742),"")</f>
        <v>0</v>
      </c>
      <c r="D742">
        <f>IF(B742&gt;0,INDEX(Markets!$F$5:$F$154,B742),"")</f>
        <v>0</v>
      </c>
      <c r="E742">
        <f>IF(B742&gt;0,IF(INDEX(Markets!$G$5:$G$154,B742)="",Journal!$D$4,INDEX(Markets!$G$5:$G$154,B742)),"")</f>
        <v>0</v>
      </c>
      <c r="F742">
        <f>IF(B742&gt;0,N(INDEX(Markets!$H$5:$H$154,B742)),0)</f>
        <v>0</v>
      </c>
      <c r="G742">
        <f>IF(Journal!$D742="LONG",1,IF(Journal!$D742="SHORT",-1,0))</f>
        <v>0</v>
      </c>
      <c r="H742">
        <f>IF(AND(ISNUMBER(Journal!$E742),ISNUMBER(Journal!$F742)),ABS(Journal!$E742-Journal!$F742),"")</f>
        <v>0</v>
      </c>
      <c r="I742">
        <f>IF(NOT(A742),"",IF(Journal!$C742="","INSTRUMENT MISSING",IF(B742=0,"UNKNOWN INSTRUMENT",IF(OR(NOT(ISNUMBER(C742)),NOT(ISNUMBER(D742))),"INSTRUMENT SPECS MISSING",IF(OR(C742&lt;=0,D742&lt;=0),"INSTRUMENT SPECS MISSING",IF(NOT(ISNUMBER(Journal!$E742)),"ENTRY MISSING",IF(NOT(ISNUMBER(Journal!$F742)),"SL MISSING",IF(Journal!$F742=Journal!$E742,"SL = ENTRY",IF(G742=0,"DIRECTION MISSING",IF(G742*(Journal!$E742-Journal!$F742)&lt;=0,"SL WRONG SIDE",IF(NOT(AND(ISNUMBER(Journal!$L742),Journal!$L742&gt;0)),IF(TRUE,"LOTS MISSING","RISK MISSING"),"")))))))))))</f>
        <v>0</v>
      </c>
      <c r="J742">
        <f>IF(NOT(A742),"",IF(I742&lt;&gt;"",I742,IF(AND(ISNUMBER(Journal!$G742),G742*(Journal!$G742-Journal!$E742)&lt;=0),"TP1 WRONG SIDE",IF(AND(ISNUMBER(Journal!$H742),G742*(Journal!$H742-Journal!$E742)&lt;=0),"TP2 WRONG SIDE",IF(AND(ISNUMBER(Journal!$I742),G742*(Journal!$I742-Journal!$E742)&lt;=0),"TP3 WRONG SIDE",IF(Journal!$K742="","OPEN",IF(AND(Journal!$M742&lt;&gt;"",OR(NOT(ISNUMBER(Journal!$M742)),Journal!$M742&lt;=0,Journal!$M742&gt;=1)),"TP1 % INVALID",IF(Journal!$K742="SL","OK",IF(Journal!$K742="TP",IF(ISNUMBER(Journal!$G742),"OK","TP1 MISSING"),IF(Journal!$K742="Manual exit",IF(ISNUMBER(Journal!$J742),"OK","MANUAL MISSING"),IF(Journal!$K742="TP1 + Breakeven",IF(ISNUMBER(Journal!$G742),"OK","TP1 MISSING"),IF(Journal!$K742="TP1 + Manual",IF(ISNUMBER(Journal!$G742),IF(ISNUMBER(Journal!$J742),"OK","MANUAL MISSING"),IF(ISNUMBER(Journal!$J742),"TP1 MISSING","TP1 &amp; MANUAL MISSING")),IF(Journal!$K742="Multiple TP",IF(ISNUMBER(Journal!$G742),IF(ISNUMBER(Journal!$H742),"OK","TP2 MISSING"),IF(ISNUMBER(Journal!$H742),"TP1 MISSING","TP1 &amp; TP2 MISSING")),"UNKNOWN OUTCOME")))))))))))))</f>
        <v>0</v>
      </c>
      <c r="K742">
        <f>J742="OK"</f>
        <v>0</v>
      </c>
      <c r="L742">
        <f>IF(ISNUMBER(Journal!$M742),Journal!$M742,0.5)</f>
        <v>0</v>
      </c>
      <c r="M742">
        <f>IF(NOT(K742),"",G742*IF(Journal!$K742="SL",Journal!$F742-Journal!$E742,IF(Journal!$K742="TP",Journal!$G742-Journal!$E742,IF(Journal!$K742="Manual exit",Journal!$J742-Journal!$E742,IF(Journal!$K742="TP1 + Breakeven",L742*(Journal!$G742-Journal!$E742),IF(Journal!$K742="TP1 + Manual",L742*(Journal!$G742-Journal!$E742)+(1-L742)*(Journal!$J742-Journal!$E742),(Journal!$G742+Journal!$H742+IF(ISNUMBER(Journal!$I742),Journal!$I742,0))/IF(ISNUMBER(Journal!$I742),3,2)-Journal!$E742))))))</f>
        <v>0</v>
      </c>
      <c r="N742">
        <f>IF(K742,Journal!$E742+G742*M742,"")</f>
        <v>0</v>
      </c>
      <c r="O742">
        <f>Q741</f>
        <v>0</v>
      </c>
      <c r="P742">
        <f>IF(OR(NOT(A742),I742&lt;&gt;""),"",Journal!$L742)</f>
        <v>0</v>
      </c>
      <c r="Q742">
        <f>O742+IF(K742,V742,0)</f>
        <v>0</v>
      </c>
      <c r="R742">
        <f>IF(P742="","",H742*P742*C742*D742)</f>
        <v>0</v>
      </c>
      <c r="S742">
        <f>IF(K742,M742*P742*C742*D742,"")</f>
        <v>0</v>
      </c>
      <c r="T742">
        <f>IF(K742,-IF(F742&gt;0,F742*Journal!$E742*P742*C742*D742,P742*E742),"")</f>
        <v>0</v>
      </c>
      <c r="U742">
        <f>IF(K742,IF(S742&gt;0,"W",IF(S742&lt;0,"L","B")),"")</f>
        <v>0</v>
      </c>
      <c r="V742">
        <f>IF(K742,S742+T742,"")</f>
        <v>0</v>
      </c>
      <c r="W742">
        <f>IF(K742,V742/O742,"")</f>
        <v>0</v>
      </c>
      <c r="X742">
        <f>IF(K742,M742/H742,"")</f>
        <v>0</v>
      </c>
      <c r="Y742">
        <f>IF(AND(OR(J742="OK",J742="OPEN"),ISNUMBER(Journal!$G742)),G742*(Journal!$G742-Journal!$E742)/H742,"")</f>
        <v>0</v>
      </c>
      <c r="Z742">
        <f>IF(AA742="","",IF(AND(ISNUMBER(Settings!$D$5),ISNUMBER(Settings!$E$5),IF(Settings!$D$5&lt;=Settings!$E$5,AND(AA742&gt;=Settings!$D$5,AA742&lt;Settings!$E$5),OR(AA742&gt;=Settings!$D$5,AA742&lt;Settings!$E$5))),Settings!$A$5,IF(AND(ISNUMBER(Settings!$D$6),ISNUMBER(Settings!$E$6),IF(Settings!$D$6&lt;=Settings!$E$6,AND(AA742&gt;=Settings!$D$6,AA742&lt;Settings!$E$6),OR(AA742&gt;=Settings!$D$6,AA742&lt;Settings!$E$6))),Settings!$A$6,IF(AND(ISNUMBER(Settings!$D$7),ISNUMBER(Settings!$E$7),IF(Settings!$D$7&lt;=Settings!$E$7,AND(AA742&gt;=Settings!$D$7,AA742&lt;Settings!$E$7),OR(AA742&gt;=Settings!$D$7,AA742&lt;Settings!$E$7))),Settings!$A$7,IF(AND(ISNUMBER(Settings!$D$8),ISNUMBER(Settings!$E$8),IF(Settings!$D$8&lt;=Settings!$E$8,AND(AA742&gt;=Settings!$D$8,AA742&lt;Settings!$E$8),OR(AA742&gt;=Settings!$D$8,AA742&lt;Settings!$E$8))),Settings!$A$8,IF(AND(ISNUMBER(Settings!$D$9),ISNUMBER(Settings!$E$9),IF(Settings!$D$9&lt;=Settings!$E$9,AND(AA742&gt;=Settings!$D$9,AA742&lt;Settings!$E$9),OR(AA742&gt;=Settings!$D$9,AA742&lt;Settings!$E$9))),Settings!$A$9,IF(AND(ISNUMBER(Settings!$D$10),ISNUMBER(Settings!$E$10),IF(Settings!$D$10&lt;=Settings!$E$10,AND(AA742&gt;=Settings!$D$10,AA742&lt;Settings!$E$10),OR(AA742&gt;=Settings!$D$10,AA742&lt;Settings!$E$10))),Settings!$A$10,"")))))))</f>
        <v>0</v>
      </c>
      <c r="AA742">
        <f>IF(AND(A742,ISNUMBER(Journal!$B742)),MOD(ROUND(MOD(Journal!$B742,1)*1440,0)-ROUND(Journal!$D$8*60,0),1440),"")</f>
        <v>0</v>
      </c>
      <c r="AB742">
        <f>IF(G742=1,"LONG",IF(G742=-1,"SHORT",""))</f>
        <v>0</v>
      </c>
      <c r="AC742">
        <f>AC741+IF(K742,1,0)</f>
        <v>0</v>
      </c>
      <c r="AD742">
        <f>IF(K742,AC742,"")</f>
        <v>0</v>
      </c>
      <c r="AE742">
        <f>J742="OPEN"</f>
        <v>0</v>
      </c>
      <c r="AF742">
        <f>AND(J742&lt;&gt;"",J742&lt;&gt;"OK",J742&lt;&gt;"OPEN")</f>
        <v>0</v>
      </c>
      <c r="AH742">
        <v>731</v>
      </c>
      <c r="AI742">
        <f>IF(AH742&gt;$AZ$11,"",IF(AH742=0,Journal!$D$3,INDEX($Q$11:$Q$1010,MATCH(AH742,$AD$11:$AD$1010,0))))</f>
        <v>0</v>
      </c>
      <c r="AJ742">
        <v>732</v>
      </c>
      <c r="AK742">
        <f>IF(AJ742&gt;$AZ$11,"",INDEX($P$11:$P$1010,MATCH(AJ742,$AD$11:$AD$1010,0)))</f>
        <v>0</v>
      </c>
    </row>
    <row r="743" spans="1:37">
      <c r="A743">
        <f>COUNTA(Journal!A743:M743)&gt;0</f>
        <v>0</v>
      </c>
      <c r="B743">
        <f>IF(Journal!$C743="",0,IFERROR(MATCH(Journal!$C743,Markets!$A$5:$A$154,0),0))</f>
        <v>0</v>
      </c>
      <c r="C743">
        <f>IF(B743&gt;0,INDEX(Markets!$C$5:$C$154,B743),"")</f>
        <v>0</v>
      </c>
      <c r="D743">
        <f>IF(B743&gt;0,INDEX(Markets!$F$5:$F$154,B743),"")</f>
        <v>0</v>
      </c>
      <c r="E743">
        <f>IF(B743&gt;0,IF(INDEX(Markets!$G$5:$G$154,B743)="",Journal!$D$4,INDEX(Markets!$G$5:$G$154,B743)),"")</f>
        <v>0</v>
      </c>
      <c r="F743">
        <f>IF(B743&gt;0,N(INDEX(Markets!$H$5:$H$154,B743)),0)</f>
        <v>0</v>
      </c>
      <c r="G743">
        <f>IF(Journal!$D743="LONG",1,IF(Journal!$D743="SHORT",-1,0))</f>
        <v>0</v>
      </c>
      <c r="H743">
        <f>IF(AND(ISNUMBER(Journal!$E743),ISNUMBER(Journal!$F743)),ABS(Journal!$E743-Journal!$F743),"")</f>
        <v>0</v>
      </c>
      <c r="I743">
        <f>IF(NOT(A743),"",IF(Journal!$C743="","INSTRUMENT MISSING",IF(B743=0,"UNKNOWN INSTRUMENT",IF(OR(NOT(ISNUMBER(C743)),NOT(ISNUMBER(D743))),"INSTRUMENT SPECS MISSING",IF(OR(C743&lt;=0,D743&lt;=0),"INSTRUMENT SPECS MISSING",IF(NOT(ISNUMBER(Journal!$E743)),"ENTRY MISSING",IF(NOT(ISNUMBER(Journal!$F743)),"SL MISSING",IF(Journal!$F743=Journal!$E743,"SL = ENTRY",IF(G743=0,"DIRECTION MISSING",IF(G743*(Journal!$E743-Journal!$F743)&lt;=0,"SL WRONG SIDE",IF(NOT(AND(ISNUMBER(Journal!$L743),Journal!$L743&gt;0)),IF(TRUE,"LOTS MISSING","RISK MISSING"),"")))))))))))</f>
        <v>0</v>
      </c>
      <c r="J743">
        <f>IF(NOT(A743),"",IF(I743&lt;&gt;"",I743,IF(AND(ISNUMBER(Journal!$G743),G743*(Journal!$G743-Journal!$E743)&lt;=0),"TP1 WRONG SIDE",IF(AND(ISNUMBER(Journal!$H743),G743*(Journal!$H743-Journal!$E743)&lt;=0),"TP2 WRONG SIDE",IF(AND(ISNUMBER(Journal!$I743),G743*(Journal!$I743-Journal!$E743)&lt;=0),"TP3 WRONG SIDE",IF(Journal!$K743="","OPEN",IF(AND(Journal!$M743&lt;&gt;"",OR(NOT(ISNUMBER(Journal!$M743)),Journal!$M743&lt;=0,Journal!$M743&gt;=1)),"TP1 % INVALID",IF(Journal!$K743="SL","OK",IF(Journal!$K743="TP",IF(ISNUMBER(Journal!$G743),"OK","TP1 MISSING"),IF(Journal!$K743="Manual exit",IF(ISNUMBER(Journal!$J743),"OK","MANUAL MISSING"),IF(Journal!$K743="TP1 + Breakeven",IF(ISNUMBER(Journal!$G743),"OK","TP1 MISSING"),IF(Journal!$K743="TP1 + Manual",IF(ISNUMBER(Journal!$G743),IF(ISNUMBER(Journal!$J743),"OK","MANUAL MISSING"),IF(ISNUMBER(Journal!$J743),"TP1 MISSING","TP1 &amp; MANUAL MISSING")),IF(Journal!$K743="Multiple TP",IF(ISNUMBER(Journal!$G743),IF(ISNUMBER(Journal!$H743),"OK","TP2 MISSING"),IF(ISNUMBER(Journal!$H743),"TP1 MISSING","TP1 &amp; TP2 MISSING")),"UNKNOWN OUTCOME")))))))))))))</f>
        <v>0</v>
      </c>
      <c r="K743">
        <f>J743="OK"</f>
        <v>0</v>
      </c>
      <c r="L743">
        <f>IF(ISNUMBER(Journal!$M743),Journal!$M743,0.5)</f>
        <v>0</v>
      </c>
      <c r="M743">
        <f>IF(NOT(K743),"",G743*IF(Journal!$K743="SL",Journal!$F743-Journal!$E743,IF(Journal!$K743="TP",Journal!$G743-Journal!$E743,IF(Journal!$K743="Manual exit",Journal!$J743-Journal!$E743,IF(Journal!$K743="TP1 + Breakeven",L743*(Journal!$G743-Journal!$E743),IF(Journal!$K743="TP1 + Manual",L743*(Journal!$G743-Journal!$E743)+(1-L743)*(Journal!$J743-Journal!$E743),(Journal!$G743+Journal!$H743+IF(ISNUMBER(Journal!$I743),Journal!$I743,0))/IF(ISNUMBER(Journal!$I743),3,2)-Journal!$E743))))))</f>
        <v>0</v>
      </c>
      <c r="N743">
        <f>IF(K743,Journal!$E743+G743*M743,"")</f>
        <v>0</v>
      </c>
      <c r="O743">
        <f>Q742</f>
        <v>0</v>
      </c>
      <c r="P743">
        <f>IF(OR(NOT(A743),I743&lt;&gt;""),"",Journal!$L743)</f>
        <v>0</v>
      </c>
      <c r="Q743">
        <f>O743+IF(K743,V743,0)</f>
        <v>0</v>
      </c>
      <c r="R743">
        <f>IF(P743="","",H743*P743*C743*D743)</f>
        <v>0</v>
      </c>
      <c r="S743">
        <f>IF(K743,M743*P743*C743*D743,"")</f>
        <v>0</v>
      </c>
      <c r="T743">
        <f>IF(K743,-IF(F743&gt;0,F743*Journal!$E743*P743*C743*D743,P743*E743),"")</f>
        <v>0</v>
      </c>
      <c r="U743">
        <f>IF(K743,IF(S743&gt;0,"W",IF(S743&lt;0,"L","B")),"")</f>
        <v>0</v>
      </c>
      <c r="V743">
        <f>IF(K743,S743+T743,"")</f>
        <v>0</v>
      </c>
      <c r="W743">
        <f>IF(K743,V743/O743,"")</f>
        <v>0</v>
      </c>
      <c r="X743">
        <f>IF(K743,M743/H743,"")</f>
        <v>0</v>
      </c>
      <c r="Y743">
        <f>IF(AND(OR(J743="OK",J743="OPEN"),ISNUMBER(Journal!$G743)),G743*(Journal!$G743-Journal!$E743)/H743,"")</f>
        <v>0</v>
      </c>
      <c r="Z743">
        <f>IF(AA743="","",IF(AND(ISNUMBER(Settings!$D$5),ISNUMBER(Settings!$E$5),IF(Settings!$D$5&lt;=Settings!$E$5,AND(AA743&gt;=Settings!$D$5,AA743&lt;Settings!$E$5),OR(AA743&gt;=Settings!$D$5,AA743&lt;Settings!$E$5))),Settings!$A$5,IF(AND(ISNUMBER(Settings!$D$6),ISNUMBER(Settings!$E$6),IF(Settings!$D$6&lt;=Settings!$E$6,AND(AA743&gt;=Settings!$D$6,AA743&lt;Settings!$E$6),OR(AA743&gt;=Settings!$D$6,AA743&lt;Settings!$E$6))),Settings!$A$6,IF(AND(ISNUMBER(Settings!$D$7),ISNUMBER(Settings!$E$7),IF(Settings!$D$7&lt;=Settings!$E$7,AND(AA743&gt;=Settings!$D$7,AA743&lt;Settings!$E$7),OR(AA743&gt;=Settings!$D$7,AA743&lt;Settings!$E$7))),Settings!$A$7,IF(AND(ISNUMBER(Settings!$D$8),ISNUMBER(Settings!$E$8),IF(Settings!$D$8&lt;=Settings!$E$8,AND(AA743&gt;=Settings!$D$8,AA743&lt;Settings!$E$8),OR(AA743&gt;=Settings!$D$8,AA743&lt;Settings!$E$8))),Settings!$A$8,IF(AND(ISNUMBER(Settings!$D$9),ISNUMBER(Settings!$E$9),IF(Settings!$D$9&lt;=Settings!$E$9,AND(AA743&gt;=Settings!$D$9,AA743&lt;Settings!$E$9),OR(AA743&gt;=Settings!$D$9,AA743&lt;Settings!$E$9))),Settings!$A$9,IF(AND(ISNUMBER(Settings!$D$10),ISNUMBER(Settings!$E$10),IF(Settings!$D$10&lt;=Settings!$E$10,AND(AA743&gt;=Settings!$D$10,AA743&lt;Settings!$E$10),OR(AA743&gt;=Settings!$D$10,AA743&lt;Settings!$E$10))),Settings!$A$10,"")))))))</f>
        <v>0</v>
      </c>
      <c r="AA743">
        <f>IF(AND(A743,ISNUMBER(Journal!$B743)),MOD(ROUND(MOD(Journal!$B743,1)*1440,0)-ROUND(Journal!$D$8*60,0),1440),"")</f>
        <v>0</v>
      </c>
      <c r="AB743">
        <f>IF(G743=1,"LONG",IF(G743=-1,"SHORT",""))</f>
        <v>0</v>
      </c>
      <c r="AC743">
        <f>AC742+IF(K743,1,0)</f>
        <v>0</v>
      </c>
      <c r="AD743">
        <f>IF(K743,AC743,"")</f>
        <v>0</v>
      </c>
      <c r="AE743">
        <f>J743="OPEN"</f>
        <v>0</v>
      </c>
      <c r="AF743">
        <f>AND(J743&lt;&gt;"",J743&lt;&gt;"OK",J743&lt;&gt;"OPEN")</f>
        <v>0</v>
      </c>
      <c r="AH743">
        <v>732</v>
      </c>
      <c r="AI743">
        <f>IF(AH743&gt;$AZ$11,"",IF(AH743=0,Journal!$D$3,INDEX($Q$11:$Q$1010,MATCH(AH743,$AD$11:$AD$1010,0))))</f>
        <v>0</v>
      </c>
      <c r="AJ743">
        <v>733</v>
      </c>
      <c r="AK743">
        <f>IF(AJ743&gt;$AZ$11,"",INDEX($P$11:$P$1010,MATCH(AJ743,$AD$11:$AD$1010,0)))</f>
        <v>0</v>
      </c>
    </row>
    <row r="744" spans="1:37">
      <c r="A744">
        <f>COUNTA(Journal!A744:M744)&gt;0</f>
        <v>0</v>
      </c>
      <c r="B744">
        <f>IF(Journal!$C744="",0,IFERROR(MATCH(Journal!$C744,Markets!$A$5:$A$154,0),0))</f>
        <v>0</v>
      </c>
      <c r="C744">
        <f>IF(B744&gt;0,INDEX(Markets!$C$5:$C$154,B744),"")</f>
        <v>0</v>
      </c>
      <c r="D744">
        <f>IF(B744&gt;0,INDEX(Markets!$F$5:$F$154,B744),"")</f>
        <v>0</v>
      </c>
      <c r="E744">
        <f>IF(B744&gt;0,IF(INDEX(Markets!$G$5:$G$154,B744)="",Journal!$D$4,INDEX(Markets!$G$5:$G$154,B744)),"")</f>
        <v>0</v>
      </c>
      <c r="F744">
        <f>IF(B744&gt;0,N(INDEX(Markets!$H$5:$H$154,B744)),0)</f>
        <v>0</v>
      </c>
      <c r="G744">
        <f>IF(Journal!$D744="LONG",1,IF(Journal!$D744="SHORT",-1,0))</f>
        <v>0</v>
      </c>
      <c r="H744">
        <f>IF(AND(ISNUMBER(Journal!$E744),ISNUMBER(Journal!$F744)),ABS(Journal!$E744-Journal!$F744),"")</f>
        <v>0</v>
      </c>
      <c r="I744">
        <f>IF(NOT(A744),"",IF(Journal!$C744="","INSTRUMENT MISSING",IF(B744=0,"UNKNOWN INSTRUMENT",IF(OR(NOT(ISNUMBER(C744)),NOT(ISNUMBER(D744))),"INSTRUMENT SPECS MISSING",IF(OR(C744&lt;=0,D744&lt;=0),"INSTRUMENT SPECS MISSING",IF(NOT(ISNUMBER(Journal!$E744)),"ENTRY MISSING",IF(NOT(ISNUMBER(Journal!$F744)),"SL MISSING",IF(Journal!$F744=Journal!$E744,"SL = ENTRY",IF(G744=0,"DIRECTION MISSING",IF(G744*(Journal!$E744-Journal!$F744)&lt;=0,"SL WRONG SIDE",IF(NOT(AND(ISNUMBER(Journal!$L744),Journal!$L744&gt;0)),IF(TRUE,"LOTS MISSING","RISK MISSING"),"")))))))))))</f>
        <v>0</v>
      </c>
      <c r="J744">
        <f>IF(NOT(A744),"",IF(I744&lt;&gt;"",I744,IF(AND(ISNUMBER(Journal!$G744),G744*(Journal!$G744-Journal!$E744)&lt;=0),"TP1 WRONG SIDE",IF(AND(ISNUMBER(Journal!$H744),G744*(Journal!$H744-Journal!$E744)&lt;=0),"TP2 WRONG SIDE",IF(AND(ISNUMBER(Journal!$I744),G744*(Journal!$I744-Journal!$E744)&lt;=0),"TP3 WRONG SIDE",IF(Journal!$K744="","OPEN",IF(AND(Journal!$M744&lt;&gt;"",OR(NOT(ISNUMBER(Journal!$M744)),Journal!$M744&lt;=0,Journal!$M744&gt;=1)),"TP1 % INVALID",IF(Journal!$K744="SL","OK",IF(Journal!$K744="TP",IF(ISNUMBER(Journal!$G744),"OK","TP1 MISSING"),IF(Journal!$K744="Manual exit",IF(ISNUMBER(Journal!$J744),"OK","MANUAL MISSING"),IF(Journal!$K744="TP1 + Breakeven",IF(ISNUMBER(Journal!$G744),"OK","TP1 MISSING"),IF(Journal!$K744="TP1 + Manual",IF(ISNUMBER(Journal!$G744),IF(ISNUMBER(Journal!$J744),"OK","MANUAL MISSING"),IF(ISNUMBER(Journal!$J744),"TP1 MISSING","TP1 &amp; MANUAL MISSING")),IF(Journal!$K744="Multiple TP",IF(ISNUMBER(Journal!$G744),IF(ISNUMBER(Journal!$H744),"OK","TP2 MISSING"),IF(ISNUMBER(Journal!$H744),"TP1 MISSING","TP1 &amp; TP2 MISSING")),"UNKNOWN OUTCOME")))))))))))))</f>
        <v>0</v>
      </c>
      <c r="K744">
        <f>J744="OK"</f>
        <v>0</v>
      </c>
      <c r="L744">
        <f>IF(ISNUMBER(Journal!$M744),Journal!$M744,0.5)</f>
        <v>0</v>
      </c>
      <c r="M744">
        <f>IF(NOT(K744),"",G744*IF(Journal!$K744="SL",Journal!$F744-Journal!$E744,IF(Journal!$K744="TP",Journal!$G744-Journal!$E744,IF(Journal!$K744="Manual exit",Journal!$J744-Journal!$E744,IF(Journal!$K744="TP1 + Breakeven",L744*(Journal!$G744-Journal!$E744),IF(Journal!$K744="TP1 + Manual",L744*(Journal!$G744-Journal!$E744)+(1-L744)*(Journal!$J744-Journal!$E744),(Journal!$G744+Journal!$H744+IF(ISNUMBER(Journal!$I744),Journal!$I744,0))/IF(ISNUMBER(Journal!$I744),3,2)-Journal!$E744))))))</f>
        <v>0</v>
      </c>
      <c r="N744">
        <f>IF(K744,Journal!$E744+G744*M744,"")</f>
        <v>0</v>
      </c>
      <c r="O744">
        <f>Q743</f>
        <v>0</v>
      </c>
      <c r="P744">
        <f>IF(OR(NOT(A744),I744&lt;&gt;""),"",Journal!$L744)</f>
        <v>0</v>
      </c>
      <c r="Q744">
        <f>O744+IF(K744,V744,0)</f>
        <v>0</v>
      </c>
      <c r="R744">
        <f>IF(P744="","",H744*P744*C744*D744)</f>
        <v>0</v>
      </c>
      <c r="S744">
        <f>IF(K744,M744*P744*C744*D744,"")</f>
        <v>0</v>
      </c>
      <c r="T744">
        <f>IF(K744,-IF(F744&gt;0,F744*Journal!$E744*P744*C744*D744,P744*E744),"")</f>
        <v>0</v>
      </c>
      <c r="U744">
        <f>IF(K744,IF(S744&gt;0,"W",IF(S744&lt;0,"L","B")),"")</f>
        <v>0</v>
      </c>
      <c r="V744">
        <f>IF(K744,S744+T744,"")</f>
        <v>0</v>
      </c>
      <c r="W744">
        <f>IF(K744,V744/O744,"")</f>
        <v>0</v>
      </c>
      <c r="X744">
        <f>IF(K744,M744/H744,"")</f>
        <v>0</v>
      </c>
      <c r="Y744">
        <f>IF(AND(OR(J744="OK",J744="OPEN"),ISNUMBER(Journal!$G744)),G744*(Journal!$G744-Journal!$E744)/H744,"")</f>
        <v>0</v>
      </c>
      <c r="Z744">
        <f>IF(AA744="","",IF(AND(ISNUMBER(Settings!$D$5),ISNUMBER(Settings!$E$5),IF(Settings!$D$5&lt;=Settings!$E$5,AND(AA744&gt;=Settings!$D$5,AA744&lt;Settings!$E$5),OR(AA744&gt;=Settings!$D$5,AA744&lt;Settings!$E$5))),Settings!$A$5,IF(AND(ISNUMBER(Settings!$D$6),ISNUMBER(Settings!$E$6),IF(Settings!$D$6&lt;=Settings!$E$6,AND(AA744&gt;=Settings!$D$6,AA744&lt;Settings!$E$6),OR(AA744&gt;=Settings!$D$6,AA744&lt;Settings!$E$6))),Settings!$A$6,IF(AND(ISNUMBER(Settings!$D$7),ISNUMBER(Settings!$E$7),IF(Settings!$D$7&lt;=Settings!$E$7,AND(AA744&gt;=Settings!$D$7,AA744&lt;Settings!$E$7),OR(AA744&gt;=Settings!$D$7,AA744&lt;Settings!$E$7))),Settings!$A$7,IF(AND(ISNUMBER(Settings!$D$8),ISNUMBER(Settings!$E$8),IF(Settings!$D$8&lt;=Settings!$E$8,AND(AA744&gt;=Settings!$D$8,AA744&lt;Settings!$E$8),OR(AA744&gt;=Settings!$D$8,AA744&lt;Settings!$E$8))),Settings!$A$8,IF(AND(ISNUMBER(Settings!$D$9),ISNUMBER(Settings!$E$9),IF(Settings!$D$9&lt;=Settings!$E$9,AND(AA744&gt;=Settings!$D$9,AA744&lt;Settings!$E$9),OR(AA744&gt;=Settings!$D$9,AA744&lt;Settings!$E$9))),Settings!$A$9,IF(AND(ISNUMBER(Settings!$D$10),ISNUMBER(Settings!$E$10),IF(Settings!$D$10&lt;=Settings!$E$10,AND(AA744&gt;=Settings!$D$10,AA744&lt;Settings!$E$10),OR(AA744&gt;=Settings!$D$10,AA744&lt;Settings!$E$10))),Settings!$A$10,"")))))))</f>
        <v>0</v>
      </c>
      <c r="AA744">
        <f>IF(AND(A744,ISNUMBER(Journal!$B744)),MOD(ROUND(MOD(Journal!$B744,1)*1440,0)-ROUND(Journal!$D$8*60,0),1440),"")</f>
        <v>0</v>
      </c>
      <c r="AB744">
        <f>IF(G744=1,"LONG",IF(G744=-1,"SHORT",""))</f>
        <v>0</v>
      </c>
      <c r="AC744">
        <f>AC743+IF(K744,1,0)</f>
        <v>0</v>
      </c>
      <c r="AD744">
        <f>IF(K744,AC744,"")</f>
        <v>0</v>
      </c>
      <c r="AE744">
        <f>J744="OPEN"</f>
        <v>0</v>
      </c>
      <c r="AF744">
        <f>AND(J744&lt;&gt;"",J744&lt;&gt;"OK",J744&lt;&gt;"OPEN")</f>
        <v>0</v>
      </c>
      <c r="AH744">
        <v>733</v>
      </c>
      <c r="AI744">
        <f>IF(AH744&gt;$AZ$11,"",IF(AH744=0,Journal!$D$3,INDEX($Q$11:$Q$1010,MATCH(AH744,$AD$11:$AD$1010,0))))</f>
        <v>0</v>
      </c>
      <c r="AJ744">
        <v>734</v>
      </c>
      <c r="AK744">
        <f>IF(AJ744&gt;$AZ$11,"",INDEX($P$11:$P$1010,MATCH(AJ744,$AD$11:$AD$1010,0)))</f>
        <v>0</v>
      </c>
    </row>
    <row r="745" spans="1:37">
      <c r="A745">
        <f>COUNTA(Journal!A745:M745)&gt;0</f>
        <v>0</v>
      </c>
      <c r="B745">
        <f>IF(Journal!$C745="",0,IFERROR(MATCH(Journal!$C745,Markets!$A$5:$A$154,0),0))</f>
        <v>0</v>
      </c>
      <c r="C745">
        <f>IF(B745&gt;0,INDEX(Markets!$C$5:$C$154,B745),"")</f>
        <v>0</v>
      </c>
      <c r="D745">
        <f>IF(B745&gt;0,INDEX(Markets!$F$5:$F$154,B745),"")</f>
        <v>0</v>
      </c>
      <c r="E745">
        <f>IF(B745&gt;0,IF(INDEX(Markets!$G$5:$G$154,B745)="",Journal!$D$4,INDEX(Markets!$G$5:$G$154,B745)),"")</f>
        <v>0</v>
      </c>
      <c r="F745">
        <f>IF(B745&gt;0,N(INDEX(Markets!$H$5:$H$154,B745)),0)</f>
        <v>0</v>
      </c>
      <c r="G745">
        <f>IF(Journal!$D745="LONG",1,IF(Journal!$D745="SHORT",-1,0))</f>
        <v>0</v>
      </c>
      <c r="H745">
        <f>IF(AND(ISNUMBER(Journal!$E745),ISNUMBER(Journal!$F745)),ABS(Journal!$E745-Journal!$F745),"")</f>
        <v>0</v>
      </c>
      <c r="I745">
        <f>IF(NOT(A745),"",IF(Journal!$C745="","INSTRUMENT MISSING",IF(B745=0,"UNKNOWN INSTRUMENT",IF(OR(NOT(ISNUMBER(C745)),NOT(ISNUMBER(D745))),"INSTRUMENT SPECS MISSING",IF(OR(C745&lt;=0,D745&lt;=0),"INSTRUMENT SPECS MISSING",IF(NOT(ISNUMBER(Journal!$E745)),"ENTRY MISSING",IF(NOT(ISNUMBER(Journal!$F745)),"SL MISSING",IF(Journal!$F745=Journal!$E745,"SL = ENTRY",IF(G745=0,"DIRECTION MISSING",IF(G745*(Journal!$E745-Journal!$F745)&lt;=0,"SL WRONG SIDE",IF(NOT(AND(ISNUMBER(Journal!$L745),Journal!$L745&gt;0)),IF(TRUE,"LOTS MISSING","RISK MISSING"),"")))))))))))</f>
        <v>0</v>
      </c>
      <c r="J745">
        <f>IF(NOT(A745),"",IF(I745&lt;&gt;"",I745,IF(AND(ISNUMBER(Journal!$G745),G745*(Journal!$G745-Journal!$E745)&lt;=0),"TP1 WRONG SIDE",IF(AND(ISNUMBER(Journal!$H745),G745*(Journal!$H745-Journal!$E745)&lt;=0),"TP2 WRONG SIDE",IF(AND(ISNUMBER(Journal!$I745),G745*(Journal!$I745-Journal!$E745)&lt;=0),"TP3 WRONG SIDE",IF(Journal!$K745="","OPEN",IF(AND(Journal!$M745&lt;&gt;"",OR(NOT(ISNUMBER(Journal!$M745)),Journal!$M745&lt;=0,Journal!$M745&gt;=1)),"TP1 % INVALID",IF(Journal!$K745="SL","OK",IF(Journal!$K745="TP",IF(ISNUMBER(Journal!$G745),"OK","TP1 MISSING"),IF(Journal!$K745="Manual exit",IF(ISNUMBER(Journal!$J745),"OK","MANUAL MISSING"),IF(Journal!$K745="TP1 + Breakeven",IF(ISNUMBER(Journal!$G745),"OK","TP1 MISSING"),IF(Journal!$K745="TP1 + Manual",IF(ISNUMBER(Journal!$G745),IF(ISNUMBER(Journal!$J745),"OK","MANUAL MISSING"),IF(ISNUMBER(Journal!$J745),"TP1 MISSING","TP1 &amp; MANUAL MISSING")),IF(Journal!$K745="Multiple TP",IF(ISNUMBER(Journal!$G745),IF(ISNUMBER(Journal!$H745),"OK","TP2 MISSING"),IF(ISNUMBER(Journal!$H745),"TP1 MISSING","TP1 &amp; TP2 MISSING")),"UNKNOWN OUTCOME")))))))))))))</f>
        <v>0</v>
      </c>
      <c r="K745">
        <f>J745="OK"</f>
        <v>0</v>
      </c>
      <c r="L745">
        <f>IF(ISNUMBER(Journal!$M745),Journal!$M745,0.5)</f>
        <v>0</v>
      </c>
      <c r="M745">
        <f>IF(NOT(K745),"",G745*IF(Journal!$K745="SL",Journal!$F745-Journal!$E745,IF(Journal!$K745="TP",Journal!$G745-Journal!$E745,IF(Journal!$K745="Manual exit",Journal!$J745-Journal!$E745,IF(Journal!$K745="TP1 + Breakeven",L745*(Journal!$G745-Journal!$E745),IF(Journal!$K745="TP1 + Manual",L745*(Journal!$G745-Journal!$E745)+(1-L745)*(Journal!$J745-Journal!$E745),(Journal!$G745+Journal!$H745+IF(ISNUMBER(Journal!$I745),Journal!$I745,0))/IF(ISNUMBER(Journal!$I745),3,2)-Journal!$E745))))))</f>
        <v>0</v>
      </c>
      <c r="N745">
        <f>IF(K745,Journal!$E745+G745*M745,"")</f>
        <v>0</v>
      </c>
      <c r="O745">
        <f>Q744</f>
        <v>0</v>
      </c>
      <c r="P745">
        <f>IF(OR(NOT(A745),I745&lt;&gt;""),"",Journal!$L745)</f>
        <v>0</v>
      </c>
      <c r="Q745">
        <f>O745+IF(K745,V745,0)</f>
        <v>0</v>
      </c>
      <c r="R745">
        <f>IF(P745="","",H745*P745*C745*D745)</f>
        <v>0</v>
      </c>
      <c r="S745">
        <f>IF(K745,M745*P745*C745*D745,"")</f>
        <v>0</v>
      </c>
      <c r="T745">
        <f>IF(K745,-IF(F745&gt;0,F745*Journal!$E745*P745*C745*D745,P745*E745),"")</f>
        <v>0</v>
      </c>
      <c r="U745">
        <f>IF(K745,IF(S745&gt;0,"W",IF(S745&lt;0,"L","B")),"")</f>
        <v>0</v>
      </c>
      <c r="V745">
        <f>IF(K745,S745+T745,"")</f>
        <v>0</v>
      </c>
      <c r="W745">
        <f>IF(K745,V745/O745,"")</f>
        <v>0</v>
      </c>
      <c r="X745">
        <f>IF(K745,M745/H745,"")</f>
        <v>0</v>
      </c>
      <c r="Y745">
        <f>IF(AND(OR(J745="OK",J745="OPEN"),ISNUMBER(Journal!$G745)),G745*(Journal!$G745-Journal!$E745)/H745,"")</f>
        <v>0</v>
      </c>
      <c r="Z745">
        <f>IF(AA745="","",IF(AND(ISNUMBER(Settings!$D$5),ISNUMBER(Settings!$E$5),IF(Settings!$D$5&lt;=Settings!$E$5,AND(AA745&gt;=Settings!$D$5,AA745&lt;Settings!$E$5),OR(AA745&gt;=Settings!$D$5,AA745&lt;Settings!$E$5))),Settings!$A$5,IF(AND(ISNUMBER(Settings!$D$6),ISNUMBER(Settings!$E$6),IF(Settings!$D$6&lt;=Settings!$E$6,AND(AA745&gt;=Settings!$D$6,AA745&lt;Settings!$E$6),OR(AA745&gt;=Settings!$D$6,AA745&lt;Settings!$E$6))),Settings!$A$6,IF(AND(ISNUMBER(Settings!$D$7),ISNUMBER(Settings!$E$7),IF(Settings!$D$7&lt;=Settings!$E$7,AND(AA745&gt;=Settings!$D$7,AA745&lt;Settings!$E$7),OR(AA745&gt;=Settings!$D$7,AA745&lt;Settings!$E$7))),Settings!$A$7,IF(AND(ISNUMBER(Settings!$D$8),ISNUMBER(Settings!$E$8),IF(Settings!$D$8&lt;=Settings!$E$8,AND(AA745&gt;=Settings!$D$8,AA745&lt;Settings!$E$8),OR(AA745&gt;=Settings!$D$8,AA745&lt;Settings!$E$8))),Settings!$A$8,IF(AND(ISNUMBER(Settings!$D$9),ISNUMBER(Settings!$E$9),IF(Settings!$D$9&lt;=Settings!$E$9,AND(AA745&gt;=Settings!$D$9,AA745&lt;Settings!$E$9),OR(AA745&gt;=Settings!$D$9,AA745&lt;Settings!$E$9))),Settings!$A$9,IF(AND(ISNUMBER(Settings!$D$10),ISNUMBER(Settings!$E$10),IF(Settings!$D$10&lt;=Settings!$E$10,AND(AA745&gt;=Settings!$D$10,AA745&lt;Settings!$E$10),OR(AA745&gt;=Settings!$D$10,AA745&lt;Settings!$E$10))),Settings!$A$10,"")))))))</f>
        <v>0</v>
      </c>
      <c r="AA745">
        <f>IF(AND(A745,ISNUMBER(Journal!$B745)),MOD(ROUND(MOD(Journal!$B745,1)*1440,0)-ROUND(Journal!$D$8*60,0),1440),"")</f>
        <v>0</v>
      </c>
      <c r="AB745">
        <f>IF(G745=1,"LONG",IF(G745=-1,"SHORT",""))</f>
        <v>0</v>
      </c>
      <c r="AC745">
        <f>AC744+IF(K745,1,0)</f>
        <v>0</v>
      </c>
      <c r="AD745">
        <f>IF(K745,AC745,"")</f>
        <v>0</v>
      </c>
      <c r="AE745">
        <f>J745="OPEN"</f>
        <v>0</v>
      </c>
      <c r="AF745">
        <f>AND(J745&lt;&gt;"",J745&lt;&gt;"OK",J745&lt;&gt;"OPEN")</f>
        <v>0</v>
      </c>
      <c r="AH745">
        <v>734</v>
      </c>
      <c r="AI745">
        <f>IF(AH745&gt;$AZ$11,"",IF(AH745=0,Journal!$D$3,INDEX($Q$11:$Q$1010,MATCH(AH745,$AD$11:$AD$1010,0))))</f>
        <v>0</v>
      </c>
      <c r="AJ745">
        <v>735</v>
      </c>
      <c r="AK745">
        <f>IF(AJ745&gt;$AZ$11,"",INDEX($P$11:$P$1010,MATCH(AJ745,$AD$11:$AD$1010,0)))</f>
        <v>0</v>
      </c>
    </row>
    <row r="746" spans="1:37">
      <c r="A746">
        <f>COUNTA(Journal!A746:M746)&gt;0</f>
        <v>0</v>
      </c>
      <c r="B746">
        <f>IF(Journal!$C746="",0,IFERROR(MATCH(Journal!$C746,Markets!$A$5:$A$154,0),0))</f>
        <v>0</v>
      </c>
      <c r="C746">
        <f>IF(B746&gt;0,INDEX(Markets!$C$5:$C$154,B746),"")</f>
        <v>0</v>
      </c>
      <c r="D746">
        <f>IF(B746&gt;0,INDEX(Markets!$F$5:$F$154,B746),"")</f>
        <v>0</v>
      </c>
      <c r="E746">
        <f>IF(B746&gt;0,IF(INDEX(Markets!$G$5:$G$154,B746)="",Journal!$D$4,INDEX(Markets!$G$5:$G$154,B746)),"")</f>
        <v>0</v>
      </c>
      <c r="F746">
        <f>IF(B746&gt;0,N(INDEX(Markets!$H$5:$H$154,B746)),0)</f>
        <v>0</v>
      </c>
      <c r="G746">
        <f>IF(Journal!$D746="LONG",1,IF(Journal!$D746="SHORT",-1,0))</f>
        <v>0</v>
      </c>
      <c r="H746">
        <f>IF(AND(ISNUMBER(Journal!$E746),ISNUMBER(Journal!$F746)),ABS(Journal!$E746-Journal!$F746),"")</f>
        <v>0</v>
      </c>
      <c r="I746">
        <f>IF(NOT(A746),"",IF(Journal!$C746="","INSTRUMENT MISSING",IF(B746=0,"UNKNOWN INSTRUMENT",IF(OR(NOT(ISNUMBER(C746)),NOT(ISNUMBER(D746))),"INSTRUMENT SPECS MISSING",IF(OR(C746&lt;=0,D746&lt;=0),"INSTRUMENT SPECS MISSING",IF(NOT(ISNUMBER(Journal!$E746)),"ENTRY MISSING",IF(NOT(ISNUMBER(Journal!$F746)),"SL MISSING",IF(Journal!$F746=Journal!$E746,"SL = ENTRY",IF(G746=0,"DIRECTION MISSING",IF(G746*(Journal!$E746-Journal!$F746)&lt;=0,"SL WRONG SIDE",IF(NOT(AND(ISNUMBER(Journal!$L746),Journal!$L746&gt;0)),IF(TRUE,"LOTS MISSING","RISK MISSING"),"")))))))))))</f>
        <v>0</v>
      </c>
      <c r="J746">
        <f>IF(NOT(A746),"",IF(I746&lt;&gt;"",I746,IF(AND(ISNUMBER(Journal!$G746),G746*(Journal!$G746-Journal!$E746)&lt;=0),"TP1 WRONG SIDE",IF(AND(ISNUMBER(Journal!$H746),G746*(Journal!$H746-Journal!$E746)&lt;=0),"TP2 WRONG SIDE",IF(AND(ISNUMBER(Journal!$I746),G746*(Journal!$I746-Journal!$E746)&lt;=0),"TP3 WRONG SIDE",IF(Journal!$K746="","OPEN",IF(AND(Journal!$M746&lt;&gt;"",OR(NOT(ISNUMBER(Journal!$M746)),Journal!$M746&lt;=0,Journal!$M746&gt;=1)),"TP1 % INVALID",IF(Journal!$K746="SL","OK",IF(Journal!$K746="TP",IF(ISNUMBER(Journal!$G746),"OK","TP1 MISSING"),IF(Journal!$K746="Manual exit",IF(ISNUMBER(Journal!$J746),"OK","MANUAL MISSING"),IF(Journal!$K746="TP1 + Breakeven",IF(ISNUMBER(Journal!$G746),"OK","TP1 MISSING"),IF(Journal!$K746="TP1 + Manual",IF(ISNUMBER(Journal!$G746),IF(ISNUMBER(Journal!$J746),"OK","MANUAL MISSING"),IF(ISNUMBER(Journal!$J746),"TP1 MISSING","TP1 &amp; MANUAL MISSING")),IF(Journal!$K746="Multiple TP",IF(ISNUMBER(Journal!$G746),IF(ISNUMBER(Journal!$H746),"OK","TP2 MISSING"),IF(ISNUMBER(Journal!$H746),"TP1 MISSING","TP1 &amp; TP2 MISSING")),"UNKNOWN OUTCOME")))))))))))))</f>
        <v>0</v>
      </c>
      <c r="K746">
        <f>J746="OK"</f>
        <v>0</v>
      </c>
      <c r="L746">
        <f>IF(ISNUMBER(Journal!$M746),Journal!$M746,0.5)</f>
        <v>0</v>
      </c>
      <c r="M746">
        <f>IF(NOT(K746),"",G746*IF(Journal!$K746="SL",Journal!$F746-Journal!$E746,IF(Journal!$K746="TP",Journal!$G746-Journal!$E746,IF(Journal!$K746="Manual exit",Journal!$J746-Journal!$E746,IF(Journal!$K746="TP1 + Breakeven",L746*(Journal!$G746-Journal!$E746),IF(Journal!$K746="TP1 + Manual",L746*(Journal!$G746-Journal!$E746)+(1-L746)*(Journal!$J746-Journal!$E746),(Journal!$G746+Journal!$H746+IF(ISNUMBER(Journal!$I746),Journal!$I746,0))/IF(ISNUMBER(Journal!$I746),3,2)-Journal!$E746))))))</f>
        <v>0</v>
      </c>
      <c r="N746">
        <f>IF(K746,Journal!$E746+G746*M746,"")</f>
        <v>0</v>
      </c>
      <c r="O746">
        <f>Q745</f>
        <v>0</v>
      </c>
      <c r="P746">
        <f>IF(OR(NOT(A746),I746&lt;&gt;""),"",Journal!$L746)</f>
        <v>0</v>
      </c>
      <c r="Q746">
        <f>O746+IF(K746,V746,0)</f>
        <v>0</v>
      </c>
      <c r="R746">
        <f>IF(P746="","",H746*P746*C746*D746)</f>
        <v>0</v>
      </c>
      <c r="S746">
        <f>IF(K746,M746*P746*C746*D746,"")</f>
        <v>0</v>
      </c>
      <c r="T746">
        <f>IF(K746,-IF(F746&gt;0,F746*Journal!$E746*P746*C746*D746,P746*E746),"")</f>
        <v>0</v>
      </c>
      <c r="U746">
        <f>IF(K746,IF(S746&gt;0,"W",IF(S746&lt;0,"L","B")),"")</f>
        <v>0</v>
      </c>
      <c r="V746">
        <f>IF(K746,S746+T746,"")</f>
        <v>0</v>
      </c>
      <c r="W746">
        <f>IF(K746,V746/O746,"")</f>
        <v>0</v>
      </c>
      <c r="X746">
        <f>IF(K746,M746/H746,"")</f>
        <v>0</v>
      </c>
      <c r="Y746">
        <f>IF(AND(OR(J746="OK",J746="OPEN"),ISNUMBER(Journal!$G746)),G746*(Journal!$G746-Journal!$E746)/H746,"")</f>
        <v>0</v>
      </c>
      <c r="Z746">
        <f>IF(AA746="","",IF(AND(ISNUMBER(Settings!$D$5),ISNUMBER(Settings!$E$5),IF(Settings!$D$5&lt;=Settings!$E$5,AND(AA746&gt;=Settings!$D$5,AA746&lt;Settings!$E$5),OR(AA746&gt;=Settings!$D$5,AA746&lt;Settings!$E$5))),Settings!$A$5,IF(AND(ISNUMBER(Settings!$D$6),ISNUMBER(Settings!$E$6),IF(Settings!$D$6&lt;=Settings!$E$6,AND(AA746&gt;=Settings!$D$6,AA746&lt;Settings!$E$6),OR(AA746&gt;=Settings!$D$6,AA746&lt;Settings!$E$6))),Settings!$A$6,IF(AND(ISNUMBER(Settings!$D$7),ISNUMBER(Settings!$E$7),IF(Settings!$D$7&lt;=Settings!$E$7,AND(AA746&gt;=Settings!$D$7,AA746&lt;Settings!$E$7),OR(AA746&gt;=Settings!$D$7,AA746&lt;Settings!$E$7))),Settings!$A$7,IF(AND(ISNUMBER(Settings!$D$8),ISNUMBER(Settings!$E$8),IF(Settings!$D$8&lt;=Settings!$E$8,AND(AA746&gt;=Settings!$D$8,AA746&lt;Settings!$E$8),OR(AA746&gt;=Settings!$D$8,AA746&lt;Settings!$E$8))),Settings!$A$8,IF(AND(ISNUMBER(Settings!$D$9),ISNUMBER(Settings!$E$9),IF(Settings!$D$9&lt;=Settings!$E$9,AND(AA746&gt;=Settings!$D$9,AA746&lt;Settings!$E$9),OR(AA746&gt;=Settings!$D$9,AA746&lt;Settings!$E$9))),Settings!$A$9,IF(AND(ISNUMBER(Settings!$D$10),ISNUMBER(Settings!$E$10),IF(Settings!$D$10&lt;=Settings!$E$10,AND(AA746&gt;=Settings!$D$10,AA746&lt;Settings!$E$10),OR(AA746&gt;=Settings!$D$10,AA746&lt;Settings!$E$10))),Settings!$A$10,"")))))))</f>
        <v>0</v>
      </c>
      <c r="AA746">
        <f>IF(AND(A746,ISNUMBER(Journal!$B746)),MOD(ROUND(MOD(Journal!$B746,1)*1440,0)-ROUND(Journal!$D$8*60,0),1440),"")</f>
        <v>0</v>
      </c>
      <c r="AB746">
        <f>IF(G746=1,"LONG",IF(G746=-1,"SHORT",""))</f>
        <v>0</v>
      </c>
      <c r="AC746">
        <f>AC745+IF(K746,1,0)</f>
        <v>0</v>
      </c>
      <c r="AD746">
        <f>IF(K746,AC746,"")</f>
        <v>0</v>
      </c>
      <c r="AE746">
        <f>J746="OPEN"</f>
        <v>0</v>
      </c>
      <c r="AF746">
        <f>AND(J746&lt;&gt;"",J746&lt;&gt;"OK",J746&lt;&gt;"OPEN")</f>
        <v>0</v>
      </c>
      <c r="AH746">
        <v>735</v>
      </c>
      <c r="AI746">
        <f>IF(AH746&gt;$AZ$11,"",IF(AH746=0,Journal!$D$3,INDEX($Q$11:$Q$1010,MATCH(AH746,$AD$11:$AD$1010,0))))</f>
        <v>0</v>
      </c>
      <c r="AJ746">
        <v>736</v>
      </c>
      <c r="AK746">
        <f>IF(AJ746&gt;$AZ$11,"",INDEX($P$11:$P$1010,MATCH(AJ746,$AD$11:$AD$1010,0)))</f>
        <v>0</v>
      </c>
    </row>
    <row r="747" spans="1:37">
      <c r="A747">
        <f>COUNTA(Journal!A747:M747)&gt;0</f>
        <v>0</v>
      </c>
      <c r="B747">
        <f>IF(Journal!$C747="",0,IFERROR(MATCH(Journal!$C747,Markets!$A$5:$A$154,0),0))</f>
        <v>0</v>
      </c>
      <c r="C747">
        <f>IF(B747&gt;0,INDEX(Markets!$C$5:$C$154,B747),"")</f>
        <v>0</v>
      </c>
      <c r="D747">
        <f>IF(B747&gt;0,INDEX(Markets!$F$5:$F$154,B747),"")</f>
        <v>0</v>
      </c>
      <c r="E747">
        <f>IF(B747&gt;0,IF(INDEX(Markets!$G$5:$G$154,B747)="",Journal!$D$4,INDEX(Markets!$G$5:$G$154,B747)),"")</f>
        <v>0</v>
      </c>
      <c r="F747">
        <f>IF(B747&gt;0,N(INDEX(Markets!$H$5:$H$154,B747)),0)</f>
        <v>0</v>
      </c>
      <c r="G747">
        <f>IF(Journal!$D747="LONG",1,IF(Journal!$D747="SHORT",-1,0))</f>
        <v>0</v>
      </c>
      <c r="H747">
        <f>IF(AND(ISNUMBER(Journal!$E747),ISNUMBER(Journal!$F747)),ABS(Journal!$E747-Journal!$F747),"")</f>
        <v>0</v>
      </c>
      <c r="I747">
        <f>IF(NOT(A747),"",IF(Journal!$C747="","INSTRUMENT MISSING",IF(B747=0,"UNKNOWN INSTRUMENT",IF(OR(NOT(ISNUMBER(C747)),NOT(ISNUMBER(D747))),"INSTRUMENT SPECS MISSING",IF(OR(C747&lt;=0,D747&lt;=0),"INSTRUMENT SPECS MISSING",IF(NOT(ISNUMBER(Journal!$E747)),"ENTRY MISSING",IF(NOT(ISNUMBER(Journal!$F747)),"SL MISSING",IF(Journal!$F747=Journal!$E747,"SL = ENTRY",IF(G747=0,"DIRECTION MISSING",IF(G747*(Journal!$E747-Journal!$F747)&lt;=0,"SL WRONG SIDE",IF(NOT(AND(ISNUMBER(Journal!$L747),Journal!$L747&gt;0)),IF(TRUE,"LOTS MISSING","RISK MISSING"),"")))))))))))</f>
        <v>0</v>
      </c>
      <c r="J747">
        <f>IF(NOT(A747),"",IF(I747&lt;&gt;"",I747,IF(AND(ISNUMBER(Journal!$G747),G747*(Journal!$G747-Journal!$E747)&lt;=0),"TP1 WRONG SIDE",IF(AND(ISNUMBER(Journal!$H747),G747*(Journal!$H747-Journal!$E747)&lt;=0),"TP2 WRONG SIDE",IF(AND(ISNUMBER(Journal!$I747),G747*(Journal!$I747-Journal!$E747)&lt;=0),"TP3 WRONG SIDE",IF(Journal!$K747="","OPEN",IF(AND(Journal!$M747&lt;&gt;"",OR(NOT(ISNUMBER(Journal!$M747)),Journal!$M747&lt;=0,Journal!$M747&gt;=1)),"TP1 % INVALID",IF(Journal!$K747="SL","OK",IF(Journal!$K747="TP",IF(ISNUMBER(Journal!$G747),"OK","TP1 MISSING"),IF(Journal!$K747="Manual exit",IF(ISNUMBER(Journal!$J747),"OK","MANUAL MISSING"),IF(Journal!$K747="TP1 + Breakeven",IF(ISNUMBER(Journal!$G747),"OK","TP1 MISSING"),IF(Journal!$K747="TP1 + Manual",IF(ISNUMBER(Journal!$G747),IF(ISNUMBER(Journal!$J747),"OK","MANUAL MISSING"),IF(ISNUMBER(Journal!$J747),"TP1 MISSING","TP1 &amp; MANUAL MISSING")),IF(Journal!$K747="Multiple TP",IF(ISNUMBER(Journal!$G747),IF(ISNUMBER(Journal!$H747),"OK","TP2 MISSING"),IF(ISNUMBER(Journal!$H747),"TP1 MISSING","TP1 &amp; TP2 MISSING")),"UNKNOWN OUTCOME")))))))))))))</f>
        <v>0</v>
      </c>
      <c r="K747">
        <f>J747="OK"</f>
        <v>0</v>
      </c>
      <c r="L747">
        <f>IF(ISNUMBER(Journal!$M747),Journal!$M747,0.5)</f>
        <v>0</v>
      </c>
      <c r="M747">
        <f>IF(NOT(K747),"",G747*IF(Journal!$K747="SL",Journal!$F747-Journal!$E747,IF(Journal!$K747="TP",Journal!$G747-Journal!$E747,IF(Journal!$K747="Manual exit",Journal!$J747-Journal!$E747,IF(Journal!$K747="TP1 + Breakeven",L747*(Journal!$G747-Journal!$E747),IF(Journal!$K747="TP1 + Manual",L747*(Journal!$G747-Journal!$E747)+(1-L747)*(Journal!$J747-Journal!$E747),(Journal!$G747+Journal!$H747+IF(ISNUMBER(Journal!$I747),Journal!$I747,0))/IF(ISNUMBER(Journal!$I747),3,2)-Journal!$E747))))))</f>
        <v>0</v>
      </c>
      <c r="N747">
        <f>IF(K747,Journal!$E747+G747*M747,"")</f>
        <v>0</v>
      </c>
      <c r="O747">
        <f>Q746</f>
        <v>0</v>
      </c>
      <c r="P747">
        <f>IF(OR(NOT(A747),I747&lt;&gt;""),"",Journal!$L747)</f>
        <v>0</v>
      </c>
      <c r="Q747">
        <f>O747+IF(K747,V747,0)</f>
        <v>0</v>
      </c>
      <c r="R747">
        <f>IF(P747="","",H747*P747*C747*D747)</f>
        <v>0</v>
      </c>
      <c r="S747">
        <f>IF(K747,M747*P747*C747*D747,"")</f>
        <v>0</v>
      </c>
      <c r="T747">
        <f>IF(K747,-IF(F747&gt;0,F747*Journal!$E747*P747*C747*D747,P747*E747),"")</f>
        <v>0</v>
      </c>
      <c r="U747">
        <f>IF(K747,IF(S747&gt;0,"W",IF(S747&lt;0,"L","B")),"")</f>
        <v>0</v>
      </c>
      <c r="V747">
        <f>IF(K747,S747+T747,"")</f>
        <v>0</v>
      </c>
      <c r="W747">
        <f>IF(K747,V747/O747,"")</f>
        <v>0</v>
      </c>
      <c r="X747">
        <f>IF(K747,M747/H747,"")</f>
        <v>0</v>
      </c>
      <c r="Y747">
        <f>IF(AND(OR(J747="OK",J747="OPEN"),ISNUMBER(Journal!$G747)),G747*(Journal!$G747-Journal!$E747)/H747,"")</f>
        <v>0</v>
      </c>
      <c r="Z747">
        <f>IF(AA747="","",IF(AND(ISNUMBER(Settings!$D$5),ISNUMBER(Settings!$E$5),IF(Settings!$D$5&lt;=Settings!$E$5,AND(AA747&gt;=Settings!$D$5,AA747&lt;Settings!$E$5),OR(AA747&gt;=Settings!$D$5,AA747&lt;Settings!$E$5))),Settings!$A$5,IF(AND(ISNUMBER(Settings!$D$6),ISNUMBER(Settings!$E$6),IF(Settings!$D$6&lt;=Settings!$E$6,AND(AA747&gt;=Settings!$D$6,AA747&lt;Settings!$E$6),OR(AA747&gt;=Settings!$D$6,AA747&lt;Settings!$E$6))),Settings!$A$6,IF(AND(ISNUMBER(Settings!$D$7),ISNUMBER(Settings!$E$7),IF(Settings!$D$7&lt;=Settings!$E$7,AND(AA747&gt;=Settings!$D$7,AA747&lt;Settings!$E$7),OR(AA747&gt;=Settings!$D$7,AA747&lt;Settings!$E$7))),Settings!$A$7,IF(AND(ISNUMBER(Settings!$D$8),ISNUMBER(Settings!$E$8),IF(Settings!$D$8&lt;=Settings!$E$8,AND(AA747&gt;=Settings!$D$8,AA747&lt;Settings!$E$8),OR(AA747&gt;=Settings!$D$8,AA747&lt;Settings!$E$8))),Settings!$A$8,IF(AND(ISNUMBER(Settings!$D$9),ISNUMBER(Settings!$E$9),IF(Settings!$D$9&lt;=Settings!$E$9,AND(AA747&gt;=Settings!$D$9,AA747&lt;Settings!$E$9),OR(AA747&gt;=Settings!$D$9,AA747&lt;Settings!$E$9))),Settings!$A$9,IF(AND(ISNUMBER(Settings!$D$10),ISNUMBER(Settings!$E$10),IF(Settings!$D$10&lt;=Settings!$E$10,AND(AA747&gt;=Settings!$D$10,AA747&lt;Settings!$E$10),OR(AA747&gt;=Settings!$D$10,AA747&lt;Settings!$E$10))),Settings!$A$10,"")))))))</f>
        <v>0</v>
      </c>
      <c r="AA747">
        <f>IF(AND(A747,ISNUMBER(Journal!$B747)),MOD(ROUND(MOD(Journal!$B747,1)*1440,0)-ROUND(Journal!$D$8*60,0),1440),"")</f>
        <v>0</v>
      </c>
      <c r="AB747">
        <f>IF(G747=1,"LONG",IF(G747=-1,"SHORT",""))</f>
        <v>0</v>
      </c>
      <c r="AC747">
        <f>AC746+IF(K747,1,0)</f>
        <v>0</v>
      </c>
      <c r="AD747">
        <f>IF(K747,AC747,"")</f>
        <v>0</v>
      </c>
      <c r="AE747">
        <f>J747="OPEN"</f>
        <v>0</v>
      </c>
      <c r="AF747">
        <f>AND(J747&lt;&gt;"",J747&lt;&gt;"OK",J747&lt;&gt;"OPEN")</f>
        <v>0</v>
      </c>
      <c r="AH747">
        <v>736</v>
      </c>
      <c r="AI747">
        <f>IF(AH747&gt;$AZ$11,"",IF(AH747=0,Journal!$D$3,INDEX($Q$11:$Q$1010,MATCH(AH747,$AD$11:$AD$1010,0))))</f>
        <v>0</v>
      </c>
      <c r="AJ747">
        <v>737</v>
      </c>
      <c r="AK747">
        <f>IF(AJ747&gt;$AZ$11,"",INDEX($P$11:$P$1010,MATCH(AJ747,$AD$11:$AD$1010,0)))</f>
        <v>0</v>
      </c>
    </row>
    <row r="748" spans="1:37">
      <c r="A748">
        <f>COUNTA(Journal!A748:M748)&gt;0</f>
        <v>0</v>
      </c>
      <c r="B748">
        <f>IF(Journal!$C748="",0,IFERROR(MATCH(Journal!$C748,Markets!$A$5:$A$154,0),0))</f>
        <v>0</v>
      </c>
      <c r="C748">
        <f>IF(B748&gt;0,INDEX(Markets!$C$5:$C$154,B748),"")</f>
        <v>0</v>
      </c>
      <c r="D748">
        <f>IF(B748&gt;0,INDEX(Markets!$F$5:$F$154,B748),"")</f>
        <v>0</v>
      </c>
      <c r="E748">
        <f>IF(B748&gt;0,IF(INDEX(Markets!$G$5:$G$154,B748)="",Journal!$D$4,INDEX(Markets!$G$5:$G$154,B748)),"")</f>
        <v>0</v>
      </c>
      <c r="F748">
        <f>IF(B748&gt;0,N(INDEX(Markets!$H$5:$H$154,B748)),0)</f>
        <v>0</v>
      </c>
      <c r="G748">
        <f>IF(Journal!$D748="LONG",1,IF(Journal!$D748="SHORT",-1,0))</f>
        <v>0</v>
      </c>
      <c r="H748">
        <f>IF(AND(ISNUMBER(Journal!$E748),ISNUMBER(Journal!$F748)),ABS(Journal!$E748-Journal!$F748),"")</f>
        <v>0</v>
      </c>
      <c r="I748">
        <f>IF(NOT(A748),"",IF(Journal!$C748="","INSTRUMENT MISSING",IF(B748=0,"UNKNOWN INSTRUMENT",IF(OR(NOT(ISNUMBER(C748)),NOT(ISNUMBER(D748))),"INSTRUMENT SPECS MISSING",IF(OR(C748&lt;=0,D748&lt;=0),"INSTRUMENT SPECS MISSING",IF(NOT(ISNUMBER(Journal!$E748)),"ENTRY MISSING",IF(NOT(ISNUMBER(Journal!$F748)),"SL MISSING",IF(Journal!$F748=Journal!$E748,"SL = ENTRY",IF(G748=0,"DIRECTION MISSING",IF(G748*(Journal!$E748-Journal!$F748)&lt;=0,"SL WRONG SIDE",IF(NOT(AND(ISNUMBER(Journal!$L748),Journal!$L748&gt;0)),IF(TRUE,"LOTS MISSING","RISK MISSING"),"")))))))))))</f>
        <v>0</v>
      </c>
      <c r="J748">
        <f>IF(NOT(A748),"",IF(I748&lt;&gt;"",I748,IF(AND(ISNUMBER(Journal!$G748),G748*(Journal!$G748-Journal!$E748)&lt;=0),"TP1 WRONG SIDE",IF(AND(ISNUMBER(Journal!$H748),G748*(Journal!$H748-Journal!$E748)&lt;=0),"TP2 WRONG SIDE",IF(AND(ISNUMBER(Journal!$I748),G748*(Journal!$I748-Journal!$E748)&lt;=0),"TP3 WRONG SIDE",IF(Journal!$K748="","OPEN",IF(AND(Journal!$M748&lt;&gt;"",OR(NOT(ISNUMBER(Journal!$M748)),Journal!$M748&lt;=0,Journal!$M748&gt;=1)),"TP1 % INVALID",IF(Journal!$K748="SL","OK",IF(Journal!$K748="TP",IF(ISNUMBER(Journal!$G748),"OK","TP1 MISSING"),IF(Journal!$K748="Manual exit",IF(ISNUMBER(Journal!$J748),"OK","MANUAL MISSING"),IF(Journal!$K748="TP1 + Breakeven",IF(ISNUMBER(Journal!$G748),"OK","TP1 MISSING"),IF(Journal!$K748="TP1 + Manual",IF(ISNUMBER(Journal!$G748),IF(ISNUMBER(Journal!$J748),"OK","MANUAL MISSING"),IF(ISNUMBER(Journal!$J748),"TP1 MISSING","TP1 &amp; MANUAL MISSING")),IF(Journal!$K748="Multiple TP",IF(ISNUMBER(Journal!$G748),IF(ISNUMBER(Journal!$H748),"OK","TP2 MISSING"),IF(ISNUMBER(Journal!$H748),"TP1 MISSING","TP1 &amp; TP2 MISSING")),"UNKNOWN OUTCOME")))))))))))))</f>
        <v>0</v>
      </c>
      <c r="K748">
        <f>J748="OK"</f>
        <v>0</v>
      </c>
      <c r="L748">
        <f>IF(ISNUMBER(Journal!$M748),Journal!$M748,0.5)</f>
        <v>0</v>
      </c>
      <c r="M748">
        <f>IF(NOT(K748),"",G748*IF(Journal!$K748="SL",Journal!$F748-Journal!$E748,IF(Journal!$K748="TP",Journal!$G748-Journal!$E748,IF(Journal!$K748="Manual exit",Journal!$J748-Journal!$E748,IF(Journal!$K748="TP1 + Breakeven",L748*(Journal!$G748-Journal!$E748),IF(Journal!$K748="TP1 + Manual",L748*(Journal!$G748-Journal!$E748)+(1-L748)*(Journal!$J748-Journal!$E748),(Journal!$G748+Journal!$H748+IF(ISNUMBER(Journal!$I748),Journal!$I748,0))/IF(ISNUMBER(Journal!$I748),3,2)-Journal!$E748))))))</f>
        <v>0</v>
      </c>
      <c r="N748">
        <f>IF(K748,Journal!$E748+G748*M748,"")</f>
        <v>0</v>
      </c>
      <c r="O748">
        <f>Q747</f>
        <v>0</v>
      </c>
      <c r="P748">
        <f>IF(OR(NOT(A748),I748&lt;&gt;""),"",Journal!$L748)</f>
        <v>0</v>
      </c>
      <c r="Q748">
        <f>O748+IF(K748,V748,0)</f>
        <v>0</v>
      </c>
      <c r="R748">
        <f>IF(P748="","",H748*P748*C748*D748)</f>
        <v>0</v>
      </c>
      <c r="S748">
        <f>IF(K748,M748*P748*C748*D748,"")</f>
        <v>0</v>
      </c>
      <c r="T748">
        <f>IF(K748,-IF(F748&gt;0,F748*Journal!$E748*P748*C748*D748,P748*E748),"")</f>
        <v>0</v>
      </c>
      <c r="U748">
        <f>IF(K748,IF(S748&gt;0,"W",IF(S748&lt;0,"L","B")),"")</f>
        <v>0</v>
      </c>
      <c r="V748">
        <f>IF(K748,S748+T748,"")</f>
        <v>0</v>
      </c>
      <c r="W748">
        <f>IF(K748,V748/O748,"")</f>
        <v>0</v>
      </c>
      <c r="X748">
        <f>IF(K748,M748/H748,"")</f>
        <v>0</v>
      </c>
      <c r="Y748">
        <f>IF(AND(OR(J748="OK",J748="OPEN"),ISNUMBER(Journal!$G748)),G748*(Journal!$G748-Journal!$E748)/H748,"")</f>
        <v>0</v>
      </c>
      <c r="Z748">
        <f>IF(AA748="","",IF(AND(ISNUMBER(Settings!$D$5),ISNUMBER(Settings!$E$5),IF(Settings!$D$5&lt;=Settings!$E$5,AND(AA748&gt;=Settings!$D$5,AA748&lt;Settings!$E$5),OR(AA748&gt;=Settings!$D$5,AA748&lt;Settings!$E$5))),Settings!$A$5,IF(AND(ISNUMBER(Settings!$D$6),ISNUMBER(Settings!$E$6),IF(Settings!$D$6&lt;=Settings!$E$6,AND(AA748&gt;=Settings!$D$6,AA748&lt;Settings!$E$6),OR(AA748&gt;=Settings!$D$6,AA748&lt;Settings!$E$6))),Settings!$A$6,IF(AND(ISNUMBER(Settings!$D$7),ISNUMBER(Settings!$E$7),IF(Settings!$D$7&lt;=Settings!$E$7,AND(AA748&gt;=Settings!$D$7,AA748&lt;Settings!$E$7),OR(AA748&gt;=Settings!$D$7,AA748&lt;Settings!$E$7))),Settings!$A$7,IF(AND(ISNUMBER(Settings!$D$8),ISNUMBER(Settings!$E$8),IF(Settings!$D$8&lt;=Settings!$E$8,AND(AA748&gt;=Settings!$D$8,AA748&lt;Settings!$E$8),OR(AA748&gt;=Settings!$D$8,AA748&lt;Settings!$E$8))),Settings!$A$8,IF(AND(ISNUMBER(Settings!$D$9),ISNUMBER(Settings!$E$9),IF(Settings!$D$9&lt;=Settings!$E$9,AND(AA748&gt;=Settings!$D$9,AA748&lt;Settings!$E$9),OR(AA748&gt;=Settings!$D$9,AA748&lt;Settings!$E$9))),Settings!$A$9,IF(AND(ISNUMBER(Settings!$D$10),ISNUMBER(Settings!$E$10),IF(Settings!$D$10&lt;=Settings!$E$10,AND(AA748&gt;=Settings!$D$10,AA748&lt;Settings!$E$10),OR(AA748&gt;=Settings!$D$10,AA748&lt;Settings!$E$10))),Settings!$A$10,"")))))))</f>
        <v>0</v>
      </c>
      <c r="AA748">
        <f>IF(AND(A748,ISNUMBER(Journal!$B748)),MOD(ROUND(MOD(Journal!$B748,1)*1440,0)-ROUND(Journal!$D$8*60,0),1440),"")</f>
        <v>0</v>
      </c>
      <c r="AB748">
        <f>IF(G748=1,"LONG",IF(G748=-1,"SHORT",""))</f>
        <v>0</v>
      </c>
      <c r="AC748">
        <f>AC747+IF(K748,1,0)</f>
        <v>0</v>
      </c>
      <c r="AD748">
        <f>IF(K748,AC748,"")</f>
        <v>0</v>
      </c>
      <c r="AE748">
        <f>J748="OPEN"</f>
        <v>0</v>
      </c>
      <c r="AF748">
        <f>AND(J748&lt;&gt;"",J748&lt;&gt;"OK",J748&lt;&gt;"OPEN")</f>
        <v>0</v>
      </c>
      <c r="AH748">
        <v>737</v>
      </c>
      <c r="AI748">
        <f>IF(AH748&gt;$AZ$11,"",IF(AH748=0,Journal!$D$3,INDEX($Q$11:$Q$1010,MATCH(AH748,$AD$11:$AD$1010,0))))</f>
        <v>0</v>
      </c>
      <c r="AJ748">
        <v>738</v>
      </c>
      <c r="AK748">
        <f>IF(AJ748&gt;$AZ$11,"",INDEX($P$11:$P$1010,MATCH(AJ748,$AD$11:$AD$1010,0)))</f>
        <v>0</v>
      </c>
    </row>
    <row r="749" spans="1:37">
      <c r="A749">
        <f>COUNTA(Journal!A749:M749)&gt;0</f>
        <v>0</v>
      </c>
      <c r="B749">
        <f>IF(Journal!$C749="",0,IFERROR(MATCH(Journal!$C749,Markets!$A$5:$A$154,0),0))</f>
        <v>0</v>
      </c>
      <c r="C749">
        <f>IF(B749&gt;0,INDEX(Markets!$C$5:$C$154,B749),"")</f>
        <v>0</v>
      </c>
      <c r="D749">
        <f>IF(B749&gt;0,INDEX(Markets!$F$5:$F$154,B749),"")</f>
        <v>0</v>
      </c>
      <c r="E749">
        <f>IF(B749&gt;0,IF(INDEX(Markets!$G$5:$G$154,B749)="",Journal!$D$4,INDEX(Markets!$G$5:$G$154,B749)),"")</f>
        <v>0</v>
      </c>
      <c r="F749">
        <f>IF(B749&gt;0,N(INDEX(Markets!$H$5:$H$154,B749)),0)</f>
        <v>0</v>
      </c>
      <c r="G749">
        <f>IF(Journal!$D749="LONG",1,IF(Journal!$D749="SHORT",-1,0))</f>
        <v>0</v>
      </c>
      <c r="H749">
        <f>IF(AND(ISNUMBER(Journal!$E749),ISNUMBER(Journal!$F749)),ABS(Journal!$E749-Journal!$F749),"")</f>
        <v>0</v>
      </c>
      <c r="I749">
        <f>IF(NOT(A749),"",IF(Journal!$C749="","INSTRUMENT MISSING",IF(B749=0,"UNKNOWN INSTRUMENT",IF(OR(NOT(ISNUMBER(C749)),NOT(ISNUMBER(D749))),"INSTRUMENT SPECS MISSING",IF(OR(C749&lt;=0,D749&lt;=0),"INSTRUMENT SPECS MISSING",IF(NOT(ISNUMBER(Journal!$E749)),"ENTRY MISSING",IF(NOT(ISNUMBER(Journal!$F749)),"SL MISSING",IF(Journal!$F749=Journal!$E749,"SL = ENTRY",IF(G749=0,"DIRECTION MISSING",IF(G749*(Journal!$E749-Journal!$F749)&lt;=0,"SL WRONG SIDE",IF(NOT(AND(ISNUMBER(Journal!$L749),Journal!$L749&gt;0)),IF(TRUE,"LOTS MISSING","RISK MISSING"),"")))))))))))</f>
        <v>0</v>
      </c>
      <c r="J749">
        <f>IF(NOT(A749),"",IF(I749&lt;&gt;"",I749,IF(AND(ISNUMBER(Journal!$G749),G749*(Journal!$G749-Journal!$E749)&lt;=0),"TP1 WRONG SIDE",IF(AND(ISNUMBER(Journal!$H749),G749*(Journal!$H749-Journal!$E749)&lt;=0),"TP2 WRONG SIDE",IF(AND(ISNUMBER(Journal!$I749),G749*(Journal!$I749-Journal!$E749)&lt;=0),"TP3 WRONG SIDE",IF(Journal!$K749="","OPEN",IF(AND(Journal!$M749&lt;&gt;"",OR(NOT(ISNUMBER(Journal!$M749)),Journal!$M749&lt;=0,Journal!$M749&gt;=1)),"TP1 % INVALID",IF(Journal!$K749="SL","OK",IF(Journal!$K749="TP",IF(ISNUMBER(Journal!$G749),"OK","TP1 MISSING"),IF(Journal!$K749="Manual exit",IF(ISNUMBER(Journal!$J749),"OK","MANUAL MISSING"),IF(Journal!$K749="TP1 + Breakeven",IF(ISNUMBER(Journal!$G749),"OK","TP1 MISSING"),IF(Journal!$K749="TP1 + Manual",IF(ISNUMBER(Journal!$G749),IF(ISNUMBER(Journal!$J749),"OK","MANUAL MISSING"),IF(ISNUMBER(Journal!$J749),"TP1 MISSING","TP1 &amp; MANUAL MISSING")),IF(Journal!$K749="Multiple TP",IF(ISNUMBER(Journal!$G749),IF(ISNUMBER(Journal!$H749),"OK","TP2 MISSING"),IF(ISNUMBER(Journal!$H749),"TP1 MISSING","TP1 &amp; TP2 MISSING")),"UNKNOWN OUTCOME")))))))))))))</f>
        <v>0</v>
      </c>
      <c r="K749">
        <f>J749="OK"</f>
        <v>0</v>
      </c>
      <c r="L749">
        <f>IF(ISNUMBER(Journal!$M749),Journal!$M749,0.5)</f>
        <v>0</v>
      </c>
      <c r="M749">
        <f>IF(NOT(K749),"",G749*IF(Journal!$K749="SL",Journal!$F749-Journal!$E749,IF(Journal!$K749="TP",Journal!$G749-Journal!$E749,IF(Journal!$K749="Manual exit",Journal!$J749-Journal!$E749,IF(Journal!$K749="TP1 + Breakeven",L749*(Journal!$G749-Journal!$E749),IF(Journal!$K749="TP1 + Manual",L749*(Journal!$G749-Journal!$E749)+(1-L749)*(Journal!$J749-Journal!$E749),(Journal!$G749+Journal!$H749+IF(ISNUMBER(Journal!$I749),Journal!$I749,0))/IF(ISNUMBER(Journal!$I749),3,2)-Journal!$E749))))))</f>
        <v>0</v>
      </c>
      <c r="N749">
        <f>IF(K749,Journal!$E749+G749*M749,"")</f>
        <v>0</v>
      </c>
      <c r="O749">
        <f>Q748</f>
        <v>0</v>
      </c>
      <c r="P749">
        <f>IF(OR(NOT(A749),I749&lt;&gt;""),"",Journal!$L749)</f>
        <v>0</v>
      </c>
      <c r="Q749">
        <f>O749+IF(K749,V749,0)</f>
        <v>0</v>
      </c>
      <c r="R749">
        <f>IF(P749="","",H749*P749*C749*D749)</f>
        <v>0</v>
      </c>
      <c r="S749">
        <f>IF(K749,M749*P749*C749*D749,"")</f>
        <v>0</v>
      </c>
      <c r="T749">
        <f>IF(K749,-IF(F749&gt;0,F749*Journal!$E749*P749*C749*D749,P749*E749),"")</f>
        <v>0</v>
      </c>
      <c r="U749">
        <f>IF(K749,IF(S749&gt;0,"W",IF(S749&lt;0,"L","B")),"")</f>
        <v>0</v>
      </c>
      <c r="V749">
        <f>IF(K749,S749+T749,"")</f>
        <v>0</v>
      </c>
      <c r="W749">
        <f>IF(K749,V749/O749,"")</f>
        <v>0</v>
      </c>
      <c r="X749">
        <f>IF(K749,M749/H749,"")</f>
        <v>0</v>
      </c>
      <c r="Y749">
        <f>IF(AND(OR(J749="OK",J749="OPEN"),ISNUMBER(Journal!$G749)),G749*(Journal!$G749-Journal!$E749)/H749,"")</f>
        <v>0</v>
      </c>
      <c r="Z749">
        <f>IF(AA749="","",IF(AND(ISNUMBER(Settings!$D$5),ISNUMBER(Settings!$E$5),IF(Settings!$D$5&lt;=Settings!$E$5,AND(AA749&gt;=Settings!$D$5,AA749&lt;Settings!$E$5),OR(AA749&gt;=Settings!$D$5,AA749&lt;Settings!$E$5))),Settings!$A$5,IF(AND(ISNUMBER(Settings!$D$6),ISNUMBER(Settings!$E$6),IF(Settings!$D$6&lt;=Settings!$E$6,AND(AA749&gt;=Settings!$D$6,AA749&lt;Settings!$E$6),OR(AA749&gt;=Settings!$D$6,AA749&lt;Settings!$E$6))),Settings!$A$6,IF(AND(ISNUMBER(Settings!$D$7),ISNUMBER(Settings!$E$7),IF(Settings!$D$7&lt;=Settings!$E$7,AND(AA749&gt;=Settings!$D$7,AA749&lt;Settings!$E$7),OR(AA749&gt;=Settings!$D$7,AA749&lt;Settings!$E$7))),Settings!$A$7,IF(AND(ISNUMBER(Settings!$D$8),ISNUMBER(Settings!$E$8),IF(Settings!$D$8&lt;=Settings!$E$8,AND(AA749&gt;=Settings!$D$8,AA749&lt;Settings!$E$8),OR(AA749&gt;=Settings!$D$8,AA749&lt;Settings!$E$8))),Settings!$A$8,IF(AND(ISNUMBER(Settings!$D$9),ISNUMBER(Settings!$E$9),IF(Settings!$D$9&lt;=Settings!$E$9,AND(AA749&gt;=Settings!$D$9,AA749&lt;Settings!$E$9),OR(AA749&gt;=Settings!$D$9,AA749&lt;Settings!$E$9))),Settings!$A$9,IF(AND(ISNUMBER(Settings!$D$10),ISNUMBER(Settings!$E$10),IF(Settings!$D$10&lt;=Settings!$E$10,AND(AA749&gt;=Settings!$D$10,AA749&lt;Settings!$E$10),OR(AA749&gt;=Settings!$D$10,AA749&lt;Settings!$E$10))),Settings!$A$10,"")))))))</f>
        <v>0</v>
      </c>
      <c r="AA749">
        <f>IF(AND(A749,ISNUMBER(Journal!$B749)),MOD(ROUND(MOD(Journal!$B749,1)*1440,0)-ROUND(Journal!$D$8*60,0),1440),"")</f>
        <v>0</v>
      </c>
      <c r="AB749">
        <f>IF(G749=1,"LONG",IF(G749=-1,"SHORT",""))</f>
        <v>0</v>
      </c>
      <c r="AC749">
        <f>AC748+IF(K749,1,0)</f>
        <v>0</v>
      </c>
      <c r="AD749">
        <f>IF(K749,AC749,"")</f>
        <v>0</v>
      </c>
      <c r="AE749">
        <f>J749="OPEN"</f>
        <v>0</v>
      </c>
      <c r="AF749">
        <f>AND(J749&lt;&gt;"",J749&lt;&gt;"OK",J749&lt;&gt;"OPEN")</f>
        <v>0</v>
      </c>
      <c r="AH749">
        <v>738</v>
      </c>
      <c r="AI749">
        <f>IF(AH749&gt;$AZ$11,"",IF(AH749=0,Journal!$D$3,INDEX($Q$11:$Q$1010,MATCH(AH749,$AD$11:$AD$1010,0))))</f>
        <v>0</v>
      </c>
      <c r="AJ749">
        <v>739</v>
      </c>
      <c r="AK749">
        <f>IF(AJ749&gt;$AZ$11,"",INDEX($P$11:$P$1010,MATCH(AJ749,$AD$11:$AD$1010,0)))</f>
        <v>0</v>
      </c>
    </row>
    <row r="750" spans="1:37">
      <c r="A750">
        <f>COUNTA(Journal!A750:M750)&gt;0</f>
        <v>0</v>
      </c>
      <c r="B750">
        <f>IF(Journal!$C750="",0,IFERROR(MATCH(Journal!$C750,Markets!$A$5:$A$154,0),0))</f>
        <v>0</v>
      </c>
      <c r="C750">
        <f>IF(B750&gt;0,INDEX(Markets!$C$5:$C$154,B750),"")</f>
        <v>0</v>
      </c>
      <c r="D750">
        <f>IF(B750&gt;0,INDEX(Markets!$F$5:$F$154,B750),"")</f>
        <v>0</v>
      </c>
      <c r="E750">
        <f>IF(B750&gt;0,IF(INDEX(Markets!$G$5:$G$154,B750)="",Journal!$D$4,INDEX(Markets!$G$5:$G$154,B750)),"")</f>
        <v>0</v>
      </c>
      <c r="F750">
        <f>IF(B750&gt;0,N(INDEX(Markets!$H$5:$H$154,B750)),0)</f>
        <v>0</v>
      </c>
      <c r="G750">
        <f>IF(Journal!$D750="LONG",1,IF(Journal!$D750="SHORT",-1,0))</f>
        <v>0</v>
      </c>
      <c r="H750">
        <f>IF(AND(ISNUMBER(Journal!$E750),ISNUMBER(Journal!$F750)),ABS(Journal!$E750-Journal!$F750),"")</f>
        <v>0</v>
      </c>
      <c r="I750">
        <f>IF(NOT(A750),"",IF(Journal!$C750="","INSTRUMENT MISSING",IF(B750=0,"UNKNOWN INSTRUMENT",IF(OR(NOT(ISNUMBER(C750)),NOT(ISNUMBER(D750))),"INSTRUMENT SPECS MISSING",IF(OR(C750&lt;=0,D750&lt;=0),"INSTRUMENT SPECS MISSING",IF(NOT(ISNUMBER(Journal!$E750)),"ENTRY MISSING",IF(NOT(ISNUMBER(Journal!$F750)),"SL MISSING",IF(Journal!$F750=Journal!$E750,"SL = ENTRY",IF(G750=0,"DIRECTION MISSING",IF(G750*(Journal!$E750-Journal!$F750)&lt;=0,"SL WRONG SIDE",IF(NOT(AND(ISNUMBER(Journal!$L750),Journal!$L750&gt;0)),IF(TRUE,"LOTS MISSING","RISK MISSING"),"")))))))))))</f>
        <v>0</v>
      </c>
      <c r="J750">
        <f>IF(NOT(A750),"",IF(I750&lt;&gt;"",I750,IF(AND(ISNUMBER(Journal!$G750),G750*(Journal!$G750-Journal!$E750)&lt;=0),"TP1 WRONG SIDE",IF(AND(ISNUMBER(Journal!$H750),G750*(Journal!$H750-Journal!$E750)&lt;=0),"TP2 WRONG SIDE",IF(AND(ISNUMBER(Journal!$I750),G750*(Journal!$I750-Journal!$E750)&lt;=0),"TP3 WRONG SIDE",IF(Journal!$K750="","OPEN",IF(AND(Journal!$M750&lt;&gt;"",OR(NOT(ISNUMBER(Journal!$M750)),Journal!$M750&lt;=0,Journal!$M750&gt;=1)),"TP1 % INVALID",IF(Journal!$K750="SL","OK",IF(Journal!$K750="TP",IF(ISNUMBER(Journal!$G750),"OK","TP1 MISSING"),IF(Journal!$K750="Manual exit",IF(ISNUMBER(Journal!$J750),"OK","MANUAL MISSING"),IF(Journal!$K750="TP1 + Breakeven",IF(ISNUMBER(Journal!$G750),"OK","TP1 MISSING"),IF(Journal!$K750="TP1 + Manual",IF(ISNUMBER(Journal!$G750),IF(ISNUMBER(Journal!$J750),"OK","MANUAL MISSING"),IF(ISNUMBER(Journal!$J750),"TP1 MISSING","TP1 &amp; MANUAL MISSING")),IF(Journal!$K750="Multiple TP",IF(ISNUMBER(Journal!$G750),IF(ISNUMBER(Journal!$H750),"OK","TP2 MISSING"),IF(ISNUMBER(Journal!$H750),"TP1 MISSING","TP1 &amp; TP2 MISSING")),"UNKNOWN OUTCOME")))))))))))))</f>
        <v>0</v>
      </c>
      <c r="K750">
        <f>J750="OK"</f>
        <v>0</v>
      </c>
      <c r="L750">
        <f>IF(ISNUMBER(Journal!$M750),Journal!$M750,0.5)</f>
        <v>0</v>
      </c>
      <c r="M750">
        <f>IF(NOT(K750),"",G750*IF(Journal!$K750="SL",Journal!$F750-Journal!$E750,IF(Journal!$K750="TP",Journal!$G750-Journal!$E750,IF(Journal!$K750="Manual exit",Journal!$J750-Journal!$E750,IF(Journal!$K750="TP1 + Breakeven",L750*(Journal!$G750-Journal!$E750),IF(Journal!$K750="TP1 + Manual",L750*(Journal!$G750-Journal!$E750)+(1-L750)*(Journal!$J750-Journal!$E750),(Journal!$G750+Journal!$H750+IF(ISNUMBER(Journal!$I750),Journal!$I750,0))/IF(ISNUMBER(Journal!$I750),3,2)-Journal!$E750))))))</f>
        <v>0</v>
      </c>
      <c r="N750">
        <f>IF(K750,Journal!$E750+G750*M750,"")</f>
        <v>0</v>
      </c>
      <c r="O750">
        <f>Q749</f>
        <v>0</v>
      </c>
      <c r="P750">
        <f>IF(OR(NOT(A750),I750&lt;&gt;""),"",Journal!$L750)</f>
        <v>0</v>
      </c>
      <c r="Q750">
        <f>O750+IF(K750,V750,0)</f>
        <v>0</v>
      </c>
      <c r="R750">
        <f>IF(P750="","",H750*P750*C750*D750)</f>
        <v>0</v>
      </c>
      <c r="S750">
        <f>IF(K750,M750*P750*C750*D750,"")</f>
        <v>0</v>
      </c>
      <c r="T750">
        <f>IF(K750,-IF(F750&gt;0,F750*Journal!$E750*P750*C750*D750,P750*E750),"")</f>
        <v>0</v>
      </c>
      <c r="U750">
        <f>IF(K750,IF(S750&gt;0,"W",IF(S750&lt;0,"L","B")),"")</f>
        <v>0</v>
      </c>
      <c r="V750">
        <f>IF(K750,S750+T750,"")</f>
        <v>0</v>
      </c>
      <c r="W750">
        <f>IF(K750,V750/O750,"")</f>
        <v>0</v>
      </c>
      <c r="X750">
        <f>IF(K750,M750/H750,"")</f>
        <v>0</v>
      </c>
      <c r="Y750">
        <f>IF(AND(OR(J750="OK",J750="OPEN"),ISNUMBER(Journal!$G750)),G750*(Journal!$G750-Journal!$E750)/H750,"")</f>
        <v>0</v>
      </c>
      <c r="Z750">
        <f>IF(AA750="","",IF(AND(ISNUMBER(Settings!$D$5),ISNUMBER(Settings!$E$5),IF(Settings!$D$5&lt;=Settings!$E$5,AND(AA750&gt;=Settings!$D$5,AA750&lt;Settings!$E$5),OR(AA750&gt;=Settings!$D$5,AA750&lt;Settings!$E$5))),Settings!$A$5,IF(AND(ISNUMBER(Settings!$D$6),ISNUMBER(Settings!$E$6),IF(Settings!$D$6&lt;=Settings!$E$6,AND(AA750&gt;=Settings!$D$6,AA750&lt;Settings!$E$6),OR(AA750&gt;=Settings!$D$6,AA750&lt;Settings!$E$6))),Settings!$A$6,IF(AND(ISNUMBER(Settings!$D$7),ISNUMBER(Settings!$E$7),IF(Settings!$D$7&lt;=Settings!$E$7,AND(AA750&gt;=Settings!$D$7,AA750&lt;Settings!$E$7),OR(AA750&gt;=Settings!$D$7,AA750&lt;Settings!$E$7))),Settings!$A$7,IF(AND(ISNUMBER(Settings!$D$8),ISNUMBER(Settings!$E$8),IF(Settings!$D$8&lt;=Settings!$E$8,AND(AA750&gt;=Settings!$D$8,AA750&lt;Settings!$E$8),OR(AA750&gt;=Settings!$D$8,AA750&lt;Settings!$E$8))),Settings!$A$8,IF(AND(ISNUMBER(Settings!$D$9),ISNUMBER(Settings!$E$9),IF(Settings!$D$9&lt;=Settings!$E$9,AND(AA750&gt;=Settings!$D$9,AA750&lt;Settings!$E$9),OR(AA750&gt;=Settings!$D$9,AA750&lt;Settings!$E$9))),Settings!$A$9,IF(AND(ISNUMBER(Settings!$D$10),ISNUMBER(Settings!$E$10),IF(Settings!$D$10&lt;=Settings!$E$10,AND(AA750&gt;=Settings!$D$10,AA750&lt;Settings!$E$10),OR(AA750&gt;=Settings!$D$10,AA750&lt;Settings!$E$10))),Settings!$A$10,"")))))))</f>
        <v>0</v>
      </c>
      <c r="AA750">
        <f>IF(AND(A750,ISNUMBER(Journal!$B750)),MOD(ROUND(MOD(Journal!$B750,1)*1440,0)-ROUND(Journal!$D$8*60,0),1440),"")</f>
        <v>0</v>
      </c>
      <c r="AB750">
        <f>IF(G750=1,"LONG",IF(G750=-1,"SHORT",""))</f>
        <v>0</v>
      </c>
      <c r="AC750">
        <f>AC749+IF(K750,1,0)</f>
        <v>0</v>
      </c>
      <c r="AD750">
        <f>IF(K750,AC750,"")</f>
        <v>0</v>
      </c>
      <c r="AE750">
        <f>J750="OPEN"</f>
        <v>0</v>
      </c>
      <c r="AF750">
        <f>AND(J750&lt;&gt;"",J750&lt;&gt;"OK",J750&lt;&gt;"OPEN")</f>
        <v>0</v>
      </c>
      <c r="AH750">
        <v>739</v>
      </c>
      <c r="AI750">
        <f>IF(AH750&gt;$AZ$11,"",IF(AH750=0,Journal!$D$3,INDEX($Q$11:$Q$1010,MATCH(AH750,$AD$11:$AD$1010,0))))</f>
        <v>0</v>
      </c>
      <c r="AJ750">
        <v>740</v>
      </c>
      <c r="AK750">
        <f>IF(AJ750&gt;$AZ$11,"",INDEX($P$11:$P$1010,MATCH(AJ750,$AD$11:$AD$1010,0)))</f>
        <v>0</v>
      </c>
    </row>
    <row r="751" spans="1:37">
      <c r="A751">
        <f>COUNTA(Journal!A751:M751)&gt;0</f>
        <v>0</v>
      </c>
      <c r="B751">
        <f>IF(Journal!$C751="",0,IFERROR(MATCH(Journal!$C751,Markets!$A$5:$A$154,0),0))</f>
        <v>0</v>
      </c>
      <c r="C751">
        <f>IF(B751&gt;0,INDEX(Markets!$C$5:$C$154,B751),"")</f>
        <v>0</v>
      </c>
      <c r="D751">
        <f>IF(B751&gt;0,INDEX(Markets!$F$5:$F$154,B751),"")</f>
        <v>0</v>
      </c>
      <c r="E751">
        <f>IF(B751&gt;0,IF(INDEX(Markets!$G$5:$G$154,B751)="",Journal!$D$4,INDEX(Markets!$G$5:$G$154,B751)),"")</f>
        <v>0</v>
      </c>
      <c r="F751">
        <f>IF(B751&gt;0,N(INDEX(Markets!$H$5:$H$154,B751)),0)</f>
        <v>0</v>
      </c>
      <c r="G751">
        <f>IF(Journal!$D751="LONG",1,IF(Journal!$D751="SHORT",-1,0))</f>
        <v>0</v>
      </c>
      <c r="H751">
        <f>IF(AND(ISNUMBER(Journal!$E751),ISNUMBER(Journal!$F751)),ABS(Journal!$E751-Journal!$F751),"")</f>
        <v>0</v>
      </c>
      <c r="I751">
        <f>IF(NOT(A751),"",IF(Journal!$C751="","INSTRUMENT MISSING",IF(B751=0,"UNKNOWN INSTRUMENT",IF(OR(NOT(ISNUMBER(C751)),NOT(ISNUMBER(D751))),"INSTRUMENT SPECS MISSING",IF(OR(C751&lt;=0,D751&lt;=0),"INSTRUMENT SPECS MISSING",IF(NOT(ISNUMBER(Journal!$E751)),"ENTRY MISSING",IF(NOT(ISNUMBER(Journal!$F751)),"SL MISSING",IF(Journal!$F751=Journal!$E751,"SL = ENTRY",IF(G751=0,"DIRECTION MISSING",IF(G751*(Journal!$E751-Journal!$F751)&lt;=0,"SL WRONG SIDE",IF(NOT(AND(ISNUMBER(Journal!$L751),Journal!$L751&gt;0)),IF(TRUE,"LOTS MISSING","RISK MISSING"),"")))))))))))</f>
        <v>0</v>
      </c>
      <c r="J751">
        <f>IF(NOT(A751),"",IF(I751&lt;&gt;"",I751,IF(AND(ISNUMBER(Journal!$G751),G751*(Journal!$G751-Journal!$E751)&lt;=0),"TP1 WRONG SIDE",IF(AND(ISNUMBER(Journal!$H751),G751*(Journal!$H751-Journal!$E751)&lt;=0),"TP2 WRONG SIDE",IF(AND(ISNUMBER(Journal!$I751),G751*(Journal!$I751-Journal!$E751)&lt;=0),"TP3 WRONG SIDE",IF(Journal!$K751="","OPEN",IF(AND(Journal!$M751&lt;&gt;"",OR(NOT(ISNUMBER(Journal!$M751)),Journal!$M751&lt;=0,Journal!$M751&gt;=1)),"TP1 % INVALID",IF(Journal!$K751="SL","OK",IF(Journal!$K751="TP",IF(ISNUMBER(Journal!$G751),"OK","TP1 MISSING"),IF(Journal!$K751="Manual exit",IF(ISNUMBER(Journal!$J751),"OK","MANUAL MISSING"),IF(Journal!$K751="TP1 + Breakeven",IF(ISNUMBER(Journal!$G751),"OK","TP1 MISSING"),IF(Journal!$K751="TP1 + Manual",IF(ISNUMBER(Journal!$G751),IF(ISNUMBER(Journal!$J751),"OK","MANUAL MISSING"),IF(ISNUMBER(Journal!$J751),"TP1 MISSING","TP1 &amp; MANUAL MISSING")),IF(Journal!$K751="Multiple TP",IF(ISNUMBER(Journal!$G751),IF(ISNUMBER(Journal!$H751),"OK","TP2 MISSING"),IF(ISNUMBER(Journal!$H751),"TP1 MISSING","TP1 &amp; TP2 MISSING")),"UNKNOWN OUTCOME")))))))))))))</f>
        <v>0</v>
      </c>
      <c r="K751">
        <f>J751="OK"</f>
        <v>0</v>
      </c>
      <c r="L751">
        <f>IF(ISNUMBER(Journal!$M751),Journal!$M751,0.5)</f>
        <v>0</v>
      </c>
      <c r="M751">
        <f>IF(NOT(K751),"",G751*IF(Journal!$K751="SL",Journal!$F751-Journal!$E751,IF(Journal!$K751="TP",Journal!$G751-Journal!$E751,IF(Journal!$K751="Manual exit",Journal!$J751-Journal!$E751,IF(Journal!$K751="TP1 + Breakeven",L751*(Journal!$G751-Journal!$E751),IF(Journal!$K751="TP1 + Manual",L751*(Journal!$G751-Journal!$E751)+(1-L751)*(Journal!$J751-Journal!$E751),(Journal!$G751+Journal!$H751+IF(ISNUMBER(Journal!$I751),Journal!$I751,0))/IF(ISNUMBER(Journal!$I751),3,2)-Journal!$E751))))))</f>
        <v>0</v>
      </c>
      <c r="N751">
        <f>IF(K751,Journal!$E751+G751*M751,"")</f>
        <v>0</v>
      </c>
      <c r="O751">
        <f>Q750</f>
        <v>0</v>
      </c>
      <c r="P751">
        <f>IF(OR(NOT(A751),I751&lt;&gt;""),"",Journal!$L751)</f>
        <v>0</v>
      </c>
      <c r="Q751">
        <f>O751+IF(K751,V751,0)</f>
        <v>0</v>
      </c>
      <c r="R751">
        <f>IF(P751="","",H751*P751*C751*D751)</f>
        <v>0</v>
      </c>
      <c r="S751">
        <f>IF(K751,M751*P751*C751*D751,"")</f>
        <v>0</v>
      </c>
      <c r="T751">
        <f>IF(K751,-IF(F751&gt;0,F751*Journal!$E751*P751*C751*D751,P751*E751),"")</f>
        <v>0</v>
      </c>
      <c r="U751">
        <f>IF(K751,IF(S751&gt;0,"W",IF(S751&lt;0,"L","B")),"")</f>
        <v>0</v>
      </c>
      <c r="V751">
        <f>IF(K751,S751+T751,"")</f>
        <v>0</v>
      </c>
      <c r="W751">
        <f>IF(K751,V751/O751,"")</f>
        <v>0</v>
      </c>
      <c r="X751">
        <f>IF(K751,M751/H751,"")</f>
        <v>0</v>
      </c>
      <c r="Y751">
        <f>IF(AND(OR(J751="OK",J751="OPEN"),ISNUMBER(Journal!$G751)),G751*(Journal!$G751-Journal!$E751)/H751,"")</f>
        <v>0</v>
      </c>
      <c r="Z751">
        <f>IF(AA751="","",IF(AND(ISNUMBER(Settings!$D$5),ISNUMBER(Settings!$E$5),IF(Settings!$D$5&lt;=Settings!$E$5,AND(AA751&gt;=Settings!$D$5,AA751&lt;Settings!$E$5),OR(AA751&gt;=Settings!$D$5,AA751&lt;Settings!$E$5))),Settings!$A$5,IF(AND(ISNUMBER(Settings!$D$6),ISNUMBER(Settings!$E$6),IF(Settings!$D$6&lt;=Settings!$E$6,AND(AA751&gt;=Settings!$D$6,AA751&lt;Settings!$E$6),OR(AA751&gt;=Settings!$D$6,AA751&lt;Settings!$E$6))),Settings!$A$6,IF(AND(ISNUMBER(Settings!$D$7),ISNUMBER(Settings!$E$7),IF(Settings!$D$7&lt;=Settings!$E$7,AND(AA751&gt;=Settings!$D$7,AA751&lt;Settings!$E$7),OR(AA751&gt;=Settings!$D$7,AA751&lt;Settings!$E$7))),Settings!$A$7,IF(AND(ISNUMBER(Settings!$D$8),ISNUMBER(Settings!$E$8),IF(Settings!$D$8&lt;=Settings!$E$8,AND(AA751&gt;=Settings!$D$8,AA751&lt;Settings!$E$8),OR(AA751&gt;=Settings!$D$8,AA751&lt;Settings!$E$8))),Settings!$A$8,IF(AND(ISNUMBER(Settings!$D$9),ISNUMBER(Settings!$E$9),IF(Settings!$D$9&lt;=Settings!$E$9,AND(AA751&gt;=Settings!$D$9,AA751&lt;Settings!$E$9),OR(AA751&gt;=Settings!$D$9,AA751&lt;Settings!$E$9))),Settings!$A$9,IF(AND(ISNUMBER(Settings!$D$10),ISNUMBER(Settings!$E$10),IF(Settings!$D$10&lt;=Settings!$E$10,AND(AA751&gt;=Settings!$D$10,AA751&lt;Settings!$E$10),OR(AA751&gt;=Settings!$D$10,AA751&lt;Settings!$E$10))),Settings!$A$10,"")))))))</f>
        <v>0</v>
      </c>
      <c r="AA751">
        <f>IF(AND(A751,ISNUMBER(Journal!$B751)),MOD(ROUND(MOD(Journal!$B751,1)*1440,0)-ROUND(Journal!$D$8*60,0),1440),"")</f>
        <v>0</v>
      </c>
      <c r="AB751">
        <f>IF(G751=1,"LONG",IF(G751=-1,"SHORT",""))</f>
        <v>0</v>
      </c>
      <c r="AC751">
        <f>AC750+IF(K751,1,0)</f>
        <v>0</v>
      </c>
      <c r="AD751">
        <f>IF(K751,AC751,"")</f>
        <v>0</v>
      </c>
      <c r="AE751">
        <f>J751="OPEN"</f>
        <v>0</v>
      </c>
      <c r="AF751">
        <f>AND(J751&lt;&gt;"",J751&lt;&gt;"OK",J751&lt;&gt;"OPEN")</f>
        <v>0</v>
      </c>
      <c r="AH751">
        <v>740</v>
      </c>
      <c r="AI751">
        <f>IF(AH751&gt;$AZ$11,"",IF(AH751=0,Journal!$D$3,INDEX($Q$11:$Q$1010,MATCH(AH751,$AD$11:$AD$1010,0))))</f>
        <v>0</v>
      </c>
      <c r="AJ751">
        <v>741</v>
      </c>
      <c r="AK751">
        <f>IF(AJ751&gt;$AZ$11,"",INDEX($P$11:$P$1010,MATCH(AJ751,$AD$11:$AD$1010,0)))</f>
        <v>0</v>
      </c>
    </row>
    <row r="752" spans="1:37">
      <c r="A752">
        <f>COUNTA(Journal!A752:M752)&gt;0</f>
        <v>0</v>
      </c>
      <c r="B752">
        <f>IF(Journal!$C752="",0,IFERROR(MATCH(Journal!$C752,Markets!$A$5:$A$154,0),0))</f>
        <v>0</v>
      </c>
      <c r="C752">
        <f>IF(B752&gt;0,INDEX(Markets!$C$5:$C$154,B752),"")</f>
        <v>0</v>
      </c>
      <c r="D752">
        <f>IF(B752&gt;0,INDEX(Markets!$F$5:$F$154,B752),"")</f>
        <v>0</v>
      </c>
      <c r="E752">
        <f>IF(B752&gt;0,IF(INDEX(Markets!$G$5:$G$154,B752)="",Journal!$D$4,INDEX(Markets!$G$5:$G$154,B752)),"")</f>
        <v>0</v>
      </c>
      <c r="F752">
        <f>IF(B752&gt;0,N(INDEX(Markets!$H$5:$H$154,B752)),0)</f>
        <v>0</v>
      </c>
      <c r="G752">
        <f>IF(Journal!$D752="LONG",1,IF(Journal!$D752="SHORT",-1,0))</f>
        <v>0</v>
      </c>
      <c r="H752">
        <f>IF(AND(ISNUMBER(Journal!$E752),ISNUMBER(Journal!$F752)),ABS(Journal!$E752-Journal!$F752),"")</f>
        <v>0</v>
      </c>
      <c r="I752">
        <f>IF(NOT(A752),"",IF(Journal!$C752="","INSTRUMENT MISSING",IF(B752=0,"UNKNOWN INSTRUMENT",IF(OR(NOT(ISNUMBER(C752)),NOT(ISNUMBER(D752))),"INSTRUMENT SPECS MISSING",IF(OR(C752&lt;=0,D752&lt;=0),"INSTRUMENT SPECS MISSING",IF(NOT(ISNUMBER(Journal!$E752)),"ENTRY MISSING",IF(NOT(ISNUMBER(Journal!$F752)),"SL MISSING",IF(Journal!$F752=Journal!$E752,"SL = ENTRY",IF(G752=0,"DIRECTION MISSING",IF(G752*(Journal!$E752-Journal!$F752)&lt;=0,"SL WRONG SIDE",IF(NOT(AND(ISNUMBER(Journal!$L752),Journal!$L752&gt;0)),IF(TRUE,"LOTS MISSING","RISK MISSING"),"")))))))))))</f>
        <v>0</v>
      </c>
      <c r="J752">
        <f>IF(NOT(A752),"",IF(I752&lt;&gt;"",I752,IF(AND(ISNUMBER(Journal!$G752),G752*(Journal!$G752-Journal!$E752)&lt;=0),"TP1 WRONG SIDE",IF(AND(ISNUMBER(Journal!$H752),G752*(Journal!$H752-Journal!$E752)&lt;=0),"TP2 WRONG SIDE",IF(AND(ISNUMBER(Journal!$I752),G752*(Journal!$I752-Journal!$E752)&lt;=0),"TP3 WRONG SIDE",IF(Journal!$K752="","OPEN",IF(AND(Journal!$M752&lt;&gt;"",OR(NOT(ISNUMBER(Journal!$M752)),Journal!$M752&lt;=0,Journal!$M752&gt;=1)),"TP1 % INVALID",IF(Journal!$K752="SL","OK",IF(Journal!$K752="TP",IF(ISNUMBER(Journal!$G752),"OK","TP1 MISSING"),IF(Journal!$K752="Manual exit",IF(ISNUMBER(Journal!$J752),"OK","MANUAL MISSING"),IF(Journal!$K752="TP1 + Breakeven",IF(ISNUMBER(Journal!$G752),"OK","TP1 MISSING"),IF(Journal!$K752="TP1 + Manual",IF(ISNUMBER(Journal!$G752),IF(ISNUMBER(Journal!$J752),"OK","MANUAL MISSING"),IF(ISNUMBER(Journal!$J752),"TP1 MISSING","TP1 &amp; MANUAL MISSING")),IF(Journal!$K752="Multiple TP",IF(ISNUMBER(Journal!$G752),IF(ISNUMBER(Journal!$H752),"OK","TP2 MISSING"),IF(ISNUMBER(Journal!$H752),"TP1 MISSING","TP1 &amp; TP2 MISSING")),"UNKNOWN OUTCOME")))))))))))))</f>
        <v>0</v>
      </c>
      <c r="K752">
        <f>J752="OK"</f>
        <v>0</v>
      </c>
      <c r="L752">
        <f>IF(ISNUMBER(Journal!$M752),Journal!$M752,0.5)</f>
        <v>0</v>
      </c>
      <c r="M752">
        <f>IF(NOT(K752),"",G752*IF(Journal!$K752="SL",Journal!$F752-Journal!$E752,IF(Journal!$K752="TP",Journal!$G752-Journal!$E752,IF(Journal!$K752="Manual exit",Journal!$J752-Journal!$E752,IF(Journal!$K752="TP1 + Breakeven",L752*(Journal!$G752-Journal!$E752),IF(Journal!$K752="TP1 + Manual",L752*(Journal!$G752-Journal!$E752)+(1-L752)*(Journal!$J752-Journal!$E752),(Journal!$G752+Journal!$H752+IF(ISNUMBER(Journal!$I752),Journal!$I752,0))/IF(ISNUMBER(Journal!$I752),3,2)-Journal!$E752))))))</f>
        <v>0</v>
      </c>
      <c r="N752">
        <f>IF(K752,Journal!$E752+G752*M752,"")</f>
        <v>0</v>
      </c>
      <c r="O752">
        <f>Q751</f>
        <v>0</v>
      </c>
      <c r="P752">
        <f>IF(OR(NOT(A752),I752&lt;&gt;""),"",Journal!$L752)</f>
        <v>0</v>
      </c>
      <c r="Q752">
        <f>O752+IF(K752,V752,0)</f>
        <v>0</v>
      </c>
      <c r="R752">
        <f>IF(P752="","",H752*P752*C752*D752)</f>
        <v>0</v>
      </c>
      <c r="S752">
        <f>IF(K752,M752*P752*C752*D752,"")</f>
        <v>0</v>
      </c>
      <c r="T752">
        <f>IF(K752,-IF(F752&gt;0,F752*Journal!$E752*P752*C752*D752,P752*E752),"")</f>
        <v>0</v>
      </c>
      <c r="U752">
        <f>IF(K752,IF(S752&gt;0,"W",IF(S752&lt;0,"L","B")),"")</f>
        <v>0</v>
      </c>
      <c r="V752">
        <f>IF(K752,S752+T752,"")</f>
        <v>0</v>
      </c>
      <c r="W752">
        <f>IF(K752,V752/O752,"")</f>
        <v>0</v>
      </c>
      <c r="X752">
        <f>IF(K752,M752/H752,"")</f>
        <v>0</v>
      </c>
      <c r="Y752">
        <f>IF(AND(OR(J752="OK",J752="OPEN"),ISNUMBER(Journal!$G752)),G752*(Journal!$G752-Journal!$E752)/H752,"")</f>
        <v>0</v>
      </c>
      <c r="Z752">
        <f>IF(AA752="","",IF(AND(ISNUMBER(Settings!$D$5),ISNUMBER(Settings!$E$5),IF(Settings!$D$5&lt;=Settings!$E$5,AND(AA752&gt;=Settings!$D$5,AA752&lt;Settings!$E$5),OR(AA752&gt;=Settings!$D$5,AA752&lt;Settings!$E$5))),Settings!$A$5,IF(AND(ISNUMBER(Settings!$D$6),ISNUMBER(Settings!$E$6),IF(Settings!$D$6&lt;=Settings!$E$6,AND(AA752&gt;=Settings!$D$6,AA752&lt;Settings!$E$6),OR(AA752&gt;=Settings!$D$6,AA752&lt;Settings!$E$6))),Settings!$A$6,IF(AND(ISNUMBER(Settings!$D$7),ISNUMBER(Settings!$E$7),IF(Settings!$D$7&lt;=Settings!$E$7,AND(AA752&gt;=Settings!$D$7,AA752&lt;Settings!$E$7),OR(AA752&gt;=Settings!$D$7,AA752&lt;Settings!$E$7))),Settings!$A$7,IF(AND(ISNUMBER(Settings!$D$8),ISNUMBER(Settings!$E$8),IF(Settings!$D$8&lt;=Settings!$E$8,AND(AA752&gt;=Settings!$D$8,AA752&lt;Settings!$E$8),OR(AA752&gt;=Settings!$D$8,AA752&lt;Settings!$E$8))),Settings!$A$8,IF(AND(ISNUMBER(Settings!$D$9),ISNUMBER(Settings!$E$9),IF(Settings!$D$9&lt;=Settings!$E$9,AND(AA752&gt;=Settings!$D$9,AA752&lt;Settings!$E$9),OR(AA752&gt;=Settings!$D$9,AA752&lt;Settings!$E$9))),Settings!$A$9,IF(AND(ISNUMBER(Settings!$D$10),ISNUMBER(Settings!$E$10),IF(Settings!$D$10&lt;=Settings!$E$10,AND(AA752&gt;=Settings!$D$10,AA752&lt;Settings!$E$10),OR(AA752&gt;=Settings!$D$10,AA752&lt;Settings!$E$10))),Settings!$A$10,"")))))))</f>
        <v>0</v>
      </c>
      <c r="AA752">
        <f>IF(AND(A752,ISNUMBER(Journal!$B752)),MOD(ROUND(MOD(Journal!$B752,1)*1440,0)-ROUND(Journal!$D$8*60,0),1440),"")</f>
        <v>0</v>
      </c>
      <c r="AB752">
        <f>IF(G752=1,"LONG",IF(G752=-1,"SHORT",""))</f>
        <v>0</v>
      </c>
      <c r="AC752">
        <f>AC751+IF(K752,1,0)</f>
        <v>0</v>
      </c>
      <c r="AD752">
        <f>IF(K752,AC752,"")</f>
        <v>0</v>
      </c>
      <c r="AE752">
        <f>J752="OPEN"</f>
        <v>0</v>
      </c>
      <c r="AF752">
        <f>AND(J752&lt;&gt;"",J752&lt;&gt;"OK",J752&lt;&gt;"OPEN")</f>
        <v>0</v>
      </c>
      <c r="AH752">
        <v>741</v>
      </c>
      <c r="AI752">
        <f>IF(AH752&gt;$AZ$11,"",IF(AH752=0,Journal!$D$3,INDEX($Q$11:$Q$1010,MATCH(AH752,$AD$11:$AD$1010,0))))</f>
        <v>0</v>
      </c>
      <c r="AJ752">
        <v>742</v>
      </c>
      <c r="AK752">
        <f>IF(AJ752&gt;$AZ$11,"",INDEX($P$11:$P$1010,MATCH(AJ752,$AD$11:$AD$1010,0)))</f>
        <v>0</v>
      </c>
    </row>
    <row r="753" spans="1:37">
      <c r="A753">
        <f>COUNTA(Journal!A753:M753)&gt;0</f>
        <v>0</v>
      </c>
      <c r="B753">
        <f>IF(Journal!$C753="",0,IFERROR(MATCH(Journal!$C753,Markets!$A$5:$A$154,0),0))</f>
        <v>0</v>
      </c>
      <c r="C753">
        <f>IF(B753&gt;0,INDEX(Markets!$C$5:$C$154,B753),"")</f>
        <v>0</v>
      </c>
      <c r="D753">
        <f>IF(B753&gt;0,INDEX(Markets!$F$5:$F$154,B753),"")</f>
        <v>0</v>
      </c>
      <c r="E753">
        <f>IF(B753&gt;0,IF(INDEX(Markets!$G$5:$G$154,B753)="",Journal!$D$4,INDEX(Markets!$G$5:$G$154,B753)),"")</f>
        <v>0</v>
      </c>
      <c r="F753">
        <f>IF(B753&gt;0,N(INDEX(Markets!$H$5:$H$154,B753)),0)</f>
        <v>0</v>
      </c>
      <c r="G753">
        <f>IF(Journal!$D753="LONG",1,IF(Journal!$D753="SHORT",-1,0))</f>
        <v>0</v>
      </c>
      <c r="H753">
        <f>IF(AND(ISNUMBER(Journal!$E753),ISNUMBER(Journal!$F753)),ABS(Journal!$E753-Journal!$F753),"")</f>
        <v>0</v>
      </c>
      <c r="I753">
        <f>IF(NOT(A753),"",IF(Journal!$C753="","INSTRUMENT MISSING",IF(B753=0,"UNKNOWN INSTRUMENT",IF(OR(NOT(ISNUMBER(C753)),NOT(ISNUMBER(D753))),"INSTRUMENT SPECS MISSING",IF(OR(C753&lt;=0,D753&lt;=0),"INSTRUMENT SPECS MISSING",IF(NOT(ISNUMBER(Journal!$E753)),"ENTRY MISSING",IF(NOT(ISNUMBER(Journal!$F753)),"SL MISSING",IF(Journal!$F753=Journal!$E753,"SL = ENTRY",IF(G753=0,"DIRECTION MISSING",IF(G753*(Journal!$E753-Journal!$F753)&lt;=0,"SL WRONG SIDE",IF(NOT(AND(ISNUMBER(Journal!$L753),Journal!$L753&gt;0)),IF(TRUE,"LOTS MISSING","RISK MISSING"),"")))))))))))</f>
        <v>0</v>
      </c>
      <c r="J753">
        <f>IF(NOT(A753),"",IF(I753&lt;&gt;"",I753,IF(AND(ISNUMBER(Journal!$G753),G753*(Journal!$G753-Journal!$E753)&lt;=0),"TP1 WRONG SIDE",IF(AND(ISNUMBER(Journal!$H753),G753*(Journal!$H753-Journal!$E753)&lt;=0),"TP2 WRONG SIDE",IF(AND(ISNUMBER(Journal!$I753),G753*(Journal!$I753-Journal!$E753)&lt;=0),"TP3 WRONG SIDE",IF(Journal!$K753="","OPEN",IF(AND(Journal!$M753&lt;&gt;"",OR(NOT(ISNUMBER(Journal!$M753)),Journal!$M753&lt;=0,Journal!$M753&gt;=1)),"TP1 % INVALID",IF(Journal!$K753="SL","OK",IF(Journal!$K753="TP",IF(ISNUMBER(Journal!$G753),"OK","TP1 MISSING"),IF(Journal!$K753="Manual exit",IF(ISNUMBER(Journal!$J753),"OK","MANUAL MISSING"),IF(Journal!$K753="TP1 + Breakeven",IF(ISNUMBER(Journal!$G753),"OK","TP1 MISSING"),IF(Journal!$K753="TP1 + Manual",IF(ISNUMBER(Journal!$G753),IF(ISNUMBER(Journal!$J753),"OK","MANUAL MISSING"),IF(ISNUMBER(Journal!$J753),"TP1 MISSING","TP1 &amp; MANUAL MISSING")),IF(Journal!$K753="Multiple TP",IF(ISNUMBER(Journal!$G753),IF(ISNUMBER(Journal!$H753),"OK","TP2 MISSING"),IF(ISNUMBER(Journal!$H753),"TP1 MISSING","TP1 &amp; TP2 MISSING")),"UNKNOWN OUTCOME")))))))))))))</f>
        <v>0</v>
      </c>
      <c r="K753">
        <f>J753="OK"</f>
        <v>0</v>
      </c>
      <c r="L753">
        <f>IF(ISNUMBER(Journal!$M753),Journal!$M753,0.5)</f>
        <v>0</v>
      </c>
      <c r="M753">
        <f>IF(NOT(K753),"",G753*IF(Journal!$K753="SL",Journal!$F753-Journal!$E753,IF(Journal!$K753="TP",Journal!$G753-Journal!$E753,IF(Journal!$K753="Manual exit",Journal!$J753-Journal!$E753,IF(Journal!$K753="TP1 + Breakeven",L753*(Journal!$G753-Journal!$E753),IF(Journal!$K753="TP1 + Manual",L753*(Journal!$G753-Journal!$E753)+(1-L753)*(Journal!$J753-Journal!$E753),(Journal!$G753+Journal!$H753+IF(ISNUMBER(Journal!$I753),Journal!$I753,0))/IF(ISNUMBER(Journal!$I753),3,2)-Journal!$E753))))))</f>
        <v>0</v>
      </c>
      <c r="N753">
        <f>IF(K753,Journal!$E753+G753*M753,"")</f>
        <v>0</v>
      </c>
      <c r="O753">
        <f>Q752</f>
        <v>0</v>
      </c>
      <c r="P753">
        <f>IF(OR(NOT(A753),I753&lt;&gt;""),"",Journal!$L753)</f>
        <v>0</v>
      </c>
      <c r="Q753">
        <f>O753+IF(K753,V753,0)</f>
        <v>0</v>
      </c>
      <c r="R753">
        <f>IF(P753="","",H753*P753*C753*D753)</f>
        <v>0</v>
      </c>
      <c r="S753">
        <f>IF(K753,M753*P753*C753*D753,"")</f>
        <v>0</v>
      </c>
      <c r="T753">
        <f>IF(K753,-IF(F753&gt;0,F753*Journal!$E753*P753*C753*D753,P753*E753),"")</f>
        <v>0</v>
      </c>
      <c r="U753">
        <f>IF(K753,IF(S753&gt;0,"W",IF(S753&lt;0,"L","B")),"")</f>
        <v>0</v>
      </c>
      <c r="V753">
        <f>IF(K753,S753+T753,"")</f>
        <v>0</v>
      </c>
      <c r="W753">
        <f>IF(K753,V753/O753,"")</f>
        <v>0</v>
      </c>
      <c r="X753">
        <f>IF(K753,M753/H753,"")</f>
        <v>0</v>
      </c>
      <c r="Y753">
        <f>IF(AND(OR(J753="OK",J753="OPEN"),ISNUMBER(Journal!$G753)),G753*(Journal!$G753-Journal!$E753)/H753,"")</f>
        <v>0</v>
      </c>
      <c r="Z753">
        <f>IF(AA753="","",IF(AND(ISNUMBER(Settings!$D$5),ISNUMBER(Settings!$E$5),IF(Settings!$D$5&lt;=Settings!$E$5,AND(AA753&gt;=Settings!$D$5,AA753&lt;Settings!$E$5),OR(AA753&gt;=Settings!$D$5,AA753&lt;Settings!$E$5))),Settings!$A$5,IF(AND(ISNUMBER(Settings!$D$6),ISNUMBER(Settings!$E$6),IF(Settings!$D$6&lt;=Settings!$E$6,AND(AA753&gt;=Settings!$D$6,AA753&lt;Settings!$E$6),OR(AA753&gt;=Settings!$D$6,AA753&lt;Settings!$E$6))),Settings!$A$6,IF(AND(ISNUMBER(Settings!$D$7),ISNUMBER(Settings!$E$7),IF(Settings!$D$7&lt;=Settings!$E$7,AND(AA753&gt;=Settings!$D$7,AA753&lt;Settings!$E$7),OR(AA753&gt;=Settings!$D$7,AA753&lt;Settings!$E$7))),Settings!$A$7,IF(AND(ISNUMBER(Settings!$D$8),ISNUMBER(Settings!$E$8),IF(Settings!$D$8&lt;=Settings!$E$8,AND(AA753&gt;=Settings!$D$8,AA753&lt;Settings!$E$8),OR(AA753&gt;=Settings!$D$8,AA753&lt;Settings!$E$8))),Settings!$A$8,IF(AND(ISNUMBER(Settings!$D$9),ISNUMBER(Settings!$E$9),IF(Settings!$D$9&lt;=Settings!$E$9,AND(AA753&gt;=Settings!$D$9,AA753&lt;Settings!$E$9),OR(AA753&gt;=Settings!$D$9,AA753&lt;Settings!$E$9))),Settings!$A$9,IF(AND(ISNUMBER(Settings!$D$10),ISNUMBER(Settings!$E$10),IF(Settings!$D$10&lt;=Settings!$E$10,AND(AA753&gt;=Settings!$D$10,AA753&lt;Settings!$E$10),OR(AA753&gt;=Settings!$D$10,AA753&lt;Settings!$E$10))),Settings!$A$10,"")))))))</f>
        <v>0</v>
      </c>
      <c r="AA753">
        <f>IF(AND(A753,ISNUMBER(Journal!$B753)),MOD(ROUND(MOD(Journal!$B753,1)*1440,0)-ROUND(Journal!$D$8*60,0),1440),"")</f>
        <v>0</v>
      </c>
      <c r="AB753">
        <f>IF(G753=1,"LONG",IF(G753=-1,"SHORT",""))</f>
        <v>0</v>
      </c>
      <c r="AC753">
        <f>AC752+IF(K753,1,0)</f>
        <v>0</v>
      </c>
      <c r="AD753">
        <f>IF(K753,AC753,"")</f>
        <v>0</v>
      </c>
      <c r="AE753">
        <f>J753="OPEN"</f>
        <v>0</v>
      </c>
      <c r="AF753">
        <f>AND(J753&lt;&gt;"",J753&lt;&gt;"OK",J753&lt;&gt;"OPEN")</f>
        <v>0</v>
      </c>
      <c r="AH753">
        <v>742</v>
      </c>
      <c r="AI753">
        <f>IF(AH753&gt;$AZ$11,"",IF(AH753=0,Journal!$D$3,INDEX($Q$11:$Q$1010,MATCH(AH753,$AD$11:$AD$1010,0))))</f>
        <v>0</v>
      </c>
      <c r="AJ753">
        <v>743</v>
      </c>
      <c r="AK753">
        <f>IF(AJ753&gt;$AZ$11,"",INDEX($P$11:$P$1010,MATCH(AJ753,$AD$11:$AD$1010,0)))</f>
        <v>0</v>
      </c>
    </row>
    <row r="754" spans="1:37">
      <c r="A754">
        <f>COUNTA(Journal!A754:M754)&gt;0</f>
        <v>0</v>
      </c>
      <c r="B754">
        <f>IF(Journal!$C754="",0,IFERROR(MATCH(Journal!$C754,Markets!$A$5:$A$154,0),0))</f>
        <v>0</v>
      </c>
      <c r="C754">
        <f>IF(B754&gt;0,INDEX(Markets!$C$5:$C$154,B754),"")</f>
        <v>0</v>
      </c>
      <c r="D754">
        <f>IF(B754&gt;0,INDEX(Markets!$F$5:$F$154,B754),"")</f>
        <v>0</v>
      </c>
      <c r="E754">
        <f>IF(B754&gt;0,IF(INDEX(Markets!$G$5:$G$154,B754)="",Journal!$D$4,INDEX(Markets!$G$5:$G$154,B754)),"")</f>
        <v>0</v>
      </c>
      <c r="F754">
        <f>IF(B754&gt;0,N(INDEX(Markets!$H$5:$H$154,B754)),0)</f>
        <v>0</v>
      </c>
      <c r="G754">
        <f>IF(Journal!$D754="LONG",1,IF(Journal!$D754="SHORT",-1,0))</f>
        <v>0</v>
      </c>
      <c r="H754">
        <f>IF(AND(ISNUMBER(Journal!$E754),ISNUMBER(Journal!$F754)),ABS(Journal!$E754-Journal!$F754),"")</f>
        <v>0</v>
      </c>
      <c r="I754">
        <f>IF(NOT(A754),"",IF(Journal!$C754="","INSTRUMENT MISSING",IF(B754=0,"UNKNOWN INSTRUMENT",IF(OR(NOT(ISNUMBER(C754)),NOT(ISNUMBER(D754))),"INSTRUMENT SPECS MISSING",IF(OR(C754&lt;=0,D754&lt;=0),"INSTRUMENT SPECS MISSING",IF(NOT(ISNUMBER(Journal!$E754)),"ENTRY MISSING",IF(NOT(ISNUMBER(Journal!$F754)),"SL MISSING",IF(Journal!$F754=Journal!$E754,"SL = ENTRY",IF(G754=0,"DIRECTION MISSING",IF(G754*(Journal!$E754-Journal!$F754)&lt;=0,"SL WRONG SIDE",IF(NOT(AND(ISNUMBER(Journal!$L754),Journal!$L754&gt;0)),IF(TRUE,"LOTS MISSING","RISK MISSING"),"")))))))))))</f>
        <v>0</v>
      </c>
      <c r="J754">
        <f>IF(NOT(A754),"",IF(I754&lt;&gt;"",I754,IF(AND(ISNUMBER(Journal!$G754),G754*(Journal!$G754-Journal!$E754)&lt;=0),"TP1 WRONG SIDE",IF(AND(ISNUMBER(Journal!$H754),G754*(Journal!$H754-Journal!$E754)&lt;=0),"TP2 WRONG SIDE",IF(AND(ISNUMBER(Journal!$I754),G754*(Journal!$I754-Journal!$E754)&lt;=0),"TP3 WRONG SIDE",IF(Journal!$K754="","OPEN",IF(AND(Journal!$M754&lt;&gt;"",OR(NOT(ISNUMBER(Journal!$M754)),Journal!$M754&lt;=0,Journal!$M754&gt;=1)),"TP1 % INVALID",IF(Journal!$K754="SL","OK",IF(Journal!$K754="TP",IF(ISNUMBER(Journal!$G754),"OK","TP1 MISSING"),IF(Journal!$K754="Manual exit",IF(ISNUMBER(Journal!$J754),"OK","MANUAL MISSING"),IF(Journal!$K754="TP1 + Breakeven",IF(ISNUMBER(Journal!$G754),"OK","TP1 MISSING"),IF(Journal!$K754="TP1 + Manual",IF(ISNUMBER(Journal!$G754),IF(ISNUMBER(Journal!$J754),"OK","MANUAL MISSING"),IF(ISNUMBER(Journal!$J754),"TP1 MISSING","TP1 &amp; MANUAL MISSING")),IF(Journal!$K754="Multiple TP",IF(ISNUMBER(Journal!$G754),IF(ISNUMBER(Journal!$H754),"OK","TP2 MISSING"),IF(ISNUMBER(Journal!$H754),"TP1 MISSING","TP1 &amp; TP2 MISSING")),"UNKNOWN OUTCOME")))))))))))))</f>
        <v>0</v>
      </c>
      <c r="K754">
        <f>J754="OK"</f>
        <v>0</v>
      </c>
      <c r="L754">
        <f>IF(ISNUMBER(Journal!$M754),Journal!$M754,0.5)</f>
        <v>0</v>
      </c>
      <c r="M754">
        <f>IF(NOT(K754),"",G754*IF(Journal!$K754="SL",Journal!$F754-Journal!$E754,IF(Journal!$K754="TP",Journal!$G754-Journal!$E754,IF(Journal!$K754="Manual exit",Journal!$J754-Journal!$E754,IF(Journal!$K754="TP1 + Breakeven",L754*(Journal!$G754-Journal!$E754),IF(Journal!$K754="TP1 + Manual",L754*(Journal!$G754-Journal!$E754)+(1-L754)*(Journal!$J754-Journal!$E754),(Journal!$G754+Journal!$H754+IF(ISNUMBER(Journal!$I754),Journal!$I754,0))/IF(ISNUMBER(Journal!$I754),3,2)-Journal!$E754))))))</f>
        <v>0</v>
      </c>
      <c r="N754">
        <f>IF(K754,Journal!$E754+G754*M754,"")</f>
        <v>0</v>
      </c>
      <c r="O754">
        <f>Q753</f>
        <v>0</v>
      </c>
      <c r="P754">
        <f>IF(OR(NOT(A754),I754&lt;&gt;""),"",Journal!$L754)</f>
        <v>0</v>
      </c>
      <c r="Q754">
        <f>O754+IF(K754,V754,0)</f>
        <v>0</v>
      </c>
      <c r="R754">
        <f>IF(P754="","",H754*P754*C754*D754)</f>
        <v>0</v>
      </c>
      <c r="S754">
        <f>IF(K754,M754*P754*C754*D754,"")</f>
        <v>0</v>
      </c>
      <c r="T754">
        <f>IF(K754,-IF(F754&gt;0,F754*Journal!$E754*P754*C754*D754,P754*E754),"")</f>
        <v>0</v>
      </c>
      <c r="U754">
        <f>IF(K754,IF(S754&gt;0,"W",IF(S754&lt;0,"L","B")),"")</f>
        <v>0</v>
      </c>
      <c r="V754">
        <f>IF(K754,S754+T754,"")</f>
        <v>0</v>
      </c>
      <c r="W754">
        <f>IF(K754,V754/O754,"")</f>
        <v>0</v>
      </c>
      <c r="X754">
        <f>IF(K754,M754/H754,"")</f>
        <v>0</v>
      </c>
      <c r="Y754">
        <f>IF(AND(OR(J754="OK",J754="OPEN"),ISNUMBER(Journal!$G754)),G754*(Journal!$G754-Journal!$E754)/H754,"")</f>
        <v>0</v>
      </c>
      <c r="Z754">
        <f>IF(AA754="","",IF(AND(ISNUMBER(Settings!$D$5),ISNUMBER(Settings!$E$5),IF(Settings!$D$5&lt;=Settings!$E$5,AND(AA754&gt;=Settings!$D$5,AA754&lt;Settings!$E$5),OR(AA754&gt;=Settings!$D$5,AA754&lt;Settings!$E$5))),Settings!$A$5,IF(AND(ISNUMBER(Settings!$D$6),ISNUMBER(Settings!$E$6),IF(Settings!$D$6&lt;=Settings!$E$6,AND(AA754&gt;=Settings!$D$6,AA754&lt;Settings!$E$6),OR(AA754&gt;=Settings!$D$6,AA754&lt;Settings!$E$6))),Settings!$A$6,IF(AND(ISNUMBER(Settings!$D$7),ISNUMBER(Settings!$E$7),IF(Settings!$D$7&lt;=Settings!$E$7,AND(AA754&gt;=Settings!$D$7,AA754&lt;Settings!$E$7),OR(AA754&gt;=Settings!$D$7,AA754&lt;Settings!$E$7))),Settings!$A$7,IF(AND(ISNUMBER(Settings!$D$8),ISNUMBER(Settings!$E$8),IF(Settings!$D$8&lt;=Settings!$E$8,AND(AA754&gt;=Settings!$D$8,AA754&lt;Settings!$E$8),OR(AA754&gt;=Settings!$D$8,AA754&lt;Settings!$E$8))),Settings!$A$8,IF(AND(ISNUMBER(Settings!$D$9),ISNUMBER(Settings!$E$9),IF(Settings!$D$9&lt;=Settings!$E$9,AND(AA754&gt;=Settings!$D$9,AA754&lt;Settings!$E$9),OR(AA754&gt;=Settings!$D$9,AA754&lt;Settings!$E$9))),Settings!$A$9,IF(AND(ISNUMBER(Settings!$D$10),ISNUMBER(Settings!$E$10),IF(Settings!$D$10&lt;=Settings!$E$10,AND(AA754&gt;=Settings!$D$10,AA754&lt;Settings!$E$10),OR(AA754&gt;=Settings!$D$10,AA754&lt;Settings!$E$10))),Settings!$A$10,"")))))))</f>
        <v>0</v>
      </c>
      <c r="AA754">
        <f>IF(AND(A754,ISNUMBER(Journal!$B754)),MOD(ROUND(MOD(Journal!$B754,1)*1440,0)-ROUND(Journal!$D$8*60,0),1440),"")</f>
        <v>0</v>
      </c>
      <c r="AB754">
        <f>IF(G754=1,"LONG",IF(G754=-1,"SHORT",""))</f>
        <v>0</v>
      </c>
      <c r="AC754">
        <f>AC753+IF(K754,1,0)</f>
        <v>0</v>
      </c>
      <c r="AD754">
        <f>IF(K754,AC754,"")</f>
        <v>0</v>
      </c>
      <c r="AE754">
        <f>J754="OPEN"</f>
        <v>0</v>
      </c>
      <c r="AF754">
        <f>AND(J754&lt;&gt;"",J754&lt;&gt;"OK",J754&lt;&gt;"OPEN")</f>
        <v>0</v>
      </c>
      <c r="AH754">
        <v>743</v>
      </c>
      <c r="AI754">
        <f>IF(AH754&gt;$AZ$11,"",IF(AH754=0,Journal!$D$3,INDEX($Q$11:$Q$1010,MATCH(AH754,$AD$11:$AD$1010,0))))</f>
        <v>0</v>
      </c>
      <c r="AJ754">
        <v>744</v>
      </c>
      <c r="AK754">
        <f>IF(AJ754&gt;$AZ$11,"",INDEX($P$11:$P$1010,MATCH(AJ754,$AD$11:$AD$1010,0)))</f>
        <v>0</v>
      </c>
    </row>
    <row r="755" spans="1:37">
      <c r="A755">
        <f>COUNTA(Journal!A755:M755)&gt;0</f>
        <v>0</v>
      </c>
      <c r="B755">
        <f>IF(Journal!$C755="",0,IFERROR(MATCH(Journal!$C755,Markets!$A$5:$A$154,0),0))</f>
        <v>0</v>
      </c>
      <c r="C755">
        <f>IF(B755&gt;0,INDEX(Markets!$C$5:$C$154,B755),"")</f>
        <v>0</v>
      </c>
      <c r="D755">
        <f>IF(B755&gt;0,INDEX(Markets!$F$5:$F$154,B755),"")</f>
        <v>0</v>
      </c>
      <c r="E755">
        <f>IF(B755&gt;0,IF(INDEX(Markets!$G$5:$G$154,B755)="",Journal!$D$4,INDEX(Markets!$G$5:$G$154,B755)),"")</f>
        <v>0</v>
      </c>
      <c r="F755">
        <f>IF(B755&gt;0,N(INDEX(Markets!$H$5:$H$154,B755)),0)</f>
        <v>0</v>
      </c>
      <c r="G755">
        <f>IF(Journal!$D755="LONG",1,IF(Journal!$D755="SHORT",-1,0))</f>
        <v>0</v>
      </c>
      <c r="H755">
        <f>IF(AND(ISNUMBER(Journal!$E755),ISNUMBER(Journal!$F755)),ABS(Journal!$E755-Journal!$F755),"")</f>
        <v>0</v>
      </c>
      <c r="I755">
        <f>IF(NOT(A755),"",IF(Journal!$C755="","INSTRUMENT MISSING",IF(B755=0,"UNKNOWN INSTRUMENT",IF(OR(NOT(ISNUMBER(C755)),NOT(ISNUMBER(D755))),"INSTRUMENT SPECS MISSING",IF(OR(C755&lt;=0,D755&lt;=0),"INSTRUMENT SPECS MISSING",IF(NOT(ISNUMBER(Journal!$E755)),"ENTRY MISSING",IF(NOT(ISNUMBER(Journal!$F755)),"SL MISSING",IF(Journal!$F755=Journal!$E755,"SL = ENTRY",IF(G755=0,"DIRECTION MISSING",IF(G755*(Journal!$E755-Journal!$F755)&lt;=0,"SL WRONG SIDE",IF(NOT(AND(ISNUMBER(Journal!$L755),Journal!$L755&gt;0)),IF(TRUE,"LOTS MISSING","RISK MISSING"),"")))))))))))</f>
        <v>0</v>
      </c>
      <c r="J755">
        <f>IF(NOT(A755),"",IF(I755&lt;&gt;"",I755,IF(AND(ISNUMBER(Journal!$G755),G755*(Journal!$G755-Journal!$E755)&lt;=0),"TP1 WRONG SIDE",IF(AND(ISNUMBER(Journal!$H755),G755*(Journal!$H755-Journal!$E755)&lt;=0),"TP2 WRONG SIDE",IF(AND(ISNUMBER(Journal!$I755),G755*(Journal!$I755-Journal!$E755)&lt;=0),"TP3 WRONG SIDE",IF(Journal!$K755="","OPEN",IF(AND(Journal!$M755&lt;&gt;"",OR(NOT(ISNUMBER(Journal!$M755)),Journal!$M755&lt;=0,Journal!$M755&gt;=1)),"TP1 % INVALID",IF(Journal!$K755="SL","OK",IF(Journal!$K755="TP",IF(ISNUMBER(Journal!$G755),"OK","TP1 MISSING"),IF(Journal!$K755="Manual exit",IF(ISNUMBER(Journal!$J755),"OK","MANUAL MISSING"),IF(Journal!$K755="TP1 + Breakeven",IF(ISNUMBER(Journal!$G755),"OK","TP1 MISSING"),IF(Journal!$K755="TP1 + Manual",IF(ISNUMBER(Journal!$G755),IF(ISNUMBER(Journal!$J755),"OK","MANUAL MISSING"),IF(ISNUMBER(Journal!$J755),"TP1 MISSING","TP1 &amp; MANUAL MISSING")),IF(Journal!$K755="Multiple TP",IF(ISNUMBER(Journal!$G755),IF(ISNUMBER(Journal!$H755),"OK","TP2 MISSING"),IF(ISNUMBER(Journal!$H755),"TP1 MISSING","TP1 &amp; TP2 MISSING")),"UNKNOWN OUTCOME")))))))))))))</f>
        <v>0</v>
      </c>
      <c r="K755">
        <f>J755="OK"</f>
        <v>0</v>
      </c>
      <c r="L755">
        <f>IF(ISNUMBER(Journal!$M755),Journal!$M755,0.5)</f>
        <v>0</v>
      </c>
      <c r="M755">
        <f>IF(NOT(K755),"",G755*IF(Journal!$K755="SL",Journal!$F755-Journal!$E755,IF(Journal!$K755="TP",Journal!$G755-Journal!$E755,IF(Journal!$K755="Manual exit",Journal!$J755-Journal!$E755,IF(Journal!$K755="TP1 + Breakeven",L755*(Journal!$G755-Journal!$E755),IF(Journal!$K755="TP1 + Manual",L755*(Journal!$G755-Journal!$E755)+(1-L755)*(Journal!$J755-Journal!$E755),(Journal!$G755+Journal!$H755+IF(ISNUMBER(Journal!$I755),Journal!$I755,0))/IF(ISNUMBER(Journal!$I755),3,2)-Journal!$E755))))))</f>
        <v>0</v>
      </c>
      <c r="N755">
        <f>IF(K755,Journal!$E755+G755*M755,"")</f>
        <v>0</v>
      </c>
      <c r="O755">
        <f>Q754</f>
        <v>0</v>
      </c>
      <c r="P755">
        <f>IF(OR(NOT(A755),I755&lt;&gt;""),"",Journal!$L755)</f>
        <v>0</v>
      </c>
      <c r="Q755">
        <f>O755+IF(K755,V755,0)</f>
        <v>0</v>
      </c>
      <c r="R755">
        <f>IF(P755="","",H755*P755*C755*D755)</f>
        <v>0</v>
      </c>
      <c r="S755">
        <f>IF(K755,M755*P755*C755*D755,"")</f>
        <v>0</v>
      </c>
      <c r="T755">
        <f>IF(K755,-IF(F755&gt;0,F755*Journal!$E755*P755*C755*D755,P755*E755),"")</f>
        <v>0</v>
      </c>
      <c r="U755">
        <f>IF(K755,IF(S755&gt;0,"W",IF(S755&lt;0,"L","B")),"")</f>
        <v>0</v>
      </c>
      <c r="V755">
        <f>IF(K755,S755+T755,"")</f>
        <v>0</v>
      </c>
      <c r="W755">
        <f>IF(K755,V755/O755,"")</f>
        <v>0</v>
      </c>
      <c r="X755">
        <f>IF(K755,M755/H755,"")</f>
        <v>0</v>
      </c>
      <c r="Y755">
        <f>IF(AND(OR(J755="OK",J755="OPEN"),ISNUMBER(Journal!$G755)),G755*(Journal!$G755-Journal!$E755)/H755,"")</f>
        <v>0</v>
      </c>
      <c r="Z755">
        <f>IF(AA755="","",IF(AND(ISNUMBER(Settings!$D$5),ISNUMBER(Settings!$E$5),IF(Settings!$D$5&lt;=Settings!$E$5,AND(AA755&gt;=Settings!$D$5,AA755&lt;Settings!$E$5),OR(AA755&gt;=Settings!$D$5,AA755&lt;Settings!$E$5))),Settings!$A$5,IF(AND(ISNUMBER(Settings!$D$6),ISNUMBER(Settings!$E$6),IF(Settings!$D$6&lt;=Settings!$E$6,AND(AA755&gt;=Settings!$D$6,AA755&lt;Settings!$E$6),OR(AA755&gt;=Settings!$D$6,AA755&lt;Settings!$E$6))),Settings!$A$6,IF(AND(ISNUMBER(Settings!$D$7),ISNUMBER(Settings!$E$7),IF(Settings!$D$7&lt;=Settings!$E$7,AND(AA755&gt;=Settings!$D$7,AA755&lt;Settings!$E$7),OR(AA755&gt;=Settings!$D$7,AA755&lt;Settings!$E$7))),Settings!$A$7,IF(AND(ISNUMBER(Settings!$D$8),ISNUMBER(Settings!$E$8),IF(Settings!$D$8&lt;=Settings!$E$8,AND(AA755&gt;=Settings!$D$8,AA755&lt;Settings!$E$8),OR(AA755&gt;=Settings!$D$8,AA755&lt;Settings!$E$8))),Settings!$A$8,IF(AND(ISNUMBER(Settings!$D$9),ISNUMBER(Settings!$E$9),IF(Settings!$D$9&lt;=Settings!$E$9,AND(AA755&gt;=Settings!$D$9,AA755&lt;Settings!$E$9),OR(AA755&gt;=Settings!$D$9,AA755&lt;Settings!$E$9))),Settings!$A$9,IF(AND(ISNUMBER(Settings!$D$10),ISNUMBER(Settings!$E$10),IF(Settings!$D$10&lt;=Settings!$E$10,AND(AA755&gt;=Settings!$D$10,AA755&lt;Settings!$E$10),OR(AA755&gt;=Settings!$D$10,AA755&lt;Settings!$E$10))),Settings!$A$10,"")))))))</f>
        <v>0</v>
      </c>
      <c r="AA755">
        <f>IF(AND(A755,ISNUMBER(Journal!$B755)),MOD(ROUND(MOD(Journal!$B755,1)*1440,0)-ROUND(Journal!$D$8*60,0),1440),"")</f>
        <v>0</v>
      </c>
      <c r="AB755">
        <f>IF(G755=1,"LONG",IF(G755=-1,"SHORT",""))</f>
        <v>0</v>
      </c>
      <c r="AC755">
        <f>AC754+IF(K755,1,0)</f>
        <v>0</v>
      </c>
      <c r="AD755">
        <f>IF(K755,AC755,"")</f>
        <v>0</v>
      </c>
      <c r="AE755">
        <f>J755="OPEN"</f>
        <v>0</v>
      </c>
      <c r="AF755">
        <f>AND(J755&lt;&gt;"",J755&lt;&gt;"OK",J755&lt;&gt;"OPEN")</f>
        <v>0</v>
      </c>
      <c r="AH755">
        <v>744</v>
      </c>
      <c r="AI755">
        <f>IF(AH755&gt;$AZ$11,"",IF(AH755=0,Journal!$D$3,INDEX($Q$11:$Q$1010,MATCH(AH755,$AD$11:$AD$1010,0))))</f>
        <v>0</v>
      </c>
      <c r="AJ755">
        <v>745</v>
      </c>
      <c r="AK755">
        <f>IF(AJ755&gt;$AZ$11,"",INDEX($P$11:$P$1010,MATCH(AJ755,$AD$11:$AD$1010,0)))</f>
        <v>0</v>
      </c>
    </row>
    <row r="756" spans="1:37">
      <c r="A756">
        <f>COUNTA(Journal!A756:M756)&gt;0</f>
        <v>0</v>
      </c>
      <c r="B756">
        <f>IF(Journal!$C756="",0,IFERROR(MATCH(Journal!$C756,Markets!$A$5:$A$154,0),0))</f>
        <v>0</v>
      </c>
      <c r="C756">
        <f>IF(B756&gt;0,INDEX(Markets!$C$5:$C$154,B756),"")</f>
        <v>0</v>
      </c>
      <c r="D756">
        <f>IF(B756&gt;0,INDEX(Markets!$F$5:$F$154,B756),"")</f>
        <v>0</v>
      </c>
      <c r="E756">
        <f>IF(B756&gt;0,IF(INDEX(Markets!$G$5:$G$154,B756)="",Journal!$D$4,INDEX(Markets!$G$5:$G$154,B756)),"")</f>
        <v>0</v>
      </c>
      <c r="F756">
        <f>IF(B756&gt;0,N(INDEX(Markets!$H$5:$H$154,B756)),0)</f>
        <v>0</v>
      </c>
      <c r="G756">
        <f>IF(Journal!$D756="LONG",1,IF(Journal!$D756="SHORT",-1,0))</f>
        <v>0</v>
      </c>
      <c r="H756">
        <f>IF(AND(ISNUMBER(Journal!$E756),ISNUMBER(Journal!$F756)),ABS(Journal!$E756-Journal!$F756),"")</f>
        <v>0</v>
      </c>
      <c r="I756">
        <f>IF(NOT(A756),"",IF(Journal!$C756="","INSTRUMENT MISSING",IF(B756=0,"UNKNOWN INSTRUMENT",IF(OR(NOT(ISNUMBER(C756)),NOT(ISNUMBER(D756))),"INSTRUMENT SPECS MISSING",IF(OR(C756&lt;=0,D756&lt;=0),"INSTRUMENT SPECS MISSING",IF(NOT(ISNUMBER(Journal!$E756)),"ENTRY MISSING",IF(NOT(ISNUMBER(Journal!$F756)),"SL MISSING",IF(Journal!$F756=Journal!$E756,"SL = ENTRY",IF(G756=0,"DIRECTION MISSING",IF(G756*(Journal!$E756-Journal!$F756)&lt;=0,"SL WRONG SIDE",IF(NOT(AND(ISNUMBER(Journal!$L756),Journal!$L756&gt;0)),IF(TRUE,"LOTS MISSING","RISK MISSING"),"")))))))))))</f>
        <v>0</v>
      </c>
      <c r="J756">
        <f>IF(NOT(A756),"",IF(I756&lt;&gt;"",I756,IF(AND(ISNUMBER(Journal!$G756),G756*(Journal!$G756-Journal!$E756)&lt;=0),"TP1 WRONG SIDE",IF(AND(ISNUMBER(Journal!$H756),G756*(Journal!$H756-Journal!$E756)&lt;=0),"TP2 WRONG SIDE",IF(AND(ISNUMBER(Journal!$I756),G756*(Journal!$I756-Journal!$E756)&lt;=0),"TP3 WRONG SIDE",IF(Journal!$K756="","OPEN",IF(AND(Journal!$M756&lt;&gt;"",OR(NOT(ISNUMBER(Journal!$M756)),Journal!$M756&lt;=0,Journal!$M756&gt;=1)),"TP1 % INVALID",IF(Journal!$K756="SL","OK",IF(Journal!$K756="TP",IF(ISNUMBER(Journal!$G756),"OK","TP1 MISSING"),IF(Journal!$K756="Manual exit",IF(ISNUMBER(Journal!$J756),"OK","MANUAL MISSING"),IF(Journal!$K756="TP1 + Breakeven",IF(ISNUMBER(Journal!$G756),"OK","TP1 MISSING"),IF(Journal!$K756="TP1 + Manual",IF(ISNUMBER(Journal!$G756),IF(ISNUMBER(Journal!$J756),"OK","MANUAL MISSING"),IF(ISNUMBER(Journal!$J756),"TP1 MISSING","TP1 &amp; MANUAL MISSING")),IF(Journal!$K756="Multiple TP",IF(ISNUMBER(Journal!$G756),IF(ISNUMBER(Journal!$H756),"OK","TP2 MISSING"),IF(ISNUMBER(Journal!$H756),"TP1 MISSING","TP1 &amp; TP2 MISSING")),"UNKNOWN OUTCOME")))))))))))))</f>
        <v>0</v>
      </c>
      <c r="K756">
        <f>J756="OK"</f>
        <v>0</v>
      </c>
      <c r="L756">
        <f>IF(ISNUMBER(Journal!$M756),Journal!$M756,0.5)</f>
        <v>0</v>
      </c>
      <c r="M756">
        <f>IF(NOT(K756),"",G756*IF(Journal!$K756="SL",Journal!$F756-Journal!$E756,IF(Journal!$K756="TP",Journal!$G756-Journal!$E756,IF(Journal!$K756="Manual exit",Journal!$J756-Journal!$E756,IF(Journal!$K756="TP1 + Breakeven",L756*(Journal!$G756-Journal!$E756),IF(Journal!$K756="TP1 + Manual",L756*(Journal!$G756-Journal!$E756)+(1-L756)*(Journal!$J756-Journal!$E756),(Journal!$G756+Journal!$H756+IF(ISNUMBER(Journal!$I756),Journal!$I756,0))/IF(ISNUMBER(Journal!$I756),3,2)-Journal!$E756))))))</f>
        <v>0</v>
      </c>
      <c r="N756">
        <f>IF(K756,Journal!$E756+G756*M756,"")</f>
        <v>0</v>
      </c>
      <c r="O756">
        <f>Q755</f>
        <v>0</v>
      </c>
      <c r="P756">
        <f>IF(OR(NOT(A756),I756&lt;&gt;""),"",Journal!$L756)</f>
        <v>0</v>
      </c>
      <c r="Q756">
        <f>O756+IF(K756,V756,0)</f>
        <v>0</v>
      </c>
      <c r="R756">
        <f>IF(P756="","",H756*P756*C756*D756)</f>
        <v>0</v>
      </c>
      <c r="S756">
        <f>IF(K756,M756*P756*C756*D756,"")</f>
        <v>0</v>
      </c>
      <c r="T756">
        <f>IF(K756,-IF(F756&gt;0,F756*Journal!$E756*P756*C756*D756,P756*E756),"")</f>
        <v>0</v>
      </c>
      <c r="U756">
        <f>IF(K756,IF(S756&gt;0,"W",IF(S756&lt;0,"L","B")),"")</f>
        <v>0</v>
      </c>
      <c r="V756">
        <f>IF(K756,S756+T756,"")</f>
        <v>0</v>
      </c>
      <c r="W756">
        <f>IF(K756,V756/O756,"")</f>
        <v>0</v>
      </c>
      <c r="X756">
        <f>IF(K756,M756/H756,"")</f>
        <v>0</v>
      </c>
      <c r="Y756">
        <f>IF(AND(OR(J756="OK",J756="OPEN"),ISNUMBER(Journal!$G756)),G756*(Journal!$G756-Journal!$E756)/H756,"")</f>
        <v>0</v>
      </c>
      <c r="Z756">
        <f>IF(AA756="","",IF(AND(ISNUMBER(Settings!$D$5),ISNUMBER(Settings!$E$5),IF(Settings!$D$5&lt;=Settings!$E$5,AND(AA756&gt;=Settings!$D$5,AA756&lt;Settings!$E$5),OR(AA756&gt;=Settings!$D$5,AA756&lt;Settings!$E$5))),Settings!$A$5,IF(AND(ISNUMBER(Settings!$D$6),ISNUMBER(Settings!$E$6),IF(Settings!$D$6&lt;=Settings!$E$6,AND(AA756&gt;=Settings!$D$6,AA756&lt;Settings!$E$6),OR(AA756&gt;=Settings!$D$6,AA756&lt;Settings!$E$6))),Settings!$A$6,IF(AND(ISNUMBER(Settings!$D$7),ISNUMBER(Settings!$E$7),IF(Settings!$D$7&lt;=Settings!$E$7,AND(AA756&gt;=Settings!$D$7,AA756&lt;Settings!$E$7),OR(AA756&gt;=Settings!$D$7,AA756&lt;Settings!$E$7))),Settings!$A$7,IF(AND(ISNUMBER(Settings!$D$8),ISNUMBER(Settings!$E$8),IF(Settings!$D$8&lt;=Settings!$E$8,AND(AA756&gt;=Settings!$D$8,AA756&lt;Settings!$E$8),OR(AA756&gt;=Settings!$D$8,AA756&lt;Settings!$E$8))),Settings!$A$8,IF(AND(ISNUMBER(Settings!$D$9),ISNUMBER(Settings!$E$9),IF(Settings!$D$9&lt;=Settings!$E$9,AND(AA756&gt;=Settings!$D$9,AA756&lt;Settings!$E$9),OR(AA756&gt;=Settings!$D$9,AA756&lt;Settings!$E$9))),Settings!$A$9,IF(AND(ISNUMBER(Settings!$D$10),ISNUMBER(Settings!$E$10),IF(Settings!$D$10&lt;=Settings!$E$10,AND(AA756&gt;=Settings!$D$10,AA756&lt;Settings!$E$10),OR(AA756&gt;=Settings!$D$10,AA756&lt;Settings!$E$10))),Settings!$A$10,"")))))))</f>
        <v>0</v>
      </c>
      <c r="AA756">
        <f>IF(AND(A756,ISNUMBER(Journal!$B756)),MOD(ROUND(MOD(Journal!$B756,1)*1440,0)-ROUND(Journal!$D$8*60,0),1440),"")</f>
        <v>0</v>
      </c>
      <c r="AB756">
        <f>IF(G756=1,"LONG",IF(G756=-1,"SHORT",""))</f>
        <v>0</v>
      </c>
      <c r="AC756">
        <f>AC755+IF(K756,1,0)</f>
        <v>0</v>
      </c>
      <c r="AD756">
        <f>IF(K756,AC756,"")</f>
        <v>0</v>
      </c>
      <c r="AE756">
        <f>J756="OPEN"</f>
        <v>0</v>
      </c>
      <c r="AF756">
        <f>AND(J756&lt;&gt;"",J756&lt;&gt;"OK",J756&lt;&gt;"OPEN")</f>
        <v>0</v>
      </c>
      <c r="AH756">
        <v>745</v>
      </c>
      <c r="AI756">
        <f>IF(AH756&gt;$AZ$11,"",IF(AH756=0,Journal!$D$3,INDEX($Q$11:$Q$1010,MATCH(AH756,$AD$11:$AD$1010,0))))</f>
        <v>0</v>
      </c>
      <c r="AJ756">
        <v>746</v>
      </c>
      <c r="AK756">
        <f>IF(AJ756&gt;$AZ$11,"",INDEX($P$11:$P$1010,MATCH(AJ756,$AD$11:$AD$1010,0)))</f>
        <v>0</v>
      </c>
    </row>
    <row r="757" spans="1:37">
      <c r="A757">
        <f>COUNTA(Journal!A757:M757)&gt;0</f>
        <v>0</v>
      </c>
      <c r="B757">
        <f>IF(Journal!$C757="",0,IFERROR(MATCH(Journal!$C757,Markets!$A$5:$A$154,0),0))</f>
        <v>0</v>
      </c>
      <c r="C757">
        <f>IF(B757&gt;0,INDEX(Markets!$C$5:$C$154,B757),"")</f>
        <v>0</v>
      </c>
      <c r="D757">
        <f>IF(B757&gt;0,INDEX(Markets!$F$5:$F$154,B757),"")</f>
        <v>0</v>
      </c>
      <c r="E757">
        <f>IF(B757&gt;0,IF(INDEX(Markets!$G$5:$G$154,B757)="",Journal!$D$4,INDEX(Markets!$G$5:$G$154,B757)),"")</f>
        <v>0</v>
      </c>
      <c r="F757">
        <f>IF(B757&gt;0,N(INDEX(Markets!$H$5:$H$154,B757)),0)</f>
        <v>0</v>
      </c>
      <c r="G757">
        <f>IF(Journal!$D757="LONG",1,IF(Journal!$D757="SHORT",-1,0))</f>
        <v>0</v>
      </c>
      <c r="H757">
        <f>IF(AND(ISNUMBER(Journal!$E757),ISNUMBER(Journal!$F757)),ABS(Journal!$E757-Journal!$F757),"")</f>
        <v>0</v>
      </c>
      <c r="I757">
        <f>IF(NOT(A757),"",IF(Journal!$C757="","INSTRUMENT MISSING",IF(B757=0,"UNKNOWN INSTRUMENT",IF(OR(NOT(ISNUMBER(C757)),NOT(ISNUMBER(D757))),"INSTRUMENT SPECS MISSING",IF(OR(C757&lt;=0,D757&lt;=0),"INSTRUMENT SPECS MISSING",IF(NOT(ISNUMBER(Journal!$E757)),"ENTRY MISSING",IF(NOT(ISNUMBER(Journal!$F757)),"SL MISSING",IF(Journal!$F757=Journal!$E757,"SL = ENTRY",IF(G757=0,"DIRECTION MISSING",IF(G757*(Journal!$E757-Journal!$F757)&lt;=0,"SL WRONG SIDE",IF(NOT(AND(ISNUMBER(Journal!$L757),Journal!$L757&gt;0)),IF(TRUE,"LOTS MISSING","RISK MISSING"),"")))))))))))</f>
        <v>0</v>
      </c>
      <c r="J757">
        <f>IF(NOT(A757),"",IF(I757&lt;&gt;"",I757,IF(AND(ISNUMBER(Journal!$G757),G757*(Journal!$G757-Journal!$E757)&lt;=0),"TP1 WRONG SIDE",IF(AND(ISNUMBER(Journal!$H757),G757*(Journal!$H757-Journal!$E757)&lt;=0),"TP2 WRONG SIDE",IF(AND(ISNUMBER(Journal!$I757),G757*(Journal!$I757-Journal!$E757)&lt;=0),"TP3 WRONG SIDE",IF(Journal!$K757="","OPEN",IF(AND(Journal!$M757&lt;&gt;"",OR(NOT(ISNUMBER(Journal!$M757)),Journal!$M757&lt;=0,Journal!$M757&gt;=1)),"TP1 % INVALID",IF(Journal!$K757="SL","OK",IF(Journal!$K757="TP",IF(ISNUMBER(Journal!$G757),"OK","TP1 MISSING"),IF(Journal!$K757="Manual exit",IF(ISNUMBER(Journal!$J757),"OK","MANUAL MISSING"),IF(Journal!$K757="TP1 + Breakeven",IF(ISNUMBER(Journal!$G757),"OK","TP1 MISSING"),IF(Journal!$K757="TP1 + Manual",IF(ISNUMBER(Journal!$G757),IF(ISNUMBER(Journal!$J757),"OK","MANUAL MISSING"),IF(ISNUMBER(Journal!$J757),"TP1 MISSING","TP1 &amp; MANUAL MISSING")),IF(Journal!$K757="Multiple TP",IF(ISNUMBER(Journal!$G757),IF(ISNUMBER(Journal!$H757),"OK","TP2 MISSING"),IF(ISNUMBER(Journal!$H757),"TP1 MISSING","TP1 &amp; TP2 MISSING")),"UNKNOWN OUTCOME")))))))))))))</f>
        <v>0</v>
      </c>
      <c r="K757">
        <f>J757="OK"</f>
        <v>0</v>
      </c>
      <c r="L757">
        <f>IF(ISNUMBER(Journal!$M757),Journal!$M757,0.5)</f>
        <v>0</v>
      </c>
      <c r="M757">
        <f>IF(NOT(K757),"",G757*IF(Journal!$K757="SL",Journal!$F757-Journal!$E757,IF(Journal!$K757="TP",Journal!$G757-Journal!$E757,IF(Journal!$K757="Manual exit",Journal!$J757-Journal!$E757,IF(Journal!$K757="TP1 + Breakeven",L757*(Journal!$G757-Journal!$E757),IF(Journal!$K757="TP1 + Manual",L757*(Journal!$G757-Journal!$E757)+(1-L757)*(Journal!$J757-Journal!$E757),(Journal!$G757+Journal!$H757+IF(ISNUMBER(Journal!$I757),Journal!$I757,0))/IF(ISNUMBER(Journal!$I757),3,2)-Journal!$E757))))))</f>
        <v>0</v>
      </c>
      <c r="N757">
        <f>IF(K757,Journal!$E757+G757*M757,"")</f>
        <v>0</v>
      </c>
      <c r="O757">
        <f>Q756</f>
        <v>0</v>
      </c>
      <c r="P757">
        <f>IF(OR(NOT(A757),I757&lt;&gt;""),"",Journal!$L757)</f>
        <v>0</v>
      </c>
      <c r="Q757">
        <f>O757+IF(K757,V757,0)</f>
        <v>0</v>
      </c>
      <c r="R757">
        <f>IF(P757="","",H757*P757*C757*D757)</f>
        <v>0</v>
      </c>
      <c r="S757">
        <f>IF(K757,M757*P757*C757*D757,"")</f>
        <v>0</v>
      </c>
      <c r="T757">
        <f>IF(K757,-IF(F757&gt;0,F757*Journal!$E757*P757*C757*D757,P757*E757),"")</f>
        <v>0</v>
      </c>
      <c r="U757">
        <f>IF(K757,IF(S757&gt;0,"W",IF(S757&lt;0,"L","B")),"")</f>
        <v>0</v>
      </c>
      <c r="V757">
        <f>IF(K757,S757+T757,"")</f>
        <v>0</v>
      </c>
      <c r="W757">
        <f>IF(K757,V757/O757,"")</f>
        <v>0</v>
      </c>
      <c r="X757">
        <f>IF(K757,M757/H757,"")</f>
        <v>0</v>
      </c>
      <c r="Y757">
        <f>IF(AND(OR(J757="OK",J757="OPEN"),ISNUMBER(Journal!$G757)),G757*(Journal!$G757-Journal!$E757)/H757,"")</f>
        <v>0</v>
      </c>
      <c r="Z757">
        <f>IF(AA757="","",IF(AND(ISNUMBER(Settings!$D$5),ISNUMBER(Settings!$E$5),IF(Settings!$D$5&lt;=Settings!$E$5,AND(AA757&gt;=Settings!$D$5,AA757&lt;Settings!$E$5),OR(AA757&gt;=Settings!$D$5,AA757&lt;Settings!$E$5))),Settings!$A$5,IF(AND(ISNUMBER(Settings!$D$6),ISNUMBER(Settings!$E$6),IF(Settings!$D$6&lt;=Settings!$E$6,AND(AA757&gt;=Settings!$D$6,AA757&lt;Settings!$E$6),OR(AA757&gt;=Settings!$D$6,AA757&lt;Settings!$E$6))),Settings!$A$6,IF(AND(ISNUMBER(Settings!$D$7),ISNUMBER(Settings!$E$7),IF(Settings!$D$7&lt;=Settings!$E$7,AND(AA757&gt;=Settings!$D$7,AA757&lt;Settings!$E$7),OR(AA757&gt;=Settings!$D$7,AA757&lt;Settings!$E$7))),Settings!$A$7,IF(AND(ISNUMBER(Settings!$D$8),ISNUMBER(Settings!$E$8),IF(Settings!$D$8&lt;=Settings!$E$8,AND(AA757&gt;=Settings!$D$8,AA757&lt;Settings!$E$8),OR(AA757&gt;=Settings!$D$8,AA757&lt;Settings!$E$8))),Settings!$A$8,IF(AND(ISNUMBER(Settings!$D$9),ISNUMBER(Settings!$E$9),IF(Settings!$D$9&lt;=Settings!$E$9,AND(AA757&gt;=Settings!$D$9,AA757&lt;Settings!$E$9),OR(AA757&gt;=Settings!$D$9,AA757&lt;Settings!$E$9))),Settings!$A$9,IF(AND(ISNUMBER(Settings!$D$10),ISNUMBER(Settings!$E$10),IF(Settings!$D$10&lt;=Settings!$E$10,AND(AA757&gt;=Settings!$D$10,AA757&lt;Settings!$E$10),OR(AA757&gt;=Settings!$D$10,AA757&lt;Settings!$E$10))),Settings!$A$10,"")))))))</f>
        <v>0</v>
      </c>
      <c r="AA757">
        <f>IF(AND(A757,ISNUMBER(Journal!$B757)),MOD(ROUND(MOD(Journal!$B757,1)*1440,0)-ROUND(Journal!$D$8*60,0),1440),"")</f>
        <v>0</v>
      </c>
      <c r="AB757">
        <f>IF(G757=1,"LONG",IF(G757=-1,"SHORT",""))</f>
        <v>0</v>
      </c>
      <c r="AC757">
        <f>AC756+IF(K757,1,0)</f>
        <v>0</v>
      </c>
      <c r="AD757">
        <f>IF(K757,AC757,"")</f>
        <v>0</v>
      </c>
      <c r="AE757">
        <f>J757="OPEN"</f>
        <v>0</v>
      </c>
      <c r="AF757">
        <f>AND(J757&lt;&gt;"",J757&lt;&gt;"OK",J757&lt;&gt;"OPEN")</f>
        <v>0</v>
      </c>
      <c r="AH757">
        <v>746</v>
      </c>
      <c r="AI757">
        <f>IF(AH757&gt;$AZ$11,"",IF(AH757=0,Journal!$D$3,INDEX($Q$11:$Q$1010,MATCH(AH757,$AD$11:$AD$1010,0))))</f>
        <v>0</v>
      </c>
      <c r="AJ757">
        <v>747</v>
      </c>
      <c r="AK757">
        <f>IF(AJ757&gt;$AZ$11,"",INDEX($P$11:$P$1010,MATCH(AJ757,$AD$11:$AD$1010,0)))</f>
        <v>0</v>
      </c>
    </row>
    <row r="758" spans="1:37">
      <c r="A758">
        <f>COUNTA(Journal!A758:M758)&gt;0</f>
        <v>0</v>
      </c>
      <c r="B758">
        <f>IF(Journal!$C758="",0,IFERROR(MATCH(Journal!$C758,Markets!$A$5:$A$154,0),0))</f>
        <v>0</v>
      </c>
      <c r="C758">
        <f>IF(B758&gt;0,INDEX(Markets!$C$5:$C$154,B758),"")</f>
        <v>0</v>
      </c>
      <c r="D758">
        <f>IF(B758&gt;0,INDEX(Markets!$F$5:$F$154,B758),"")</f>
        <v>0</v>
      </c>
      <c r="E758">
        <f>IF(B758&gt;0,IF(INDEX(Markets!$G$5:$G$154,B758)="",Journal!$D$4,INDEX(Markets!$G$5:$G$154,B758)),"")</f>
        <v>0</v>
      </c>
      <c r="F758">
        <f>IF(B758&gt;0,N(INDEX(Markets!$H$5:$H$154,B758)),0)</f>
        <v>0</v>
      </c>
      <c r="G758">
        <f>IF(Journal!$D758="LONG",1,IF(Journal!$D758="SHORT",-1,0))</f>
        <v>0</v>
      </c>
      <c r="H758">
        <f>IF(AND(ISNUMBER(Journal!$E758),ISNUMBER(Journal!$F758)),ABS(Journal!$E758-Journal!$F758),"")</f>
        <v>0</v>
      </c>
      <c r="I758">
        <f>IF(NOT(A758),"",IF(Journal!$C758="","INSTRUMENT MISSING",IF(B758=0,"UNKNOWN INSTRUMENT",IF(OR(NOT(ISNUMBER(C758)),NOT(ISNUMBER(D758))),"INSTRUMENT SPECS MISSING",IF(OR(C758&lt;=0,D758&lt;=0),"INSTRUMENT SPECS MISSING",IF(NOT(ISNUMBER(Journal!$E758)),"ENTRY MISSING",IF(NOT(ISNUMBER(Journal!$F758)),"SL MISSING",IF(Journal!$F758=Journal!$E758,"SL = ENTRY",IF(G758=0,"DIRECTION MISSING",IF(G758*(Journal!$E758-Journal!$F758)&lt;=0,"SL WRONG SIDE",IF(NOT(AND(ISNUMBER(Journal!$L758),Journal!$L758&gt;0)),IF(TRUE,"LOTS MISSING","RISK MISSING"),"")))))))))))</f>
        <v>0</v>
      </c>
      <c r="J758">
        <f>IF(NOT(A758),"",IF(I758&lt;&gt;"",I758,IF(AND(ISNUMBER(Journal!$G758),G758*(Journal!$G758-Journal!$E758)&lt;=0),"TP1 WRONG SIDE",IF(AND(ISNUMBER(Journal!$H758),G758*(Journal!$H758-Journal!$E758)&lt;=0),"TP2 WRONG SIDE",IF(AND(ISNUMBER(Journal!$I758),G758*(Journal!$I758-Journal!$E758)&lt;=0),"TP3 WRONG SIDE",IF(Journal!$K758="","OPEN",IF(AND(Journal!$M758&lt;&gt;"",OR(NOT(ISNUMBER(Journal!$M758)),Journal!$M758&lt;=0,Journal!$M758&gt;=1)),"TP1 % INVALID",IF(Journal!$K758="SL","OK",IF(Journal!$K758="TP",IF(ISNUMBER(Journal!$G758),"OK","TP1 MISSING"),IF(Journal!$K758="Manual exit",IF(ISNUMBER(Journal!$J758),"OK","MANUAL MISSING"),IF(Journal!$K758="TP1 + Breakeven",IF(ISNUMBER(Journal!$G758),"OK","TP1 MISSING"),IF(Journal!$K758="TP1 + Manual",IF(ISNUMBER(Journal!$G758),IF(ISNUMBER(Journal!$J758),"OK","MANUAL MISSING"),IF(ISNUMBER(Journal!$J758),"TP1 MISSING","TP1 &amp; MANUAL MISSING")),IF(Journal!$K758="Multiple TP",IF(ISNUMBER(Journal!$G758),IF(ISNUMBER(Journal!$H758),"OK","TP2 MISSING"),IF(ISNUMBER(Journal!$H758),"TP1 MISSING","TP1 &amp; TP2 MISSING")),"UNKNOWN OUTCOME")))))))))))))</f>
        <v>0</v>
      </c>
      <c r="K758">
        <f>J758="OK"</f>
        <v>0</v>
      </c>
      <c r="L758">
        <f>IF(ISNUMBER(Journal!$M758),Journal!$M758,0.5)</f>
        <v>0</v>
      </c>
      <c r="M758">
        <f>IF(NOT(K758),"",G758*IF(Journal!$K758="SL",Journal!$F758-Journal!$E758,IF(Journal!$K758="TP",Journal!$G758-Journal!$E758,IF(Journal!$K758="Manual exit",Journal!$J758-Journal!$E758,IF(Journal!$K758="TP1 + Breakeven",L758*(Journal!$G758-Journal!$E758),IF(Journal!$K758="TP1 + Manual",L758*(Journal!$G758-Journal!$E758)+(1-L758)*(Journal!$J758-Journal!$E758),(Journal!$G758+Journal!$H758+IF(ISNUMBER(Journal!$I758),Journal!$I758,0))/IF(ISNUMBER(Journal!$I758),3,2)-Journal!$E758))))))</f>
        <v>0</v>
      </c>
      <c r="N758">
        <f>IF(K758,Journal!$E758+G758*M758,"")</f>
        <v>0</v>
      </c>
      <c r="O758">
        <f>Q757</f>
        <v>0</v>
      </c>
      <c r="P758">
        <f>IF(OR(NOT(A758),I758&lt;&gt;""),"",Journal!$L758)</f>
        <v>0</v>
      </c>
      <c r="Q758">
        <f>O758+IF(K758,V758,0)</f>
        <v>0</v>
      </c>
      <c r="R758">
        <f>IF(P758="","",H758*P758*C758*D758)</f>
        <v>0</v>
      </c>
      <c r="S758">
        <f>IF(K758,M758*P758*C758*D758,"")</f>
        <v>0</v>
      </c>
      <c r="T758">
        <f>IF(K758,-IF(F758&gt;0,F758*Journal!$E758*P758*C758*D758,P758*E758),"")</f>
        <v>0</v>
      </c>
      <c r="U758">
        <f>IF(K758,IF(S758&gt;0,"W",IF(S758&lt;0,"L","B")),"")</f>
        <v>0</v>
      </c>
      <c r="V758">
        <f>IF(K758,S758+T758,"")</f>
        <v>0</v>
      </c>
      <c r="W758">
        <f>IF(K758,V758/O758,"")</f>
        <v>0</v>
      </c>
      <c r="X758">
        <f>IF(K758,M758/H758,"")</f>
        <v>0</v>
      </c>
      <c r="Y758">
        <f>IF(AND(OR(J758="OK",J758="OPEN"),ISNUMBER(Journal!$G758)),G758*(Journal!$G758-Journal!$E758)/H758,"")</f>
        <v>0</v>
      </c>
      <c r="Z758">
        <f>IF(AA758="","",IF(AND(ISNUMBER(Settings!$D$5),ISNUMBER(Settings!$E$5),IF(Settings!$D$5&lt;=Settings!$E$5,AND(AA758&gt;=Settings!$D$5,AA758&lt;Settings!$E$5),OR(AA758&gt;=Settings!$D$5,AA758&lt;Settings!$E$5))),Settings!$A$5,IF(AND(ISNUMBER(Settings!$D$6),ISNUMBER(Settings!$E$6),IF(Settings!$D$6&lt;=Settings!$E$6,AND(AA758&gt;=Settings!$D$6,AA758&lt;Settings!$E$6),OR(AA758&gt;=Settings!$D$6,AA758&lt;Settings!$E$6))),Settings!$A$6,IF(AND(ISNUMBER(Settings!$D$7),ISNUMBER(Settings!$E$7),IF(Settings!$D$7&lt;=Settings!$E$7,AND(AA758&gt;=Settings!$D$7,AA758&lt;Settings!$E$7),OR(AA758&gt;=Settings!$D$7,AA758&lt;Settings!$E$7))),Settings!$A$7,IF(AND(ISNUMBER(Settings!$D$8),ISNUMBER(Settings!$E$8),IF(Settings!$D$8&lt;=Settings!$E$8,AND(AA758&gt;=Settings!$D$8,AA758&lt;Settings!$E$8),OR(AA758&gt;=Settings!$D$8,AA758&lt;Settings!$E$8))),Settings!$A$8,IF(AND(ISNUMBER(Settings!$D$9),ISNUMBER(Settings!$E$9),IF(Settings!$D$9&lt;=Settings!$E$9,AND(AA758&gt;=Settings!$D$9,AA758&lt;Settings!$E$9),OR(AA758&gt;=Settings!$D$9,AA758&lt;Settings!$E$9))),Settings!$A$9,IF(AND(ISNUMBER(Settings!$D$10),ISNUMBER(Settings!$E$10),IF(Settings!$D$10&lt;=Settings!$E$10,AND(AA758&gt;=Settings!$D$10,AA758&lt;Settings!$E$10),OR(AA758&gt;=Settings!$D$10,AA758&lt;Settings!$E$10))),Settings!$A$10,"")))))))</f>
        <v>0</v>
      </c>
      <c r="AA758">
        <f>IF(AND(A758,ISNUMBER(Journal!$B758)),MOD(ROUND(MOD(Journal!$B758,1)*1440,0)-ROUND(Journal!$D$8*60,0),1440),"")</f>
        <v>0</v>
      </c>
      <c r="AB758">
        <f>IF(G758=1,"LONG",IF(G758=-1,"SHORT",""))</f>
        <v>0</v>
      </c>
      <c r="AC758">
        <f>AC757+IF(K758,1,0)</f>
        <v>0</v>
      </c>
      <c r="AD758">
        <f>IF(K758,AC758,"")</f>
        <v>0</v>
      </c>
      <c r="AE758">
        <f>J758="OPEN"</f>
        <v>0</v>
      </c>
      <c r="AF758">
        <f>AND(J758&lt;&gt;"",J758&lt;&gt;"OK",J758&lt;&gt;"OPEN")</f>
        <v>0</v>
      </c>
      <c r="AH758">
        <v>747</v>
      </c>
      <c r="AI758">
        <f>IF(AH758&gt;$AZ$11,"",IF(AH758=0,Journal!$D$3,INDEX($Q$11:$Q$1010,MATCH(AH758,$AD$11:$AD$1010,0))))</f>
        <v>0</v>
      </c>
      <c r="AJ758">
        <v>748</v>
      </c>
      <c r="AK758">
        <f>IF(AJ758&gt;$AZ$11,"",INDEX($P$11:$P$1010,MATCH(AJ758,$AD$11:$AD$1010,0)))</f>
        <v>0</v>
      </c>
    </row>
    <row r="759" spans="1:37">
      <c r="A759">
        <f>COUNTA(Journal!A759:M759)&gt;0</f>
        <v>0</v>
      </c>
      <c r="B759">
        <f>IF(Journal!$C759="",0,IFERROR(MATCH(Journal!$C759,Markets!$A$5:$A$154,0),0))</f>
        <v>0</v>
      </c>
      <c r="C759">
        <f>IF(B759&gt;0,INDEX(Markets!$C$5:$C$154,B759),"")</f>
        <v>0</v>
      </c>
      <c r="D759">
        <f>IF(B759&gt;0,INDEX(Markets!$F$5:$F$154,B759),"")</f>
        <v>0</v>
      </c>
      <c r="E759">
        <f>IF(B759&gt;0,IF(INDEX(Markets!$G$5:$G$154,B759)="",Journal!$D$4,INDEX(Markets!$G$5:$G$154,B759)),"")</f>
        <v>0</v>
      </c>
      <c r="F759">
        <f>IF(B759&gt;0,N(INDEX(Markets!$H$5:$H$154,B759)),0)</f>
        <v>0</v>
      </c>
      <c r="G759">
        <f>IF(Journal!$D759="LONG",1,IF(Journal!$D759="SHORT",-1,0))</f>
        <v>0</v>
      </c>
      <c r="H759">
        <f>IF(AND(ISNUMBER(Journal!$E759),ISNUMBER(Journal!$F759)),ABS(Journal!$E759-Journal!$F759),"")</f>
        <v>0</v>
      </c>
      <c r="I759">
        <f>IF(NOT(A759),"",IF(Journal!$C759="","INSTRUMENT MISSING",IF(B759=0,"UNKNOWN INSTRUMENT",IF(OR(NOT(ISNUMBER(C759)),NOT(ISNUMBER(D759))),"INSTRUMENT SPECS MISSING",IF(OR(C759&lt;=0,D759&lt;=0),"INSTRUMENT SPECS MISSING",IF(NOT(ISNUMBER(Journal!$E759)),"ENTRY MISSING",IF(NOT(ISNUMBER(Journal!$F759)),"SL MISSING",IF(Journal!$F759=Journal!$E759,"SL = ENTRY",IF(G759=0,"DIRECTION MISSING",IF(G759*(Journal!$E759-Journal!$F759)&lt;=0,"SL WRONG SIDE",IF(NOT(AND(ISNUMBER(Journal!$L759),Journal!$L759&gt;0)),IF(TRUE,"LOTS MISSING","RISK MISSING"),"")))))))))))</f>
        <v>0</v>
      </c>
      <c r="J759">
        <f>IF(NOT(A759),"",IF(I759&lt;&gt;"",I759,IF(AND(ISNUMBER(Journal!$G759),G759*(Journal!$G759-Journal!$E759)&lt;=0),"TP1 WRONG SIDE",IF(AND(ISNUMBER(Journal!$H759),G759*(Journal!$H759-Journal!$E759)&lt;=0),"TP2 WRONG SIDE",IF(AND(ISNUMBER(Journal!$I759),G759*(Journal!$I759-Journal!$E759)&lt;=0),"TP3 WRONG SIDE",IF(Journal!$K759="","OPEN",IF(AND(Journal!$M759&lt;&gt;"",OR(NOT(ISNUMBER(Journal!$M759)),Journal!$M759&lt;=0,Journal!$M759&gt;=1)),"TP1 % INVALID",IF(Journal!$K759="SL","OK",IF(Journal!$K759="TP",IF(ISNUMBER(Journal!$G759),"OK","TP1 MISSING"),IF(Journal!$K759="Manual exit",IF(ISNUMBER(Journal!$J759),"OK","MANUAL MISSING"),IF(Journal!$K759="TP1 + Breakeven",IF(ISNUMBER(Journal!$G759),"OK","TP1 MISSING"),IF(Journal!$K759="TP1 + Manual",IF(ISNUMBER(Journal!$G759),IF(ISNUMBER(Journal!$J759),"OK","MANUAL MISSING"),IF(ISNUMBER(Journal!$J759),"TP1 MISSING","TP1 &amp; MANUAL MISSING")),IF(Journal!$K759="Multiple TP",IF(ISNUMBER(Journal!$G759),IF(ISNUMBER(Journal!$H759),"OK","TP2 MISSING"),IF(ISNUMBER(Journal!$H759),"TP1 MISSING","TP1 &amp; TP2 MISSING")),"UNKNOWN OUTCOME")))))))))))))</f>
        <v>0</v>
      </c>
      <c r="K759">
        <f>J759="OK"</f>
        <v>0</v>
      </c>
      <c r="L759">
        <f>IF(ISNUMBER(Journal!$M759),Journal!$M759,0.5)</f>
        <v>0</v>
      </c>
      <c r="M759">
        <f>IF(NOT(K759),"",G759*IF(Journal!$K759="SL",Journal!$F759-Journal!$E759,IF(Journal!$K759="TP",Journal!$G759-Journal!$E759,IF(Journal!$K759="Manual exit",Journal!$J759-Journal!$E759,IF(Journal!$K759="TP1 + Breakeven",L759*(Journal!$G759-Journal!$E759),IF(Journal!$K759="TP1 + Manual",L759*(Journal!$G759-Journal!$E759)+(1-L759)*(Journal!$J759-Journal!$E759),(Journal!$G759+Journal!$H759+IF(ISNUMBER(Journal!$I759),Journal!$I759,0))/IF(ISNUMBER(Journal!$I759),3,2)-Journal!$E759))))))</f>
        <v>0</v>
      </c>
      <c r="N759">
        <f>IF(K759,Journal!$E759+G759*M759,"")</f>
        <v>0</v>
      </c>
      <c r="O759">
        <f>Q758</f>
        <v>0</v>
      </c>
      <c r="P759">
        <f>IF(OR(NOT(A759),I759&lt;&gt;""),"",Journal!$L759)</f>
        <v>0</v>
      </c>
      <c r="Q759">
        <f>O759+IF(K759,V759,0)</f>
        <v>0</v>
      </c>
      <c r="R759">
        <f>IF(P759="","",H759*P759*C759*D759)</f>
        <v>0</v>
      </c>
      <c r="S759">
        <f>IF(K759,M759*P759*C759*D759,"")</f>
        <v>0</v>
      </c>
      <c r="T759">
        <f>IF(K759,-IF(F759&gt;0,F759*Journal!$E759*P759*C759*D759,P759*E759),"")</f>
        <v>0</v>
      </c>
      <c r="U759">
        <f>IF(K759,IF(S759&gt;0,"W",IF(S759&lt;0,"L","B")),"")</f>
        <v>0</v>
      </c>
      <c r="V759">
        <f>IF(K759,S759+T759,"")</f>
        <v>0</v>
      </c>
      <c r="W759">
        <f>IF(K759,V759/O759,"")</f>
        <v>0</v>
      </c>
      <c r="X759">
        <f>IF(K759,M759/H759,"")</f>
        <v>0</v>
      </c>
      <c r="Y759">
        <f>IF(AND(OR(J759="OK",J759="OPEN"),ISNUMBER(Journal!$G759)),G759*(Journal!$G759-Journal!$E759)/H759,"")</f>
        <v>0</v>
      </c>
      <c r="Z759">
        <f>IF(AA759="","",IF(AND(ISNUMBER(Settings!$D$5),ISNUMBER(Settings!$E$5),IF(Settings!$D$5&lt;=Settings!$E$5,AND(AA759&gt;=Settings!$D$5,AA759&lt;Settings!$E$5),OR(AA759&gt;=Settings!$D$5,AA759&lt;Settings!$E$5))),Settings!$A$5,IF(AND(ISNUMBER(Settings!$D$6),ISNUMBER(Settings!$E$6),IF(Settings!$D$6&lt;=Settings!$E$6,AND(AA759&gt;=Settings!$D$6,AA759&lt;Settings!$E$6),OR(AA759&gt;=Settings!$D$6,AA759&lt;Settings!$E$6))),Settings!$A$6,IF(AND(ISNUMBER(Settings!$D$7),ISNUMBER(Settings!$E$7),IF(Settings!$D$7&lt;=Settings!$E$7,AND(AA759&gt;=Settings!$D$7,AA759&lt;Settings!$E$7),OR(AA759&gt;=Settings!$D$7,AA759&lt;Settings!$E$7))),Settings!$A$7,IF(AND(ISNUMBER(Settings!$D$8),ISNUMBER(Settings!$E$8),IF(Settings!$D$8&lt;=Settings!$E$8,AND(AA759&gt;=Settings!$D$8,AA759&lt;Settings!$E$8),OR(AA759&gt;=Settings!$D$8,AA759&lt;Settings!$E$8))),Settings!$A$8,IF(AND(ISNUMBER(Settings!$D$9),ISNUMBER(Settings!$E$9),IF(Settings!$D$9&lt;=Settings!$E$9,AND(AA759&gt;=Settings!$D$9,AA759&lt;Settings!$E$9),OR(AA759&gt;=Settings!$D$9,AA759&lt;Settings!$E$9))),Settings!$A$9,IF(AND(ISNUMBER(Settings!$D$10),ISNUMBER(Settings!$E$10),IF(Settings!$D$10&lt;=Settings!$E$10,AND(AA759&gt;=Settings!$D$10,AA759&lt;Settings!$E$10),OR(AA759&gt;=Settings!$D$10,AA759&lt;Settings!$E$10))),Settings!$A$10,"")))))))</f>
        <v>0</v>
      </c>
      <c r="AA759">
        <f>IF(AND(A759,ISNUMBER(Journal!$B759)),MOD(ROUND(MOD(Journal!$B759,1)*1440,0)-ROUND(Journal!$D$8*60,0),1440),"")</f>
        <v>0</v>
      </c>
      <c r="AB759">
        <f>IF(G759=1,"LONG",IF(G759=-1,"SHORT",""))</f>
        <v>0</v>
      </c>
      <c r="AC759">
        <f>AC758+IF(K759,1,0)</f>
        <v>0</v>
      </c>
      <c r="AD759">
        <f>IF(K759,AC759,"")</f>
        <v>0</v>
      </c>
      <c r="AE759">
        <f>J759="OPEN"</f>
        <v>0</v>
      </c>
      <c r="AF759">
        <f>AND(J759&lt;&gt;"",J759&lt;&gt;"OK",J759&lt;&gt;"OPEN")</f>
        <v>0</v>
      </c>
      <c r="AH759">
        <v>748</v>
      </c>
      <c r="AI759">
        <f>IF(AH759&gt;$AZ$11,"",IF(AH759=0,Journal!$D$3,INDEX($Q$11:$Q$1010,MATCH(AH759,$AD$11:$AD$1010,0))))</f>
        <v>0</v>
      </c>
      <c r="AJ759">
        <v>749</v>
      </c>
      <c r="AK759">
        <f>IF(AJ759&gt;$AZ$11,"",INDEX($P$11:$P$1010,MATCH(AJ759,$AD$11:$AD$1010,0)))</f>
        <v>0</v>
      </c>
    </row>
    <row r="760" spans="1:37">
      <c r="A760">
        <f>COUNTA(Journal!A760:M760)&gt;0</f>
        <v>0</v>
      </c>
      <c r="B760">
        <f>IF(Journal!$C760="",0,IFERROR(MATCH(Journal!$C760,Markets!$A$5:$A$154,0),0))</f>
        <v>0</v>
      </c>
      <c r="C760">
        <f>IF(B760&gt;0,INDEX(Markets!$C$5:$C$154,B760),"")</f>
        <v>0</v>
      </c>
      <c r="D760">
        <f>IF(B760&gt;0,INDEX(Markets!$F$5:$F$154,B760),"")</f>
        <v>0</v>
      </c>
      <c r="E760">
        <f>IF(B760&gt;0,IF(INDEX(Markets!$G$5:$G$154,B760)="",Journal!$D$4,INDEX(Markets!$G$5:$G$154,B760)),"")</f>
        <v>0</v>
      </c>
      <c r="F760">
        <f>IF(B760&gt;0,N(INDEX(Markets!$H$5:$H$154,B760)),0)</f>
        <v>0</v>
      </c>
      <c r="G760">
        <f>IF(Journal!$D760="LONG",1,IF(Journal!$D760="SHORT",-1,0))</f>
        <v>0</v>
      </c>
      <c r="H760">
        <f>IF(AND(ISNUMBER(Journal!$E760),ISNUMBER(Journal!$F760)),ABS(Journal!$E760-Journal!$F760),"")</f>
        <v>0</v>
      </c>
      <c r="I760">
        <f>IF(NOT(A760),"",IF(Journal!$C760="","INSTRUMENT MISSING",IF(B760=0,"UNKNOWN INSTRUMENT",IF(OR(NOT(ISNUMBER(C760)),NOT(ISNUMBER(D760))),"INSTRUMENT SPECS MISSING",IF(OR(C760&lt;=0,D760&lt;=0),"INSTRUMENT SPECS MISSING",IF(NOT(ISNUMBER(Journal!$E760)),"ENTRY MISSING",IF(NOT(ISNUMBER(Journal!$F760)),"SL MISSING",IF(Journal!$F760=Journal!$E760,"SL = ENTRY",IF(G760=0,"DIRECTION MISSING",IF(G760*(Journal!$E760-Journal!$F760)&lt;=0,"SL WRONG SIDE",IF(NOT(AND(ISNUMBER(Journal!$L760),Journal!$L760&gt;0)),IF(TRUE,"LOTS MISSING","RISK MISSING"),"")))))))))))</f>
        <v>0</v>
      </c>
      <c r="J760">
        <f>IF(NOT(A760),"",IF(I760&lt;&gt;"",I760,IF(AND(ISNUMBER(Journal!$G760),G760*(Journal!$G760-Journal!$E760)&lt;=0),"TP1 WRONG SIDE",IF(AND(ISNUMBER(Journal!$H760),G760*(Journal!$H760-Journal!$E760)&lt;=0),"TP2 WRONG SIDE",IF(AND(ISNUMBER(Journal!$I760),G760*(Journal!$I760-Journal!$E760)&lt;=0),"TP3 WRONG SIDE",IF(Journal!$K760="","OPEN",IF(AND(Journal!$M760&lt;&gt;"",OR(NOT(ISNUMBER(Journal!$M760)),Journal!$M760&lt;=0,Journal!$M760&gt;=1)),"TP1 % INVALID",IF(Journal!$K760="SL","OK",IF(Journal!$K760="TP",IF(ISNUMBER(Journal!$G760),"OK","TP1 MISSING"),IF(Journal!$K760="Manual exit",IF(ISNUMBER(Journal!$J760),"OK","MANUAL MISSING"),IF(Journal!$K760="TP1 + Breakeven",IF(ISNUMBER(Journal!$G760),"OK","TP1 MISSING"),IF(Journal!$K760="TP1 + Manual",IF(ISNUMBER(Journal!$G760),IF(ISNUMBER(Journal!$J760),"OK","MANUAL MISSING"),IF(ISNUMBER(Journal!$J760),"TP1 MISSING","TP1 &amp; MANUAL MISSING")),IF(Journal!$K760="Multiple TP",IF(ISNUMBER(Journal!$G760),IF(ISNUMBER(Journal!$H760),"OK","TP2 MISSING"),IF(ISNUMBER(Journal!$H760),"TP1 MISSING","TP1 &amp; TP2 MISSING")),"UNKNOWN OUTCOME")))))))))))))</f>
        <v>0</v>
      </c>
      <c r="K760">
        <f>J760="OK"</f>
        <v>0</v>
      </c>
      <c r="L760">
        <f>IF(ISNUMBER(Journal!$M760),Journal!$M760,0.5)</f>
        <v>0</v>
      </c>
      <c r="M760">
        <f>IF(NOT(K760),"",G760*IF(Journal!$K760="SL",Journal!$F760-Journal!$E760,IF(Journal!$K760="TP",Journal!$G760-Journal!$E760,IF(Journal!$K760="Manual exit",Journal!$J760-Journal!$E760,IF(Journal!$K760="TP1 + Breakeven",L760*(Journal!$G760-Journal!$E760),IF(Journal!$K760="TP1 + Manual",L760*(Journal!$G760-Journal!$E760)+(1-L760)*(Journal!$J760-Journal!$E760),(Journal!$G760+Journal!$H760+IF(ISNUMBER(Journal!$I760),Journal!$I760,0))/IF(ISNUMBER(Journal!$I760),3,2)-Journal!$E760))))))</f>
        <v>0</v>
      </c>
      <c r="N760">
        <f>IF(K760,Journal!$E760+G760*M760,"")</f>
        <v>0</v>
      </c>
      <c r="O760">
        <f>Q759</f>
        <v>0</v>
      </c>
      <c r="P760">
        <f>IF(OR(NOT(A760),I760&lt;&gt;""),"",Journal!$L760)</f>
        <v>0</v>
      </c>
      <c r="Q760">
        <f>O760+IF(K760,V760,0)</f>
        <v>0</v>
      </c>
      <c r="R760">
        <f>IF(P760="","",H760*P760*C760*D760)</f>
        <v>0</v>
      </c>
      <c r="S760">
        <f>IF(K760,M760*P760*C760*D760,"")</f>
        <v>0</v>
      </c>
      <c r="T760">
        <f>IF(K760,-IF(F760&gt;0,F760*Journal!$E760*P760*C760*D760,P760*E760),"")</f>
        <v>0</v>
      </c>
      <c r="U760">
        <f>IF(K760,IF(S760&gt;0,"W",IF(S760&lt;0,"L","B")),"")</f>
        <v>0</v>
      </c>
      <c r="V760">
        <f>IF(K760,S760+T760,"")</f>
        <v>0</v>
      </c>
      <c r="W760">
        <f>IF(K760,V760/O760,"")</f>
        <v>0</v>
      </c>
      <c r="X760">
        <f>IF(K760,M760/H760,"")</f>
        <v>0</v>
      </c>
      <c r="Y760">
        <f>IF(AND(OR(J760="OK",J760="OPEN"),ISNUMBER(Journal!$G760)),G760*(Journal!$G760-Journal!$E760)/H760,"")</f>
        <v>0</v>
      </c>
      <c r="Z760">
        <f>IF(AA760="","",IF(AND(ISNUMBER(Settings!$D$5),ISNUMBER(Settings!$E$5),IF(Settings!$D$5&lt;=Settings!$E$5,AND(AA760&gt;=Settings!$D$5,AA760&lt;Settings!$E$5),OR(AA760&gt;=Settings!$D$5,AA760&lt;Settings!$E$5))),Settings!$A$5,IF(AND(ISNUMBER(Settings!$D$6),ISNUMBER(Settings!$E$6),IF(Settings!$D$6&lt;=Settings!$E$6,AND(AA760&gt;=Settings!$D$6,AA760&lt;Settings!$E$6),OR(AA760&gt;=Settings!$D$6,AA760&lt;Settings!$E$6))),Settings!$A$6,IF(AND(ISNUMBER(Settings!$D$7),ISNUMBER(Settings!$E$7),IF(Settings!$D$7&lt;=Settings!$E$7,AND(AA760&gt;=Settings!$D$7,AA760&lt;Settings!$E$7),OR(AA760&gt;=Settings!$D$7,AA760&lt;Settings!$E$7))),Settings!$A$7,IF(AND(ISNUMBER(Settings!$D$8),ISNUMBER(Settings!$E$8),IF(Settings!$D$8&lt;=Settings!$E$8,AND(AA760&gt;=Settings!$D$8,AA760&lt;Settings!$E$8),OR(AA760&gt;=Settings!$D$8,AA760&lt;Settings!$E$8))),Settings!$A$8,IF(AND(ISNUMBER(Settings!$D$9),ISNUMBER(Settings!$E$9),IF(Settings!$D$9&lt;=Settings!$E$9,AND(AA760&gt;=Settings!$D$9,AA760&lt;Settings!$E$9),OR(AA760&gt;=Settings!$D$9,AA760&lt;Settings!$E$9))),Settings!$A$9,IF(AND(ISNUMBER(Settings!$D$10),ISNUMBER(Settings!$E$10),IF(Settings!$D$10&lt;=Settings!$E$10,AND(AA760&gt;=Settings!$D$10,AA760&lt;Settings!$E$10),OR(AA760&gt;=Settings!$D$10,AA760&lt;Settings!$E$10))),Settings!$A$10,"")))))))</f>
        <v>0</v>
      </c>
      <c r="AA760">
        <f>IF(AND(A760,ISNUMBER(Journal!$B760)),MOD(ROUND(MOD(Journal!$B760,1)*1440,0)-ROUND(Journal!$D$8*60,0),1440),"")</f>
        <v>0</v>
      </c>
      <c r="AB760">
        <f>IF(G760=1,"LONG",IF(G760=-1,"SHORT",""))</f>
        <v>0</v>
      </c>
      <c r="AC760">
        <f>AC759+IF(K760,1,0)</f>
        <v>0</v>
      </c>
      <c r="AD760">
        <f>IF(K760,AC760,"")</f>
        <v>0</v>
      </c>
      <c r="AE760">
        <f>J760="OPEN"</f>
        <v>0</v>
      </c>
      <c r="AF760">
        <f>AND(J760&lt;&gt;"",J760&lt;&gt;"OK",J760&lt;&gt;"OPEN")</f>
        <v>0</v>
      </c>
      <c r="AH760">
        <v>749</v>
      </c>
      <c r="AI760">
        <f>IF(AH760&gt;$AZ$11,"",IF(AH760=0,Journal!$D$3,INDEX($Q$11:$Q$1010,MATCH(AH760,$AD$11:$AD$1010,0))))</f>
        <v>0</v>
      </c>
      <c r="AJ760">
        <v>750</v>
      </c>
      <c r="AK760">
        <f>IF(AJ760&gt;$AZ$11,"",INDEX($P$11:$P$1010,MATCH(AJ760,$AD$11:$AD$1010,0)))</f>
        <v>0</v>
      </c>
    </row>
    <row r="761" spans="1:37">
      <c r="A761">
        <f>COUNTA(Journal!A761:M761)&gt;0</f>
        <v>0</v>
      </c>
      <c r="B761">
        <f>IF(Journal!$C761="",0,IFERROR(MATCH(Journal!$C761,Markets!$A$5:$A$154,0),0))</f>
        <v>0</v>
      </c>
      <c r="C761">
        <f>IF(B761&gt;0,INDEX(Markets!$C$5:$C$154,B761),"")</f>
        <v>0</v>
      </c>
      <c r="D761">
        <f>IF(B761&gt;0,INDEX(Markets!$F$5:$F$154,B761),"")</f>
        <v>0</v>
      </c>
      <c r="E761">
        <f>IF(B761&gt;0,IF(INDEX(Markets!$G$5:$G$154,B761)="",Journal!$D$4,INDEX(Markets!$G$5:$G$154,B761)),"")</f>
        <v>0</v>
      </c>
      <c r="F761">
        <f>IF(B761&gt;0,N(INDEX(Markets!$H$5:$H$154,B761)),0)</f>
        <v>0</v>
      </c>
      <c r="G761">
        <f>IF(Journal!$D761="LONG",1,IF(Journal!$D761="SHORT",-1,0))</f>
        <v>0</v>
      </c>
      <c r="H761">
        <f>IF(AND(ISNUMBER(Journal!$E761),ISNUMBER(Journal!$F761)),ABS(Journal!$E761-Journal!$F761),"")</f>
        <v>0</v>
      </c>
      <c r="I761">
        <f>IF(NOT(A761),"",IF(Journal!$C761="","INSTRUMENT MISSING",IF(B761=0,"UNKNOWN INSTRUMENT",IF(OR(NOT(ISNUMBER(C761)),NOT(ISNUMBER(D761))),"INSTRUMENT SPECS MISSING",IF(OR(C761&lt;=0,D761&lt;=0),"INSTRUMENT SPECS MISSING",IF(NOT(ISNUMBER(Journal!$E761)),"ENTRY MISSING",IF(NOT(ISNUMBER(Journal!$F761)),"SL MISSING",IF(Journal!$F761=Journal!$E761,"SL = ENTRY",IF(G761=0,"DIRECTION MISSING",IF(G761*(Journal!$E761-Journal!$F761)&lt;=0,"SL WRONG SIDE",IF(NOT(AND(ISNUMBER(Journal!$L761),Journal!$L761&gt;0)),IF(TRUE,"LOTS MISSING","RISK MISSING"),"")))))))))))</f>
        <v>0</v>
      </c>
      <c r="J761">
        <f>IF(NOT(A761),"",IF(I761&lt;&gt;"",I761,IF(AND(ISNUMBER(Journal!$G761),G761*(Journal!$G761-Journal!$E761)&lt;=0),"TP1 WRONG SIDE",IF(AND(ISNUMBER(Journal!$H761),G761*(Journal!$H761-Journal!$E761)&lt;=0),"TP2 WRONG SIDE",IF(AND(ISNUMBER(Journal!$I761),G761*(Journal!$I761-Journal!$E761)&lt;=0),"TP3 WRONG SIDE",IF(Journal!$K761="","OPEN",IF(AND(Journal!$M761&lt;&gt;"",OR(NOT(ISNUMBER(Journal!$M761)),Journal!$M761&lt;=0,Journal!$M761&gt;=1)),"TP1 % INVALID",IF(Journal!$K761="SL","OK",IF(Journal!$K761="TP",IF(ISNUMBER(Journal!$G761),"OK","TP1 MISSING"),IF(Journal!$K761="Manual exit",IF(ISNUMBER(Journal!$J761),"OK","MANUAL MISSING"),IF(Journal!$K761="TP1 + Breakeven",IF(ISNUMBER(Journal!$G761),"OK","TP1 MISSING"),IF(Journal!$K761="TP1 + Manual",IF(ISNUMBER(Journal!$G761),IF(ISNUMBER(Journal!$J761),"OK","MANUAL MISSING"),IF(ISNUMBER(Journal!$J761),"TP1 MISSING","TP1 &amp; MANUAL MISSING")),IF(Journal!$K761="Multiple TP",IF(ISNUMBER(Journal!$G761),IF(ISNUMBER(Journal!$H761),"OK","TP2 MISSING"),IF(ISNUMBER(Journal!$H761),"TP1 MISSING","TP1 &amp; TP2 MISSING")),"UNKNOWN OUTCOME")))))))))))))</f>
        <v>0</v>
      </c>
      <c r="K761">
        <f>J761="OK"</f>
        <v>0</v>
      </c>
      <c r="L761">
        <f>IF(ISNUMBER(Journal!$M761),Journal!$M761,0.5)</f>
        <v>0</v>
      </c>
      <c r="M761">
        <f>IF(NOT(K761),"",G761*IF(Journal!$K761="SL",Journal!$F761-Journal!$E761,IF(Journal!$K761="TP",Journal!$G761-Journal!$E761,IF(Journal!$K761="Manual exit",Journal!$J761-Journal!$E761,IF(Journal!$K761="TP1 + Breakeven",L761*(Journal!$G761-Journal!$E761),IF(Journal!$K761="TP1 + Manual",L761*(Journal!$G761-Journal!$E761)+(1-L761)*(Journal!$J761-Journal!$E761),(Journal!$G761+Journal!$H761+IF(ISNUMBER(Journal!$I761),Journal!$I761,0))/IF(ISNUMBER(Journal!$I761),3,2)-Journal!$E761))))))</f>
        <v>0</v>
      </c>
      <c r="N761">
        <f>IF(K761,Journal!$E761+G761*M761,"")</f>
        <v>0</v>
      </c>
      <c r="O761">
        <f>Q760</f>
        <v>0</v>
      </c>
      <c r="P761">
        <f>IF(OR(NOT(A761),I761&lt;&gt;""),"",Journal!$L761)</f>
        <v>0</v>
      </c>
      <c r="Q761">
        <f>O761+IF(K761,V761,0)</f>
        <v>0</v>
      </c>
      <c r="R761">
        <f>IF(P761="","",H761*P761*C761*D761)</f>
        <v>0</v>
      </c>
      <c r="S761">
        <f>IF(K761,M761*P761*C761*D761,"")</f>
        <v>0</v>
      </c>
      <c r="T761">
        <f>IF(K761,-IF(F761&gt;0,F761*Journal!$E761*P761*C761*D761,P761*E761),"")</f>
        <v>0</v>
      </c>
      <c r="U761">
        <f>IF(K761,IF(S761&gt;0,"W",IF(S761&lt;0,"L","B")),"")</f>
        <v>0</v>
      </c>
      <c r="V761">
        <f>IF(K761,S761+T761,"")</f>
        <v>0</v>
      </c>
      <c r="W761">
        <f>IF(K761,V761/O761,"")</f>
        <v>0</v>
      </c>
      <c r="X761">
        <f>IF(K761,M761/H761,"")</f>
        <v>0</v>
      </c>
      <c r="Y761">
        <f>IF(AND(OR(J761="OK",J761="OPEN"),ISNUMBER(Journal!$G761)),G761*(Journal!$G761-Journal!$E761)/H761,"")</f>
        <v>0</v>
      </c>
      <c r="Z761">
        <f>IF(AA761="","",IF(AND(ISNUMBER(Settings!$D$5),ISNUMBER(Settings!$E$5),IF(Settings!$D$5&lt;=Settings!$E$5,AND(AA761&gt;=Settings!$D$5,AA761&lt;Settings!$E$5),OR(AA761&gt;=Settings!$D$5,AA761&lt;Settings!$E$5))),Settings!$A$5,IF(AND(ISNUMBER(Settings!$D$6),ISNUMBER(Settings!$E$6),IF(Settings!$D$6&lt;=Settings!$E$6,AND(AA761&gt;=Settings!$D$6,AA761&lt;Settings!$E$6),OR(AA761&gt;=Settings!$D$6,AA761&lt;Settings!$E$6))),Settings!$A$6,IF(AND(ISNUMBER(Settings!$D$7),ISNUMBER(Settings!$E$7),IF(Settings!$D$7&lt;=Settings!$E$7,AND(AA761&gt;=Settings!$D$7,AA761&lt;Settings!$E$7),OR(AA761&gt;=Settings!$D$7,AA761&lt;Settings!$E$7))),Settings!$A$7,IF(AND(ISNUMBER(Settings!$D$8),ISNUMBER(Settings!$E$8),IF(Settings!$D$8&lt;=Settings!$E$8,AND(AA761&gt;=Settings!$D$8,AA761&lt;Settings!$E$8),OR(AA761&gt;=Settings!$D$8,AA761&lt;Settings!$E$8))),Settings!$A$8,IF(AND(ISNUMBER(Settings!$D$9),ISNUMBER(Settings!$E$9),IF(Settings!$D$9&lt;=Settings!$E$9,AND(AA761&gt;=Settings!$D$9,AA761&lt;Settings!$E$9),OR(AA761&gt;=Settings!$D$9,AA761&lt;Settings!$E$9))),Settings!$A$9,IF(AND(ISNUMBER(Settings!$D$10),ISNUMBER(Settings!$E$10),IF(Settings!$D$10&lt;=Settings!$E$10,AND(AA761&gt;=Settings!$D$10,AA761&lt;Settings!$E$10),OR(AA761&gt;=Settings!$D$10,AA761&lt;Settings!$E$10))),Settings!$A$10,"")))))))</f>
        <v>0</v>
      </c>
      <c r="AA761">
        <f>IF(AND(A761,ISNUMBER(Journal!$B761)),MOD(ROUND(MOD(Journal!$B761,1)*1440,0)-ROUND(Journal!$D$8*60,0),1440),"")</f>
        <v>0</v>
      </c>
      <c r="AB761">
        <f>IF(G761=1,"LONG",IF(G761=-1,"SHORT",""))</f>
        <v>0</v>
      </c>
      <c r="AC761">
        <f>AC760+IF(K761,1,0)</f>
        <v>0</v>
      </c>
      <c r="AD761">
        <f>IF(K761,AC761,"")</f>
        <v>0</v>
      </c>
      <c r="AE761">
        <f>J761="OPEN"</f>
        <v>0</v>
      </c>
      <c r="AF761">
        <f>AND(J761&lt;&gt;"",J761&lt;&gt;"OK",J761&lt;&gt;"OPEN")</f>
        <v>0</v>
      </c>
      <c r="AH761">
        <v>750</v>
      </c>
      <c r="AI761">
        <f>IF(AH761&gt;$AZ$11,"",IF(AH761=0,Journal!$D$3,INDEX($Q$11:$Q$1010,MATCH(AH761,$AD$11:$AD$1010,0))))</f>
        <v>0</v>
      </c>
      <c r="AJ761">
        <v>751</v>
      </c>
      <c r="AK761">
        <f>IF(AJ761&gt;$AZ$11,"",INDEX($P$11:$P$1010,MATCH(AJ761,$AD$11:$AD$1010,0)))</f>
        <v>0</v>
      </c>
    </row>
    <row r="762" spans="1:37">
      <c r="A762">
        <f>COUNTA(Journal!A762:M762)&gt;0</f>
        <v>0</v>
      </c>
      <c r="B762">
        <f>IF(Journal!$C762="",0,IFERROR(MATCH(Journal!$C762,Markets!$A$5:$A$154,0),0))</f>
        <v>0</v>
      </c>
      <c r="C762">
        <f>IF(B762&gt;0,INDEX(Markets!$C$5:$C$154,B762),"")</f>
        <v>0</v>
      </c>
      <c r="D762">
        <f>IF(B762&gt;0,INDEX(Markets!$F$5:$F$154,B762),"")</f>
        <v>0</v>
      </c>
      <c r="E762">
        <f>IF(B762&gt;0,IF(INDEX(Markets!$G$5:$G$154,B762)="",Journal!$D$4,INDEX(Markets!$G$5:$G$154,B762)),"")</f>
        <v>0</v>
      </c>
      <c r="F762">
        <f>IF(B762&gt;0,N(INDEX(Markets!$H$5:$H$154,B762)),0)</f>
        <v>0</v>
      </c>
      <c r="G762">
        <f>IF(Journal!$D762="LONG",1,IF(Journal!$D762="SHORT",-1,0))</f>
        <v>0</v>
      </c>
      <c r="H762">
        <f>IF(AND(ISNUMBER(Journal!$E762),ISNUMBER(Journal!$F762)),ABS(Journal!$E762-Journal!$F762),"")</f>
        <v>0</v>
      </c>
      <c r="I762">
        <f>IF(NOT(A762),"",IF(Journal!$C762="","INSTRUMENT MISSING",IF(B762=0,"UNKNOWN INSTRUMENT",IF(OR(NOT(ISNUMBER(C762)),NOT(ISNUMBER(D762))),"INSTRUMENT SPECS MISSING",IF(OR(C762&lt;=0,D762&lt;=0),"INSTRUMENT SPECS MISSING",IF(NOT(ISNUMBER(Journal!$E762)),"ENTRY MISSING",IF(NOT(ISNUMBER(Journal!$F762)),"SL MISSING",IF(Journal!$F762=Journal!$E762,"SL = ENTRY",IF(G762=0,"DIRECTION MISSING",IF(G762*(Journal!$E762-Journal!$F762)&lt;=0,"SL WRONG SIDE",IF(NOT(AND(ISNUMBER(Journal!$L762),Journal!$L762&gt;0)),IF(TRUE,"LOTS MISSING","RISK MISSING"),"")))))))))))</f>
        <v>0</v>
      </c>
      <c r="J762">
        <f>IF(NOT(A762),"",IF(I762&lt;&gt;"",I762,IF(AND(ISNUMBER(Journal!$G762),G762*(Journal!$G762-Journal!$E762)&lt;=0),"TP1 WRONG SIDE",IF(AND(ISNUMBER(Journal!$H762),G762*(Journal!$H762-Journal!$E762)&lt;=0),"TP2 WRONG SIDE",IF(AND(ISNUMBER(Journal!$I762),G762*(Journal!$I762-Journal!$E762)&lt;=0),"TP3 WRONG SIDE",IF(Journal!$K762="","OPEN",IF(AND(Journal!$M762&lt;&gt;"",OR(NOT(ISNUMBER(Journal!$M762)),Journal!$M762&lt;=0,Journal!$M762&gt;=1)),"TP1 % INVALID",IF(Journal!$K762="SL","OK",IF(Journal!$K762="TP",IF(ISNUMBER(Journal!$G762),"OK","TP1 MISSING"),IF(Journal!$K762="Manual exit",IF(ISNUMBER(Journal!$J762),"OK","MANUAL MISSING"),IF(Journal!$K762="TP1 + Breakeven",IF(ISNUMBER(Journal!$G762),"OK","TP1 MISSING"),IF(Journal!$K762="TP1 + Manual",IF(ISNUMBER(Journal!$G762),IF(ISNUMBER(Journal!$J762),"OK","MANUAL MISSING"),IF(ISNUMBER(Journal!$J762),"TP1 MISSING","TP1 &amp; MANUAL MISSING")),IF(Journal!$K762="Multiple TP",IF(ISNUMBER(Journal!$G762),IF(ISNUMBER(Journal!$H762),"OK","TP2 MISSING"),IF(ISNUMBER(Journal!$H762),"TP1 MISSING","TP1 &amp; TP2 MISSING")),"UNKNOWN OUTCOME")))))))))))))</f>
        <v>0</v>
      </c>
      <c r="K762">
        <f>J762="OK"</f>
        <v>0</v>
      </c>
      <c r="L762">
        <f>IF(ISNUMBER(Journal!$M762),Journal!$M762,0.5)</f>
        <v>0</v>
      </c>
      <c r="M762">
        <f>IF(NOT(K762),"",G762*IF(Journal!$K762="SL",Journal!$F762-Journal!$E762,IF(Journal!$K762="TP",Journal!$G762-Journal!$E762,IF(Journal!$K762="Manual exit",Journal!$J762-Journal!$E762,IF(Journal!$K762="TP1 + Breakeven",L762*(Journal!$G762-Journal!$E762),IF(Journal!$K762="TP1 + Manual",L762*(Journal!$G762-Journal!$E762)+(1-L762)*(Journal!$J762-Journal!$E762),(Journal!$G762+Journal!$H762+IF(ISNUMBER(Journal!$I762),Journal!$I762,0))/IF(ISNUMBER(Journal!$I762),3,2)-Journal!$E762))))))</f>
        <v>0</v>
      </c>
      <c r="N762">
        <f>IF(K762,Journal!$E762+G762*M762,"")</f>
        <v>0</v>
      </c>
      <c r="O762">
        <f>Q761</f>
        <v>0</v>
      </c>
      <c r="P762">
        <f>IF(OR(NOT(A762),I762&lt;&gt;""),"",Journal!$L762)</f>
        <v>0</v>
      </c>
      <c r="Q762">
        <f>O762+IF(K762,V762,0)</f>
        <v>0</v>
      </c>
      <c r="R762">
        <f>IF(P762="","",H762*P762*C762*D762)</f>
        <v>0</v>
      </c>
      <c r="S762">
        <f>IF(K762,M762*P762*C762*D762,"")</f>
        <v>0</v>
      </c>
      <c r="T762">
        <f>IF(K762,-IF(F762&gt;0,F762*Journal!$E762*P762*C762*D762,P762*E762),"")</f>
        <v>0</v>
      </c>
      <c r="U762">
        <f>IF(K762,IF(S762&gt;0,"W",IF(S762&lt;0,"L","B")),"")</f>
        <v>0</v>
      </c>
      <c r="V762">
        <f>IF(K762,S762+T762,"")</f>
        <v>0</v>
      </c>
      <c r="W762">
        <f>IF(K762,V762/O762,"")</f>
        <v>0</v>
      </c>
      <c r="X762">
        <f>IF(K762,M762/H762,"")</f>
        <v>0</v>
      </c>
      <c r="Y762">
        <f>IF(AND(OR(J762="OK",J762="OPEN"),ISNUMBER(Journal!$G762)),G762*(Journal!$G762-Journal!$E762)/H762,"")</f>
        <v>0</v>
      </c>
      <c r="Z762">
        <f>IF(AA762="","",IF(AND(ISNUMBER(Settings!$D$5),ISNUMBER(Settings!$E$5),IF(Settings!$D$5&lt;=Settings!$E$5,AND(AA762&gt;=Settings!$D$5,AA762&lt;Settings!$E$5),OR(AA762&gt;=Settings!$D$5,AA762&lt;Settings!$E$5))),Settings!$A$5,IF(AND(ISNUMBER(Settings!$D$6),ISNUMBER(Settings!$E$6),IF(Settings!$D$6&lt;=Settings!$E$6,AND(AA762&gt;=Settings!$D$6,AA762&lt;Settings!$E$6),OR(AA762&gt;=Settings!$D$6,AA762&lt;Settings!$E$6))),Settings!$A$6,IF(AND(ISNUMBER(Settings!$D$7),ISNUMBER(Settings!$E$7),IF(Settings!$D$7&lt;=Settings!$E$7,AND(AA762&gt;=Settings!$D$7,AA762&lt;Settings!$E$7),OR(AA762&gt;=Settings!$D$7,AA762&lt;Settings!$E$7))),Settings!$A$7,IF(AND(ISNUMBER(Settings!$D$8),ISNUMBER(Settings!$E$8),IF(Settings!$D$8&lt;=Settings!$E$8,AND(AA762&gt;=Settings!$D$8,AA762&lt;Settings!$E$8),OR(AA762&gt;=Settings!$D$8,AA762&lt;Settings!$E$8))),Settings!$A$8,IF(AND(ISNUMBER(Settings!$D$9),ISNUMBER(Settings!$E$9),IF(Settings!$D$9&lt;=Settings!$E$9,AND(AA762&gt;=Settings!$D$9,AA762&lt;Settings!$E$9),OR(AA762&gt;=Settings!$D$9,AA762&lt;Settings!$E$9))),Settings!$A$9,IF(AND(ISNUMBER(Settings!$D$10),ISNUMBER(Settings!$E$10),IF(Settings!$D$10&lt;=Settings!$E$10,AND(AA762&gt;=Settings!$D$10,AA762&lt;Settings!$E$10),OR(AA762&gt;=Settings!$D$10,AA762&lt;Settings!$E$10))),Settings!$A$10,"")))))))</f>
        <v>0</v>
      </c>
      <c r="AA762">
        <f>IF(AND(A762,ISNUMBER(Journal!$B762)),MOD(ROUND(MOD(Journal!$B762,1)*1440,0)-ROUND(Journal!$D$8*60,0),1440),"")</f>
        <v>0</v>
      </c>
      <c r="AB762">
        <f>IF(G762=1,"LONG",IF(G762=-1,"SHORT",""))</f>
        <v>0</v>
      </c>
      <c r="AC762">
        <f>AC761+IF(K762,1,0)</f>
        <v>0</v>
      </c>
      <c r="AD762">
        <f>IF(K762,AC762,"")</f>
        <v>0</v>
      </c>
      <c r="AE762">
        <f>J762="OPEN"</f>
        <v>0</v>
      </c>
      <c r="AF762">
        <f>AND(J762&lt;&gt;"",J762&lt;&gt;"OK",J762&lt;&gt;"OPEN")</f>
        <v>0</v>
      </c>
      <c r="AH762">
        <v>751</v>
      </c>
      <c r="AI762">
        <f>IF(AH762&gt;$AZ$11,"",IF(AH762=0,Journal!$D$3,INDEX($Q$11:$Q$1010,MATCH(AH762,$AD$11:$AD$1010,0))))</f>
        <v>0</v>
      </c>
      <c r="AJ762">
        <v>752</v>
      </c>
      <c r="AK762">
        <f>IF(AJ762&gt;$AZ$11,"",INDEX($P$11:$P$1010,MATCH(AJ762,$AD$11:$AD$1010,0)))</f>
        <v>0</v>
      </c>
    </row>
    <row r="763" spans="1:37">
      <c r="A763">
        <f>COUNTA(Journal!A763:M763)&gt;0</f>
        <v>0</v>
      </c>
      <c r="B763">
        <f>IF(Journal!$C763="",0,IFERROR(MATCH(Journal!$C763,Markets!$A$5:$A$154,0),0))</f>
        <v>0</v>
      </c>
      <c r="C763">
        <f>IF(B763&gt;0,INDEX(Markets!$C$5:$C$154,B763),"")</f>
        <v>0</v>
      </c>
      <c r="D763">
        <f>IF(B763&gt;0,INDEX(Markets!$F$5:$F$154,B763),"")</f>
        <v>0</v>
      </c>
      <c r="E763">
        <f>IF(B763&gt;0,IF(INDEX(Markets!$G$5:$G$154,B763)="",Journal!$D$4,INDEX(Markets!$G$5:$G$154,B763)),"")</f>
        <v>0</v>
      </c>
      <c r="F763">
        <f>IF(B763&gt;0,N(INDEX(Markets!$H$5:$H$154,B763)),0)</f>
        <v>0</v>
      </c>
      <c r="G763">
        <f>IF(Journal!$D763="LONG",1,IF(Journal!$D763="SHORT",-1,0))</f>
        <v>0</v>
      </c>
      <c r="H763">
        <f>IF(AND(ISNUMBER(Journal!$E763),ISNUMBER(Journal!$F763)),ABS(Journal!$E763-Journal!$F763),"")</f>
        <v>0</v>
      </c>
      <c r="I763">
        <f>IF(NOT(A763),"",IF(Journal!$C763="","INSTRUMENT MISSING",IF(B763=0,"UNKNOWN INSTRUMENT",IF(OR(NOT(ISNUMBER(C763)),NOT(ISNUMBER(D763))),"INSTRUMENT SPECS MISSING",IF(OR(C763&lt;=0,D763&lt;=0),"INSTRUMENT SPECS MISSING",IF(NOT(ISNUMBER(Journal!$E763)),"ENTRY MISSING",IF(NOT(ISNUMBER(Journal!$F763)),"SL MISSING",IF(Journal!$F763=Journal!$E763,"SL = ENTRY",IF(G763=0,"DIRECTION MISSING",IF(G763*(Journal!$E763-Journal!$F763)&lt;=0,"SL WRONG SIDE",IF(NOT(AND(ISNUMBER(Journal!$L763),Journal!$L763&gt;0)),IF(TRUE,"LOTS MISSING","RISK MISSING"),"")))))))))))</f>
        <v>0</v>
      </c>
      <c r="J763">
        <f>IF(NOT(A763),"",IF(I763&lt;&gt;"",I763,IF(AND(ISNUMBER(Journal!$G763),G763*(Journal!$G763-Journal!$E763)&lt;=0),"TP1 WRONG SIDE",IF(AND(ISNUMBER(Journal!$H763),G763*(Journal!$H763-Journal!$E763)&lt;=0),"TP2 WRONG SIDE",IF(AND(ISNUMBER(Journal!$I763),G763*(Journal!$I763-Journal!$E763)&lt;=0),"TP3 WRONG SIDE",IF(Journal!$K763="","OPEN",IF(AND(Journal!$M763&lt;&gt;"",OR(NOT(ISNUMBER(Journal!$M763)),Journal!$M763&lt;=0,Journal!$M763&gt;=1)),"TP1 % INVALID",IF(Journal!$K763="SL","OK",IF(Journal!$K763="TP",IF(ISNUMBER(Journal!$G763),"OK","TP1 MISSING"),IF(Journal!$K763="Manual exit",IF(ISNUMBER(Journal!$J763),"OK","MANUAL MISSING"),IF(Journal!$K763="TP1 + Breakeven",IF(ISNUMBER(Journal!$G763),"OK","TP1 MISSING"),IF(Journal!$K763="TP1 + Manual",IF(ISNUMBER(Journal!$G763),IF(ISNUMBER(Journal!$J763),"OK","MANUAL MISSING"),IF(ISNUMBER(Journal!$J763),"TP1 MISSING","TP1 &amp; MANUAL MISSING")),IF(Journal!$K763="Multiple TP",IF(ISNUMBER(Journal!$G763),IF(ISNUMBER(Journal!$H763),"OK","TP2 MISSING"),IF(ISNUMBER(Journal!$H763),"TP1 MISSING","TP1 &amp; TP2 MISSING")),"UNKNOWN OUTCOME")))))))))))))</f>
        <v>0</v>
      </c>
      <c r="K763">
        <f>J763="OK"</f>
        <v>0</v>
      </c>
      <c r="L763">
        <f>IF(ISNUMBER(Journal!$M763),Journal!$M763,0.5)</f>
        <v>0</v>
      </c>
      <c r="M763">
        <f>IF(NOT(K763),"",G763*IF(Journal!$K763="SL",Journal!$F763-Journal!$E763,IF(Journal!$K763="TP",Journal!$G763-Journal!$E763,IF(Journal!$K763="Manual exit",Journal!$J763-Journal!$E763,IF(Journal!$K763="TP1 + Breakeven",L763*(Journal!$G763-Journal!$E763),IF(Journal!$K763="TP1 + Manual",L763*(Journal!$G763-Journal!$E763)+(1-L763)*(Journal!$J763-Journal!$E763),(Journal!$G763+Journal!$H763+IF(ISNUMBER(Journal!$I763),Journal!$I763,0))/IF(ISNUMBER(Journal!$I763),3,2)-Journal!$E763))))))</f>
        <v>0</v>
      </c>
      <c r="N763">
        <f>IF(K763,Journal!$E763+G763*M763,"")</f>
        <v>0</v>
      </c>
      <c r="O763">
        <f>Q762</f>
        <v>0</v>
      </c>
      <c r="P763">
        <f>IF(OR(NOT(A763),I763&lt;&gt;""),"",Journal!$L763)</f>
        <v>0</v>
      </c>
      <c r="Q763">
        <f>O763+IF(K763,V763,0)</f>
        <v>0</v>
      </c>
      <c r="R763">
        <f>IF(P763="","",H763*P763*C763*D763)</f>
        <v>0</v>
      </c>
      <c r="S763">
        <f>IF(K763,M763*P763*C763*D763,"")</f>
        <v>0</v>
      </c>
      <c r="T763">
        <f>IF(K763,-IF(F763&gt;0,F763*Journal!$E763*P763*C763*D763,P763*E763),"")</f>
        <v>0</v>
      </c>
      <c r="U763">
        <f>IF(K763,IF(S763&gt;0,"W",IF(S763&lt;0,"L","B")),"")</f>
        <v>0</v>
      </c>
      <c r="V763">
        <f>IF(K763,S763+T763,"")</f>
        <v>0</v>
      </c>
      <c r="W763">
        <f>IF(K763,V763/O763,"")</f>
        <v>0</v>
      </c>
      <c r="X763">
        <f>IF(K763,M763/H763,"")</f>
        <v>0</v>
      </c>
      <c r="Y763">
        <f>IF(AND(OR(J763="OK",J763="OPEN"),ISNUMBER(Journal!$G763)),G763*(Journal!$G763-Journal!$E763)/H763,"")</f>
        <v>0</v>
      </c>
      <c r="Z763">
        <f>IF(AA763="","",IF(AND(ISNUMBER(Settings!$D$5),ISNUMBER(Settings!$E$5),IF(Settings!$D$5&lt;=Settings!$E$5,AND(AA763&gt;=Settings!$D$5,AA763&lt;Settings!$E$5),OR(AA763&gt;=Settings!$D$5,AA763&lt;Settings!$E$5))),Settings!$A$5,IF(AND(ISNUMBER(Settings!$D$6),ISNUMBER(Settings!$E$6),IF(Settings!$D$6&lt;=Settings!$E$6,AND(AA763&gt;=Settings!$D$6,AA763&lt;Settings!$E$6),OR(AA763&gt;=Settings!$D$6,AA763&lt;Settings!$E$6))),Settings!$A$6,IF(AND(ISNUMBER(Settings!$D$7),ISNUMBER(Settings!$E$7),IF(Settings!$D$7&lt;=Settings!$E$7,AND(AA763&gt;=Settings!$D$7,AA763&lt;Settings!$E$7),OR(AA763&gt;=Settings!$D$7,AA763&lt;Settings!$E$7))),Settings!$A$7,IF(AND(ISNUMBER(Settings!$D$8),ISNUMBER(Settings!$E$8),IF(Settings!$D$8&lt;=Settings!$E$8,AND(AA763&gt;=Settings!$D$8,AA763&lt;Settings!$E$8),OR(AA763&gt;=Settings!$D$8,AA763&lt;Settings!$E$8))),Settings!$A$8,IF(AND(ISNUMBER(Settings!$D$9),ISNUMBER(Settings!$E$9),IF(Settings!$D$9&lt;=Settings!$E$9,AND(AA763&gt;=Settings!$D$9,AA763&lt;Settings!$E$9),OR(AA763&gt;=Settings!$D$9,AA763&lt;Settings!$E$9))),Settings!$A$9,IF(AND(ISNUMBER(Settings!$D$10),ISNUMBER(Settings!$E$10),IF(Settings!$D$10&lt;=Settings!$E$10,AND(AA763&gt;=Settings!$D$10,AA763&lt;Settings!$E$10),OR(AA763&gt;=Settings!$D$10,AA763&lt;Settings!$E$10))),Settings!$A$10,"")))))))</f>
        <v>0</v>
      </c>
      <c r="AA763">
        <f>IF(AND(A763,ISNUMBER(Journal!$B763)),MOD(ROUND(MOD(Journal!$B763,1)*1440,0)-ROUND(Journal!$D$8*60,0),1440),"")</f>
        <v>0</v>
      </c>
      <c r="AB763">
        <f>IF(G763=1,"LONG",IF(G763=-1,"SHORT",""))</f>
        <v>0</v>
      </c>
      <c r="AC763">
        <f>AC762+IF(K763,1,0)</f>
        <v>0</v>
      </c>
      <c r="AD763">
        <f>IF(K763,AC763,"")</f>
        <v>0</v>
      </c>
      <c r="AE763">
        <f>J763="OPEN"</f>
        <v>0</v>
      </c>
      <c r="AF763">
        <f>AND(J763&lt;&gt;"",J763&lt;&gt;"OK",J763&lt;&gt;"OPEN")</f>
        <v>0</v>
      </c>
      <c r="AH763">
        <v>752</v>
      </c>
      <c r="AI763">
        <f>IF(AH763&gt;$AZ$11,"",IF(AH763=0,Journal!$D$3,INDEX($Q$11:$Q$1010,MATCH(AH763,$AD$11:$AD$1010,0))))</f>
        <v>0</v>
      </c>
      <c r="AJ763">
        <v>753</v>
      </c>
      <c r="AK763">
        <f>IF(AJ763&gt;$AZ$11,"",INDEX($P$11:$P$1010,MATCH(AJ763,$AD$11:$AD$1010,0)))</f>
        <v>0</v>
      </c>
    </row>
    <row r="764" spans="1:37">
      <c r="A764">
        <f>COUNTA(Journal!A764:M764)&gt;0</f>
        <v>0</v>
      </c>
      <c r="B764">
        <f>IF(Journal!$C764="",0,IFERROR(MATCH(Journal!$C764,Markets!$A$5:$A$154,0),0))</f>
        <v>0</v>
      </c>
      <c r="C764">
        <f>IF(B764&gt;0,INDEX(Markets!$C$5:$C$154,B764),"")</f>
        <v>0</v>
      </c>
      <c r="D764">
        <f>IF(B764&gt;0,INDEX(Markets!$F$5:$F$154,B764),"")</f>
        <v>0</v>
      </c>
      <c r="E764">
        <f>IF(B764&gt;0,IF(INDEX(Markets!$G$5:$G$154,B764)="",Journal!$D$4,INDEX(Markets!$G$5:$G$154,B764)),"")</f>
        <v>0</v>
      </c>
      <c r="F764">
        <f>IF(B764&gt;0,N(INDEX(Markets!$H$5:$H$154,B764)),0)</f>
        <v>0</v>
      </c>
      <c r="G764">
        <f>IF(Journal!$D764="LONG",1,IF(Journal!$D764="SHORT",-1,0))</f>
        <v>0</v>
      </c>
      <c r="H764">
        <f>IF(AND(ISNUMBER(Journal!$E764),ISNUMBER(Journal!$F764)),ABS(Journal!$E764-Journal!$F764),"")</f>
        <v>0</v>
      </c>
      <c r="I764">
        <f>IF(NOT(A764),"",IF(Journal!$C764="","INSTRUMENT MISSING",IF(B764=0,"UNKNOWN INSTRUMENT",IF(OR(NOT(ISNUMBER(C764)),NOT(ISNUMBER(D764))),"INSTRUMENT SPECS MISSING",IF(OR(C764&lt;=0,D764&lt;=0),"INSTRUMENT SPECS MISSING",IF(NOT(ISNUMBER(Journal!$E764)),"ENTRY MISSING",IF(NOT(ISNUMBER(Journal!$F764)),"SL MISSING",IF(Journal!$F764=Journal!$E764,"SL = ENTRY",IF(G764=0,"DIRECTION MISSING",IF(G764*(Journal!$E764-Journal!$F764)&lt;=0,"SL WRONG SIDE",IF(NOT(AND(ISNUMBER(Journal!$L764),Journal!$L764&gt;0)),IF(TRUE,"LOTS MISSING","RISK MISSING"),"")))))))))))</f>
        <v>0</v>
      </c>
      <c r="J764">
        <f>IF(NOT(A764),"",IF(I764&lt;&gt;"",I764,IF(AND(ISNUMBER(Journal!$G764),G764*(Journal!$G764-Journal!$E764)&lt;=0),"TP1 WRONG SIDE",IF(AND(ISNUMBER(Journal!$H764),G764*(Journal!$H764-Journal!$E764)&lt;=0),"TP2 WRONG SIDE",IF(AND(ISNUMBER(Journal!$I764),G764*(Journal!$I764-Journal!$E764)&lt;=0),"TP3 WRONG SIDE",IF(Journal!$K764="","OPEN",IF(AND(Journal!$M764&lt;&gt;"",OR(NOT(ISNUMBER(Journal!$M764)),Journal!$M764&lt;=0,Journal!$M764&gt;=1)),"TP1 % INVALID",IF(Journal!$K764="SL","OK",IF(Journal!$K764="TP",IF(ISNUMBER(Journal!$G764),"OK","TP1 MISSING"),IF(Journal!$K764="Manual exit",IF(ISNUMBER(Journal!$J764),"OK","MANUAL MISSING"),IF(Journal!$K764="TP1 + Breakeven",IF(ISNUMBER(Journal!$G764),"OK","TP1 MISSING"),IF(Journal!$K764="TP1 + Manual",IF(ISNUMBER(Journal!$G764),IF(ISNUMBER(Journal!$J764),"OK","MANUAL MISSING"),IF(ISNUMBER(Journal!$J764),"TP1 MISSING","TP1 &amp; MANUAL MISSING")),IF(Journal!$K764="Multiple TP",IF(ISNUMBER(Journal!$G764),IF(ISNUMBER(Journal!$H764),"OK","TP2 MISSING"),IF(ISNUMBER(Journal!$H764),"TP1 MISSING","TP1 &amp; TP2 MISSING")),"UNKNOWN OUTCOME")))))))))))))</f>
        <v>0</v>
      </c>
      <c r="K764">
        <f>J764="OK"</f>
        <v>0</v>
      </c>
      <c r="L764">
        <f>IF(ISNUMBER(Journal!$M764),Journal!$M764,0.5)</f>
        <v>0</v>
      </c>
      <c r="M764">
        <f>IF(NOT(K764),"",G764*IF(Journal!$K764="SL",Journal!$F764-Journal!$E764,IF(Journal!$K764="TP",Journal!$G764-Journal!$E764,IF(Journal!$K764="Manual exit",Journal!$J764-Journal!$E764,IF(Journal!$K764="TP1 + Breakeven",L764*(Journal!$G764-Journal!$E764),IF(Journal!$K764="TP1 + Manual",L764*(Journal!$G764-Journal!$E764)+(1-L764)*(Journal!$J764-Journal!$E764),(Journal!$G764+Journal!$H764+IF(ISNUMBER(Journal!$I764),Journal!$I764,0))/IF(ISNUMBER(Journal!$I764),3,2)-Journal!$E764))))))</f>
        <v>0</v>
      </c>
      <c r="N764">
        <f>IF(K764,Journal!$E764+G764*M764,"")</f>
        <v>0</v>
      </c>
      <c r="O764">
        <f>Q763</f>
        <v>0</v>
      </c>
      <c r="P764">
        <f>IF(OR(NOT(A764),I764&lt;&gt;""),"",Journal!$L764)</f>
        <v>0</v>
      </c>
      <c r="Q764">
        <f>O764+IF(K764,V764,0)</f>
        <v>0</v>
      </c>
      <c r="R764">
        <f>IF(P764="","",H764*P764*C764*D764)</f>
        <v>0</v>
      </c>
      <c r="S764">
        <f>IF(K764,M764*P764*C764*D764,"")</f>
        <v>0</v>
      </c>
      <c r="T764">
        <f>IF(K764,-IF(F764&gt;0,F764*Journal!$E764*P764*C764*D764,P764*E764),"")</f>
        <v>0</v>
      </c>
      <c r="U764">
        <f>IF(K764,IF(S764&gt;0,"W",IF(S764&lt;0,"L","B")),"")</f>
        <v>0</v>
      </c>
      <c r="V764">
        <f>IF(K764,S764+T764,"")</f>
        <v>0</v>
      </c>
      <c r="W764">
        <f>IF(K764,V764/O764,"")</f>
        <v>0</v>
      </c>
      <c r="X764">
        <f>IF(K764,M764/H764,"")</f>
        <v>0</v>
      </c>
      <c r="Y764">
        <f>IF(AND(OR(J764="OK",J764="OPEN"),ISNUMBER(Journal!$G764)),G764*(Journal!$G764-Journal!$E764)/H764,"")</f>
        <v>0</v>
      </c>
      <c r="Z764">
        <f>IF(AA764="","",IF(AND(ISNUMBER(Settings!$D$5),ISNUMBER(Settings!$E$5),IF(Settings!$D$5&lt;=Settings!$E$5,AND(AA764&gt;=Settings!$D$5,AA764&lt;Settings!$E$5),OR(AA764&gt;=Settings!$D$5,AA764&lt;Settings!$E$5))),Settings!$A$5,IF(AND(ISNUMBER(Settings!$D$6),ISNUMBER(Settings!$E$6),IF(Settings!$D$6&lt;=Settings!$E$6,AND(AA764&gt;=Settings!$D$6,AA764&lt;Settings!$E$6),OR(AA764&gt;=Settings!$D$6,AA764&lt;Settings!$E$6))),Settings!$A$6,IF(AND(ISNUMBER(Settings!$D$7),ISNUMBER(Settings!$E$7),IF(Settings!$D$7&lt;=Settings!$E$7,AND(AA764&gt;=Settings!$D$7,AA764&lt;Settings!$E$7),OR(AA764&gt;=Settings!$D$7,AA764&lt;Settings!$E$7))),Settings!$A$7,IF(AND(ISNUMBER(Settings!$D$8),ISNUMBER(Settings!$E$8),IF(Settings!$D$8&lt;=Settings!$E$8,AND(AA764&gt;=Settings!$D$8,AA764&lt;Settings!$E$8),OR(AA764&gt;=Settings!$D$8,AA764&lt;Settings!$E$8))),Settings!$A$8,IF(AND(ISNUMBER(Settings!$D$9),ISNUMBER(Settings!$E$9),IF(Settings!$D$9&lt;=Settings!$E$9,AND(AA764&gt;=Settings!$D$9,AA764&lt;Settings!$E$9),OR(AA764&gt;=Settings!$D$9,AA764&lt;Settings!$E$9))),Settings!$A$9,IF(AND(ISNUMBER(Settings!$D$10),ISNUMBER(Settings!$E$10),IF(Settings!$D$10&lt;=Settings!$E$10,AND(AA764&gt;=Settings!$D$10,AA764&lt;Settings!$E$10),OR(AA764&gt;=Settings!$D$10,AA764&lt;Settings!$E$10))),Settings!$A$10,"")))))))</f>
        <v>0</v>
      </c>
      <c r="AA764">
        <f>IF(AND(A764,ISNUMBER(Journal!$B764)),MOD(ROUND(MOD(Journal!$B764,1)*1440,0)-ROUND(Journal!$D$8*60,0),1440),"")</f>
        <v>0</v>
      </c>
      <c r="AB764">
        <f>IF(G764=1,"LONG",IF(G764=-1,"SHORT",""))</f>
        <v>0</v>
      </c>
      <c r="AC764">
        <f>AC763+IF(K764,1,0)</f>
        <v>0</v>
      </c>
      <c r="AD764">
        <f>IF(K764,AC764,"")</f>
        <v>0</v>
      </c>
      <c r="AE764">
        <f>J764="OPEN"</f>
        <v>0</v>
      </c>
      <c r="AF764">
        <f>AND(J764&lt;&gt;"",J764&lt;&gt;"OK",J764&lt;&gt;"OPEN")</f>
        <v>0</v>
      </c>
      <c r="AH764">
        <v>753</v>
      </c>
      <c r="AI764">
        <f>IF(AH764&gt;$AZ$11,"",IF(AH764=0,Journal!$D$3,INDEX($Q$11:$Q$1010,MATCH(AH764,$AD$11:$AD$1010,0))))</f>
        <v>0</v>
      </c>
      <c r="AJ764">
        <v>754</v>
      </c>
      <c r="AK764">
        <f>IF(AJ764&gt;$AZ$11,"",INDEX($P$11:$P$1010,MATCH(AJ764,$AD$11:$AD$1010,0)))</f>
        <v>0</v>
      </c>
    </row>
    <row r="765" spans="1:37">
      <c r="A765">
        <f>COUNTA(Journal!A765:M765)&gt;0</f>
        <v>0</v>
      </c>
      <c r="B765">
        <f>IF(Journal!$C765="",0,IFERROR(MATCH(Journal!$C765,Markets!$A$5:$A$154,0),0))</f>
        <v>0</v>
      </c>
      <c r="C765">
        <f>IF(B765&gt;0,INDEX(Markets!$C$5:$C$154,B765),"")</f>
        <v>0</v>
      </c>
      <c r="D765">
        <f>IF(B765&gt;0,INDEX(Markets!$F$5:$F$154,B765),"")</f>
        <v>0</v>
      </c>
      <c r="E765">
        <f>IF(B765&gt;0,IF(INDEX(Markets!$G$5:$G$154,B765)="",Journal!$D$4,INDEX(Markets!$G$5:$G$154,B765)),"")</f>
        <v>0</v>
      </c>
      <c r="F765">
        <f>IF(B765&gt;0,N(INDEX(Markets!$H$5:$H$154,B765)),0)</f>
        <v>0</v>
      </c>
      <c r="G765">
        <f>IF(Journal!$D765="LONG",1,IF(Journal!$D765="SHORT",-1,0))</f>
        <v>0</v>
      </c>
      <c r="H765">
        <f>IF(AND(ISNUMBER(Journal!$E765),ISNUMBER(Journal!$F765)),ABS(Journal!$E765-Journal!$F765),"")</f>
        <v>0</v>
      </c>
      <c r="I765">
        <f>IF(NOT(A765),"",IF(Journal!$C765="","INSTRUMENT MISSING",IF(B765=0,"UNKNOWN INSTRUMENT",IF(OR(NOT(ISNUMBER(C765)),NOT(ISNUMBER(D765))),"INSTRUMENT SPECS MISSING",IF(OR(C765&lt;=0,D765&lt;=0),"INSTRUMENT SPECS MISSING",IF(NOT(ISNUMBER(Journal!$E765)),"ENTRY MISSING",IF(NOT(ISNUMBER(Journal!$F765)),"SL MISSING",IF(Journal!$F765=Journal!$E765,"SL = ENTRY",IF(G765=0,"DIRECTION MISSING",IF(G765*(Journal!$E765-Journal!$F765)&lt;=0,"SL WRONG SIDE",IF(NOT(AND(ISNUMBER(Journal!$L765),Journal!$L765&gt;0)),IF(TRUE,"LOTS MISSING","RISK MISSING"),"")))))))))))</f>
        <v>0</v>
      </c>
      <c r="J765">
        <f>IF(NOT(A765),"",IF(I765&lt;&gt;"",I765,IF(AND(ISNUMBER(Journal!$G765),G765*(Journal!$G765-Journal!$E765)&lt;=0),"TP1 WRONG SIDE",IF(AND(ISNUMBER(Journal!$H765),G765*(Journal!$H765-Journal!$E765)&lt;=0),"TP2 WRONG SIDE",IF(AND(ISNUMBER(Journal!$I765),G765*(Journal!$I765-Journal!$E765)&lt;=0),"TP3 WRONG SIDE",IF(Journal!$K765="","OPEN",IF(AND(Journal!$M765&lt;&gt;"",OR(NOT(ISNUMBER(Journal!$M765)),Journal!$M765&lt;=0,Journal!$M765&gt;=1)),"TP1 % INVALID",IF(Journal!$K765="SL","OK",IF(Journal!$K765="TP",IF(ISNUMBER(Journal!$G765),"OK","TP1 MISSING"),IF(Journal!$K765="Manual exit",IF(ISNUMBER(Journal!$J765),"OK","MANUAL MISSING"),IF(Journal!$K765="TP1 + Breakeven",IF(ISNUMBER(Journal!$G765),"OK","TP1 MISSING"),IF(Journal!$K765="TP1 + Manual",IF(ISNUMBER(Journal!$G765),IF(ISNUMBER(Journal!$J765),"OK","MANUAL MISSING"),IF(ISNUMBER(Journal!$J765),"TP1 MISSING","TP1 &amp; MANUAL MISSING")),IF(Journal!$K765="Multiple TP",IF(ISNUMBER(Journal!$G765),IF(ISNUMBER(Journal!$H765),"OK","TP2 MISSING"),IF(ISNUMBER(Journal!$H765),"TP1 MISSING","TP1 &amp; TP2 MISSING")),"UNKNOWN OUTCOME")))))))))))))</f>
        <v>0</v>
      </c>
      <c r="K765">
        <f>J765="OK"</f>
        <v>0</v>
      </c>
      <c r="L765">
        <f>IF(ISNUMBER(Journal!$M765),Journal!$M765,0.5)</f>
        <v>0</v>
      </c>
      <c r="M765">
        <f>IF(NOT(K765),"",G765*IF(Journal!$K765="SL",Journal!$F765-Journal!$E765,IF(Journal!$K765="TP",Journal!$G765-Journal!$E765,IF(Journal!$K765="Manual exit",Journal!$J765-Journal!$E765,IF(Journal!$K765="TP1 + Breakeven",L765*(Journal!$G765-Journal!$E765),IF(Journal!$K765="TP1 + Manual",L765*(Journal!$G765-Journal!$E765)+(1-L765)*(Journal!$J765-Journal!$E765),(Journal!$G765+Journal!$H765+IF(ISNUMBER(Journal!$I765),Journal!$I765,0))/IF(ISNUMBER(Journal!$I765),3,2)-Journal!$E765))))))</f>
        <v>0</v>
      </c>
      <c r="N765">
        <f>IF(K765,Journal!$E765+G765*M765,"")</f>
        <v>0</v>
      </c>
      <c r="O765">
        <f>Q764</f>
        <v>0</v>
      </c>
      <c r="P765">
        <f>IF(OR(NOT(A765),I765&lt;&gt;""),"",Journal!$L765)</f>
        <v>0</v>
      </c>
      <c r="Q765">
        <f>O765+IF(K765,V765,0)</f>
        <v>0</v>
      </c>
      <c r="R765">
        <f>IF(P765="","",H765*P765*C765*D765)</f>
        <v>0</v>
      </c>
      <c r="S765">
        <f>IF(K765,M765*P765*C765*D765,"")</f>
        <v>0</v>
      </c>
      <c r="T765">
        <f>IF(K765,-IF(F765&gt;0,F765*Journal!$E765*P765*C765*D765,P765*E765),"")</f>
        <v>0</v>
      </c>
      <c r="U765">
        <f>IF(K765,IF(S765&gt;0,"W",IF(S765&lt;0,"L","B")),"")</f>
        <v>0</v>
      </c>
      <c r="V765">
        <f>IF(K765,S765+T765,"")</f>
        <v>0</v>
      </c>
      <c r="W765">
        <f>IF(K765,V765/O765,"")</f>
        <v>0</v>
      </c>
      <c r="X765">
        <f>IF(K765,M765/H765,"")</f>
        <v>0</v>
      </c>
      <c r="Y765">
        <f>IF(AND(OR(J765="OK",J765="OPEN"),ISNUMBER(Journal!$G765)),G765*(Journal!$G765-Journal!$E765)/H765,"")</f>
        <v>0</v>
      </c>
      <c r="Z765">
        <f>IF(AA765="","",IF(AND(ISNUMBER(Settings!$D$5),ISNUMBER(Settings!$E$5),IF(Settings!$D$5&lt;=Settings!$E$5,AND(AA765&gt;=Settings!$D$5,AA765&lt;Settings!$E$5),OR(AA765&gt;=Settings!$D$5,AA765&lt;Settings!$E$5))),Settings!$A$5,IF(AND(ISNUMBER(Settings!$D$6),ISNUMBER(Settings!$E$6),IF(Settings!$D$6&lt;=Settings!$E$6,AND(AA765&gt;=Settings!$D$6,AA765&lt;Settings!$E$6),OR(AA765&gt;=Settings!$D$6,AA765&lt;Settings!$E$6))),Settings!$A$6,IF(AND(ISNUMBER(Settings!$D$7),ISNUMBER(Settings!$E$7),IF(Settings!$D$7&lt;=Settings!$E$7,AND(AA765&gt;=Settings!$D$7,AA765&lt;Settings!$E$7),OR(AA765&gt;=Settings!$D$7,AA765&lt;Settings!$E$7))),Settings!$A$7,IF(AND(ISNUMBER(Settings!$D$8),ISNUMBER(Settings!$E$8),IF(Settings!$D$8&lt;=Settings!$E$8,AND(AA765&gt;=Settings!$D$8,AA765&lt;Settings!$E$8),OR(AA765&gt;=Settings!$D$8,AA765&lt;Settings!$E$8))),Settings!$A$8,IF(AND(ISNUMBER(Settings!$D$9),ISNUMBER(Settings!$E$9),IF(Settings!$D$9&lt;=Settings!$E$9,AND(AA765&gt;=Settings!$D$9,AA765&lt;Settings!$E$9),OR(AA765&gt;=Settings!$D$9,AA765&lt;Settings!$E$9))),Settings!$A$9,IF(AND(ISNUMBER(Settings!$D$10),ISNUMBER(Settings!$E$10),IF(Settings!$D$10&lt;=Settings!$E$10,AND(AA765&gt;=Settings!$D$10,AA765&lt;Settings!$E$10),OR(AA765&gt;=Settings!$D$10,AA765&lt;Settings!$E$10))),Settings!$A$10,"")))))))</f>
        <v>0</v>
      </c>
      <c r="AA765">
        <f>IF(AND(A765,ISNUMBER(Journal!$B765)),MOD(ROUND(MOD(Journal!$B765,1)*1440,0)-ROUND(Journal!$D$8*60,0),1440),"")</f>
        <v>0</v>
      </c>
      <c r="AB765">
        <f>IF(G765=1,"LONG",IF(G765=-1,"SHORT",""))</f>
        <v>0</v>
      </c>
      <c r="AC765">
        <f>AC764+IF(K765,1,0)</f>
        <v>0</v>
      </c>
      <c r="AD765">
        <f>IF(K765,AC765,"")</f>
        <v>0</v>
      </c>
      <c r="AE765">
        <f>J765="OPEN"</f>
        <v>0</v>
      </c>
      <c r="AF765">
        <f>AND(J765&lt;&gt;"",J765&lt;&gt;"OK",J765&lt;&gt;"OPEN")</f>
        <v>0</v>
      </c>
      <c r="AH765">
        <v>754</v>
      </c>
      <c r="AI765">
        <f>IF(AH765&gt;$AZ$11,"",IF(AH765=0,Journal!$D$3,INDEX($Q$11:$Q$1010,MATCH(AH765,$AD$11:$AD$1010,0))))</f>
        <v>0</v>
      </c>
      <c r="AJ765">
        <v>755</v>
      </c>
      <c r="AK765">
        <f>IF(AJ765&gt;$AZ$11,"",INDEX($P$11:$P$1010,MATCH(AJ765,$AD$11:$AD$1010,0)))</f>
        <v>0</v>
      </c>
    </row>
    <row r="766" spans="1:37">
      <c r="A766">
        <f>COUNTA(Journal!A766:M766)&gt;0</f>
        <v>0</v>
      </c>
      <c r="B766">
        <f>IF(Journal!$C766="",0,IFERROR(MATCH(Journal!$C766,Markets!$A$5:$A$154,0),0))</f>
        <v>0</v>
      </c>
      <c r="C766">
        <f>IF(B766&gt;0,INDEX(Markets!$C$5:$C$154,B766),"")</f>
        <v>0</v>
      </c>
      <c r="D766">
        <f>IF(B766&gt;0,INDEX(Markets!$F$5:$F$154,B766),"")</f>
        <v>0</v>
      </c>
      <c r="E766">
        <f>IF(B766&gt;0,IF(INDEX(Markets!$G$5:$G$154,B766)="",Journal!$D$4,INDEX(Markets!$G$5:$G$154,B766)),"")</f>
        <v>0</v>
      </c>
      <c r="F766">
        <f>IF(B766&gt;0,N(INDEX(Markets!$H$5:$H$154,B766)),0)</f>
        <v>0</v>
      </c>
      <c r="G766">
        <f>IF(Journal!$D766="LONG",1,IF(Journal!$D766="SHORT",-1,0))</f>
        <v>0</v>
      </c>
      <c r="H766">
        <f>IF(AND(ISNUMBER(Journal!$E766),ISNUMBER(Journal!$F766)),ABS(Journal!$E766-Journal!$F766),"")</f>
        <v>0</v>
      </c>
      <c r="I766">
        <f>IF(NOT(A766),"",IF(Journal!$C766="","INSTRUMENT MISSING",IF(B766=0,"UNKNOWN INSTRUMENT",IF(OR(NOT(ISNUMBER(C766)),NOT(ISNUMBER(D766))),"INSTRUMENT SPECS MISSING",IF(OR(C766&lt;=0,D766&lt;=0),"INSTRUMENT SPECS MISSING",IF(NOT(ISNUMBER(Journal!$E766)),"ENTRY MISSING",IF(NOT(ISNUMBER(Journal!$F766)),"SL MISSING",IF(Journal!$F766=Journal!$E766,"SL = ENTRY",IF(G766=0,"DIRECTION MISSING",IF(G766*(Journal!$E766-Journal!$F766)&lt;=0,"SL WRONG SIDE",IF(NOT(AND(ISNUMBER(Journal!$L766),Journal!$L766&gt;0)),IF(TRUE,"LOTS MISSING","RISK MISSING"),"")))))))))))</f>
        <v>0</v>
      </c>
      <c r="J766">
        <f>IF(NOT(A766),"",IF(I766&lt;&gt;"",I766,IF(AND(ISNUMBER(Journal!$G766),G766*(Journal!$G766-Journal!$E766)&lt;=0),"TP1 WRONG SIDE",IF(AND(ISNUMBER(Journal!$H766),G766*(Journal!$H766-Journal!$E766)&lt;=0),"TP2 WRONG SIDE",IF(AND(ISNUMBER(Journal!$I766),G766*(Journal!$I766-Journal!$E766)&lt;=0),"TP3 WRONG SIDE",IF(Journal!$K766="","OPEN",IF(AND(Journal!$M766&lt;&gt;"",OR(NOT(ISNUMBER(Journal!$M766)),Journal!$M766&lt;=0,Journal!$M766&gt;=1)),"TP1 % INVALID",IF(Journal!$K766="SL","OK",IF(Journal!$K766="TP",IF(ISNUMBER(Journal!$G766),"OK","TP1 MISSING"),IF(Journal!$K766="Manual exit",IF(ISNUMBER(Journal!$J766),"OK","MANUAL MISSING"),IF(Journal!$K766="TP1 + Breakeven",IF(ISNUMBER(Journal!$G766),"OK","TP1 MISSING"),IF(Journal!$K766="TP1 + Manual",IF(ISNUMBER(Journal!$G766),IF(ISNUMBER(Journal!$J766),"OK","MANUAL MISSING"),IF(ISNUMBER(Journal!$J766),"TP1 MISSING","TP1 &amp; MANUAL MISSING")),IF(Journal!$K766="Multiple TP",IF(ISNUMBER(Journal!$G766),IF(ISNUMBER(Journal!$H766),"OK","TP2 MISSING"),IF(ISNUMBER(Journal!$H766),"TP1 MISSING","TP1 &amp; TP2 MISSING")),"UNKNOWN OUTCOME")))))))))))))</f>
        <v>0</v>
      </c>
      <c r="K766">
        <f>J766="OK"</f>
        <v>0</v>
      </c>
      <c r="L766">
        <f>IF(ISNUMBER(Journal!$M766),Journal!$M766,0.5)</f>
        <v>0</v>
      </c>
      <c r="M766">
        <f>IF(NOT(K766),"",G766*IF(Journal!$K766="SL",Journal!$F766-Journal!$E766,IF(Journal!$K766="TP",Journal!$G766-Journal!$E766,IF(Journal!$K766="Manual exit",Journal!$J766-Journal!$E766,IF(Journal!$K766="TP1 + Breakeven",L766*(Journal!$G766-Journal!$E766),IF(Journal!$K766="TP1 + Manual",L766*(Journal!$G766-Journal!$E766)+(1-L766)*(Journal!$J766-Journal!$E766),(Journal!$G766+Journal!$H766+IF(ISNUMBER(Journal!$I766),Journal!$I766,0))/IF(ISNUMBER(Journal!$I766),3,2)-Journal!$E766))))))</f>
        <v>0</v>
      </c>
      <c r="N766">
        <f>IF(K766,Journal!$E766+G766*M766,"")</f>
        <v>0</v>
      </c>
      <c r="O766">
        <f>Q765</f>
        <v>0</v>
      </c>
      <c r="P766">
        <f>IF(OR(NOT(A766),I766&lt;&gt;""),"",Journal!$L766)</f>
        <v>0</v>
      </c>
      <c r="Q766">
        <f>O766+IF(K766,V766,0)</f>
        <v>0</v>
      </c>
      <c r="R766">
        <f>IF(P766="","",H766*P766*C766*D766)</f>
        <v>0</v>
      </c>
      <c r="S766">
        <f>IF(K766,M766*P766*C766*D766,"")</f>
        <v>0</v>
      </c>
      <c r="T766">
        <f>IF(K766,-IF(F766&gt;0,F766*Journal!$E766*P766*C766*D766,P766*E766),"")</f>
        <v>0</v>
      </c>
      <c r="U766">
        <f>IF(K766,IF(S766&gt;0,"W",IF(S766&lt;0,"L","B")),"")</f>
        <v>0</v>
      </c>
      <c r="V766">
        <f>IF(K766,S766+T766,"")</f>
        <v>0</v>
      </c>
      <c r="W766">
        <f>IF(K766,V766/O766,"")</f>
        <v>0</v>
      </c>
      <c r="X766">
        <f>IF(K766,M766/H766,"")</f>
        <v>0</v>
      </c>
      <c r="Y766">
        <f>IF(AND(OR(J766="OK",J766="OPEN"),ISNUMBER(Journal!$G766)),G766*(Journal!$G766-Journal!$E766)/H766,"")</f>
        <v>0</v>
      </c>
      <c r="Z766">
        <f>IF(AA766="","",IF(AND(ISNUMBER(Settings!$D$5),ISNUMBER(Settings!$E$5),IF(Settings!$D$5&lt;=Settings!$E$5,AND(AA766&gt;=Settings!$D$5,AA766&lt;Settings!$E$5),OR(AA766&gt;=Settings!$D$5,AA766&lt;Settings!$E$5))),Settings!$A$5,IF(AND(ISNUMBER(Settings!$D$6),ISNUMBER(Settings!$E$6),IF(Settings!$D$6&lt;=Settings!$E$6,AND(AA766&gt;=Settings!$D$6,AA766&lt;Settings!$E$6),OR(AA766&gt;=Settings!$D$6,AA766&lt;Settings!$E$6))),Settings!$A$6,IF(AND(ISNUMBER(Settings!$D$7),ISNUMBER(Settings!$E$7),IF(Settings!$D$7&lt;=Settings!$E$7,AND(AA766&gt;=Settings!$D$7,AA766&lt;Settings!$E$7),OR(AA766&gt;=Settings!$D$7,AA766&lt;Settings!$E$7))),Settings!$A$7,IF(AND(ISNUMBER(Settings!$D$8),ISNUMBER(Settings!$E$8),IF(Settings!$D$8&lt;=Settings!$E$8,AND(AA766&gt;=Settings!$D$8,AA766&lt;Settings!$E$8),OR(AA766&gt;=Settings!$D$8,AA766&lt;Settings!$E$8))),Settings!$A$8,IF(AND(ISNUMBER(Settings!$D$9),ISNUMBER(Settings!$E$9),IF(Settings!$D$9&lt;=Settings!$E$9,AND(AA766&gt;=Settings!$D$9,AA766&lt;Settings!$E$9),OR(AA766&gt;=Settings!$D$9,AA766&lt;Settings!$E$9))),Settings!$A$9,IF(AND(ISNUMBER(Settings!$D$10),ISNUMBER(Settings!$E$10),IF(Settings!$D$10&lt;=Settings!$E$10,AND(AA766&gt;=Settings!$D$10,AA766&lt;Settings!$E$10),OR(AA766&gt;=Settings!$D$10,AA766&lt;Settings!$E$10))),Settings!$A$10,"")))))))</f>
        <v>0</v>
      </c>
      <c r="AA766">
        <f>IF(AND(A766,ISNUMBER(Journal!$B766)),MOD(ROUND(MOD(Journal!$B766,1)*1440,0)-ROUND(Journal!$D$8*60,0),1440),"")</f>
        <v>0</v>
      </c>
      <c r="AB766">
        <f>IF(G766=1,"LONG",IF(G766=-1,"SHORT",""))</f>
        <v>0</v>
      </c>
      <c r="AC766">
        <f>AC765+IF(K766,1,0)</f>
        <v>0</v>
      </c>
      <c r="AD766">
        <f>IF(K766,AC766,"")</f>
        <v>0</v>
      </c>
      <c r="AE766">
        <f>J766="OPEN"</f>
        <v>0</v>
      </c>
      <c r="AF766">
        <f>AND(J766&lt;&gt;"",J766&lt;&gt;"OK",J766&lt;&gt;"OPEN")</f>
        <v>0</v>
      </c>
      <c r="AH766">
        <v>755</v>
      </c>
      <c r="AI766">
        <f>IF(AH766&gt;$AZ$11,"",IF(AH766=0,Journal!$D$3,INDEX($Q$11:$Q$1010,MATCH(AH766,$AD$11:$AD$1010,0))))</f>
        <v>0</v>
      </c>
      <c r="AJ766">
        <v>756</v>
      </c>
      <c r="AK766">
        <f>IF(AJ766&gt;$AZ$11,"",INDEX($P$11:$P$1010,MATCH(AJ766,$AD$11:$AD$1010,0)))</f>
        <v>0</v>
      </c>
    </row>
    <row r="767" spans="1:37">
      <c r="A767">
        <f>COUNTA(Journal!A767:M767)&gt;0</f>
        <v>0</v>
      </c>
      <c r="B767">
        <f>IF(Journal!$C767="",0,IFERROR(MATCH(Journal!$C767,Markets!$A$5:$A$154,0),0))</f>
        <v>0</v>
      </c>
      <c r="C767">
        <f>IF(B767&gt;0,INDEX(Markets!$C$5:$C$154,B767),"")</f>
        <v>0</v>
      </c>
      <c r="D767">
        <f>IF(B767&gt;0,INDEX(Markets!$F$5:$F$154,B767),"")</f>
        <v>0</v>
      </c>
      <c r="E767">
        <f>IF(B767&gt;0,IF(INDEX(Markets!$G$5:$G$154,B767)="",Journal!$D$4,INDEX(Markets!$G$5:$G$154,B767)),"")</f>
        <v>0</v>
      </c>
      <c r="F767">
        <f>IF(B767&gt;0,N(INDEX(Markets!$H$5:$H$154,B767)),0)</f>
        <v>0</v>
      </c>
      <c r="G767">
        <f>IF(Journal!$D767="LONG",1,IF(Journal!$D767="SHORT",-1,0))</f>
        <v>0</v>
      </c>
      <c r="H767">
        <f>IF(AND(ISNUMBER(Journal!$E767),ISNUMBER(Journal!$F767)),ABS(Journal!$E767-Journal!$F767),"")</f>
        <v>0</v>
      </c>
      <c r="I767">
        <f>IF(NOT(A767),"",IF(Journal!$C767="","INSTRUMENT MISSING",IF(B767=0,"UNKNOWN INSTRUMENT",IF(OR(NOT(ISNUMBER(C767)),NOT(ISNUMBER(D767))),"INSTRUMENT SPECS MISSING",IF(OR(C767&lt;=0,D767&lt;=0),"INSTRUMENT SPECS MISSING",IF(NOT(ISNUMBER(Journal!$E767)),"ENTRY MISSING",IF(NOT(ISNUMBER(Journal!$F767)),"SL MISSING",IF(Journal!$F767=Journal!$E767,"SL = ENTRY",IF(G767=0,"DIRECTION MISSING",IF(G767*(Journal!$E767-Journal!$F767)&lt;=0,"SL WRONG SIDE",IF(NOT(AND(ISNUMBER(Journal!$L767),Journal!$L767&gt;0)),IF(TRUE,"LOTS MISSING","RISK MISSING"),"")))))))))))</f>
        <v>0</v>
      </c>
      <c r="J767">
        <f>IF(NOT(A767),"",IF(I767&lt;&gt;"",I767,IF(AND(ISNUMBER(Journal!$G767),G767*(Journal!$G767-Journal!$E767)&lt;=0),"TP1 WRONG SIDE",IF(AND(ISNUMBER(Journal!$H767),G767*(Journal!$H767-Journal!$E767)&lt;=0),"TP2 WRONG SIDE",IF(AND(ISNUMBER(Journal!$I767),G767*(Journal!$I767-Journal!$E767)&lt;=0),"TP3 WRONG SIDE",IF(Journal!$K767="","OPEN",IF(AND(Journal!$M767&lt;&gt;"",OR(NOT(ISNUMBER(Journal!$M767)),Journal!$M767&lt;=0,Journal!$M767&gt;=1)),"TP1 % INVALID",IF(Journal!$K767="SL","OK",IF(Journal!$K767="TP",IF(ISNUMBER(Journal!$G767),"OK","TP1 MISSING"),IF(Journal!$K767="Manual exit",IF(ISNUMBER(Journal!$J767),"OK","MANUAL MISSING"),IF(Journal!$K767="TP1 + Breakeven",IF(ISNUMBER(Journal!$G767),"OK","TP1 MISSING"),IF(Journal!$K767="TP1 + Manual",IF(ISNUMBER(Journal!$G767),IF(ISNUMBER(Journal!$J767),"OK","MANUAL MISSING"),IF(ISNUMBER(Journal!$J767),"TP1 MISSING","TP1 &amp; MANUAL MISSING")),IF(Journal!$K767="Multiple TP",IF(ISNUMBER(Journal!$G767),IF(ISNUMBER(Journal!$H767),"OK","TP2 MISSING"),IF(ISNUMBER(Journal!$H767),"TP1 MISSING","TP1 &amp; TP2 MISSING")),"UNKNOWN OUTCOME")))))))))))))</f>
        <v>0</v>
      </c>
      <c r="K767">
        <f>J767="OK"</f>
        <v>0</v>
      </c>
      <c r="L767">
        <f>IF(ISNUMBER(Journal!$M767),Journal!$M767,0.5)</f>
        <v>0</v>
      </c>
      <c r="M767">
        <f>IF(NOT(K767),"",G767*IF(Journal!$K767="SL",Journal!$F767-Journal!$E767,IF(Journal!$K767="TP",Journal!$G767-Journal!$E767,IF(Journal!$K767="Manual exit",Journal!$J767-Journal!$E767,IF(Journal!$K767="TP1 + Breakeven",L767*(Journal!$G767-Journal!$E767),IF(Journal!$K767="TP1 + Manual",L767*(Journal!$G767-Journal!$E767)+(1-L767)*(Journal!$J767-Journal!$E767),(Journal!$G767+Journal!$H767+IF(ISNUMBER(Journal!$I767),Journal!$I767,0))/IF(ISNUMBER(Journal!$I767),3,2)-Journal!$E767))))))</f>
        <v>0</v>
      </c>
      <c r="N767">
        <f>IF(K767,Journal!$E767+G767*M767,"")</f>
        <v>0</v>
      </c>
      <c r="O767">
        <f>Q766</f>
        <v>0</v>
      </c>
      <c r="P767">
        <f>IF(OR(NOT(A767),I767&lt;&gt;""),"",Journal!$L767)</f>
        <v>0</v>
      </c>
      <c r="Q767">
        <f>O767+IF(K767,V767,0)</f>
        <v>0</v>
      </c>
      <c r="R767">
        <f>IF(P767="","",H767*P767*C767*D767)</f>
        <v>0</v>
      </c>
      <c r="S767">
        <f>IF(K767,M767*P767*C767*D767,"")</f>
        <v>0</v>
      </c>
      <c r="T767">
        <f>IF(K767,-IF(F767&gt;0,F767*Journal!$E767*P767*C767*D767,P767*E767),"")</f>
        <v>0</v>
      </c>
      <c r="U767">
        <f>IF(K767,IF(S767&gt;0,"W",IF(S767&lt;0,"L","B")),"")</f>
        <v>0</v>
      </c>
      <c r="V767">
        <f>IF(K767,S767+T767,"")</f>
        <v>0</v>
      </c>
      <c r="W767">
        <f>IF(K767,V767/O767,"")</f>
        <v>0</v>
      </c>
      <c r="X767">
        <f>IF(K767,M767/H767,"")</f>
        <v>0</v>
      </c>
      <c r="Y767">
        <f>IF(AND(OR(J767="OK",J767="OPEN"),ISNUMBER(Journal!$G767)),G767*(Journal!$G767-Journal!$E767)/H767,"")</f>
        <v>0</v>
      </c>
      <c r="Z767">
        <f>IF(AA767="","",IF(AND(ISNUMBER(Settings!$D$5),ISNUMBER(Settings!$E$5),IF(Settings!$D$5&lt;=Settings!$E$5,AND(AA767&gt;=Settings!$D$5,AA767&lt;Settings!$E$5),OR(AA767&gt;=Settings!$D$5,AA767&lt;Settings!$E$5))),Settings!$A$5,IF(AND(ISNUMBER(Settings!$D$6),ISNUMBER(Settings!$E$6),IF(Settings!$D$6&lt;=Settings!$E$6,AND(AA767&gt;=Settings!$D$6,AA767&lt;Settings!$E$6),OR(AA767&gt;=Settings!$D$6,AA767&lt;Settings!$E$6))),Settings!$A$6,IF(AND(ISNUMBER(Settings!$D$7),ISNUMBER(Settings!$E$7),IF(Settings!$D$7&lt;=Settings!$E$7,AND(AA767&gt;=Settings!$D$7,AA767&lt;Settings!$E$7),OR(AA767&gt;=Settings!$D$7,AA767&lt;Settings!$E$7))),Settings!$A$7,IF(AND(ISNUMBER(Settings!$D$8),ISNUMBER(Settings!$E$8),IF(Settings!$D$8&lt;=Settings!$E$8,AND(AA767&gt;=Settings!$D$8,AA767&lt;Settings!$E$8),OR(AA767&gt;=Settings!$D$8,AA767&lt;Settings!$E$8))),Settings!$A$8,IF(AND(ISNUMBER(Settings!$D$9),ISNUMBER(Settings!$E$9),IF(Settings!$D$9&lt;=Settings!$E$9,AND(AA767&gt;=Settings!$D$9,AA767&lt;Settings!$E$9),OR(AA767&gt;=Settings!$D$9,AA767&lt;Settings!$E$9))),Settings!$A$9,IF(AND(ISNUMBER(Settings!$D$10),ISNUMBER(Settings!$E$10),IF(Settings!$D$10&lt;=Settings!$E$10,AND(AA767&gt;=Settings!$D$10,AA767&lt;Settings!$E$10),OR(AA767&gt;=Settings!$D$10,AA767&lt;Settings!$E$10))),Settings!$A$10,"")))))))</f>
        <v>0</v>
      </c>
      <c r="AA767">
        <f>IF(AND(A767,ISNUMBER(Journal!$B767)),MOD(ROUND(MOD(Journal!$B767,1)*1440,0)-ROUND(Journal!$D$8*60,0),1440),"")</f>
        <v>0</v>
      </c>
      <c r="AB767">
        <f>IF(G767=1,"LONG",IF(G767=-1,"SHORT",""))</f>
        <v>0</v>
      </c>
      <c r="AC767">
        <f>AC766+IF(K767,1,0)</f>
        <v>0</v>
      </c>
      <c r="AD767">
        <f>IF(K767,AC767,"")</f>
        <v>0</v>
      </c>
      <c r="AE767">
        <f>J767="OPEN"</f>
        <v>0</v>
      </c>
      <c r="AF767">
        <f>AND(J767&lt;&gt;"",J767&lt;&gt;"OK",J767&lt;&gt;"OPEN")</f>
        <v>0</v>
      </c>
      <c r="AH767">
        <v>756</v>
      </c>
      <c r="AI767">
        <f>IF(AH767&gt;$AZ$11,"",IF(AH767=0,Journal!$D$3,INDEX($Q$11:$Q$1010,MATCH(AH767,$AD$11:$AD$1010,0))))</f>
        <v>0</v>
      </c>
      <c r="AJ767">
        <v>757</v>
      </c>
      <c r="AK767">
        <f>IF(AJ767&gt;$AZ$11,"",INDEX($P$11:$P$1010,MATCH(AJ767,$AD$11:$AD$1010,0)))</f>
        <v>0</v>
      </c>
    </row>
    <row r="768" spans="1:37">
      <c r="A768">
        <f>COUNTA(Journal!A768:M768)&gt;0</f>
        <v>0</v>
      </c>
      <c r="B768">
        <f>IF(Journal!$C768="",0,IFERROR(MATCH(Journal!$C768,Markets!$A$5:$A$154,0),0))</f>
        <v>0</v>
      </c>
      <c r="C768">
        <f>IF(B768&gt;0,INDEX(Markets!$C$5:$C$154,B768),"")</f>
        <v>0</v>
      </c>
      <c r="D768">
        <f>IF(B768&gt;0,INDEX(Markets!$F$5:$F$154,B768),"")</f>
        <v>0</v>
      </c>
      <c r="E768">
        <f>IF(B768&gt;0,IF(INDEX(Markets!$G$5:$G$154,B768)="",Journal!$D$4,INDEX(Markets!$G$5:$G$154,B768)),"")</f>
        <v>0</v>
      </c>
      <c r="F768">
        <f>IF(B768&gt;0,N(INDEX(Markets!$H$5:$H$154,B768)),0)</f>
        <v>0</v>
      </c>
      <c r="G768">
        <f>IF(Journal!$D768="LONG",1,IF(Journal!$D768="SHORT",-1,0))</f>
        <v>0</v>
      </c>
      <c r="H768">
        <f>IF(AND(ISNUMBER(Journal!$E768),ISNUMBER(Journal!$F768)),ABS(Journal!$E768-Journal!$F768),"")</f>
        <v>0</v>
      </c>
      <c r="I768">
        <f>IF(NOT(A768),"",IF(Journal!$C768="","INSTRUMENT MISSING",IF(B768=0,"UNKNOWN INSTRUMENT",IF(OR(NOT(ISNUMBER(C768)),NOT(ISNUMBER(D768))),"INSTRUMENT SPECS MISSING",IF(OR(C768&lt;=0,D768&lt;=0),"INSTRUMENT SPECS MISSING",IF(NOT(ISNUMBER(Journal!$E768)),"ENTRY MISSING",IF(NOT(ISNUMBER(Journal!$F768)),"SL MISSING",IF(Journal!$F768=Journal!$E768,"SL = ENTRY",IF(G768=0,"DIRECTION MISSING",IF(G768*(Journal!$E768-Journal!$F768)&lt;=0,"SL WRONG SIDE",IF(NOT(AND(ISNUMBER(Journal!$L768),Journal!$L768&gt;0)),IF(TRUE,"LOTS MISSING","RISK MISSING"),"")))))))))))</f>
        <v>0</v>
      </c>
      <c r="J768">
        <f>IF(NOT(A768),"",IF(I768&lt;&gt;"",I768,IF(AND(ISNUMBER(Journal!$G768),G768*(Journal!$G768-Journal!$E768)&lt;=0),"TP1 WRONG SIDE",IF(AND(ISNUMBER(Journal!$H768),G768*(Journal!$H768-Journal!$E768)&lt;=0),"TP2 WRONG SIDE",IF(AND(ISNUMBER(Journal!$I768),G768*(Journal!$I768-Journal!$E768)&lt;=0),"TP3 WRONG SIDE",IF(Journal!$K768="","OPEN",IF(AND(Journal!$M768&lt;&gt;"",OR(NOT(ISNUMBER(Journal!$M768)),Journal!$M768&lt;=0,Journal!$M768&gt;=1)),"TP1 % INVALID",IF(Journal!$K768="SL","OK",IF(Journal!$K768="TP",IF(ISNUMBER(Journal!$G768),"OK","TP1 MISSING"),IF(Journal!$K768="Manual exit",IF(ISNUMBER(Journal!$J768),"OK","MANUAL MISSING"),IF(Journal!$K768="TP1 + Breakeven",IF(ISNUMBER(Journal!$G768),"OK","TP1 MISSING"),IF(Journal!$K768="TP1 + Manual",IF(ISNUMBER(Journal!$G768),IF(ISNUMBER(Journal!$J768),"OK","MANUAL MISSING"),IF(ISNUMBER(Journal!$J768),"TP1 MISSING","TP1 &amp; MANUAL MISSING")),IF(Journal!$K768="Multiple TP",IF(ISNUMBER(Journal!$G768),IF(ISNUMBER(Journal!$H768),"OK","TP2 MISSING"),IF(ISNUMBER(Journal!$H768),"TP1 MISSING","TP1 &amp; TP2 MISSING")),"UNKNOWN OUTCOME")))))))))))))</f>
        <v>0</v>
      </c>
      <c r="K768">
        <f>J768="OK"</f>
        <v>0</v>
      </c>
      <c r="L768">
        <f>IF(ISNUMBER(Journal!$M768),Journal!$M768,0.5)</f>
        <v>0</v>
      </c>
      <c r="M768">
        <f>IF(NOT(K768),"",G768*IF(Journal!$K768="SL",Journal!$F768-Journal!$E768,IF(Journal!$K768="TP",Journal!$G768-Journal!$E768,IF(Journal!$K768="Manual exit",Journal!$J768-Journal!$E768,IF(Journal!$K768="TP1 + Breakeven",L768*(Journal!$G768-Journal!$E768),IF(Journal!$K768="TP1 + Manual",L768*(Journal!$G768-Journal!$E768)+(1-L768)*(Journal!$J768-Journal!$E768),(Journal!$G768+Journal!$H768+IF(ISNUMBER(Journal!$I768),Journal!$I768,0))/IF(ISNUMBER(Journal!$I768),3,2)-Journal!$E768))))))</f>
        <v>0</v>
      </c>
      <c r="N768">
        <f>IF(K768,Journal!$E768+G768*M768,"")</f>
        <v>0</v>
      </c>
      <c r="O768">
        <f>Q767</f>
        <v>0</v>
      </c>
      <c r="P768">
        <f>IF(OR(NOT(A768),I768&lt;&gt;""),"",Journal!$L768)</f>
        <v>0</v>
      </c>
      <c r="Q768">
        <f>O768+IF(K768,V768,0)</f>
        <v>0</v>
      </c>
      <c r="R768">
        <f>IF(P768="","",H768*P768*C768*D768)</f>
        <v>0</v>
      </c>
      <c r="S768">
        <f>IF(K768,M768*P768*C768*D768,"")</f>
        <v>0</v>
      </c>
      <c r="T768">
        <f>IF(K768,-IF(F768&gt;0,F768*Journal!$E768*P768*C768*D768,P768*E768),"")</f>
        <v>0</v>
      </c>
      <c r="U768">
        <f>IF(K768,IF(S768&gt;0,"W",IF(S768&lt;0,"L","B")),"")</f>
        <v>0</v>
      </c>
      <c r="V768">
        <f>IF(K768,S768+T768,"")</f>
        <v>0</v>
      </c>
      <c r="W768">
        <f>IF(K768,V768/O768,"")</f>
        <v>0</v>
      </c>
      <c r="X768">
        <f>IF(K768,M768/H768,"")</f>
        <v>0</v>
      </c>
      <c r="Y768">
        <f>IF(AND(OR(J768="OK",J768="OPEN"),ISNUMBER(Journal!$G768)),G768*(Journal!$G768-Journal!$E768)/H768,"")</f>
        <v>0</v>
      </c>
      <c r="Z768">
        <f>IF(AA768="","",IF(AND(ISNUMBER(Settings!$D$5),ISNUMBER(Settings!$E$5),IF(Settings!$D$5&lt;=Settings!$E$5,AND(AA768&gt;=Settings!$D$5,AA768&lt;Settings!$E$5),OR(AA768&gt;=Settings!$D$5,AA768&lt;Settings!$E$5))),Settings!$A$5,IF(AND(ISNUMBER(Settings!$D$6),ISNUMBER(Settings!$E$6),IF(Settings!$D$6&lt;=Settings!$E$6,AND(AA768&gt;=Settings!$D$6,AA768&lt;Settings!$E$6),OR(AA768&gt;=Settings!$D$6,AA768&lt;Settings!$E$6))),Settings!$A$6,IF(AND(ISNUMBER(Settings!$D$7),ISNUMBER(Settings!$E$7),IF(Settings!$D$7&lt;=Settings!$E$7,AND(AA768&gt;=Settings!$D$7,AA768&lt;Settings!$E$7),OR(AA768&gt;=Settings!$D$7,AA768&lt;Settings!$E$7))),Settings!$A$7,IF(AND(ISNUMBER(Settings!$D$8),ISNUMBER(Settings!$E$8),IF(Settings!$D$8&lt;=Settings!$E$8,AND(AA768&gt;=Settings!$D$8,AA768&lt;Settings!$E$8),OR(AA768&gt;=Settings!$D$8,AA768&lt;Settings!$E$8))),Settings!$A$8,IF(AND(ISNUMBER(Settings!$D$9),ISNUMBER(Settings!$E$9),IF(Settings!$D$9&lt;=Settings!$E$9,AND(AA768&gt;=Settings!$D$9,AA768&lt;Settings!$E$9),OR(AA768&gt;=Settings!$D$9,AA768&lt;Settings!$E$9))),Settings!$A$9,IF(AND(ISNUMBER(Settings!$D$10),ISNUMBER(Settings!$E$10),IF(Settings!$D$10&lt;=Settings!$E$10,AND(AA768&gt;=Settings!$D$10,AA768&lt;Settings!$E$10),OR(AA768&gt;=Settings!$D$10,AA768&lt;Settings!$E$10))),Settings!$A$10,"")))))))</f>
        <v>0</v>
      </c>
      <c r="AA768">
        <f>IF(AND(A768,ISNUMBER(Journal!$B768)),MOD(ROUND(MOD(Journal!$B768,1)*1440,0)-ROUND(Journal!$D$8*60,0),1440),"")</f>
        <v>0</v>
      </c>
      <c r="AB768">
        <f>IF(G768=1,"LONG",IF(G768=-1,"SHORT",""))</f>
        <v>0</v>
      </c>
      <c r="AC768">
        <f>AC767+IF(K768,1,0)</f>
        <v>0</v>
      </c>
      <c r="AD768">
        <f>IF(K768,AC768,"")</f>
        <v>0</v>
      </c>
      <c r="AE768">
        <f>J768="OPEN"</f>
        <v>0</v>
      </c>
      <c r="AF768">
        <f>AND(J768&lt;&gt;"",J768&lt;&gt;"OK",J768&lt;&gt;"OPEN")</f>
        <v>0</v>
      </c>
      <c r="AH768">
        <v>757</v>
      </c>
      <c r="AI768">
        <f>IF(AH768&gt;$AZ$11,"",IF(AH768=0,Journal!$D$3,INDEX($Q$11:$Q$1010,MATCH(AH768,$AD$11:$AD$1010,0))))</f>
        <v>0</v>
      </c>
      <c r="AJ768">
        <v>758</v>
      </c>
      <c r="AK768">
        <f>IF(AJ768&gt;$AZ$11,"",INDEX($P$11:$P$1010,MATCH(AJ768,$AD$11:$AD$1010,0)))</f>
        <v>0</v>
      </c>
    </row>
    <row r="769" spans="1:37">
      <c r="A769">
        <f>COUNTA(Journal!A769:M769)&gt;0</f>
        <v>0</v>
      </c>
      <c r="B769">
        <f>IF(Journal!$C769="",0,IFERROR(MATCH(Journal!$C769,Markets!$A$5:$A$154,0),0))</f>
        <v>0</v>
      </c>
      <c r="C769">
        <f>IF(B769&gt;0,INDEX(Markets!$C$5:$C$154,B769),"")</f>
        <v>0</v>
      </c>
      <c r="D769">
        <f>IF(B769&gt;0,INDEX(Markets!$F$5:$F$154,B769),"")</f>
        <v>0</v>
      </c>
      <c r="E769">
        <f>IF(B769&gt;0,IF(INDEX(Markets!$G$5:$G$154,B769)="",Journal!$D$4,INDEX(Markets!$G$5:$G$154,B769)),"")</f>
        <v>0</v>
      </c>
      <c r="F769">
        <f>IF(B769&gt;0,N(INDEX(Markets!$H$5:$H$154,B769)),0)</f>
        <v>0</v>
      </c>
      <c r="G769">
        <f>IF(Journal!$D769="LONG",1,IF(Journal!$D769="SHORT",-1,0))</f>
        <v>0</v>
      </c>
      <c r="H769">
        <f>IF(AND(ISNUMBER(Journal!$E769),ISNUMBER(Journal!$F769)),ABS(Journal!$E769-Journal!$F769),"")</f>
        <v>0</v>
      </c>
      <c r="I769">
        <f>IF(NOT(A769),"",IF(Journal!$C769="","INSTRUMENT MISSING",IF(B769=0,"UNKNOWN INSTRUMENT",IF(OR(NOT(ISNUMBER(C769)),NOT(ISNUMBER(D769))),"INSTRUMENT SPECS MISSING",IF(OR(C769&lt;=0,D769&lt;=0),"INSTRUMENT SPECS MISSING",IF(NOT(ISNUMBER(Journal!$E769)),"ENTRY MISSING",IF(NOT(ISNUMBER(Journal!$F769)),"SL MISSING",IF(Journal!$F769=Journal!$E769,"SL = ENTRY",IF(G769=0,"DIRECTION MISSING",IF(G769*(Journal!$E769-Journal!$F769)&lt;=0,"SL WRONG SIDE",IF(NOT(AND(ISNUMBER(Journal!$L769),Journal!$L769&gt;0)),IF(TRUE,"LOTS MISSING","RISK MISSING"),"")))))))))))</f>
        <v>0</v>
      </c>
      <c r="J769">
        <f>IF(NOT(A769),"",IF(I769&lt;&gt;"",I769,IF(AND(ISNUMBER(Journal!$G769),G769*(Journal!$G769-Journal!$E769)&lt;=0),"TP1 WRONG SIDE",IF(AND(ISNUMBER(Journal!$H769),G769*(Journal!$H769-Journal!$E769)&lt;=0),"TP2 WRONG SIDE",IF(AND(ISNUMBER(Journal!$I769),G769*(Journal!$I769-Journal!$E769)&lt;=0),"TP3 WRONG SIDE",IF(Journal!$K769="","OPEN",IF(AND(Journal!$M769&lt;&gt;"",OR(NOT(ISNUMBER(Journal!$M769)),Journal!$M769&lt;=0,Journal!$M769&gt;=1)),"TP1 % INVALID",IF(Journal!$K769="SL","OK",IF(Journal!$K769="TP",IF(ISNUMBER(Journal!$G769),"OK","TP1 MISSING"),IF(Journal!$K769="Manual exit",IF(ISNUMBER(Journal!$J769),"OK","MANUAL MISSING"),IF(Journal!$K769="TP1 + Breakeven",IF(ISNUMBER(Journal!$G769),"OK","TP1 MISSING"),IF(Journal!$K769="TP1 + Manual",IF(ISNUMBER(Journal!$G769),IF(ISNUMBER(Journal!$J769),"OK","MANUAL MISSING"),IF(ISNUMBER(Journal!$J769),"TP1 MISSING","TP1 &amp; MANUAL MISSING")),IF(Journal!$K769="Multiple TP",IF(ISNUMBER(Journal!$G769),IF(ISNUMBER(Journal!$H769),"OK","TP2 MISSING"),IF(ISNUMBER(Journal!$H769),"TP1 MISSING","TP1 &amp; TP2 MISSING")),"UNKNOWN OUTCOME")))))))))))))</f>
        <v>0</v>
      </c>
      <c r="K769">
        <f>J769="OK"</f>
        <v>0</v>
      </c>
      <c r="L769">
        <f>IF(ISNUMBER(Journal!$M769),Journal!$M769,0.5)</f>
        <v>0</v>
      </c>
      <c r="M769">
        <f>IF(NOT(K769),"",G769*IF(Journal!$K769="SL",Journal!$F769-Journal!$E769,IF(Journal!$K769="TP",Journal!$G769-Journal!$E769,IF(Journal!$K769="Manual exit",Journal!$J769-Journal!$E769,IF(Journal!$K769="TP1 + Breakeven",L769*(Journal!$G769-Journal!$E769),IF(Journal!$K769="TP1 + Manual",L769*(Journal!$G769-Journal!$E769)+(1-L769)*(Journal!$J769-Journal!$E769),(Journal!$G769+Journal!$H769+IF(ISNUMBER(Journal!$I769),Journal!$I769,0))/IF(ISNUMBER(Journal!$I769),3,2)-Journal!$E769))))))</f>
        <v>0</v>
      </c>
      <c r="N769">
        <f>IF(K769,Journal!$E769+G769*M769,"")</f>
        <v>0</v>
      </c>
      <c r="O769">
        <f>Q768</f>
        <v>0</v>
      </c>
      <c r="P769">
        <f>IF(OR(NOT(A769),I769&lt;&gt;""),"",Journal!$L769)</f>
        <v>0</v>
      </c>
      <c r="Q769">
        <f>O769+IF(K769,V769,0)</f>
        <v>0</v>
      </c>
      <c r="R769">
        <f>IF(P769="","",H769*P769*C769*D769)</f>
        <v>0</v>
      </c>
      <c r="S769">
        <f>IF(K769,M769*P769*C769*D769,"")</f>
        <v>0</v>
      </c>
      <c r="T769">
        <f>IF(K769,-IF(F769&gt;0,F769*Journal!$E769*P769*C769*D769,P769*E769),"")</f>
        <v>0</v>
      </c>
      <c r="U769">
        <f>IF(K769,IF(S769&gt;0,"W",IF(S769&lt;0,"L","B")),"")</f>
        <v>0</v>
      </c>
      <c r="V769">
        <f>IF(K769,S769+T769,"")</f>
        <v>0</v>
      </c>
      <c r="W769">
        <f>IF(K769,V769/O769,"")</f>
        <v>0</v>
      </c>
      <c r="X769">
        <f>IF(K769,M769/H769,"")</f>
        <v>0</v>
      </c>
      <c r="Y769">
        <f>IF(AND(OR(J769="OK",J769="OPEN"),ISNUMBER(Journal!$G769)),G769*(Journal!$G769-Journal!$E769)/H769,"")</f>
        <v>0</v>
      </c>
      <c r="Z769">
        <f>IF(AA769="","",IF(AND(ISNUMBER(Settings!$D$5),ISNUMBER(Settings!$E$5),IF(Settings!$D$5&lt;=Settings!$E$5,AND(AA769&gt;=Settings!$D$5,AA769&lt;Settings!$E$5),OR(AA769&gt;=Settings!$D$5,AA769&lt;Settings!$E$5))),Settings!$A$5,IF(AND(ISNUMBER(Settings!$D$6),ISNUMBER(Settings!$E$6),IF(Settings!$D$6&lt;=Settings!$E$6,AND(AA769&gt;=Settings!$D$6,AA769&lt;Settings!$E$6),OR(AA769&gt;=Settings!$D$6,AA769&lt;Settings!$E$6))),Settings!$A$6,IF(AND(ISNUMBER(Settings!$D$7),ISNUMBER(Settings!$E$7),IF(Settings!$D$7&lt;=Settings!$E$7,AND(AA769&gt;=Settings!$D$7,AA769&lt;Settings!$E$7),OR(AA769&gt;=Settings!$D$7,AA769&lt;Settings!$E$7))),Settings!$A$7,IF(AND(ISNUMBER(Settings!$D$8),ISNUMBER(Settings!$E$8),IF(Settings!$D$8&lt;=Settings!$E$8,AND(AA769&gt;=Settings!$D$8,AA769&lt;Settings!$E$8),OR(AA769&gt;=Settings!$D$8,AA769&lt;Settings!$E$8))),Settings!$A$8,IF(AND(ISNUMBER(Settings!$D$9),ISNUMBER(Settings!$E$9),IF(Settings!$D$9&lt;=Settings!$E$9,AND(AA769&gt;=Settings!$D$9,AA769&lt;Settings!$E$9),OR(AA769&gt;=Settings!$D$9,AA769&lt;Settings!$E$9))),Settings!$A$9,IF(AND(ISNUMBER(Settings!$D$10),ISNUMBER(Settings!$E$10),IF(Settings!$D$10&lt;=Settings!$E$10,AND(AA769&gt;=Settings!$D$10,AA769&lt;Settings!$E$10),OR(AA769&gt;=Settings!$D$10,AA769&lt;Settings!$E$10))),Settings!$A$10,"")))))))</f>
        <v>0</v>
      </c>
      <c r="AA769">
        <f>IF(AND(A769,ISNUMBER(Journal!$B769)),MOD(ROUND(MOD(Journal!$B769,1)*1440,0)-ROUND(Journal!$D$8*60,0),1440),"")</f>
        <v>0</v>
      </c>
      <c r="AB769">
        <f>IF(G769=1,"LONG",IF(G769=-1,"SHORT",""))</f>
        <v>0</v>
      </c>
      <c r="AC769">
        <f>AC768+IF(K769,1,0)</f>
        <v>0</v>
      </c>
      <c r="AD769">
        <f>IF(K769,AC769,"")</f>
        <v>0</v>
      </c>
      <c r="AE769">
        <f>J769="OPEN"</f>
        <v>0</v>
      </c>
      <c r="AF769">
        <f>AND(J769&lt;&gt;"",J769&lt;&gt;"OK",J769&lt;&gt;"OPEN")</f>
        <v>0</v>
      </c>
      <c r="AH769">
        <v>758</v>
      </c>
      <c r="AI769">
        <f>IF(AH769&gt;$AZ$11,"",IF(AH769=0,Journal!$D$3,INDEX($Q$11:$Q$1010,MATCH(AH769,$AD$11:$AD$1010,0))))</f>
        <v>0</v>
      </c>
      <c r="AJ769">
        <v>759</v>
      </c>
      <c r="AK769">
        <f>IF(AJ769&gt;$AZ$11,"",INDEX($P$11:$P$1010,MATCH(AJ769,$AD$11:$AD$1010,0)))</f>
        <v>0</v>
      </c>
    </row>
    <row r="770" spans="1:37">
      <c r="A770">
        <f>COUNTA(Journal!A770:M770)&gt;0</f>
        <v>0</v>
      </c>
      <c r="B770">
        <f>IF(Journal!$C770="",0,IFERROR(MATCH(Journal!$C770,Markets!$A$5:$A$154,0),0))</f>
        <v>0</v>
      </c>
      <c r="C770">
        <f>IF(B770&gt;0,INDEX(Markets!$C$5:$C$154,B770),"")</f>
        <v>0</v>
      </c>
      <c r="D770">
        <f>IF(B770&gt;0,INDEX(Markets!$F$5:$F$154,B770),"")</f>
        <v>0</v>
      </c>
      <c r="E770">
        <f>IF(B770&gt;0,IF(INDEX(Markets!$G$5:$G$154,B770)="",Journal!$D$4,INDEX(Markets!$G$5:$G$154,B770)),"")</f>
        <v>0</v>
      </c>
      <c r="F770">
        <f>IF(B770&gt;0,N(INDEX(Markets!$H$5:$H$154,B770)),0)</f>
        <v>0</v>
      </c>
      <c r="G770">
        <f>IF(Journal!$D770="LONG",1,IF(Journal!$D770="SHORT",-1,0))</f>
        <v>0</v>
      </c>
      <c r="H770">
        <f>IF(AND(ISNUMBER(Journal!$E770),ISNUMBER(Journal!$F770)),ABS(Journal!$E770-Journal!$F770),"")</f>
        <v>0</v>
      </c>
      <c r="I770">
        <f>IF(NOT(A770),"",IF(Journal!$C770="","INSTRUMENT MISSING",IF(B770=0,"UNKNOWN INSTRUMENT",IF(OR(NOT(ISNUMBER(C770)),NOT(ISNUMBER(D770))),"INSTRUMENT SPECS MISSING",IF(OR(C770&lt;=0,D770&lt;=0),"INSTRUMENT SPECS MISSING",IF(NOT(ISNUMBER(Journal!$E770)),"ENTRY MISSING",IF(NOT(ISNUMBER(Journal!$F770)),"SL MISSING",IF(Journal!$F770=Journal!$E770,"SL = ENTRY",IF(G770=0,"DIRECTION MISSING",IF(G770*(Journal!$E770-Journal!$F770)&lt;=0,"SL WRONG SIDE",IF(NOT(AND(ISNUMBER(Journal!$L770),Journal!$L770&gt;0)),IF(TRUE,"LOTS MISSING","RISK MISSING"),"")))))))))))</f>
        <v>0</v>
      </c>
      <c r="J770">
        <f>IF(NOT(A770),"",IF(I770&lt;&gt;"",I770,IF(AND(ISNUMBER(Journal!$G770),G770*(Journal!$G770-Journal!$E770)&lt;=0),"TP1 WRONG SIDE",IF(AND(ISNUMBER(Journal!$H770),G770*(Journal!$H770-Journal!$E770)&lt;=0),"TP2 WRONG SIDE",IF(AND(ISNUMBER(Journal!$I770),G770*(Journal!$I770-Journal!$E770)&lt;=0),"TP3 WRONG SIDE",IF(Journal!$K770="","OPEN",IF(AND(Journal!$M770&lt;&gt;"",OR(NOT(ISNUMBER(Journal!$M770)),Journal!$M770&lt;=0,Journal!$M770&gt;=1)),"TP1 % INVALID",IF(Journal!$K770="SL","OK",IF(Journal!$K770="TP",IF(ISNUMBER(Journal!$G770),"OK","TP1 MISSING"),IF(Journal!$K770="Manual exit",IF(ISNUMBER(Journal!$J770),"OK","MANUAL MISSING"),IF(Journal!$K770="TP1 + Breakeven",IF(ISNUMBER(Journal!$G770),"OK","TP1 MISSING"),IF(Journal!$K770="TP1 + Manual",IF(ISNUMBER(Journal!$G770),IF(ISNUMBER(Journal!$J770),"OK","MANUAL MISSING"),IF(ISNUMBER(Journal!$J770),"TP1 MISSING","TP1 &amp; MANUAL MISSING")),IF(Journal!$K770="Multiple TP",IF(ISNUMBER(Journal!$G770),IF(ISNUMBER(Journal!$H770),"OK","TP2 MISSING"),IF(ISNUMBER(Journal!$H770),"TP1 MISSING","TP1 &amp; TP2 MISSING")),"UNKNOWN OUTCOME")))))))))))))</f>
        <v>0</v>
      </c>
      <c r="K770">
        <f>J770="OK"</f>
        <v>0</v>
      </c>
      <c r="L770">
        <f>IF(ISNUMBER(Journal!$M770),Journal!$M770,0.5)</f>
        <v>0</v>
      </c>
      <c r="M770">
        <f>IF(NOT(K770),"",G770*IF(Journal!$K770="SL",Journal!$F770-Journal!$E770,IF(Journal!$K770="TP",Journal!$G770-Journal!$E770,IF(Journal!$K770="Manual exit",Journal!$J770-Journal!$E770,IF(Journal!$K770="TP1 + Breakeven",L770*(Journal!$G770-Journal!$E770),IF(Journal!$K770="TP1 + Manual",L770*(Journal!$G770-Journal!$E770)+(1-L770)*(Journal!$J770-Journal!$E770),(Journal!$G770+Journal!$H770+IF(ISNUMBER(Journal!$I770),Journal!$I770,0))/IF(ISNUMBER(Journal!$I770),3,2)-Journal!$E770))))))</f>
        <v>0</v>
      </c>
      <c r="N770">
        <f>IF(K770,Journal!$E770+G770*M770,"")</f>
        <v>0</v>
      </c>
      <c r="O770">
        <f>Q769</f>
        <v>0</v>
      </c>
      <c r="P770">
        <f>IF(OR(NOT(A770),I770&lt;&gt;""),"",Journal!$L770)</f>
        <v>0</v>
      </c>
      <c r="Q770">
        <f>O770+IF(K770,V770,0)</f>
        <v>0</v>
      </c>
      <c r="R770">
        <f>IF(P770="","",H770*P770*C770*D770)</f>
        <v>0</v>
      </c>
      <c r="S770">
        <f>IF(K770,M770*P770*C770*D770,"")</f>
        <v>0</v>
      </c>
      <c r="T770">
        <f>IF(K770,-IF(F770&gt;0,F770*Journal!$E770*P770*C770*D770,P770*E770),"")</f>
        <v>0</v>
      </c>
      <c r="U770">
        <f>IF(K770,IF(S770&gt;0,"W",IF(S770&lt;0,"L","B")),"")</f>
        <v>0</v>
      </c>
      <c r="V770">
        <f>IF(K770,S770+T770,"")</f>
        <v>0</v>
      </c>
      <c r="W770">
        <f>IF(K770,V770/O770,"")</f>
        <v>0</v>
      </c>
      <c r="X770">
        <f>IF(K770,M770/H770,"")</f>
        <v>0</v>
      </c>
      <c r="Y770">
        <f>IF(AND(OR(J770="OK",J770="OPEN"),ISNUMBER(Journal!$G770)),G770*(Journal!$G770-Journal!$E770)/H770,"")</f>
        <v>0</v>
      </c>
      <c r="Z770">
        <f>IF(AA770="","",IF(AND(ISNUMBER(Settings!$D$5),ISNUMBER(Settings!$E$5),IF(Settings!$D$5&lt;=Settings!$E$5,AND(AA770&gt;=Settings!$D$5,AA770&lt;Settings!$E$5),OR(AA770&gt;=Settings!$D$5,AA770&lt;Settings!$E$5))),Settings!$A$5,IF(AND(ISNUMBER(Settings!$D$6),ISNUMBER(Settings!$E$6),IF(Settings!$D$6&lt;=Settings!$E$6,AND(AA770&gt;=Settings!$D$6,AA770&lt;Settings!$E$6),OR(AA770&gt;=Settings!$D$6,AA770&lt;Settings!$E$6))),Settings!$A$6,IF(AND(ISNUMBER(Settings!$D$7),ISNUMBER(Settings!$E$7),IF(Settings!$D$7&lt;=Settings!$E$7,AND(AA770&gt;=Settings!$D$7,AA770&lt;Settings!$E$7),OR(AA770&gt;=Settings!$D$7,AA770&lt;Settings!$E$7))),Settings!$A$7,IF(AND(ISNUMBER(Settings!$D$8),ISNUMBER(Settings!$E$8),IF(Settings!$D$8&lt;=Settings!$E$8,AND(AA770&gt;=Settings!$D$8,AA770&lt;Settings!$E$8),OR(AA770&gt;=Settings!$D$8,AA770&lt;Settings!$E$8))),Settings!$A$8,IF(AND(ISNUMBER(Settings!$D$9),ISNUMBER(Settings!$E$9),IF(Settings!$D$9&lt;=Settings!$E$9,AND(AA770&gt;=Settings!$D$9,AA770&lt;Settings!$E$9),OR(AA770&gt;=Settings!$D$9,AA770&lt;Settings!$E$9))),Settings!$A$9,IF(AND(ISNUMBER(Settings!$D$10),ISNUMBER(Settings!$E$10),IF(Settings!$D$10&lt;=Settings!$E$10,AND(AA770&gt;=Settings!$D$10,AA770&lt;Settings!$E$10),OR(AA770&gt;=Settings!$D$10,AA770&lt;Settings!$E$10))),Settings!$A$10,"")))))))</f>
        <v>0</v>
      </c>
      <c r="AA770">
        <f>IF(AND(A770,ISNUMBER(Journal!$B770)),MOD(ROUND(MOD(Journal!$B770,1)*1440,0)-ROUND(Journal!$D$8*60,0),1440),"")</f>
        <v>0</v>
      </c>
      <c r="AB770">
        <f>IF(G770=1,"LONG",IF(G770=-1,"SHORT",""))</f>
        <v>0</v>
      </c>
      <c r="AC770">
        <f>AC769+IF(K770,1,0)</f>
        <v>0</v>
      </c>
      <c r="AD770">
        <f>IF(K770,AC770,"")</f>
        <v>0</v>
      </c>
      <c r="AE770">
        <f>J770="OPEN"</f>
        <v>0</v>
      </c>
      <c r="AF770">
        <f>AND(J770&lt;&gt;"",J770&lt;&gt;"OK",J770&lt;&gt;"OPEN")</f>
        <v>0</v>
      </c>
      <c r="AH770">
        <v>759</v>
      </c>
      <c r="AI770">
        <f>IF(AH770&gt;$AZ$11,"",IF(AH770=0,Journal!$D$3,INDEX($Q$11:$Q$1010,MATCH(AH770,$AD$11:$AD$1010,0))))</f>
        <v>0</v>
      </c>
      <c r="AJ770">
        <v>760</v>
      </c>
      <c r="AK770">
        <f>IF(AJ770&gt;$AZ$11,"",INDEX($P$11:$P$1010,MATCH(AJ770,$AD$11:$AD$1010,0)))</f>
        <v>0</v>
      </c>
    </row>
    <row r="771" spans="1:37">
      <c r="A771">
        <f>COUNTA(Journal!A771:M771)&gt;0</f>
        <v>0</v>
      </c>
      <c r="B771">
        <f>IF(Journal!$C771="",0,IFERROR(MATCH(Journal!$C771,Markets!$A$5:$A$154,0),0))</f>
        <v>0</v>
      </c>
      <c r="C771">
        <f>IF(B771&gt;0,INDEX(Markets!$C$5:$C$154,B771),"")</f>
        <v>0</v>
      </c>
      <c r="D771">
        <f>IF(B771&gt;0,INDEX(Markets!$F$5:$F$154,B771),"")</f>
        <v>0</v>
      </c>
      <c r="E771">
        <f>IF(B771&gt;0,IF(INDEX(Markets!$G$5:$G$154,B771)="",Journal!$D$4,INDEX(Markets!$G$5:$G$154,B771)),"")</f>
        <v>0</v>
      </c>
      <c r="F771">
        <f>IF(B771&gt;0,N(INDEX(Markets!$H$5:$H$154,B771)),0)</f>
        <v>0</v>
      </c>
      <c r="G771">
        <f>IF(Journal!$D771="LONG",1,IF(Journal!$D771="SHORT",-1,0))</f>
        <v>0</v>
      </c>
      <c r="H771">
        <f>IF(AND(ISNUMBER(Journal!$E771),ISNUMBER(Journal!$F771)),ABS(Journal!$E771-Journal!$F771),"")</f>
        <v>0</v>
      </c>
      <c r="I771">
        <f>IF(NOT(A771),"",IF(Journal!$C771="","INSTRUMENT MISSING",IF(B771=0,"UNKNOWN INSTRUMENT",IF(OR(NOT(ISNUMBER(C771)),NOT(ISNUMBER(D771))),"INSTRUMENT SPECS MISSING",IF(OR(C771&lt;=0,D771&lt;=0),"INSTRUMENT SPECS MISSING",IF(NOT(ISNUMBER(Journal!$E771)),"ENTRY MISSING",IF(NOT(ISNUMBER(Journal!$F771)),"SL MISSING",IF(Journal!$F771=Journal!$E771,"SL = ENTRY",IF(G771=0,"DIRECTION MISSING",IF(G771*(Journal!$E771-Journal!$F771)&lt;=0,"SL WRONG SIDE",IF(NOT(AND(ISNUMBER(Journal!$L771),Journal!$L771&gt;0)),IF(TRUE,"LOTS MISSING","RISK MISSING"),"")))))))))))</f>
        <v>0</v>
      </c>
      <c r="J771">
        <f>IF(NOT(A771),"",IF(I771&lt;&gt;"",I771,IF(AND(ISNUMBER(Journal!$G771),G771*(Journal!$G771-Journal!$E771)&lt;=0),"TP1 WRONG SIDE",IF(AND(ISNUMBER(Journal!$H771),G771*(Journal!$H771-Journal!$E771)&lt;=0),"TP2 WRONG SIDE",IF(AND(ISNUMBER(Journal!$I771),G771*(Journal!$I771-Journal!$E771)&lt;=0),"TP3 WRONG SIDE",IF(Journal!$K771="","OPEN",IF(AND(Journal!$M771&lt;&gt;"",OR(NOT(ISNUMBER(Journal!$M771)),Journal!$M771&lt;=0,Journal!$M771&gt;=1)),"TP1 % INVALID",IF(Journal!$K771="SL","OK",IF(Journal!$K771="TP",IF(ISNUMBER(Journal!$G771),"OK","TP1 MISSING"),IF(Journal!$K771="Manual exit",IF(ISNUMBER(Journal!$J771),"OK","MANUAL MISSING"),IF(Journal!$K771="TP1 + Breakeven",IF(ISNUMBER(Journal!$G771),"OK","TP1 MISSING"),IF(Journal!$K771="TP1 + Manual",IF(ISNUMBER(Journal!$G771),IF(ISNUMBER(Journal!$J771),"OK","MANUAL MISSING"),IF(ISNUMBER(Journal!$J771),"TP1 MISSING","TP1 &amp; MANUAL MISSING")),IF(Journal!$K771="Multiple TP",IF(ISNUMBER(Journal!$G771),IF(ISNUMBER(Journal!$H771),"OK","TP2 MISSING"),IF(ISNUMBER(Journal!$H771),"TP1 MISSING","TP1 &amp; TP2 MISSING")),"UNKNOWN OUTCOME")))))))))))))</f>
        <v>0</v>
      </c>
      <c r="K771">
        <f>J771="OK"</f>
        <v>0</v>
      </c>
      <c r="L771">
        <f>IF(ISNUMBER(Journal!$M771),Journal!$M771,0.5)</f>
        <v>0</v>
      </c>
      <c r="M771">
        <f>IF(NOT(K771),"",G771*IF(Journal!$K771="SL",Journal!$F771-Journal!$E771,IF(Journal!$K771="TP",Journal!$G771-Journal!$E771,IF(Journal!$K771="Manual exit",Journal!$J771-Journal!$E771,IF(Journal!$K771="TP1 + Breakeven",L771*(Journal!$G771-Journal!$E771),IF(Journal!$K771="TP1 + Manual",L771*(Journal!$G771-Journal!$E771)+(1-L771)*(Journal!$J771-Journal!$E771),(Journal!$G771+Journal!$H771+IF(ISNUMBER(Journal!$I771),Journal!$I771,0))/IF(ISNUMBER(Journal!$I771),3,2)-Journal!$E771))))))</f>
        <v>0</v>
      </c>
      <c r="N771">
        <f>IF(K771,Journal!$E771+G771*M771,"")</f>
        <v>0</v>
      </c>
      <c r="O771">
        <f>Q770</f>
        <v>0</v>
      </c>
      <c r="P771">
        <f>IF(OR(NOT(A771),I771&lt;&gt;""),"",Journal!$L771)</f>
        <v>0</v>
      </c>
      <c r="Q771">
        <f>O771+IF(K771,V771,0)</f>
        <v>0</v>
      </c>
      <c r="R771">
        <f>IF(P771="","",H771*P771*C771*D771)</f>
        <v>0</v>
      </c>
      <c r="S771">
        <f>IF(K771,M771*P771*C771*D771,"")</f>
        <v>0</v>
      </c>
      <c r="T771">
        <f>IF(K771,-IF(F771&gt;0,F771*Journal!$E771*P771*C771*D771,P771*E771),"")</f>
        <v>0</v>
      </c>
      <c r="U771">
        <f>IF(K771,IF(S771&gt;0,"W",IF(S771&lt;0,"L","B")),"")</f>
        <v>0</v>
      </c>
      <c r="V771">
        <f>IF(K771,S771+T771,"")</f>
        <v>0</v>
      </c>
      <c r="W771">
        <f>IF(K771,V771/O771,"")</f>
        <v>0</v>
      </c>
      <c r="X771">
        <f>IF(K771,M771/H771,"")</f>
        <v>0</v>
      </c>
      <c r="Y771">
        <f>IF(AND(OR(J771="OK",J771="OPEN"),ISNUMBER(Journal!$G771)),G771*(Journal!$G771-Journal!$E771)/H771,"")</f>
        <v>0</v>
      </c>
      <c r="Z771">
        <f>IF(AA771="","",IF(AND(ISNUMBER(Settings!$D$5),ISNUMBER(Settings!$E$5),IF(Settings!$D$5&lt;=Settings!$E$5,AND(AA771&gt;=Settings!$D$5,AA771&lt;Settings!$E$5),OR(AA771&gt;=Settings!$D$5,AA771&lt;Settings!$E$5))),Settings!$A$5,IF(AND(ISNUMBER(Settings!$D$6),ISNUMBER(Settings!$E$6),IF(Settings!$D$6&lt;=Settings!$E$6,AND(AA771&gt;=Settings!$D$6,AA771&lt;Settings!$E$6),OR(AA771&gt;=Settings!$D$6,AA771&lt;Settings!$E$6))),Settings!$A$6,IF(AND(ISNUMBER(Settings!$D$7),ISNUMBER(Settings!$E$7),IF(Settings!$D$7&lt;=Settings!$E$7,AND(AA771&gt;=Settings!$D$7,AA771&lt;Settings!$E$7),OR(AA771&gt;=Settings!$D$7,AA771&lt;Settings!$E$7))),Settings!$A$7,IF(AND(ISNUMBER(Settings!$D$8),ISNUMBER(Settings!$E$8),IF(Settings!$D$8&lt;=Settings!$E$8,AND(AA771&gt;=Settings!$D$8,AA771&lt;Settings!$E$8),OR(AA771&gt;=Settings!$D$8,AA771&lt;Settings!$E$8))),Settings!$A$8,IF(AND(ISNUMBER(Settings!$D$9),ISNUMBER(Settings!$E$9),IF(Settings!$D$9&lt;=Settings!$E$9,AND(AA771&gt;=Settings!$D$9,AA771&lt;Settings!$E$9),OR(AA771&gt;=Settings!$D$9,AA771&lt;Settings!$E$9))),Settings!$A$9,IF(AND(ISNUMBER(Settings!$D$10),ISNUMBER(Settings!$E$10),IF(Settings!$D$10&lt;=Settings!$E$10,AND(AA771&gt;=Settings!$D$10,AA771&lt;Settings!$E$10),OR(AA771&gt;=Settings!$D$10,AA771&lt;Settings!$E$10))),Settings!$A$10,"")))))))</f>
        <v>0</v>
      </c>
      <c r="AA771">
        <f>IF(AND(A771,ISNUMBER(Journal!$B771)),MOD(ROUND(MOD(Journal!$B771,1)*1440,0)-ROUND(Journal!$D$8*60,0),1440),"")</f>
        <v>0</v>
      </c>
      <c r="AB771">
        <f>IF(G771=1,"LONG",IF(G771=-1,"SHORT",""))</f>
        <v>0</v>
      </c>
      <c r="AC771">
        <f>AC770+IF(K771,1,0)</f>
        <v>0</v>
      </c>
      <c r="AD771">
        <f>IF(K771,AC771,"")</f>
        <v>0</v>
      </c>
      <c r="AE771">
        <f>J771="OPEN"</f>
        <v>0</v>
      </c>
      <c r="AF771">
        <f>AND(J771&lt;&gt;"",J771&lt;&gt;"OK",J771&lt;&gt;"OPEN")</f>
        <v>0</v>
      </c>
      <c r="AH771">
        <v>760</v>
      </c>
      <c r="AI771">
        <f>IF(AH771&gt;$AZ$11,"",IF(AH771=0,Journal!$D$3,INDEX($Q$11:$Q$1010,MATCH(AH771,$AD$11:$AD$1010,0))))</f>
        <v>0</v>
      </c>
      <c r="AJ771">
        <v>761</v>
      </c>
      <c r="AK771">
        <f>IF(AJ771&gt;$AZ$11,"",INDEX($P$11:$P$1010,MATCH(AJ771,$AD$11:$AD$1010,0)))</f>
        <v>0</v>
      </c>
    </row>
    <row r="772" spans="1:37">
      <c r="A772">
        <f>COUNTA(Journal!A772:M772)&gt;0</f>
        <v>0</v>
      </c>
      <c r="B772">
        <f>IF(Journal!$C772="",0,IFERROR(MATCH(Journal!$C772,Markets!$A$5:$A$154,0),0))</f>
        <v>0</v>
      </c>
      <c r="C772">
        <f>IF(B772&gt;0,INDEX(Markets!$C$5:$C$154,B772),"")</f>
        <v>0</v>
      </c>
      <c r="D772">
        <f>IF(B772&gt;0,INDEX(Markets!$F$5:$F$154,B772),"")</f>
        <v>0</v>
      </c>
      <c r="E772">
        <f>IF(B772&gt;0,IF(INDEX(Markets!$G$5:$G$154,B772)="",Journal!$D$4,INDEX(Markets!$G$5:$G$154,B772)),"")</f>
        <v>0</v>
      </c>
      <c r="F772">
        <f>IF(B772&gt;0,N(INDEX(Markets!$H$5:$H$154,B772)),0)</f>
        <v>0</v>
      </c>
      <c r="G772">
        <f>IF(Journal!$D772="LONG",1,IF(Journal!$D772="SHORT",-1,0))</f>
        <v>0</v>
      </c>
      <c r="H772">
        <f>IF(AND(ISNUMBER(Journal!$E772),ISNUMBER(Journal!$F772)),ABS(Journal!$E772-Journal!$F772),"")</f>
        <v>0</v>
      </c>
      <c r="I772">
        <f>IF(NOT(A772),"",IF(Journal!$C772="","INSTRUMENT MISSING",IF(B772=0,"UNKNOWN INSTRUMENT",IF(OR(NOT(ISNUMBER(C772)),NOT(ISNUMBER(D772))),"INSTRUMENT SPECS MISSING",IF(OR(C772&lt;=0,D772&lt;=0),"INSTRUMENT SPECS MISSING",IF(NOT(ISNUMBER(Journal!$E772)),"ENTRY MISSING",IF(NOT(ISNUMBER(Journal!$F772)),"SL MISSING",IF(Journal!$F772=Journal!$E772,"SL = ENTRY",IF(G772=0,"DIRECTION MISSING",IF(G772*(Journal!$E772-Journal!$F772)&lt;=0,"SL WRONG SIDE",IF(NOT(AND(ISNUMBER(Journal!$L772),Journal!$L772&gt;0)),IF(TRUE,"LOTS MISSING","RISK MISSING"),"")))))))))))</f>
        <v>0</v>
      </c>
      <c r="J772">
        <f>IF(NOT(A772),"",IF(I772&lt;&gt;"",I772,IF(AND(ISNUMBER(Journal!$G772),G772*(Journal!$G772-Journal!$E772)&lt;=0),"TP1 WRONG SIDE",IF(AND(ISNUMBER(Journal!$H772),G772*(Journal!$H772-Journal!$E772)&lt;=0),"TP2 WRONG SIDE",IF(AND(ISNUMBER(Journal!$I772),G772*(Journal!$I772-Journal!$E772)&lt;=0),"TP3 WRONG SIDE",IF(Journal!$K772="","OPEN",IF(AND(Journal!$M772&lt;&gt;"",OR(NOT(ISNUMBER(Journal!$M772)),Journal!$M772&lt;=0,Journal!$M772&gt;=1)),"TP1 % INVALID",IF(Journal!$K772="SL","OK",IF(Journal!$K772="TP",IF(ISNUMBER(Journal!$G772),"OK","TP1 MISSING"),IF(Journal!$K772="Manual exit",IF(ISNUMBER(Journal!$J772),"OK","MANUAL MISSING"),IF(Journal!$K772="TP1 + Breakeven",IF(ISNUMBER(Journal!$G772),"OK","TP1 MISSING"),IF(Journal!$K772="TP1 + Manual",IF(ISNUMBER(Journal!$G772),IF(ISNUMBER(Journal!$J772),"OK","MANUAL MISSING"),IF(ISNUMBER(Journal!$J772),"TP1 MISSING","TP1 &amp; MANUAL MISSING")),IF(Journal!$K772="Multiple TP",IF(ISNUMBER(Journal!$G772),IF(ISNUMBER(Journal!$H772),"OK","TP2 MISSING"),IF(ISNUMBER(Journal!$H772),"TP1 MISSING","TP1 &amp; TP2 MISSING")),"UNKNOWN OUTCOME")))))))))))))</f>
        <v>0</v>
      </c>
      <c r="K772">
        <f>J772="OK"</f>
        <v>0</v>
      </c>
      <c r="L772">
        <f>IF(ISNUMBER(Journal!$M772),Journal!$M772,0.5)</f>
        <v>0</v>
      </c>
      <c r="M772">
        <f>IF(NOT(K772),"",G772*IF(Journal!$K772="SL",Journal!$F772-Journal!$E772,IF(Journal!$K772="TP",Journal!$G772-Journal!$E772,IF(Journal!$K772="Manual exit",Journal!$J772-Journal!$E772,IF(Journal!$K772="TP1 + Breakeven",L772*(Journal!$G772-Journal!$E772),IF(Journal!$K772="TP1 + Manual",L772*(Journal!$G772-Journal!$E772)+(1-L772)*(Journal!$J772-Journal!$E772),(Journal!$G772+Journal!$H772+IF(ISNUMBER(Journal!$I772),Journal!$I772,0))/IF(ISNUMBER(Journal!$I772),3,2)-Journal!$E772))))))</f>
        <v>0</v>
      </c>
      <c r="N772">
        <f>IF(K772,Journal!$E772+G772*M772,"")</f>
        <v>0</v>
      </c>
      <c r="O772">
        <f>Q771</f>
        <v>0</v>
      </c>
      <c r="P772">
        <f>IF(OR(NOT(A772),I772&lt;&gt;""),"",Journal!$L772)</f>
        <v>0</v>
      </c>
      <c r="Q772">
        <f>O772+IF(K772,V772,0)</f>
        <v>0</v>
      </c>
      <c r="R772">
        <f>IF(P772="","",H772*P772*C772*D772)</f>
        <v>0</v>
      </c>
      <c r="S772">
        <f>IF(K772,M772*P772*C772*D772,"")</f>
        <v>0</v>
      </c>
      <c r="T772">
        <f>IF(K772,-IF(F772&gt;0,F772*Journal!$E772*P772*C772*D772,P772*E772),"")</f>
        <v>0</v>
      </c>
      <c r="U772">
        <f>IF(K772,IF(S772&gt;0,"W",IF(S772&lt;0,"L","B")),"")</f>
        <v>0</v>
      </c>
      <c r="V772">
        <f>IF(K772,S772+T772,"")</f>
        <v>0</v>
      </c>
      <c r="W772">
        <f>IF(K772,V772/O772,"")</f>
        <v>0</v>
      </c>
      <c r="X772">
        <f>IF(K772,M772/H772,"")</f>
        <v>0</v>
      </c>
      <c r="Y772">
        <f>IF(AND(OR(J772="OK",J772="OPEN"),ISNUMBER(Journal!$G772)),G772*(Journal!$G772-Journal!$E772)/H772,"")</f>
        <v>0</v>
      </c>
      <c r="Z772">
        <f>IF(AA772="","",IF(AND(ISNUMBER(Settings!$D$5),ISNUMBER(Settings!$E$5),IF(Settings!$D$5&lt;=Settings!$E$5,AND(AA772&gt;=Settings!$D$5,AA772&lt;Settings!$E$5),OR(AA772&gt;=Settings!$D$5,AA772&lt;Settings!$E$5))),Settings!$A$5,IF(AND(ISNUMBER(Settings!$D$6),ISNUMBER(Settings!$E$6),IF(Settings!$D$6&lt;=Settings!$E$6,AND(AA772&gt;=Settings!$D$6,AA772&lt;Settings!$E$6),OR(AA772&gt;=Settings!$D$6,AA772&lt;Settings!$E$6))),Settings!$A$6,IF(AND(ISNUMBER(Settings!$D$7),ISNUMBER(Settings!$E$7),IF(Settings!$D$7&lt;=Settings!$E$7,AND(AA772&gt;=Settings!$D$7,AA772&lt;Settings!$E$7),OR(AA772&gt;=Settings!$D$7,AA772&lt;Settings!$E$7))),Settings!$A$7,IF(AND(ISNUMBER(Settings!$D$8),ISNUMBER(Settings!$E$8),IF(Settings!$D$8&lt;=Settings!$E$8,AND(AA772&gt;=Settings!$D$8,AA772&lt;Settings!$E$8),OR(AA772&gt;=Settings!$D$8,AA772&lt;Settings!$E$8))),Settings!$A$8,IF(AND(ISNUMBER(Settings!$D$9),ISNUMBER(Settings!$E$9),IF(Settings!$D$9&lt;=Settings!$E$9,AND(AA772&gt;=Settings!$D$9,AA772&lt;Settings!$E$9),OR(AA772&gt;=Settings!$D$9,AA772&lt;Settings!$E$9))),Settings!$A$9,IF(AND(ISNUMBER(Settings!$D$10),ISNUMBER(Settings!$E$10),IF(Settings!$D$10&lt;=Settings!$E$10,AND(AA772&gt;=Settings!$D$10,AA772&lt;Settings!$E$10),OR(AA772&gt;=Settings!$D$10,AA772&lt;Settings!$E$10))),Settings!$A$10,"")))))))</f>
        <v>0</v>
      </c>
      <c r="AA772">
        <f>IF(AND(A772,ISNUMBER(Journal!$B772)),MOD(ROUND(MOD(Journal!$B772,1)*1440,0)-ROUND(Journal!$D$8*60,0),1440),"")</f>
        <v>0</v>
      </c>
      <c r="AB772">
        <f>IF(G772=1,"LONG",IF(G772=-1,"SHORT",""))</f>
        <v>0</v>
      </c>
      <c r="AC772">
        <f>AC771+IF(K772,1,0)</f>
        <v>0</v>
      </c>
      <c r="AD772">
        <f>IF(K772,AC772,"")</f>
        <v>0</v>
      </c>
      <c r="AE772">
        <f>J772="OPEN"</f>
        <v>0</v>
      </c>
      <c r="AF772">
        <f>AND(J772&lt;&gt;"",J772&lt;&gt;"OK",J772&lt;&gt;"OPEN")</f>
        <v>0</v>
      </c>
      <c r="AH772">
        <v>761</v>
      </c>
      <c r="AI772">
        <f>IF(AH772&gt;$AZ$11,"",IF(AH772=0,Journal!$D$3,INDEX($Q$11:$Q$1010,MATCH(AH772,$AD$11:$AD$1010,0))))</f>
        <v>0</v>
      </c>
      <c r="AJ772">
        <v>762</v>
      </c>
      <c r="AK772">
        <f>IF(AJ772&gt;$AZ$11,"",INDEX($P$11:$P$1010,MATCH(AJ772,$AD$11:$AD$1010,0)))</f>
        <v>0</v>
      </c>
    </row>
    <row r="773" spans="1:37">
      <c r="A773">
        <f>COUNTA(Journal!A773:M773)&gt;0</f>
        <v>0</v>
      </c>
      <c r="B773">
        <f>IF(Journal!$C773="",0,IFERROR(MATCH(Journal!$C773,Markets!$A$5:$A$154,0),0))</f>
        <v>0</v>
      </c>
      <c r="C773">
        <f>IF(B773&gt;0,INDEX(Markets!$C$5:$C$154,B773),"")</f>
        <v>0</v>
      </c>
      <c r="D773">
        <f>IF(B773&gt;0,INDEX(Markets!$F$5:$F$154,B773),"")</f>
        <v>0</v>
      </c>
      <c r="E773">
        <f>IF(B773&gt;0,IF(INDEX(Markets!$G$5:$G$154,B773)="",Journal!$D$4,INDEX(Markets!$G$5:$G$154,B773)),"")</f>
        <v>0</v>
      </c>
      <c r="F773">
        <f>IF(B773&gt;0,N(INDEX(Markets!$H$5:$H$154,B773)),0)</f>
        <v>0</v>
      </c>
      <c r="G773">
        <f>IF(Journal!$D773="LONG",1,IF(Journal!$D773="SHORT",-1,0))</f>
        <v>0</v>
      </c>
      <c r="H773">
        <f>IF(AND(ISNUMBER(Journal!$E773),ISNUMBER(Journal!$F773)),ABS(Journal!$E773-Journal!$F773),"")</f>
        <v>0</v>
      </c>
      <c r="I773">
        <f>IF(NOT(A773),"",IF(Journal!$C773="","INSTRUMENT MISSING",IF(B773=0,"UNKNOWN INSTRUMENT",IF(OR(NOT(ISNUMBER(C773)),NOT(ISNUMBER(D773))),"INSTRUMENT SPECS MISSING",IF(OR(C773&lt;=0,D773&lt;=0),"INSTRUMENT SPECS MISSING",IF(NOT(ISNUMBER(Journal!$E773)),"ENTRY MISSING",IF(NOT(ISNUMBER(Journal!$F773)),"SL MISSING",IF(Journal!$F773=Journal!$E773,"SL = ENTRY",IF(G773=0,"DIRECTION MISSING",IF(G773*(Journal!$E773-Journal!$F773)&lt;=0,"SL WRONG SIDE",IF(NOT(AND(ISNUMBER(Journal!$L773),Journal!$L773&gt;0)),IF(TRUE,"LOTS MISSING","RISK MISSING"),"")))))))))))</f>
        <v>0</v>
      </c>
      <c r="J773">
        <f>IF(NOT(A773),"",IF(I773&lt;&gt;"",I773,IF(AND(ISNUMBER(Journal!$G773),G773*(Journal!$G773-Journal!$E773)&lt;=0),"TP1 WRONG SIDE",IF(AND(ISNUMBER(Journal!$H773),G773*(Journal!$H773-Journal!$E773)&lt;=0),"TP2 WRONG SIDE",IF(AND(ISNUMBER(Journal!$I773),G773*(Journal!$I773-Journal!$E773)&lt;=0),"TP3 WRONG SIDE",IF(Journal!$K773="","OPEN",IF(AND(Journal!$M773&lt;&gt;"",OR(NOT(ISNUMBER(Journal!$M773)),Journal!$M773&lt;=0,Journal!$M773&gt;=1)),"TP1 % INVALID",IF(Journal!$K773="SL","OK",IF(Journal!$K773="TP",IF(ISNUMBER(Journal!$G773),"OK","TP1 MISSING"),IF(Journal!$K773="Manual exit",IF(ISNUMBER(Journal!$J773),"OK","MANUAL MISSING"),IF(Journal!$K773="TP1 + Breakeven",IF(ISNUMBER(Journal!$G773),"OK","TP1 MISSING"),IF(Journal!$K773="TP1 + Manual",IF(ISNUMBER(Journal!$G773),IF(ISNUMBER(Journal!$J773),"OK","MANUAL MISSING"),IF(ISNUMBER(Journal!$J773),"TP1 MISSING","TP1 &amp; MANUAL MISSING")),IF(Journal!$K773="Multiple TP",IF(ISNUMBER(Journal!$G773),IF(ISNUMBER(Journal!$H773),"OK","TP2 MISSING"),IF(ISNUMBER(Journal!$H773),"TP1 MISSING","TP1 &amp; TP2 MISSING")),"UNKNOWN OUTCOME")))))))))))))</f>
        <v>0</v>
      </c>
      <c r="K773">
        <f>J773="OK"</f>
        <v>0</v>
      </c>
      <c r="L773">
        <f>IF(ISNUMBER(Journal!$M773),Journal!$M773,0.5)</f>
        <v>0</v>
      </c>
      <c r="M773">
        <f>IF(NOT(K773),"",G773*IF(Journal!$K773="SL",Journal!$F773-Journal!$E773,IF(Journal!$K773="TP",Journal!$G773-Journal!$E773,IF(Journal!$K773="Manual exit",Journal!$J773-Journal!$E773,IF(Journal!$K773="TP1 + Breakeven",L773*(Journal!$G773-Journal!$E773),IF(Journal!$K773="TP1 + Manual",L773*(Journal!$G773-Journal!$E773)+(1-L773)*(Journal!$J773-Journal!$E773),(Journal!$G773+Journal!$H773+IF(ISNUMBER(Journal!$I773),Journal!$I773,0))/IF(ISNUMBER(Journal!$I773),3,2)-Journal!$E773))))))</f>
        <v>0</v>
      </c>
      <c r="N773">
        <f>IF(K773,Journal!$E773+G773*M773,"")</f>
        <v>0</v>
      </c>
      <c r="O773">
        <f>Q772</f>
        <v>0</v>
      </c>
      <c r="P773">
        <f>IF(OR(NOT(A773),I773&lt;&gt;""),"",Journal!$L773)</f>
        <v>0</v>
      </c>
      <c r="Q773">
        <f>O773+IF(K773,V773,0)</f>
        <v>0</v>
      </c>
      <c r="R773">
        <f>IF(P773="","",H773*P773*C773*D773)</f>
        <v>0</v>
      </c>
      <c r="S773">
        <f>IF(K773,M773*P773*C773*D773,"")</f>
        <v>0</v>
      </c>
      <c r="T773">
        <f>IF(K773,-IF(F773&gt;0,F773*Journal!$E773*P773*C773*D773,P773*E773),"")</f>
        <v>0</v>
      </c>
      <c r="U773">
        <f>IF(K773,IF(S773&gt;0,"W",IF(S773&lt;0,"L","B")),"")</f>
        <v>0</v>
      </c>
      <c r="V773">
        <f>IF(K773,S773+T773,"")</f>
        <v>0</v>
      </c>
      <c r="W773">
        <f>IF(K773,V773/O773,"")</f>
        <v>0</v>
      </c>
      <c r="X773">
        <f>IF(K773,M773/H773,"")</f>
        <v>0</v>
      </c>
      <c r="Y773">
        <f>IF(AND(OR(J773="OK",J773="OPEN"),ISNUMBER(Journal!$G773)),G773*(Journal!$G773-Journal!$E773)/H773,"")</f>
        <v>0</v>
      </c>
      <c r="Z773">
        <f>IF(AA773="","",IF(AND(ISNUMBER(Settings!$D$5),ISNUMBER(Settings!$E$5),IF(Settings!$D$5&lt;=Settings!$E$5,AND(AA773&gt;=Settings!$D$5,AA773&lt;Settings!$E$5),OR(AA773&gt;=Settings!$D$5,AA773&lt;Settings!$E$5))),Settings!$A$5,IF(AND(ISNUMBER(Settings!$D$6),ISNUMBER(Settings!$E$6),IF(Settings!$D$6&lt;=Settings!$E$6,AND(AA773&gt;=Settings!$D$6,AA773&lt;Settings!$E$6),OR(AA773&gt;=Settings!$D$6,AA773&lt;Settings!$E$6))),Settings!$A$6,IF(AND(ISNUMBER(Settings!$D$7),ISNUMBER(Settings!$E$7),IF(Settings!$D$7&lt;=Settings!$E$7,AND(AA773&gt;=Settings!$D$7,AA773&lt;Settings!$E$7),OR(AA773&gt;=Settings!$D$7,AA773&lt;Settings!$E$7))),Settings!$A$7,IF(AND(ISNUMBER(Settings!$D$8),ISNUMBER(Settings!$E$8),IF(Settings!$D$8&lt;=Settings!$E$8,AND(AA773&gt;=Settings!$D$8,AA773&lt;Settings!$E$8),OR(AA773&gt;=Settings!$D$8,AA773&lt;Settings!$E$8))),Settings!$A$8,IF(AND(ISNUMBER(Settings!$D$9),ISNUMBER(Settings!$E$9),IF(Settings!$D$9&lt;=Settings!$E$9,AND(AA773&gt;=Settings!$D$9,AA773&lt;Settings!$E$9),OR(AA773&gt;=Settings!$D$9,AA773&lt;Settings!$E$9))),Settings!$A$9,IF(AND(ISNUMBER(Settings!$D$10),ISNUMBER(Settings!$E$10),IF(Settings!$D$10&lt;=Settings!$E$10,AND(AA773&gt;=Settings!$D$10,AA773&lt;Settings!$E$10),OR(AA773&gt;=Settings!$D$10,AA773&lt;Settings!$E$10))),Settings!$A$10,"")))))))</f>
        <v>0</v>
      </c>
      <c r="AA773">
        <f>IF(AND(A773,ISNUMBER(Journal!$B773)),MOD(ROUND(MOD(Journal!$B773,1)*1440,0)-ROUND(Journal!$D$8*60,0),1440),"")</f>
        <v>0</v>
      </c>
      <c r="AB773">
        <f>IF(G773=1,"LONG",IF(G773=-1,"SHORT",""))</f>
        <v>0</v>
      </c>
      <c r="AC773">
        <f>AC772+IF(K773,1,0)</f>
        <v>0</v>
      </c>
      <c r="AD773">
        <f>IF(K773,AC773,"")</f>
        <v>0</v>
      </c>
      <c r="AE773">
        <f>J773="OPEN"</f>
        <v>0</v>
      </c>
      <c r="AF773">
        <f>AND(J773&lt;&gt;"",J773&lt;&gt;"OK",J773&lt;&gt;"OPEN")</f>
        <v>0</v>
      </c>
      <c r="AH773">
        <v>762</v>
      </c>
      <c r="AI773">
        <f>IF(AH773&gt;$AZ$11,"",IF(AH773=0,Journal!$D$3,INDEX($Q$11:$Q$1010,MATCH(AH773,$AD$11:$AD$1010,0))))</f>
        <v>0</v>
      </c>
      <c r="AJ773">
        <v>763</v>
      </c>
      <c r="AK773">
        <f>IF(AJ773&gt;$AZ$11,"",INDEX($P$11:$P$1010,MATCH(AJ773,$AD$11:$AD$1010,0)))</f>
        <v>0</v>
      </c>
    </row>
    <row r="774" spans="1:37">
      <c r="A774">
        <f>COUNTA(Journal!A774:M774)&gt;0</f>
        <v>0</v>
      </c>
      <c r="B774">
        <f>IF(Journal!$C774="",0,IFERROR(MATCH(Journal!$C774,Markets!$A$5:$A$154,0),0))</f>
        <v>0</v>
      </c>
      <c r="C774">
        <f>IF(B774&gt;0,INDEX(Markets!$C$5:$C$154,B774),"")</f>
        <v>0</v>
      </c>
      <c r="D774">
        <f>IF(B774&gt;0,INDEX(Markets!$F$5:$F$154,B774),"")</f>
        <v>0</v>
      </c>
      <c r="E774">
        <f>IF(B774&gt;0,IF(INDEX(Markets!$G$5:$G$154,B774)="",Journal!$D$4,INDEX(Markets!$G$5:$G$154,B774)),"")</f>
        <v>0</v>
      </c>
      <c r="F774">
        <f>IF(B774&gt;0,N(INDEX(Markets!$H$5:$H$154,B774)),0)</f>
        <v>0</v>
      </c>
      <c r="G774">
        <f>IF(Journal!$D774="LONG",1,IF(Journal!$D774="SHORT",-1,0))</f>
        <v>0</v>
      </c>
      <c r="H774">
        <f>IF(AND(ISNUMBER(Journal!$E774),ISNUMBER(Journal!$F774)),ABS(Journal!$E774-Journal!$F774),"")</f>
        <v>0</v>
      </c>
      <c r="I774">
        <f>IF(NOT(A774),"",IF(Journal!$C774="","INSTRUMENT MISSING",IF(B774=0,"UNKNOWN INSTRUMENT",IF(OR(NOT(ISNUMBER(C774)),NOT(ISNUMBER(D774))),"INSTRUMENT SPECS MISSING",IF(OR(C774&lt;=0,D774&lt;=0),"INSTRUMENT SPECS MISSING",IF(NOT(ISNUMBER(Journal!$E774)),"ENTRY MISSING",IF(NOT(ISNUMBER(Journal!$F774)),"SL MISSING",IF(Journal!$F774=Journal!$E774,"SL = ENTRY",IF(G774=0,"DIRECTION MISSING",IF(G774*(Journal!$E774-Journal!$F774)&lt;=0,"SL WRONG SIDE",IF(NOT(AND(ISNUMBER(Journal!$L774),Journal!$L774&gt;0)),IF(TRUE,"LOTS MISSING","RISK MISSING"),"")))))))))))</f>
        <v>0</v>
      </c>
      <c r="J774">
        <f>IF(NOT(A774),"",IF(I774&lt;&gt;"",I774,IF(AND(ISNUMBER(Journal!$G774),G774*(Journal!$G774-Journal!$E774)&lt;=0),"TP1 WRONG SIDE",IF(AND(ISNUMBER(Journal!$H774),G774*(Journal!$H774-Journal!$E774)&lt;=0),"TP2 WRONG SIDE",IF(AND(ISNUMBER(Journal!$I774),G774*(Journal!$I774-Journal!$E774)&lt;=0),"TP3 WRONG SIDE",IF(Journal!$K774="","OPEN",IF(AND(Journal!$M774&lt;&gt;"",OR(NOT(ISNUMBER(Journal!$M774)),Journal!$M774&lt;=0,Journal!$M774&gt;=1)),"TP1 % INVALID",IF(Journal!$K774="SL","OK",IF(Journal!$K774="TP",IF(ISNUMBER(Journal!$G774),"OK","TP1 MISSING"),IF(Journal!$K774="Manual exit",IF(ISNUMBER(Journal!$J774),"OK","MANUAL MISSING"),IF(Journal!$K774="TP1 + Breakeven",IF(ISNUMBER(Journal!$G774),"OK","TP1 MISSING"),IF(Journal!$K774="TP1 + Manual",IF(ISNUMBER(Journal!$G774),IF(ISNUMBER(Journal!$J774),"OK","MANUAL MISSING"),IF(ISNUMBER(Journal!$J774),"TP1 MISSING","TP1 &amp; MANUAL MISSING")),IF(Journal!$K774="Multiple TP",IF(ISNUMBER(Journal!$G774),IF(ISNUMBER(Journal!$H774),"OK","TP2 MISSING"),IF(ISNUMBER(Journal!$H774),"TP1 MISSING","TP1 &amp; TP2 MISSING")),"UNKNOWN OUTCOME")))))))))))))</f>
        <v>0</v>
      </c>
      <c r="K774">
        <f>J774="OK"</f>
        <v>0</v>
      </c>
      <c r="L774">
        <f>IF(ISNUMBER(Journal!$M774),Journal!$M774,0.5)</f>
        <v>0</v>
      </c>
      <c r="M774">
        <f>IF(NOT(K774),"",G774*IF(Journal!$K774="SL",Journal!$F774-Journal!$E774,IF(Journal!$K774="TP",Journal!$G774-Journal!$E774,IF(Journal!$K774="Manual exit",Journal!$J774-Journal!$E774,IF(Journal!$K774="TP1 + Breakeven",L774*(Journal!$G774-Journal!$E774),IF(Journal!$K774="TP1 + Manual",L774*(Journal!$G774-Journal!$E774)+(1-L774)*(Journal!$J774-Journal!$E774),(Journal!$G774+Journal!$H774+IF(ISNUMBER(Journal!$I774),Journal!$I774,0))/IF(ISNUMBER(Journal!$I774),3,2)-Journal!$E774))))))</f>
        <v>0</v>
      </c>
      <c r="N774">
        <f>IF(K774,Journal!$E774+G774*M774,"")</f>
        <v>0</v>
      </c>
      <c r="O774">
        <f>Q773</f>
        <v>0</v>
      </c>
      <c r="P774">
        <f>IF(OR(NOT(A774),I774&lt;&gt;""),"",Journal!$L774)</f>
        <v>0</v>
      </c>
      <c r="Q774">
        <f>O774+IF(K774,V774,0)</f>
        <v>0</v>
      </c>
      <c r="R774">
        <f>IF(P774="","",H774*P774*C774*D774)</f>
        <v>0</v>
      </c>
      <c r="S774">
        <f>IF(K774,M774*P774*C774*D774,"")</f>
        <v>0</v>
      </c>
      <c r="T774">
        <f>IF(K774,-IF(F774&gt;0,F774*Journal!$E774*P774*C774*D774,P774*E774),"")</f>
        <v>0</v>
      </c>
      <c r="U774">
        <f>IF(K774,IF(S774&gt;0,"W",IF(S774&lt;0,"L","B")),"")</f>
        <v>0</v>
      </c>
      <c r="V774">
        <f>IF(K774,S774+T774,"")</f>
        <v>0</v>
      </c>
      <c r="W774">
        <f>IF(K774,V774/O774,"")</f>
        <v>0</v>
      </c>
      <c r="X774">
        <f>IF(K774,M774/H774,"")</f>
        <v>0</v>
      </c>
      <c r="Y774">
        <f>IF(AND(OR(J774="OK",J774="OPEN"),ISNUMBER(Journal!$G774)),G774*(Journal!$G774-Journal!$E774)/H774,"")</f>
        <v>0</v>
      </c>
      <c r="Z774">
        <f>IF(AA774="","",IF(AND(ISNUMBER(Settings!$D$5),ISNUMBER(Settings!$E$5),IF(Settings!$D$5&lt;=Settings!$E$5,AND(AA774&gt;=Settings!$D$5,AA774&lt;Settings!$E$5),OR(AA774&gt;=Settings!$D$5,AA774&lt;Settings!$E$5))),Settings!$A$5,IF(AND(ISNUMBER(Settings!$D$6),ISNUMBER(Settings!$E$6),IF(Settings!$D$6&lt;=Settings!$E$6,AND(AA774&gt;=Settings!$D$6,AA774&lt;Settings!$E$6),OR(AA774&gt;=Settings!$D$6,AA774&lt;Settings!$E$6))),Settings!$A$6,IF(AND(ISNUMBER(Settings!$D$7),ISNUMBER(Settings!$E$7),IF(Settings!$D$7&lt;=Settings!$E$7,AND(AA774&gt;=Settings!$D$7,AA774&lt;Settings!$E$7),OR(AA774&gt;=Settings!$D$7,AA774&lt;Settings!$E$7))),Settings!$A$7,IF(AND(ISNUMBER(Settings!$D$8),ISNUMBER(Settings!$E$8),IF(Settings!$D$8&lt;=Settings!$E$8,AND(AA774&gt;=Settings!$D$8,AA774&lt;Settings!$E$8),OR(AA774&gt;=Settings!$D$8,AA774&lt;Settings!$E$8))),Settings!$A$8,IF(AND(ISNUMBER(Settings!$D$9),ISNUMBER(Settings!$E$9),IF(Settings!$D$9&lt;=Settings!$E$9,AND(AA774&gt;=Settings!$D$9,AA774&lt;Settings!$E$9),OR(AA774&gt;=Settings!$D$9,AA774&lt;Settings!$E$9))),Settings!$A$9,IF(AND(ISNUMBER(Settings!$D$10),ISNUMBER(Settings!$E$10),IF(Settings!$D$10&lt;=Settings!$E$10,AND(AA774&gt;=Settings!$D$10,AA774&lt;Settings!$E$10),OR(AA774&gt;=Settings!$D$10,AA774&lt;Settings!$E$10))),Settings!$A$10,"")))))))</f>
        <v>0</v>
      </c>
      <c r="AA774">
        <f>IF(AND(A774,ISNUMBER(Journal!$B774)),MOD(ROUND(MOD(Journal!$B774,1)*1440,0)-ROUND(Journal!$D$8*60,0),1440),"")</f>
        <v>0</v>
      </c>
      <c r="AB774">
        <f>IF(G774=1,"LONG",IF(G774=-1,"SHORT",""))</f>
        <v>0</v>
      </c>
      <c r="AC774">
        <f>AC773+IF(K774,1,0)</f>
        <v>0</v>
      </c>
      <c r="AD774">
        <f>IF(K774,AC774,"")</f>
        <v>0</v>
      </c>
      <c r="AE774">
        <f>J774="OPEN"</f>
        <v>0</v>
      </c>
      <c r="AF774">
        <f>AND(J774&lt;&gt;"",J774&lt;&gt;"OK",J774&lt;&gt;"OPEN")</f>
        <v>0</v>
      </c>
      <c r="AH774">
        <v>763</v>
      </c>
      <c r="AI774">
        <f>IF(AH774&gt;$AZ$11,"",IF(AH774=0,Journal!$D$3,INDEX($Q$11:$Q$1010,MATCH(AH774,$AD$11:$AD$1010,0))))</f>
        <v>0</v>
      </c>
      <c r="AJ774">
        <v>764</v>
      </c>
      <c r="AK774">
        <f>IF(AJ774&gt;$AZ$11,"",INDEX($P$11:$P$1010,MATCH(AJ774,$AD$11:$AD$1010,0)))</f>
        <v>0</v>
      </c>
    </row>
    <row r="775" spans="1:37">
      <c r="A775">
        <f>COUNTA(Journal!A775:M775)&gt;0</f>
        <v>0</v>
      </c>
      <c r="B775">
        <f>IF(Journal!$C775="",0,IFERROR(MATCH(Journal!$C775,Markets!$A$5:$A$154,0),0))</f>
        <v>0</v>
      </c>
      <c r="C775">
        <f>IF(B775&gt;0,INDEX(Markets!$C$5:$C$154,B775),"")</f>
        <v>0</v>
      </c>
      <c r="D775">
        <f>IF(B775&gt;0,INDEX(Markets!$F$5:$F$154,B775),"")</f>
        <v>0</v>
      </c>
      <c r="E775">
        <f>IF(B775&gt;0,IF(INDEX(Markets!$G$5:$G$154,B775)="",Journal!$D$4,INDEX(Markets!$G$5:$G$154,B775)),"")</f>
        <v>0</v>
      </c>
      <c r="F775">
        <f>IF(B775&gt;0,N(INDEX(Markets!$H$5:$H$154,B775)),0)</f>
        <v>0</v>
      </c>
      <c r="G775">
        <f>IF(Journal!$D775="LONG",1,IF(Journal!$D775="SHORT",-1,0))</f>
        <v>0</v>
      </c>
      <c r="H775">
        <f>IF(AND(ISNUMBER(Journal!$E775),ISNUMBER(Journal!$F775)),ABS(Journal!$E775-Journal!$F775),"")</f>
        <v>0</v>
      </c>
      <c r="I775">
        <f>IF(NOT(A775),"",IF(Journal!$C775="","INSTRUMENT MISSING",IF(B775=0,"UNKNOWN INSTRUMENT",IF(OR(NOT(ISNUMBER(C775)),NOT(ISNUMBER(D775))),"INSTRUMENT SPECS MISSING",IF(OR(C775&lt;=0,D775&lt;=0),"INSTRUMENT SPECS MISSING",IF(NOT(ISNUMBER(Journal!$E775)),"ENTRY MISSING",IF(NOT(ISNUMBER(Journal!$F775)),"SL MISSING",IF(Journal!$F775=Journal!$E775,"SL = ENTRY",IF(G775=0,"DIRECTION MISSING",IF(G775*(Journal!$E775-Journal!$F775)&lt;=0,"SL WRONG SIDE",IF(NOT(AND(ISNUMBER(Journal!$L775),Journal!$L775&gt;0)),IF(TRUE,"LOTS MISSING","RISK MISSING"),"")))))))))))</f>
        <v>0</v>
      </c>
      <c r="J775">
        <f>IF(NOT(A775),"",IF(I775&lt;&gt;"",I775,IF(AND(ISNUMBER(Journal!$G775),G775*(Journal!$G775-Journal!$E775)&lt;=0),"TP1 WRONG SIDE",IF(AND(ISNUMBER(Journal!$H775),G775*(Journal!$H775-Journal!$E775)&lt;=0),"TP2 WRONG SIDE",IF(AND(ISNUMBER(Journal!$I775),G775*(Journal!$I775-Journal!$E775)&lt;=0),"TP3 WRONG SIDE",IF(Journal!$K775="","OPEN",IF(AND(Journal!$M775&lt;&gt;"",OR(NOT(ISNUMBER(Journal!$M775)),Journal!$M775&lt;=0,Journal!$M775&gt;=1)),"TP1 % INVALID",IF(Journal!$K775="SL","OK",IF(Journal!$K775="TP",IF(ISNUMBER(Journal!$G775),"OK","TP1 MISSING"),IF(Journal!$K775="Manual exit",IF(ISNUMBER(Journal!$J775),"OK","MANUAL MISSING"),IF(Journal!$K775="TP1 + Breakeven",IF(ISNUMBER(Journal!$G775),"OK","TP1 MISSING"),IF(Journal!$K775="TP1 + Manual",IF(ISNUMBER(Journal!$G775),IF(ISNUMBER(Journal!$J775),"OK","MANUAL MISSING"),IF(ISNUMBER(Journal!$J775),"TP1 MISSING","TP1 &amp; MANUAL MISSING")),IF(Journal!$K775="Multiple TP",IF(ISNUMBER(Journal!$G775),IF(ISNUMBER(Journal!$H775),"OK","TP2 MISSING"),IF(ISNUMBER(Journal!$H775),"TP1 MISSING","TP1 &amp; TP2 MISSING")),"UNKNOWN OUTCOME")))))))))))))</f>
        <v>0</v>
      </c>
      <c r="K775">
        <f>J775="OK"</f>
        <v>0</v>
      </c>
      <c r="L775">
        <f>IF(ISNUMBER(Journal!$M775),Journal!$M775,0.5)</f>
        <v>0</v>
      </c>
      <c r="M775">
        <f>IF(NOT(K775),"",G775*IF(Journal!$K775="SL",Journal!$F775-Journal!$E775,IF(Journal!$K775="TP",Journal!$G775-Journal!$E775,IF(Journal!$K775="Manual exit",Journal!$J775-Journal!$E775,IF(Journal!$K775="TP1 + Breakeven",L775*(Journal!$G775-Journal!$E775),IF(Journal!$K775="TP1 + Manual",L775*(Journal!$G775-Journal!$E775)+(1-L775)*(Journal!$J775-Journal!$E775),(Journal!$G775+Journal!$H775+IF(ISNUMBER(Journal!$I775),Journal!$I775,0))/IF(ISNUMBER(Journal!$I775),3,2)-Journal!$E775))))))</f>
        <v>0</v>
      </c>
      <c r="N775">
        <f>IF(K775,Journal!$E775+G775*M775,"")</f>
        <v>0</v>
      </c>
      <c r="O775">
        <f>Q774</f>
        <v>0</v>
      </c>
      <c r="P775">
        <f>IF(OR(NOT(A775),I775&lt;&gt;""),"",Journal!$L775)</f>
        <v>0</v>
      </c>
      <c r="Q775">
        <f>O775+IF(K775,V775,0)</f>
        <v>0</v>
      </c>
      <c r="R775">
        <f>IF(P775="","",H775*P775*C775*D775)</f>
        <v>0</v>
      </c>
      <c r="S775">
        <f>IF(K775,M775*P775*C775*D775,"")</f>
        <v>0</v>
      </c>
      <c r="T775">
        <f>IF(K775,-IF(F775&gt;0,F775*Journal!$E775*P775*C775*D775,P775*E775),"")</f>
        <v>0</v>
      </c>
      <c r="U775">
        <f>IF(K775,IF(S775&gt;0,"W",IF(S775&lt;0,"L","B")),"")</f>
        <v>0</v>
      </c>
      <c r="V775">
        <f>IF(K775,S775+T775,"")</f>
        <v>0</v>
      </c>
      <c r="W775">
        <f>IF(K775,V775/O775,"")</f>
        <v>0</v>
      </c>
      <c r="X775">
        <f>IF(K775,M775/H775,"")</f>
        <v>0</v>
      </c>
      <c r="Y775">
        <f>IF(AND(OR(J775="OK",J775="OPEN"),ISNUMBER(Journal!$G775)),G775*(Journal!$G775-Journal!$E775)/H775,"")</f>
        <v>0</v>
      </c>
      <c r="Z775">
        <f>IF(AA775="","",IF(AND(ISNUMBER(Settings!$D$5),ISNUMBER(Settings!$E$5),IF(Settings!$D$5&lt;=Settings!$E$5,AND(AA775&gt;=Settings!$D$5,AA775&lt;Settings!$E$5),OR(AA775&gt;=Settings!$D$5,AA775&lt;Settings!$E$5))),Settings!$A$5,IF(AND(ISNUMBER(Settings!$D$6),ISNUMBER(Settings!$E$6),IF(Settings!$D$6&lt;=Settings!$E$6,AND(AA775&gt;=Settings!$D$6,AA775&lt;Settings!$E$6),OR(AA775&gt;=Settings!$D$6,AA775&lt;Settings!$E$6))),Settings!$A$6,IF(AND(ISNUMBER(Settings!$D$7),ISNUMBER(Settings!$E$7),IF(Settings!$D$7&lt;=Settings!$E$7,AND(AA775&gt;=Settings!$D$7,AA775&lt;Settings!$E$7),OR(AA775&gt;=Settings!$D$7,AA775&lt;Settings!$E$7))),Settings!$A$7,IF(AND(ISNUMBER(Settings!$D$8),ISNUMBER(Settings!$E$8),IF(Settings!$D$8&lt;=Settings!$E$8,AND(AA775&gt;=Settings!$D$8,AA775&lt;Settings!$E$8),OR(AA775&gt;=Settings!$D$8,AA775&lt;Settings!$E$8))),Settings!$A$8,IF(AND(ISNUMBER(Settings!$D$9),ISNUMBER(Settings!$E$9),IF(Settings!$D$9&lt;=Settings!$E$9,AND(AA775&gt;=Settings!$D$9,AA775&lt;Settings!$E$9),OR(AA775&gt;=Settings!$D$9,AA775&lt;Settings!$E$9))),Settings!$A$9,IF(AND(ISNUMBER(Settings!$D$10),ISNUMBER(Settings!$E$10),IF(Settings!$D$10&lt;=Settings!$E$10,AND(AA775&gt;=Settings!$D$10,AA775&lt;Settings!$E$10),OR(AA775&gt;=Settings!$D$10,AA775&lt;Settings!$E$10))),Settings!$A$10,"")))))))</f>
        <v>0</v>
      </c>
      <c r="AA775">
        <f>IF(AND(A775,ISNUMBER(Journal!$B775)),MOD(ROUND(MOD(Journal!$B775,1)*1440,0)-ROUND(Journal!$D$8*60,0),1440),"")</f>
        <v>0</v>
      </c>
      <c r="AB775">
        <f>IF(G775=1,"LONG",IF(G775=-1,"SHORT",""))</f>
        <v>0</v>
      </c>
      <c r="AC775">
        <f>AC774+IF(K775,1,0)</f>
        <v>0</v>
      </c>
      <c r="AD775">
        <f>IF(K775,AC775,"")</f>
        <v>0</v>
      </c>
      <c r="AE775">
        <f>J775="OPEN"</f>
        <v>0</v>
      </c>
      <c r="AF775">
        <f>AND(J775&lt;&gt;"",J775&lt;&gt;"OK",J775&lt;&gt;"OPEN")</f>
        <v>0</v>
      </c>
      <c r="AH775">
        <v>764</v>
      </c>
      <c r="AI775">
        <f>IF(AH775&gt;$AZ$11,"",IF(AH775=0,Journal!$D$3,INDEX($Q$11:$Q$1010,MATCH(AH775,$AD$11:$AD$1010,0))))</f>
        <v>0</v>
      </c>
      <c r="AJ775">
        <v>765</v>
      </c>
      <c r="AK775">
        <f>IF(AJ775&gt;$AZ$11,"",INDEX($P$11:$P$1010,MATCH(AJ775,$AD$11:$AD$1010,0)))</f>
        <v>0</v>
      </c>
    </row>
    <row r="776" spans="1:37">
      <c r="A776">
        <f>COUNTA(Journal!A776:M776)&gt;0</f>
        <v>0</v>
      </c>
      <c r="B776">
        <f>IF(Journal!$C776="",0,IFERROR(MATCH(Journal!$C776,Markets!$A$5:$A$154,0),0))</f>
        <v>0</v>
      </c>
      <c r="C776">
        <f>IF(B776&gt;0,INDEX(Markets!$C$5:$C$154,B776),"")</f>
        <v>0</v>
      </c>
      <c r="D776">
        <f>IF(B776&gt;0,INDEX(Markets!$F$5:$F$154,B776),"")</f>
        <v>0</v>
      </c>
      <c r="E776">
        <f>IF(B776&gt;0,IF(INDEX(Markets!$G$5:$G$154,B776)="",Journal!$D$4,INDEX(Markets!$G$5:$G$154,B776)),"")</f>
        <v>0</v>
      </c>
      <c r="F776">
        <f>IF(B776&gt;0,N(INDEX(Markets!$H$5:$H$154,B776)),0)</f>
        <v>0</v>
      </c>
      <c r="G776">
        <f>IF(Journal!$D776="LONG",1,IF(Journal!$D776="SHORT",-1,0))</f>
        <v>0</v>
      </c>
      <c r="H776">
        <f>IF(AND(ISNUMBER(Journal!$E776),ISNUMBER(Journal!$F776)),ABS(Journal!$E776-Journal!$F776),"")</f>
        <v>0</v>
      </c>
      <c r="I776">
        <f>IF(NOT(A776),"",IF(Journal!$C776="","INSTRUMENT MISSING",IF(B776=0,"UNKNOWN INSTRUMENT",IF(OR(NOT(ISNUMBER(C776)),NOT(ISNUMBER(D776))),"INSTRUMENT SPECS MISSING",IF(OR(C776&lt;=0,D776&lt;=0),"INSTRUMENT SPECS MISSING",IF(NOT(ISNUMBER(Journal!$E776)),"ENTRY MISSING",IF(NOT(ISNUMBER(Journal!$F776)),"SL MISSING",IF(Journal!$F776=Journal!$E776,"SL = ENTRY",IF(G776=0,"DIRECTION MISSING",IF(G776*(Journal!$E776-Journal!$F776)&lt;=0,"SL WRONG SIDE",IF(NOT(AND(ISNUMBER(Journal!$L776),Journal!$L776&gt;0)),IF(TRUE,"LOTS MISSING","RISK MISSING"),"")))))))))))</f>
        <v>0</v>
      </c>
      <c r="J776">
        <f>IF(NOT(A776),"",IF(I776&lt;&gt;"",I776,IF(AND(ISNUMBER(Journal!$G776),G776*(Journal!$G776-Journal!$E776)&lt;=0),"TP1 WRONG SIDE",IF(AND(ISNUMBER(Journal!$H776),G776*(Journal!$H776-Journal!$E776)&lt;=0),"TP2 WRONG SIDE",IF(AND(ISNUMBER(Journal!$I776),G776*(Journal!$I776-Journal!$E776)&lt;=0),"TP3 WRONG SIDE",IF(Journal!$K776="","OPEN",IF(AND(Journal!$M776&lt;&gt;"",OR(NOT(ISNUMBER(Journal!$M776)),Journal!$M776&lt;=0,Journal!$M776&gt;=1)),"TP1 % INVALID",IF(Journal!$K776="SL","OK",IF(Journal!$K776="TP",IF(ISNUMBER(Journal!$G776),"OK","TP1 MISSING"),IF(Journal!$K776="Manual exit",IF(ISNUMBER(Journal!$J776),"OK","MANUAL MISSING"),IF(Journal!$K776="TP1 + Breakeven",IF(ISNUMBER(Journal!$G776),"OK","TP1 MISSING"),IF(Journal!$K776="TP1 + Manual",IF(ISNUMBER(Journal!$G776),IF(ISNUMBER(Journal!$J776),"OK","MANUAL MISSING"),IF(ISNUMBER(Journal!$J776),"TP1 MISSING","TP1 &amp; MANUAL MISSING")),IF(Journal!$K776="Multiple TP",IF(ISNUMBER(Journal!$G776),IF(ISNUMBER(Journal!$H776),"OK","TP2 MISSING"),IF(ISNUMBER(Journal!$H776),"TP1 MISSING","TP1 &amp; TP2 MISSING")),"UNKNOWN OUTCOME")))))))))))))</f>
        <v>0</v>
      </c>
      <c r="K776">
        <f>J776="OK"</f>
        <v>0</v>
      </c>
      <c r="L776">
        <f>IF(ISNUMBER(Journal!$M776),Journal!$M776,0.5)</f>
        <v>0</v>
      </c>
      <c r="M776">
        <f>IF(NOT(K776),"",G776*IF(Journal!$K776="SL",Journal!$F776-Journal!$E776,IF(Journal!$K776="TP",Journal!$G776-Journal!$E776,IF(Journal!$K776="Manual exit",Journal!$J776-Journal!$E776,IF(Journal!$K776="TP1 + Breakeven",L776*(Journal!$G776-Journal!$E776),IF(Journal!$K776="TP1 + Manual",L776*(Journal!$G776-Journal!$E776)+(1-L776)*(Journal!$J776-Journal!$E776),(Journal!$G776+Journal!$H776+IF(ISNUMBER(Journal!$I776),Journal!$I776,0))/IF(ISNUMBER(Journal!$I776),3,2)-Journal!$E776))))))</f>
        <v>0</v>
      </c>
      <c r="N776">
        <f>IF(K776,Journal!$E776+G776*M776,"")</f>
        <v>0</v>
      </c>
      <c r="O776">
        <f>Q775</f>
        <v>0</v>
      </c>
      <c r="P776">
        <f>IF(OR(NOT(A776),I776&lt;&gt;""),"",Journal!$L776)</f>
        <v>0</v>
      </c>
      <c r="Q776">
        <f>O776+IF(K776,V776,0)</f>
        <v>0</v>
      </c>
      <c r="R776">
        <f>IF(P776="","",H776*P776*C776*D776)</f>
        <v>0</v>
      </c>
      <c r="S776">
        <f>IF(K776,M776*P776*C776*D776,"")</f>
        <v>0</v>
      </c>
      <c r="T776">
        <f>IF(K776,-IF(F776&gt;0,F776*Journal!$E776*P776*C776*D776,P776*E776),"")</f>
        <v>0</v>
      </c>
      <c r="U776">
        <f>IF(K776,IF(S776&gt;0,"W",IF(S776&lt;0,"L","B")),"")</f>
        <v>0</v>
      </c>
      <c r="V776">
        <f>IF(K776,S776+T776,"")</f>
        <v>0</v>
      </c>
      <c r="W776">
        <f>IF(K776,V776/O776,"")</f>
        <v>0</v>
      </c>
      <c r="X776">
        <f>IF(K776,M776/H776,"")</f>
        <v>0</v>
      </c>
      <c r="Y776">
        <f>IF(AND(OR(J776="OK",J776="OPEN"),ISNUMBER(Journal!$G776)),G776*(Journal!$G776-Journal!$E776)/H776,"")</f>
        <v>0</v>
      </c>
      <c r="Z776">
        <f>IF(AA776="","",IF(AND(ISNUMBER(Settings!$D$5),ISNUMBER(Settings!$E$5),IF(Settings!$D$5&lt;=Settings!$E$5,AND(AA776&gt;=Settings!$D$5,AA776&lt;Settings!$E$5),OR(AA776&gt;=Settings!$D$5,AA776&lt;Settings!$E$5))),Settings!$A$5,IF(AND(ISNUMBER(Settings!$D$6),ISNUMBER(Settings!$E$6),IF(Settings!$D$6&lt;=Settings!$E$6,AND(AA776&gt;=Settings!$D$6,AA776&lt;Settings!$E$6),OR(AA776&gt;=Settings!$D$6,AA776&lt;Settings!$E$6))),Settings!$A$6,IF(AND(ISNUMBER(Settings!$D$7),ISNUMBER(Settings!$E$7),IF(Settings!$D$7&lt;=Settings!$E$7,AND(AA776&gt;=Settings!$D$7,AA776&lt;Settings!$E$7),OR(AA776&gt;=Settings!$D$7,AA776&lt;Settings!$E$7))),Settings!$A$7,IF(AND(ISNUMBER(Settings!$D$8),ISNUMBER(Settings!$E$8),IF(Settings!$D$8&lt;=Settings!$E$8,AND(AA776&gt;=Settings!$D$8,AA776&lt;Settings!$E$8),OR(AA776&gt;=Settings!$D$8,AA776&lt;Settings!$E$8))),Settings!$A$8,IF(AND(ISNUMBER(Settings!$D$9),ISNUMBER(Settings!$E$9),IF(Settings!$D$9&lt;=Settings!$E$9,AND(AA776&gt;=Settings!$D$9,AA776&lt;Settings!$E$9),OR(AA776&gt;=Settings!$D$9,AA776&lt;Settings!$E$9))),Settings!$A$9,IF(AND(ISNUMBER(Settings!$D$10),ISNUMBER(Settings!$E$10),IF(Settings!$D$10&lt;=Settings!$E$10,AND(AA776&gt;=Settings!$D$10,AA776&lt;Settings!$E$10),OR(AA776&gt;=Settings!$D$10,AA776&lt;Settings!$E$10))),Settings!$A$10,"")))))))</f>
        <v>0</v>
      </c>
      <c r="AA776">
        <f>IF(AND(A776,ISNUMBER(Journal!$B776)),MOD(ROUND(MOD(Journal!$B776,1)*1440,0)-ROUND(Journal!$D$8*60,0),1440),"")</f>
        <v>0</v>
      </c>
      <c r="AB776">
        <f>IF(G776=1,"LONG",IF(G776=-1,"SHORT",""))</f>
        <v>0</v>
      </c>
      <c r="AC776">
        <f>AC775+IF(K776,1,0)</f>
        <v>0</v>
      </c>
      <c r="AD776">
        <f>IF(K776,AC776,"")</f>
        <v>0</v>
      </c>
      <c r="AE776">
        <f>J776="OPEN"</f>
        <v>0</v>
      </c>
      <c r="AF776">
        <f>AND(J776&lt;&gt;"",J776&lt;&gt;"OK",J776&lt;&gt;"OPEN")</f>
        <v>0</v>
      </c>
      <c r="AH776">
        <v>765</v>
      </c>
      <c r="AI776">
        <f>IF(AH776&gt;$AZ$11,"",IF(AH776=0,Journal!$D$3,INDEX($Q$11:$Q$1010,MATCH(AH776,$AD$11:$AD$1010,0))))</f>
        <v>0</v>
      </c>
      <c r="AJ776">
        <v>766</v>
      </c>
      <c r="AK776">
        <f>IF(AJ776&gt;$AZ$11,"",INDEX($P$11:$P$1010,MATCH(AJ776,$AD$11:$AD$1010,0)))</f>
        <v>0</v>
      </c>
    </row>
    <row r="777" spans="1:37">
      <c r="A777">
        <f>COUNTA(Journal!A777:M777)&gt;0</f>
        <v>0</v>
      </c>
      <c r="B777">
        <f>IF(Journal!$C777="",0,IFERROR(MATCH(Journal!$C777,Markets!$A$5:$A$154,0),0))</f>
        <v>0</v>
      </c>
      <c r="C777">
        <f>IF(B777&gt;0,INDEX(Markets!$C$5:$C$154,B777),"")</f>
        <v>0</v>
      </c>
      <c r="D777">
        <f>IF(B777&gt;0,INDEX(Markets!$F$5:$F$154,B777),"")</f>
        <v>0</v>
      </c>
      <c r="E777">
        <f>IF(B777&gt;0,IF(INDEX(Markets!$G$5:$G$154,B777)="",Journal!$D$4,INDEX(Markets!$G$5:$G$154,B777)),"")</f>
        <v>0</v>
      </c>
      <c r="F777">
        <f>IF(B777&gt;0,N(INDEX(Markets!$H$5:$H$154,B777)),0)</f>
        <v>0</v>
      </c>
      <c r="G777">
        <f>IF(Journal!$D777="LONG",1,IF(Journal!$D777="SHORT",-1,0))</f>
        <v>0</v>
      </c>
      <c r="H777">
        <f>IF(AND(ISNUMBER(Journal!$E777),ISNUMBER(Journal!$F777)),ABS(Journal!$E777-Journal!$F777),"")</f>
        <v>0</v>
      </c>
      <c r="I777">
        <f>IF(NOT(A777),"",IF(Journal!$C777="","INSTRUMENT MISSING",IF(B777=0,"UNKNOWN INSTRUMENT",IF(OR(NOT(ISNUMBER(C777)),NOT(ISNUMBER(D777))),"INSTRUMENT SPECS MISSING",IF(OR(C777&lt;=0,D777&lt;=0),"INSTRUMENT SPECS MISSING",IF(NOT(ISNUMBER(Journal!$E777)),"ENTRY MISSING",IF(NOT(ISNUMBER(Journal!$F777)),"SL MISSING",IF(Journal!$F777=Journal!$E777,"SL = ENTRY",IF(G777=0,"DIRECTION MISSING",IF(G777*(Journal!$E777-Journal!$F777)&lt;=0,"SL WRONG SIDE",IF(NOT(AND(ISNUMBER(Journal!$L777),Journal!$L777&gt;0)),IF(TRUE,"LOTS MISSING","RISK MISSING"),"")))))))))))</f>
        <v>0</v>
      </c>
      <c r="J777">
        <f>IF(NOT(A777),"",IF(I777&lt;&gt;"",I777,IF(AND(ISNUMBER(Journal!$G777),G777*(Journal!$G777-Journal!$E777)&lt;=0),"TP1 WRONG SIDE",IF(AND(ISNUMBER(Journal!$H777),G777*(Journal!$H777-Journal!$E777)&lt;=0),"TP2 WRONG SIDE",IF(AND(ISNUMBER(Journal!$I777),G777*(Journal!$I777-Journal!$E777)&lt;=0),"TP3 WRONG SIDE",IF(Journal!$K777="","OPEN",IF(AND(Journal!$M777&lt;&gt;"",OR(NOT(ISNUMBER(Journal!$M777)),Journal!$M777&lt;=0,Journal!$M777&gt;=1)),"TP1 % INVALID",IF(Journal!$K777="SL","OK",IF(Journal!$K777="TP",IF(ISNUMBER(Journal!$G777),"OK","TP1 MISSING"),IF(Journal!$K777="Manual exit",IF(ISNUMBER(Journal!$J777),"OK","MANUAL MISSING"),IF(Journal!$K777="TP1 + Breakeven",IF(ISNUMBER(Journal!$G777),"OK","TP1 MISSING"),IF(Journal!$K777="TP1 + Manual",IF(ISNUMBER(Journal!$G777),IF(ISNUMBER(Journal!$J777),"OK","MANUAL MISSING"),IF(ISNUMBER(Journal!$J777),"TP1 MISSING","TP1 &amp; MANUAL MISSING")),IF(Journal!$K777="Multiple TP",IF(ISNUMBER(Journal!$G777),IF(ISNUMBER(Journal!$H777),"OK","TP2 MISSING"),IF(ISNUMBER(Journal!$H777),"TP1 MISSING","TP1 &amp; TP2 MISSING")),"UNKNOWN OUTCOME")))))))))))))</f>
        <v>0</v>
      </c>
      <c r="K777">
        <f>J777="OK"</f>
        <v>0</v>
      </c>
      <c r="L777">
        <f>IF(ISNUMBER(Journal!$M777),Journal!$M777,0.5)</f>
        <v>0</v>
      </c>
      <c r="M777">
        <f>IF(NOT(K777),"",G777*IF(Journal!$K777="SL",Journal!$F777-Journal!$E777,IF(Journal!$K777="TP",Journal!$G777-Journal!$E777,IF(Journal!$K777="Manual exit",Journal!$J777-Journal!$E777,IF(Journal!$K777="TP1 + Breakeven",L777*(Journal!$G777-Journal!$E777),IF(Journal!$K777="TP1 + Manual",L777*(Journal!$G777-Journal!$E777)+(1-L777)*(Journal!$J777-Journal!$E777),(Journal!$G777+Journal!$H777+IF(ISNUMBER(Journal!$I777),Journal!$I777,0))/IF(ISNUMBER(Journal!$I777),3,2)-Journal!$E777))))))</f>
        <v>0</v>
      </c>
      <c r="N777">
        <f>IF(K777,Journal!$E777+G777*M777,"")</f>
        <v>0</v>
      </c>
      <c r="O777">
        <f>Q776</f>
        <v>0</v>
      </c>
      <c r="P777">
        <f>IF(OR(NOT(A777),I777&lt;&gt;""),"",Journal!$L777)</f>
        <v>0</v>
      </c>
      <c r="Q777">
        <f>O777+IF(K777,V777,0)</f>
        <v>0</v>
      </c>
      <c r="R777">
        <f>IF(P777="","",H777*P777*C777*D777)</f>
        <v>0</v>
      </c>
      <c r="S777">
        <f>IF(K777,M777*P777*C777*D777,"")</f>
        <v>0</v>
      </c>
      <c r="T777">
        <f>IF(K777,-IF(F777&gt;0,F777*Journal!$E777*P777*C777*D777,P777*E777),"")</f>
        <v>0</v>
      </c>
      <c r="U777">
        <f>IF(K777,IF(S777&gt;0,"W",IF(S777&lt;0,"L","B")),"")</f>
        <v>0</v>
      </c>
      <c r="V777">
        <f>IF(K777,S777+T777,"")</f>
        <v>0</v>
      </c>
      <c r="W777">
        <f>IF(K777,V777/O777,"")</f>
        <v>0</v>
      </c>
      <c r="X777">
        <f>IF(K777,M777/H777,"")</f>
        <v>0</v>
      </c>
      <c r="Y777">
        <f>IF(AND(OR(J777="OK",J777="OPEN"),ISNUMBER(Journal!$G777)),G777*(Journal!$G777-Journal!$E777)/H777,"")</f>
        <v>0</v>
      </c>
      <c r="Z777">
        <f>IF(AA777="","",IF(AND(ISNUMBER(Settings!$D$5),ISNUMBER(Settings!$E$5),IF(Settings!$D$5&lt;=Settings!$E$5,AND(AA777&gt;=Settings!$D$5,AA777&lt;Settings!$E$5),OR(AA777&gt;=Settings!$D$5,AA777&lt;Settings!$E$5))),Settings!$A$5,IF(AND(ISNUMBER(Settings!$D$6),ISNUMBER(Settings!$E$6),IF(Settings!$D$6&lt;=Settings!$E$6,AND(AA777&gt;=Settings!$D$6,AA777&lt;Settings!$E$6),OR(AA777&gt;=Settings!$D$6,AA777&lt;Settings!$E$6))),Settings!$A$6,IF(AND(ISNUMBER(Settings!$D$7),ISNUMBER(Settings!$E$7),IF(Settings!$D$7&lt;=Settings!$E$7,AND(AA777&gt;=Settings!$D$7,AA777&lt;Settings!$E$7),OR(AA777&gt;=Settings!$D$7,AA777&lt;Settings!$E$7))),Settings!$A$7,IF(AND(ISNUMBER(Settings!$D$8),ISNUMBER(Settings!$E$8),IF(Settings!$D$8&lt;=Settings!$E$8,AND(AA777&gt;=Settings!$D$8,AA777&lt;Settings!$E$8),OR(AA777&gt;=Settings!$D$8,AA777&lt;Settings!$E$8))),Settings!$A$8,IF(AND(ISNUMBER(Settings!$D$9),ISNUMBER(Settings!$E$9),IF(Settings!$D$9&lt;=Settings!$E$9,AND(AA777&gt;=Settings!$D$9,AA777&lt;Settings!$E$9),OR(AA777&gt;=Settings!$D$9,AA777&lt;Settings!$E$9))),Settings!$A$9,IF(AND(ISNUMBER(Settings!$D$10),ISNUMBER(Settings!$E$10),IF(Settings!$D$10&lt;=Settings!$E$10,AND(AA777&gt;=Settings!$D$10,AA777&lt;Settings!$E$10),OR(AA777&gt;=Settings!$D$10,AA777&lt;Settings!$E$10))),Settings!$A$10,"")))))))</f>
        <v>0</v>
      </c>
      <c r="AA777">
        <f>IF(AND(A777,ISNUMBER(Journal!$B777)),MOD(ROUND(MOD(Journal!$B777,1)*1440,0)-ROUND(Journal!$D$8*60,0),1440),"")</f>
        <v>0</v>
      </c>
      <c r="AB777">
        <f>IF(G777=1,"LONG",IF(G777=-1,"SHORT",""))</f>
        <v>0</v>
      </c>
      <c r="AC777">
        <f>AC776+IF(K777,1,0)</f>
        <v>0</v>
      </c>
      <c r="AD777">
        <f>IF(K777,AC777,"")</f>
        <v>0</v>
      </c>
      <c r="AE777">
        <f>J777="OPEN"</f>
        <v>0</v>
      </c>
      <c r="AF777">
        <f>AND(J777&lt;&gt;"",J777&lt;&gt;"OK",J777&lt;&gt;"OPEN")</f>
        <v>0</v>
      </c>
      <c r="AH777">
        <v>766</v>
      </c>
      <c r="AI777">
        <f>IF(AH777&gt;$AZ$11,"",IF(AH777=0,Journal!$D$3,INDEX($Q$11:$Q$1010,MATCH(AH777,$AD$11:$AD$1010,0))))</f>
        <v>0</v>
      </c>
      <c r="AJ777">
        <v>767</v>
      </c>
      <c r="AK777">
        <f>IF(AJ777&gt;$AZ$11,"",INDEX($P$11:$P$1010,MATCH(AJ777,$AD$11:$AD$1010,0)))</f>
        <v>0</v>
      </c>
    </row>
    <row r="778" spans="1:37">
      <c r="A778">
        <f>COUNTA(Journal!A778:M778)&gt;0</f>
        <v>0</v>
      </c>
      <c r="B778">
        <f>IF(Journal!$C778="",0,IFERROR(MATCH(Journal!$C778,Markets!$A$5:$A$154,0),0))</f>
        <v>0</v>
      </c>
      <c r="C778">
        <f>IF(B778&gt;0,INDEX(Markets!$C$5:$C$154,B778),"")</f>
        <v>0</v>
      </c>
      <c r="D778">
        <f>IF(B778&gt;0,INDEX(Markets!$F$5:$F$154,B778),"")</f>
        <v>0</v>
      </c>
      <c r="E778">
        <f>IF(B778&gt;0,IF(INDEX(Markets!$G$5:$G$154,B778)="",Journal!$D$4,INDEX(Markets!$G$5:$G$154,B778)),"")</f>
        <v>0</v>
      </c>
      <c r="F778">
        <f>IF(B778&gt;0,N(INDEX(Markets!$H$5:$H$154,B778)),0)</f>
        <v>0</v>
      </c>
      <c r="G778">
        <f>IF(Journal!$D778="LONG",1,IF(Journal!$D778="SHORT",-1,0))</f>
        <v>0</v>
      </c>
      <c r="H778">
        <f>IF(AND(ISNUMBER(Journal!$E778),ISNUMBER(Journal!$F778)),ABS(Journal!$E778-Journal!$F778),"")</f>
        <v>0</v>
      </c>
      <c r="I778">
        <f>IF(NOT(A778),"",IF(Journal!$C778="","INSTRUMENT MISSING",IF(B778=0,"UNKNOWN INSTRUMENT",IF(OR(NOT(ISNUMBER(C778)),NOT(ISNUMBER(D778))),"INSTRUMENT SPECS MISSING",IF(OR(C778&lt;=0,D778&lt;=0),"INSTRUMENT SPECS MISSING",IF(NOT(ISNUMBER(Journal!$E778)),"ENTRY MISSING",IF(NOT(ISNUMBER(Journal!$F778)),"SL MISSING",IF(Journal!$F778=Journal!$E778,"SL = ENTRY",IF(G778=0,"DIRECTION MISSING",IF(G778*(Journal!$E778-Journal!$F778)&lt;=0,"SL WRONG SIDE",IF(NOT(AND(ISNUMBER(Journal!$L778),Journal!$L778&gt;0)),IF(TRUE,"LOTS MISSING","RISK MISSING"),"")))))))))))</f>
        <v>0</v>
      </c>
      <c r="J778">
        <f>IF(NOT(A778),"",IF(I778&lt;&gt;"",I778,IF(AND(ISNUMBER(Journal!$G778),G778*(Journal!$G778-Journal!$E778)&lt;=0),"TP1 WRONG SIDE",IF(AND(ISNUMBER(Journal!$H778),G778*(Journal!$H778-Journal!$E778)&lt;=0),"TP2 WRONG SIDE",IF(AND(ISNUMBER(Journal!$I778),G778*(Journal!$I778-Journal!$E778)&lt;=0),"TP3 WRONG SIDE",IF(Journal!$K778="","OPEN",IF(AND(Journal!$M778&lt;&gt;"",OR(NOT(ISNUMBER(Journal!$M778)),Journal!$M778&lt;=0,Journal!$M778&gt;=1)),"TP1 % INVALID",IF(Journal!$K778="SL","OK",IF(Journal!$K778="TP",IF(ISNUMBER(Journal!$G778),"OK","TP1 MISSING"),IF(Journal!$K778="Manual exit",IF(ISNUMBER(Journal!$J778),"OK","MANUAL MISSING"),IF(Journal!$K778="TP1 + Breakeven",IF(ISNUMBER(Journal!$G778),"OK","TP1 MISSING"),IF(Journal!$K778="TP1 + Manual",IF(ISNUMBER(Journal!$G778),IF(ISNUMBER(Journal!$J778),"OK","MANUAL MISSING"),IF(ISNUMBER(Journal!$J778),"TP1 MISSING","TP1 &amp; MANUAL MISSING")),IF(Journal!$K778="Multiple TP",IF(ISNUMBER(Journal!$G778),IF(ISNUMBER(Journal!$H778),"OK","TP2 MISSING"),IF(ISNUMBER(Journal!$H778),"TP1 MISSING","TP1 &amp; TP2 MISSING")),"UNKNOWN OUTCOME")))))))))))))</f>
        <v>0</v>
      </c>
      <c r="K778">
        <f>J778="OK"</f>
        <v>0</v>
      </c>
      <c r="L778">
        <f>IF(ISNUMBER(Journal!$M778),Journal!$M778,0.5)</f>
        <v>0</v>
      </c>
      <c r="M778">
        <f>IF(NOT(K778),"",G778*IF(Journal!$K778="SL",Journal!$F778-Journal!$E778,IF(Journal!$K778="TP",Journal!$G778-Journal!$E778,IF(Journal!$K778="Manual exit",Journal!$J778-Journal!$E778,IF(Journal!$K778="TP1 + Breakeven",L778*(Journal!$G778-Journal!$E778),IF(Journal!$K778="TP1 + Manual",L778*(Journal!$G778-Journal!$E778)+(1-L778)*(Journal!$J778-Journal!$E778),(Journal!$G778+Journal!$H778+IF(ISNUMBER(Journal!$I778),Journal!$I778,0))/IF(ISNUMBER(Journal!$I778),3,2)-Journal!$E778))))))</f>
        <v>0</v>
      </c>
      <c r="N778">
        <f>IF(K778,Journal!$E778+G778*M778,"")</f>
        <v>0</v>
      </c>
      <c r="O778">
        <f>Q777</f>
        <v>0</v>
      </c>
      <c r="P778">
        <f>IF(OR(NOT(A778),I778&lt;&gt;""),"",Journal!$L778)</f>
        <v>0</v>
      </c>
      <c r="Q778">
        <f>O778+IF(K778,V778,0)</f>
        <v>0</v>
      </c>
      <c r="R778">
        <f>IF(P778="","",H778*P778*C778*D778)</f>
        <v>0</v>
      </c>
      <c r="S778">
        <f>IF(K778,M778*P778*C778*D778,"")</f>
        <v>0</v>
      </c>
      <c r="T778">
        <f>IF(K778,-IF(F778&gt;0,F778*Journal!$E778*P778*C778*D778,P778*E778),"")</f>
        <v>0</v>
      </c>
      <c r="U778">
        <f>IF(K778,IF(S778&gt;0,"W",IF(S778&lt;0,"L","B")),"")</f>
        <v>0</v>
      </c>
      <c r="V778">
        <f>IF(K778,S778+T778,"")</f>
        <v>0</v>
      </c>
      <c r="W778">
        <f>IF(K778,V778/O778,"")</f>
        <v>0</v>
      </c>
      <c r="X778">
        <f>IF(K778,M778/H778,"")</f>
        <v>0</v>
      </c>
      <c r="Y778">
        <f>IF(AND(OR(J778="OK",J778="OPEN"),ISNUMBER(Journal!$G778)),G778*(Journal!$G778-Journal!$E778)/H778,"")</f>
        <v>0</v>
      </c>
      <c r="Z778">
        <f>IF(AA778="","",IF(AND(ISNUMBER(Settings!$D$5),ISNUMBER(Settings!$E$5),IF(Settings!$D$5&lt;=Settings!$E$5,AND(AA778&gt;=Settings!$D$5,AA778&lt;Settings!$E$5),OR(AA778&gt;=Settings!$D$5,AA778&lt;Settings!$E$5))),Settings!$A$5,IF(AND(ISNUMBER(Settings!$D$6),ISNUMBER(Settings!$E$6),IF(Settings!$D$6&lt;=Settings!$E$6,AND(AA778&gt;=Settings!$D$6,AA778&lt;Settings!$E$6),OR(AA778&gt;=Settings!$D$6,AA778&lt;Settings!$E$6))),Settings!$A$6,IF(AND(ISNUMBER(Settings!$D$7),ISNUMBER(Settings!$E$7),IF(Settings!$D$7&lt;=Settings!$E$7,AND(AA778&gt;=Settings!$D$7,AA778&lt;Settings!$E$7),OR(AA778&gt;=Settings!$D$7,AA778&lt;Settings!$E$7))),Settings!$A$7,IF(AND(ISNUMBER(Settings!$D$8),ISNUMBER(Settings!$E$8),IF(Settings!$D$8&lt;=Settings!$E$8,AND(AA778&gt;=Settings!$D$8,AA778&lt;Settings!$E$8),OR(AA778&gt;=Settings!$D$8,AA778&lt;Settings!$E$8))),Settings!$A$8,IF(AND(ISNUMBER(Settings!$D$9),ISNUMBER(Settings!$E$9),IF(Settings!$D$9&lt;=Settings!$E$9,AND(AA778&gt;=Settings!$D$9,AA778&lt;Settings!$E$9),OR(AA778&gt;=Settings!$D$9,AA778&lt;Settings!$E$9))),Settings!$A$9,IF(AND(ISNUMBER(Settings!$D$10),ISNUMBER(Settings!$E$10),IF(Settings!$D$10&lt;=Settings!$E$10,AND(AA778&gt;=Settings!$D$10,AA778&lt;Settings!$E$10),OR(AA778&gt;=Settings!$D$10,AA778&lt;Settings!$E$10))),Settings!$A$10,"")))))))</f>
        <v>0</v>
      </c>
      <c r="AA778">
        <f>IF(AND(A778,ISNUMBER(Journal!$B778)),MOD(ROUND(MOD(Journal!$B778,1)*1440,0)-ROUND(Journal!$D$8*60,0),1440),"")</f>
        <v>0</v>
      </c>
      <c r="AB778">
        <f>IF(G778=1,"LONG",IF(G778=-1,"SHORT",""))</f>
        <v>0</v>
      </c>
      <c r="AC778">
        <f>AC777+IF(K778,1,0)</f>
        <v>0</v>
      </c>
      <c r="AD778">
        <f>IF(K778,AC778,"")</f>
        <v>0</v>
      </c>
      <c r="AE778">
        <f>J778="OPEN"</f>
        <v>0</v>
      </c>
      <c r="AF778">
        <f>AND(J778&lt;&gt;"",J778&lt;&gt;"OK",J778&lt;&gt;"OPEN")</f>
        <v>0</v>
      </c>
      <c r="AH778">
        <v>767</v>
      </c>
      <c r="AI778">
        <f>IF(AH778&gt;$AZ$11,"",IF(AH778=0,Journal!$D$3,INDEX($Q$11:$Q$1010,MATCH(AH778,$AD$11:$AD$1010,0))))</f>
        <v>0</v>
      </c>
      <c r="AJ778">
        <v>768</v>
      </c>
      <c r="AK778">
        <f>IF(AJ778&gt;$AZ$11,"",INDEX($P$11:$P$1010,MATCH(AJ778,$AD$11:$AD$1010,0)))</f>
        <v>0</v>
      </c>
    </row>
    <row r="779" spans="1:37">
      <c r="A779">
        <f>COUNTA(Journal!A779:M779)&gt;0</f>
        <v>0</v>
      </c>
      <c r="B779">
        <f>IF(Journal!$C779="",0,IFERROR(MATCH(Journal!$C779,Markets!$A$5:$A$154,0),0))</f>
        <v>0</v>
      </c>
      <c r="C779">
        <f>IF(B779&gt;0,INDEX(Markets!$C$5:$C$154,B779),"")</f>
        <v>0</v>
      </c>
      <c r="D779">
        <f>IF(B779&gt;0,INDEX(Markets!$F$5:$F$154,B779),"")</f>
        <v>0</v>
      </c>
      <c r="E779">
        <f>IF(B779&gt;0,IF(INDEX(Markets!$G$5:$G$154,B779)="",Journal!$D$4,INDEX(Markets!$G$5:$G$154,B779)),"")</f>
        <v>0</v>
      </c>
      <c r="F779">
        <f>IF(B779&gt;0,N(INDEX(Markets!$H$5:$H$154,B779)),0)</f>
        <v>0</v>
      </c>
      <c r="G779">
        <f>IF(Journal!$D779="LONG",1,IF(Journal!$D779="SHORT",-1,0))</f>
        <v>0</v>
      </c>
      <c r="H779">
        <f>IF(AND(ISNUMBER(Journal!$E779),ISNUMBER(Journal!$F779)),ABS(Journal!$E779-Journal!$F779),"")</f>
        <v>0</v>
      </c>
      <c r="I779">
        <f>IF(NOT(A779),"",IF(Journal!$C779="","INSTRUMENT MISSING",IF(B779=0,"UNKNOWN INSTRUMENT",IF(OR(NOT(ISNUMBER(C779)),NOT(ISNUMBER(D779))),"INSTRUMENT SPECS MISSING",IF(OR(C779&lt;=0,D779&lt;=0),"INSTRUMENT SPECS MISSING",IF(NOT(ISNUMBER(Journal!$E779)),"ENTRY MISSING",IF(NOT(ISNUMBER(Journal!$F779)),"SL MISSING",IF(Journal!$F779=Journal!$E779,"SL = ENTRY",IF(G779=0,"DIRECTION MISSING",IF(G779*(Journal!$E779-Journal!$F779)&lt;=0,"SL WRONG SIDE",IF(NOT(AND(ISNUMBER(Journal!$L779),Journal!$L779&gt;0)),IF(TRUE,"LOTS MISSING","RISK MISSING"),"")))))))))))</f>
        <v>0</v>
      </c>
      <c r="J779">
        <f>IF(NOT(A779),"",IF(I779&lt;&gt;"",I779,IF(AND(ISNUMBER(Journal!$G779),G779*(Journal!$G779-Journal!$E779)&lt;=0),"TP1 WRONG SIDE",IF(AND(ISNUMBER(Journal!$H779),G779*(Journal!$H779-Journal!$E779)&lt;=0),"TP2 WRONG SIDE",IF(AND(ISNUMBER(Journal!$I779),G779*(Journal!$I779-Journal!$E779)&lt;=0),"TP3 WRONG SIDE",IF(Journal!$K779="","OPEN",IF(AND(Journal!$M779&lt;&gt;"",OR(NOT(ISNUMBER(Journal!$M779)),Journal!$M779&lt;=0,Journal!$M779&gt;=1)),"TP1 % INVALID",IF(Journal!$K779="SL","OK",IF(Journal!$K779="TP",IF(ISNUMBER(Journal!$G779),"OK","TP1 MISSING"),IF(Journal!$K779="Manual exit",IF(ISNUMBER(Journal!$J779),"OK","MANUAL MISSING"),IF(Journal!$K779="TP1 + Breakeven",IF(ISNUMBER(Journal!$G779),"OK","TP1 MISSING"),IF(Journal!$K779="TP1 + Manual",IF(ISNUMBER(Journal!$G779),IF(ISNUMBER(Journal!$J779),"OK","MANUAL MISSING"),IF(ISNUMBER(Journal!$J779),"TP1 MISSING","TP1 &amp; MANUAL MISSING")),IF(Journal!$K779="Multiple TP",IF(ISNUMBER(Journal!$G779),IF(ISNUMBER(Journal!$H779),"OK","TP2 MISSING"),IF(ISNUMBER(Journal!$H779),"TP1 MISSING","TP1 &amp; TP2 MISSING")),"UNKNOWN OUTCOME")))))))))))))</f>
        <v>0</v>
      </c>
      <c r="K779">
        <f>J779="OK"</f>
        <v>0</v>
      </c>
      <c r="L779">
        <f>IF(ISNUMBER(Journal!$M779),Journal!$M779,0.5)</f>
        <v>0</v>
      </c>
      <c r="M779">
        <f>IF(NOT(K779),"",G779*IF(Journal!$K779="SL",Journal!$F779-Journal!$E779,IF(Journal!$K779="TP",Journal!$G779-Journal!$E779,IF(Journal!$K779="Manual exit",Journal!$J779-Journal!$E779,IF(Journal!$K779="TP1 + Breakeven",L779*(Journal!$G779-Journal!$E779),IF(Journal!$K779="TP1 + Manual",L779*(Journal!$G779-Journal!$E779)+(1-L779)*(Journal!$J779-Journal!$E779),(Journal!$G779+Journal!$H779+IF(ISNUMBER(Journal!$I779),Journal!$I779,0))/IF(ISNUMBER(Journal!$I779),3,2)-Journal!$E779))))))</f>
        <v>0</v>
      </c>
      <c r="N779">
        <f>IF(K779,Journal!$E779+G779*M779,"")</f>
        <v>0</v>
      </c>
      <c r="O779">
        <f>Q778</f>
        <v>0</v>
      </c>
      <c r="P779">
        <f>IF(OR(NOT(A779),I779&lt;&gt;""),"",Journal!$L779)</f>
        <v>0</v>
      </c>
      <c r="Q779">
        <f>O779+IF(K779,V779,0)</f>
        <v>0</v>
      </c>
      <c r="R779">
        <f>IF(P779="","",H779*P779*C779*D779)</f>
        <v>0</v>
      </c>
      <c r="S779">
        <f>IF(K779,M779*P779*C779*D779,"")</f>
        <v>0</v>
      </c>
      <c r="T779">
        <f>IF(K779,-IF(F779&gt;0,F779*Journal!$E779*P779*C779*D779,P779*E779),"")</f>
        <v>0</v>
      </c>
      <c r="U779">
        <f>IF(K779,IF(S779&gt;0,"W",IF(S779&lt;0,"L","B")),"")</f>
        <v>0</v>
      </c>
      <c r="V779">
        <f>IF(K779,S779+T779,"")</f>
        <v>0</v>
      </c>
      <c r="W779">
        <f>IF(K779,V779/O779,"")</f>
        <v>0</v>
      </c>
      <c r="X779">
        <f>IF(K779,M779/H779,"")</f>
        <v>0</v>
      </c>
      <c r="Y779">
        <f>IF(AND(OR(J779="OK",J779="OPEN"),ISNUMBER(Journal!$G779)),G779*(Journal!$G779-Journal!$E779)/H779,"")</f>
        <v>0</v>
      </c>
      <c r="Z779">
        <f>IF(AA779="","",IF(AND(ISNUMBER(Settings!$D$5),ISNUMBER(Settings!$E$5),IF(Settings!$D$5&lt;=Settings!$E$5,AND(AA779&gt;=Settings!$D$5,AA779&lt;Settings!$E$5),OR(AA779&gt;=Settings!$D$5,AA779&lt;Settings!$E$5))),Settings!$A$5,IF(AND(ISNUMBER(Settings!$D$6),ISNUMBER(Settings!$E$6),IF(Settings!$D$6&lt;=Settings!$E$6,AND(AA779&gt;=Settings!$D$6,AA779&lt;Settings!$E$6),OR(AA779&gt;=Settings!$D$6,AA779&lt;Settings!$E$6))),Settings!$A$6,IF(AND(ISNUMBER(Settings!$D$7),ISNUMBER(Settings!$E$7),IF(Settings!$D$7&lt;=Settings!$E$7,AND(AA779&gt;=Settings!$D$7,AA779&lt;Settings!$E$7),OR(AA779&gt;=Settings!$D$7,AA779&lt;Settings!$E$7))),Settings!$A$7,IF(AND(ISNUMBER(Settings!$D$8),ISNUMBER(Settings!$E$8),IF(Settings!$D$8&lt;=Settings!$E$8,AND(AA779&gt;=Settings!$D$8,AA779&lt;Settings!$E$8),OR(AA779&gt;=Settings!$D$8,AA779&lt;Settings!$E$8))),Settings!$A$8,IF(AND(ISNUMBER(Settings!$D$9),ISNUMBER(Settings!$E$9),IF(Settings!$D$9&lt;=Settings!$E$9,AND(AA779&gt;=Settings!$D$9,AA779&lt;Settings!$E$9),OR(AA779&gt;=Settings!$D$9,AA779&lt;Settings!$E$9))),Settings!$A$9,IF(AND(ISNUMBER(Settings!$D$10),ISNUMBER(Settings!$E$10),IF(Settings!$D$10&lt;=Settings!$E$10,AND(AA779&gt;=Settings!$D$10,AA779&lt;Settings!$E$10),OR(AA779&gt;=Settings!$D$10,AA779&lt;Settings!$E$10))),Settings!$A$10,"")))))))</f>
        <v>0</v>
      </c>
      <c r="AA779">
        <f>IF(AND(A779,ISNUMBER(Journal!$B779)),MOD(ROUND(MOD(Journal!$B779,1)*1440,0)-ROUND(Journal!$D$8*60,0),1440),"")</f>
        <v>0</v>
      </c>
      <c r="AB779">
        <f>IF(G779=1,"LONG",IF(G779=-1,"SHORT",""))</f>
        <v>0</v>
      </c>
      <c r="AC779">
        <f>AC778+IF(K779,1,0)</f>
        <v>0</v>
      </c>
      <c r="AD779">
        <f>IF(K779,AC779,"")</f>
        <v>0</v>
      </c>
      <c r="AE779">
        <f>J779="OPEN"</f>
        <v>0</v>
      </c>
      <c r="AF779">
        <f>AND(J779&lt;&gt;"",J779&lt;&gt;"OK",J779&lt;&gt;"OPEN")</f>
        <v>0</v>
      </c>
      <c r="AH779">
        <v>768</v>
      </c>
      <c r="AI779">
        <f>IF(AH779&gt;$AZ$11,"",IF(AH779=0,Journal!$D$3,INDEX($Q$11:$Q$1010,MATCH(AH779,$AD$11:$AD$1010,0))))</f>
        <v>0</v>
      </c>
      <c r="AJ779">
        <v>769</v>
      </c>
      <c r="AK779">
        <f>IF(AJ779&gt;$AZ$11,"",INDEX($P$11:$P$1010,MATCH(AJ779,$AD$11:$AD$1010,0)))</f>
        <v>0</v>
      </c>
    </row>
    <row r="780" spans="1:37">
      <c r="A780">
        <f>COUNTA(Journal!A780:M780)&gt;0</f>
        <v>0</v>
      </c>
      <c r="B780">
        <f>IF(Journal!$C780="",0,IFERROR(MATCH(Journal!$C780,Markets!$A$5:$A$154,0),0))</f>
        <v>0</v>
      </c>
      <c r="C780">
        <f>IF(B780&gt;0,INDEX(Markets!$C$5:$C$154,B780),"")</f>
        <v>0</v>
      </c>
      <c r="D780">
        <f>IF(B780&gt;0,INDEX(Markets!$F$5:$F$154,B780),"")</f>
        <v>0</v>
      </c>
      <c r="E780">
        <f>IF(B780&gt;0,IF(INDEX(Markets!$G$5:$G$154,B780)="",Journal!$D$4,INDEX(Markets!$G$5:$G$154,B780)),"")</f>
        <v>0</v>
      </c>
      <c r="F780">
        <f>IF(B780&gt;0,N(INDEX(Markets!$H$5:$H$154,B780)),0)</f>
        <v>0</v>
      </c>
      <c r="G780">
        <f>IF(Journal!$D780="LONG",1,IF(Journal!$D780="SHORT",-1,0))</f>
        <v>0</v>
      </c>
      <c r="H780">
        <f>IF(AND(ISNUMBER(Journal!$E780),ISNUMBER(Journal!$F780)),ABS(Journal!$E780-Journal!$F780),"")</f>
        <v>0</v>
      </c>
      <c r="I780">
        <f>IF(NOT(A780),"",IF(Journal!$C780="","INSTRUMENT MISSING",IF(B780=0,"UNKNOWN INSTRUMENT",IF(OR(NOT(ISNUMBER(C780)),NOT(ISNUMBER(D780))),"INSTRUMENT SPECS MISSING",IF(OR(C780&lt;=0,D780&lt;=0),"INSTRUMENT SPECS MISSING",IF(NOT(ISNUMBER(Journal!$E780)),"ENTRY MISSING",IF(NOT(ISNUMBER(Journal!$F780)),"SL MISSING",IF(Journal!$F780=Journal!$E780,"SL = ENTRY",IF(G780=0,"DIRECTION MISSING",IF(G780*(Journal!$E780-Journal!$F780)&lt;=0,"SL WRONG SIDE",IF(NOT(AND(ISNUMBER(Journal!$L780),Journal!$L780&gt;0)),IF(TRUE,"LOTS MISSING","RISK MISSING"),"")))))))))))</f>
        <v>0</v>
      </c>
      <c r="J780">
        <f>IF(NOT(A780),"",IF(I780&lt;&gt;"",I780,IF(AND(ISNUMBER(Journal!$G780),G780*(Journal!$G780-Journal!$E780)&lt;=0),"TP1 WRONG SIDE",IF(AND(ISNUMBER(Journal!$H780),G780*(Journal!$H780-Journal!$E780)&lt;=0),"TP2 WRONG SIDE",IF(AND(ISNUMBER(Journal!$I780),G780*(Journal!$I780-Journal!$E780)&lt;=0),"TP3 WRONG SIDE",IF(Journal!$K780="","OPEN",IF(AND(Journal!$M780&lt;&gt;"",OR(NOT(ISNUMBER(Journal!$M780)),Journal!$M780&lt;=0,Journal!$M780&gt;=1)),"TP1 % INVALID",IF(Journal!$K780="SL","OK",IF(Journal!$K780="TP",IF(ISNUMBER(Journal!$G780),"OK","TP1 MISSING"),IF(Journal!$K780="Manual exit",IF(ISNUMBER(Journal!$J780),"OK","MANUAL MISSING"),IF(Journal!$K780="TP1 + Breakeven",IF(ISNUMBER(Journal!$G780),"OK","TP1 MISSING"),IF(Journal!$K780="TP1 + Manual",IF(ISNUMBER(Journal!$G780),IF(ISNUMBER(Journal!$J780),"OK","MANUAL MISSING"),IF(ISNUMBER(Journal!$J780),"TP1 MISSING","TP1 &amp; MANUAL MISSING")),IF(Journal!$K780="Multiple TP",IF(ISNUMBER(Journal!$G780),IF(ISNUMBER(Journal!$H780),"OK","TP2 MISSING"),IF(ISNUMBER(Journal!$H780),"TP1 MISSING","TP1 &amp; TP2 MISSING")),"UNKNOWN OUTCOME")))))))))))))</f>
        <v>0</v>
      </c>
      <c r="K780">
        <f>J780="OK"</f>
        <v>0</v>
      </c>
      <c r="L780">
        <f>IF(ISNUMBER(Journal!$M780),Journal!$M780,0.5)</f>
        <v>0</v>
      </c>
      <c r="M780">
        <f>IF(NOT(K780),"",G780*IF(Journal!$K780="SL",Journal!$F780-Journal!$E780,IF(Journal!$K780="TP",Journal!$G780-Journal!$E780,IF(Journal!$K780="Manual exit",Journal!$J780-Journal!$E780,IF(Journal!$K780="TP1 + Breakeven",L780*(Journal!$G780-Journal!$E780),IF(Journal!$K780="TP1 + Manual",L780*(Journal!$G780-Journal!$E780)+(1-L780)*(Journal!$J780-Journal!$E780),(Journal!$G780+Journal!$H780+IF(ISNUMBER(Journal!$I780),Journal!$I780,0))/IF(ISNUMBER(Journal!$I780),3,2)-Journal!$E780))))))</f>
        <v>0</v>
      </c>
      <c r="N780">
        <f>IF(K780,Journal!$E780+G780*M780,"")</f>
        <v>0</v>
      </c>
      <c r="O780">
        <f>Q779</f>
        <v>0</v>
      </c>
      <c r="P780">
        <f>IF(OR(NOT(A780),I780&lt;&gt;""),"",Journal!$L780)</f>
        <v>0</v>
      </c>
      <c r="Q780">
        <f>O780+IF(K780,V780,0)</f>
        <v>0</v>
      </c>
      <c r="R780">
        <f>IF(P780="","",H780*P780*C780*D780)</f>
        <v>0</v>
      </c>
      <c r="S780">
        <f>IF(K780,M780*P780*C780*D780,"")</f>
        <v>0</v>
      </c>
      <c r="T780">
        <f>IF(K780,-IF(F780&gt;0,F780*Journal!$E780*P780*C780*D780,P780*E780),"")</f>
        <v>0</v>
      </c>
      <c r="U780">
        <f>IF(K780,IF(S780&gt;0,"W",IF(S780&lt;0,"L","B")),"")</f>
        <v>0</v>
      </c>
      <c r="V780">
        <f>IF(K780,S780+T780,"")</f>
        <v>0</v>
      </c>
      <c r="W780">
        <f>IF(K780,V780/O780,"")</f>
        <v>0</v>
      </c>
      <c r="X780">
        <f>IF(K780,M780/H780,"")</f>
        <v>0</v>
      </c>
      <c r="Y780">
        <f>IF(AND(OR(J780="OK",J780="OPEN"),ISNUMBER(Journal!$G780)),G780*(Journal!$G780-Journal!$E780)/H780,"")</f>
        <v>0</v>
      </c>
      <c r="Z780">
        <f>IF(AA780="","",IF(AND(ISNUMBER(Settings!$D$5),ISNUMBER(Settings!$E$5),IF(Settings!$D$5&lt;=Settings!$E$5,AND(AA780&gt;=Settings!$D$5,AA780&lt;Settings!$E$5),OR(AA780&gt;=Settings!$D$5,AA780&lt;Settings!$E$5))),Settings!$A$5,IF(AND(ISNUMBER(Settings!$D$6),ISNUMBER(Settings!$E$6),IF(Settings!$D$6&lt;=Settings!$E$6,AND(AA780&gt;=Settings!$D$6,AA780&lt;Settings!$E$6),OR(AA780&gt;=Settings!$D$6,AA780&lt;Settings!$E$6))),Settings!$A$6,IF(AND(ISNUMBER(Settings!$D$7),ISNUMBER(Settings!$E$7),IF(Settings!$D$7&lt;=Settings!$E$7,AND(AA780&gt;=Settings!$D$7,AA780&lt;Settings!$E$7),OR(AA780&gt;=Settings!$D$7,AA780&lt;Settings!$E$7))),Settings!$A$7,IF(AND(ISNUMBER(Settings!$D$8),ISNUMBER(Settings!$E$8),IF(Settings!$D$8&lt;=Settings!$E$8,AND(AA780&gt;=Settings!$D$8,AA780&lt;Settings!$E$8),OR(AA780&gt;=Settings!$D$8,AA780&lt;Settings!$E$8))),Settings!$A$8,IF(AND(ISNUMBER(Settings!$D$9),ISNUMBER(Settings!$E$9),IF(Settings!$D$9&lt;=Settings!$E$9,AND(AA780&gt;=Settings!$D$9,AA780&lt;Settings!$E$9),OR(AA780&gt;=Settings!$D$9,AA780&lt;Settings!$E$9))),Settings!$A$9,IF(AND(ISNUMBER(Settings!$D$10),ISNUMBER(Settings!$E$10),IF(Settings!$D$10&lt;=Settings!$E$10,AND(AA780&gt;=Settings!$D$10,AA780&lt;Settings!$E$10),OR(AA780&gt;=Settings!$D$10,AA780&lt;Settings!$E$10))),Settings!$A$10,"")))))))</f>
        <v>0</v>
      </c>
      <c r="AA780">
        <f>IF(AND(A780,ISNUMBER(Journal!$B780)),MOD(ROUND(MOD(Journal!$B780,1)*1440,0)-ROUND(Journal!$D$8*60,0),1440),"")</f>
        <v>0</v>
      </c>
      <c r="AB780">
        <f>IF(G780=1,"LONG",IF(G780=-1,"SHORT",""))</f>
        <v>0</v>
      </c>
      <c r="AC780">
        <f>AC779+IF(K780,1,0)</f>
        <v>0</v>
      </c>
      <c r="AD780">
        <f>IF(K780,AC780,"")</f>
        <v>0</v>
      </c>
      <c r="AE780">
        <f>J780="OPEN"</f>
        <v>0</v>
      </c>
      <c r="AF780">
        <f>AND(J780&lt;&gt;"",J780&lt;&gt;"OK",J780&lt;&gt;"OPEN")</f>
        <v>0</v>
      </c>
      <c r="AH780">
        <v>769</v>
      </c>
      <c r="AI780">
        <f>IF(AH780&gt;$AZ$11,"",IF(AH780=0,Journal!$D$3,INDEX($Q$11:$Q$1010,MATCH(AH780,$AD$11:$AD$1010,0))))</f>
        <v>0</v>
      </c>
      <c r="AJ780">
        <v>770</v>
      </c>
      <c r="AK780">
        <f>IF(AJ780&gt;$AZ$11,"",INDEX($P$11:$P$1010,MATCH(AJ780,$AD$11:$AD$1010,0)))</f>
        <v>0</v>
      </c>
    </row>
    <row r="781" spans="1:37">
      <c r="A781">
        <f>COUNTA(Journal!A781:M781)&gt;0</f>
        <v>0</v>
      </c>
      <c r="B781">
        <f>IF(Journal!$C781="",0,IFERROR(MATCH(Journal!$C781,Markets!$A$5:$A$154,0),0))</f>
        <v>0</v>
      </c>
      <c r="C781">
        <f>IF(B781&gt;0,INDEX(Markets!$C$5:$C$154,B781),"")</f>
        <v>0</v>
      </c>
      <c r="D781">
        <f>IF(B781&gt;0,INDEX(Markets!$F$5:$F$154,B781),"")</f>
        <v>0</v>
      </c>
      <c r="E781">
        <f>IF(B781&gt;0,IF(INDEX(Markets!$G$5:$G$154,B781)="",Journal!$D$4,INDEX(Markets!$G$5:$G$154,B781)),"")</f>
        <v>0</v>
      </c>
      <c r="F781">
        <f>IF(B781&gt;0,N(INDEX(Markets!$H$5:$H$154,B781)),0)</f>
        <v>0</v>
      </c>
      <c r="G781">
        <f>IF(Journal!$D781="LONG",1,IF(Journal!$D781="SHORT",-1,0))</f>
        <v>0</v>
      </c>
      <c r="H781">
        <f>IF(AND(ISNUMBER(Journal!$E781),ISNUMBER(Journal!$F781)),ABS(Journal!$E781-Journal!$F781),"")</f>
        <v>0</v>
      </c>
      <c r="I781">
        <f>IF(NOT(A781),"",IF(Journal!$C781="","INSTRUMENT MISSING",IF(B781=0,"UNKNOWN INSTRUMENT",IF(OR(NOT(ISNUMBER(C781)),NOT(ISNUMBER(D781))),"INSTRUMENT SPECS MISSING",IF(OR(C781&lt;=0,D781&lt;=0),"INSTRUMENT SPECS MISSING",IF(NOT(ISNUMBER(Journal!$E781)),"ENTRY MISSING",IF(NOT(ISNUMBER(Journal!$F781)),"SL MISSING",IF(Journal!$F781=Journal!$E781,"SL = ENTRY",IF(G781=0,"DIRECTION MISSING",IF(G781*(Journal!$E781-Journal!$F781)&lt;=0,"SL WRONG SIDE",IF(NOT(AND(ISNUMBER(Journal!$L781),Journal!$L781&gt;0)),IF(TRUE,"LOTS MISSING","RISK MISSING"),"")))))))))))</f>
        <v>0</v>
      </c>
      <c r="J781">
        <f>IF(NOT(A781),"",IF(I781&lt;&gt;"",I781,IF(AND(ISNUMBER(Journal!$G781),G781*(Journal!$G781-Journal!$E781)&lt;=0),"TP1 WRONG SIDE",IF(AND(ISNUMBER(Journal!$H781),G781*(Journal!$H781-Journal!$E781)&lt;=0),"TP2 WRONG SIDE",IF(AND(ISNUMBER(Journal!$I781),G781*(Journal!$I781-Journal!$E781)&lt;=0),"TP3 WRONG SIDE",IF(Journal!$K781="","OPEN",IF(AND(Journal!$M781&lt;&gt;"",OR(NOT(ISNUMBER(Journal!$M781)),Journal!$M781&lt;=0,Journal!$M781&gt;=1)),"TP1 % INVALID",IF(Journal!$K781="SL","OK",IF(Journal!$K781="TP",IF(ISNUMBER(Journal!$G781),"OK","TP1 MISSING"),IF(Journal!$K781="Manual exit",IF(ISNUMBER(Journal!$J781),"OK","MANUAL MISSING"),IF(Journal!$K781="TP1 + Breakeven",IF(ISNUMBER(Journal!$G781),"OK","TP1 MISSING"),IF(Journal!$K781="TP1 + Manual",IF(ISNUMBER(Journal!$G781),IF(ISNUMBER(Journal!$J781),"OK","MANUAL MISSING"),IF(ISNUMBER(Journal!$J781),"TP1 MISSING","TP1 &amp; MANUAL MISSING")),IF(Journal!$K781="Multiple TP",IF(ISNUMBER(Journal!$G781),IF(ISNUMBER(Journal!$H781),"OK","TP2 MISSING"),IF(ISNUMBER(Journal!$H781),"TP1 MISSING","TP1 &amp; TP2 MISSING")),"UNKNOWN OUTCOME")))))))))))))</f>
        <v>0</v>
      </c>
      <c r="K781">
        <f>J781="OK"</f>
        <v>0</v>
      </c>
      <c r="L781">
        <f>IF(ISNUMBER(Journal!$M781),Journal!$M781,0.5)</f>
        <v>0</v>
      </c>
      <c r="M781">
        <f>IF(NOT(K781),"",G781*IF(Journal!$K781="SL",Journal!$F781-Journal!$E781,IF(Journal!$K781="TP",Journal!$G781-Journal!$E781,IF(Journal!$K781="Manual exit",Journal!$J781-Journal!$E781,IF(Journal!$K781="TP1 + Breakeven",L781*(Journal!$G781-Journal!$E781),IF(Journal!$K781="TP1 + Manual",L781*(Journal!$G781-Journal!$E781)+(1-L781)*(Journal!$J781-Journal!$E781),(Journal!$G781+Journal!$H781+IF(ISNUMBER(Journal!$I781),Journal!$I781,0))/IF(ISNUMBER(Journal!$I781),3,2)-Journal!$E781))))))</f>
        <v>0</v>
      </c>
      <c r="N781">
        <f>IF(K781,Journal!$E781+G781*M781,"")</f>
        <v>0</v>
      </c>
      <c r="O781">
        <f>Q780</f>
        <v>0</v>
      </c>
      <c r="P781">
        <f>IF(OR(NOT(A781),I781&lt;&gt;""),"",Journal!$L781)</f>
        <v>0</v>
      </c>
      <c r="Q781">
        <f>O781+IF(K781,V781,0)</f>
        <v>0</v>
      </c>
      <c r="R781">
        <f>IF(P781="","",H781*P781*C781*D781)</f>
        <v>0</v>
      </c>
      <c r="S781">
        <f>IF(K781,M781*P781*C781*D781,"")</f>
        <v>0</v>
      </c>
      <c r="T781">
        <f>IF(K781,-IF(F781&gt;0,F781*Journal!$E781*P781*C781*D781,P781*E781),"")</f>
        <v>0</v>
      </c>
      <c r="U781">
        <f>IF(K781,IF(S781&gt;0,"W",IF(S781&lt;0,"L","B")),"")</f>
        <v>0</v>
      </c>
      <c r="V781">
        <f>IF(K781,S781+T781,"")</f>
        <v>0</v>
      </c>
      <c r="W781">
        <f>IF(K781,V781/O781,"")</f>
        <v>0</v>
      </c>
      <c r="X781">
        <f>IF(K781,M781/H781,"")</f>
        <v>0</v>
      </c>
      <c r="Y781">
        <f>IF(AND(OR(J781="OK",J781="OPEN"),ISNUMBER(Journal!$G781)),G781*(Journal!$G781-Journal!$E781)/H781,"")</f>
        <v>0</v>
      </c>
      <c r="Z781">
        <f>IF(AA781="","",IF(AND(ISNUMBER(Settings!$D$5),ISNUMBER(Settings!$E$5),IF(Settings!$D$5&lt;=Settings!$E$5,AND(AA781&gt;=Settings!$D$5,AA781&lt;Settings!$E$5),OR(AA781&gt;=Settings!$D$5,AA781&lt;Settings!$E$5))),Settings!$A$5,IF(AND(ISNUMBER(Settings!$D$6),ISNUMBER(Settings!$E$6),IF(Settings!$D$6&lt;=Settings!$E$6,AND(AA781&gt;=Settings!$D$6,AA781&lt;Settings!$E$6),OR(AA781&gt;=Settings!$D$6,AA781&lt;Settings!$E$6))),Settings!$A$6,IF(AND(ISNUMBER(Settings!$D$7),ISNUMBER(Settings!$E$7),IF(Settings!$D$7&lt;=Settings!$E$7,AND(AA781&gt;=Settings!$D$7,AA781&lt;Settings!$E$7),OR(AA781&gt;=Settings!$D$7,AA781&lt;Settings!$E$7))),Settings!$A$7,IF(AND(ISNUMBER(Settings!$D$8),ISNUMBER(Settings!$E$8),IF(Settings!$D$8&lt;=Settings!$E$8,AND(AA781&gt;=Settings!$D$8,AA781&lt;Settings!$E$8),OR(AA781&gt;=Settings!$D$8,AA781&lt;Settings!$E$8))),Settings!$A$8,IF(AND(ISNUMBER(Settings!$D$9),ISNUMBER(Settings!$E$9),IF(Settings!$D$9&lt;=Settings!$E$9,AND(AA781&gt;=Settings!$D$9,AA781&lt;Settings!$E$9),OR(AA781&gt;=Settings!$D$9,AA781&lt;Settings!$E$9))),Settings!$A$9,IF(AND(ISNUMBER(Settings!$D$10),ISNUMBER(Settings!$E$10),IF(Settings!$D$10&lt;=Settings!$E$10,AND(AA781&gt;=Settings!$D$10,AA781&lt;Settings!$E$10),OR(AA781&gt;=Settings!$D$10,AA781&lt;Settings!$E$10))),Settings!$A$10,"")))))))</f>
        <v>0</v>
      </c>
      <c r="AA781">
        <f>IF(AND(A781,ISNUMBER(Journal!$B781)),MOD(ROUND(MOD(Journal!$B781,1)*1440,0)-ROUND(Journal!$D$8*60,0),1440),"")</f>
        <v>0</v>
      </c>
      <c r="AB781">
        <f>IF(G781=1,"LONG",IF(G781=-1,"SHORT",""))</f>
        <v>0</v>
      </c>
      <c r="AC781">
        <f>AC780+IF(K781,1,0)</f>
        <v>0</v>
      </c>
      <c r="AD781">
        <f>IF(K781,AC781,"")</f>
        <v>0</v>
      </c>
      <c r="AE781">
        <f>J781="OPEN"</f>
        <v>0</v>
      </c>
      <c r="AF781">
        <f>AND(J781&lt;&gt;"",J781&lt;&gt;"OK",J781&lt;&gt;"OPEN")</f>
        <v>0</v>
      </c>
      <c r="AH781">
        <v>770</v>
      </c>
      <c r="AI781">
        <f>IF(AH781&gt;$AZ$11,"",IF(AH781=0,Journal!$D$3,INDEX($Q$11:$Q$1010,MATCH(AH781,$AD$11:$AD$1010,0))))</f>
        <v>0</v>
      </c>
      <c r="AJ781">
        <v>771</v>
      </c>
      <c r="AK781">
        <f>IF(AJ781&gt;$AZ$11,"",INDEX($P$11:$P$1010,MATCH(AJ781,$AD$11:$AD$1010,0)))</f>
        <v>0</v>
      </c>
    </row>
    <row r="782" spans="1:37">
      <c r="A782">
        <f>COUNTA(Journal!A782:M782)&gt;0</f>
        <v>0</v>
      </c>
      <c r="B782">
        <f>IF(Journal!$C782="",0,IFERROR(MATCH(Journal!$C782,Markets!$A$5:$A$154,0),0))</f>
        <v>0</v>
      </c>
      <c r="C782">
        <f>IF(B782&gt;0,INDEX(Markets!$C$5:$C$154,B782),"")</f>
        <v>0</v>
      </c>
      <c r="D782">
        <f>IF(B782&gt;0,INDEX(Markets!$F$5:$F$154,B782),"")</f>
        <v>0</v>
      </c>
      <c r="E782">
        <f>IF(B782&gt;0,IF(INDEX(Markets!$G$5:$G$154,B782)="",Journal!$D$4,INDEX(Markets!$G$5:$G$154,B782)),"")</f>
        <v>0</v>
      </c>
      <c r="F782">
        <f>IF(B782&gt;0,N(INDEX(Markets!$H$5:$H$154,B782)),0)</f>
        <v>0</v>
      </c>
      <c r="G782">
        <f>IF(Journal!$D782="LONG",1,IF(Journal!$D782="SHORT",-1,0))</f>
        <v>0</v>
      </c>
      <c r="H782">
        <f>IF(AND(ISNUMBER(Journal!$E782),ISNUMBER(Journal!$F782)),ABS(Journal!$E782-Journal!$F782),"")</f>
        <v>0</v>
      </c>
      <c r="I782">
        <f>IF(NOT(A782),"",IF(Journal!$C782="","INSTRUMENT MISSING",IF(B782=0,"UNKNOWN INSTRUMENT",IF(OR(NOT(ISNUMBER(C782)),NOT(ISNUMBER(D782))),"INSTRUMENT SPECS MISSING",IF(OR(C782&lt;=0,D782&lt;=0),"INSTRUMENT SPECS MISSING",IF(NOT(ISNUMBER(Journal!$E782)),"ENTRY MISSING",IF(NOT(ISNUMBER(Journal!$F782)),"SL MISSING",IF(Journal!$F782=Journal!$E782,"SL = ENTRY",IF(G782=0,"DIRECTION MISSING",IF(G782*(Journal!$E782-Journal!$F782)&lt;=0,"SL WRONG SIDE",IF(NOT(AND(ISNUMBER(Journal!$L782),Journal!$L782&gt;0)),IF(TRUE,"LOTS MISSING","RISK MISSING"),"")))))))))))</f>
        <v>0</v>
      </c>
      <c r="J782">
        <f>IF(NOT(A782),"",IF(I782&lt;&gt;"",I782,IF(AND(ISNUMBER(Journal!$G782),G782*(Journal!$G782-Journal!$E782)&lt;=0),"TP1 WRONG SIDE",IF(AND(ISNUMBER(Journal!$H782),G782*(Journal!$H782-Journal!$E782)&lt;=0),"TP2 WRONG SIDE",IF(AND(ISNUMBER(Journal!$I782),G782*(Journal!$I782-Journal!$E782)&lt;=0),"TP3 WRONG SIDE",IF(Journal!$K782="","OPEN",IF(AND(Journal!$M782&lt;&gt;"",OR(NOT(ISNUMBER(Journal!$M782)),Journal!$M782&lt;=0,Journal!$M782&gt;=1)),"TP1 % INVALID",IF(Journal!$K782="SL","OK",IF(Journal!$K782="TP",IF(ISNUMBER(Journal!$G782),"OK","TP1 MISSING"),IF(Journal!$K782="Manual exit",IF(ISNUMBER(Journal!$J782),"OK","MANUAL MISSING"),IF(Journal!$K782="TP1 + Breakeven",IF(ISNUMBER(Journal!$G782),"OK","TP1 MISSING"),IF(Journal!$K782="TP1 + Manual",IF(ISNUMBER(Journal!$G782),IF(ISNUMBER(Journal!$J782),"OK","MANUAL MISSING"),IF(ISNUMBER(Journal!$J782),"TP1 MISSING","TP1 &amp; MANUAL MISSING")),IF(Journal!$K782="Multiple TP",IF(ISNUMBER(Journal!$G782),IF(ISNUMBER(Journal!$H782),"OK","TP2 MISSING"),IF(ISNUMBER(Journal!$H782),"TP1 MISSING","TP1 &amp; TP2 MISSING")),"UNKNOWN OUTCOME")))))))))))))</f>
        <v>0</v>
      </c>
      <c r="K782">
        <f>J782="OK"</f>
        <v>0</v>
      </c>
      <c r="L782">
        <f>IF(ISNUMBER(Journal!$M782),Journal!$M782,0.5)</f>
        <v>0</v>
      </c>
      <c r="M782">
        <f>IF(NOT(K782),"",G782*IF(Journal!$K782="SL",Journal!$F782-Journal!$E782,IF(Journal!$K782="TP",Journal!$G782-Journal!$E782,IF(Journal!$K782="Manual exit",Journal!$J782-Journal!$E782,IF(Journal!$K782="TP1 + Breakeven",L782*(Journal!$G782-Journal!$E782),IF(Journal!$K782="TP1 + Manual",L782*(Journal!$G782-Journal!$E782)+(1-L782)*(Journal!$J782-Journal!$E782),(Journal!$G782+Journal!$H782+IF(ISNUMBER(Journal!$I782),Journal!$I782,0))/IF(ISNUMBER(Journal!$I782),3,2)-Journal!$E782))))))</f>
        <v>0</v>
      </c>
      <c r="N782">
        <f>IF(K782,Journal!$E782+G782*M782,"")</f>
        <v>0</v>
      </c>
      <c r="O782">
        <f>Q781</f>
        <v>0</v>
      </c>
      <c r="P782">
        <f>IF(OR(NOT(A782),I782&lt;&gt;""),"",Journal!$L782)</f>
        <v>0</v>
      </c>
      <c r="Q782">
        <f>O782+IF(K782,V782,0)</f>
        <v>0</v>
      </c>
      <c r="R782">
        <f>IF(P782="","",H782*P782*C782*D782)</f>
        <v>0</v>
      </c>
      <c r="S782">
        <f>IF(K782,M782*P782*C782*D782,"")</f>
        <v>0</v>
      </c>
      <c r="T782">
        <f>IF(K782,-IF(F782&gt;0,F782*Journal!$E782*P782*C782*D782,P782*E782),"")</f>
        <v>0</v>
      </c>
      <c r="U782">
        <f>IF(K782,IF(S782&gt;0,"W",IF(S782&lt;0,"L","B")),"")</f>
        <v>0</v>
      </c>
      <c r="V782">
        <f>IF(K782,S782+T782,"")</f>
        <v>0</v>
      </c>
      <c r="W782">
        <f>IF(K782,V782/O782,"")</f>
        <v>0</v>
      </c>
      <c r="X782">
        <f>IF(K782,M782/H782,"")</f>
        <v>0</v>
      </c>
      <c r="Y782">
        <f>IF(AND(OR(J782="OK",J782="OPEN"),ISNUMBER(Journal!$G782)),G782*(Journal!$G782-Journal!$E782)/H782,"")</f>
        <v>0</v>
      </c>
      <c r="Z782">
        <f>IF(AA782="","",IF(AND(ISNUMBER(Settings!$D$5),ISNUMBER(Settings!$E$5),IF(Settings!$D$5&lt;=Settings!$E$5,AND(AA782&gt;=Settings!$D$5,AA782&lt;Settings!$E$5),OR(AA782&gt;=Settings!$D$5,AA782&lt;Settings!$E$5))),Settings!$A$5,IF(AND(ISNUMBER(Settings!$D$6),ISNUMBER(Settings!$E$6),IF(Settings!$D$6&lt;=Settings!$E$6,AND(AA782&gt;=Settings!$D$6,AA782&lt;Settings!$E$6),OR(AA782&gt;=Settings!$D$6,AA782&lt;Settings!$E$6))),Settings!$A$6,IF(AND(ISNUMBER(Settings!$D$7),ISNUMBER(Settings!$E$7),IF(Settings!$D$7&lt;=Settings!$E$7,AND(AA782&gt;=Settings!$D$7,AA782&lt;Settings!$E$7),OR(AA782&gt;=Settings!$D$7,AA782&lt;Settings!$E$7))),Settings!$A$7,IF(AND(ISNUMBER(Settings!$D$8),ISNUMBER(Settings!$E$8),IF(Settings!$D$8&lt;=Settings!$E$8,AND(AA782&gt;=Settings!$D$8,AA782&lt;Settings!$E$8),OR(AA782&gt;=Settings!$D$8,AA782&lt;Settings!$E$8))),Settings!$A$8,IF(AND(ISNUMBER(Settings!$D$9),ISNUMBER(Settings!$E$9),IF(Settings!$D$9&lt;=Settings!$E$9,AND(AA782&gt;=Settings!$D$9,AA782&lt;Settings!$E$9),OR(AA782&gt;=Settings!$D$9,AA782&lt;Settings!$E$9))),Settings!$A$9,IF(AND(ISNUMBER(Settings!$D$10),ISNUMBER(Settings!$E$10),IF(Settings!$D$10&lt;=Settings!$E$10,AND(AA782&gt;=Settings!$D$10,AA782&lt;Settings!$E$10),OR(AA782&gt;=Settings!$D$10,AA782&lt;Settings!$E$10))),Settings!$A$10,"")))))))</f>
        <v>0</v>
      </c>
      <c r="AA782">
        <f>IF(AND(A782,ISNUMBER(Journal!$B782)),MOD(ROUND(MOD(Journal!$B782,1)*1440,0)-ROUND(Journal!$D$8*60,0),1440),"")</f>
        <v>0</v>
      </c>
      <c r="AB782">
        <f>IF(G782=1,"LONG",IF(G782=-1,"SHORT",""))</f>
        <v>0</v>
      </c>
      <c r="AC782">
        <f>AC781+IF(K782,1,0)</f>
        <v>0</v>
      </c>
      <c r="AD782">
        <f>IF(K782,AC782,"")</f>
        <v>0</v>
      </c>
      <c r="AE782">
        <f>J782="OPEN"</f>
        <v>0</v>
      </c>
      <c r="AF782">
        <f>AND(J782&lt;&gt;"",J782&lt;&gt;"OK",J782&lt;&gt;"OPEN")</f>
        <v>0</v>
      </c>
      <c r="AH782">
        <v>771</v>
      </c>
      <c r="AI782">
        <f>IF(AH782&gt;$AZ$11,"",IF(AH782=0,Journal!$D$3,INDEX($Q$11:$Q$1010,MATCH(AH782,$AD$11:$AD$1010,0))))</f>
        <v>0</v>
      </c>
      <c r="AJ782">
        <v>772</v>
      </c>
      <c r="AK782">
        <f>IF(AJ782&gt;$AZ$11,"",INDEX($P$11:$P$1010,MATCH(AJ782,$AD$11:$AD$1010,0)))</f>
        <v>0</v>
      </c>
    </row>
    <row r="783" spans="1:37">
      <c r="A783">
        <f>COUNTA(Journal!A783:M783)&gt;0</f>
        <v>0</v>
      </c>
      <c r="B783">
        <f>IF(Journal!$C783="",0,IFERROR(MATCH(Journal!$C783,Markets!$A$5:$A$154,0),0))</f>
        <v>0</v>
      </c>
      <c r="C783">
        <f>IF(B783&gt;0,INDEX(Markets!$C$5:$C$154,B783),"")</f>
        <v>0</v>
      </c>
      <c r="D783">
        <f>IF(B783&gt;0,INDEX(Markets!$F$5:$F$154,B783),"")</f>
        <v>0</v>
      </c>
      <c r="E783">
        <f>IF(B783&gt;0,IF(INDEX(Markets!$G$5:$G$154,B783)="",Journal!$D$4,INDEX(Markets!$G$5:$G$154,B783)),"")</f>
        <v>0</v>
      </c>
      <c r="F783">
        <f>IF(B783&gt;0,N(INDEX(Markets!$H$5:$H$154,B783)),0)</f>
        <v>0</v>
      </c>
      <c r="G783">
        <f>IF(Journal!$D783="LONG",1,IF(Journal!$D783="SHORT",-1,0))</f>
        <v>0</v>
      </c>
      <c r="H783">
        <f>IF(AND(ISNUMBER(Journal!$E783),ISNUMBER(Journal!$F783)),ABS(Journal!$E783-Journal!$F783),"")</f>
        <v>0</v>
      </c>
      <c r="I783">
        <f>IF(NOT(A783),"",IF(Journal!$C783="","INSTRUMENT MISSING",IF(B783=0,"UNKNOWN INSTRUMENT",IF(OR(NOT(ISNUMBER(C783)),NOT(ISNUMBER(D783))),"INSTRUMENT SPECS MISSING",IF(OR(C783&lt;=0,D783&lt;=0),"INSTRUMENT SPECS MISSING",IF(NOT(ISNUMBER(Journal!$E783)),"ENTRY MISSING",IF(NOT(ISNUMBER(Journal!$F783)),"SL MISSING",IF(Journal!$F783=Journal!$E783,"SL = ENTRY",IF(G783=0,"DIRECTION MISSING",IF(G783*(Journal!$E783-Journal!$F783)&lt;=0,"SL WRONG SIDE",IF(NOT(AND(ISNUMBER(Journal!$L783),Journal!$L783&gt;0)),IF(TRUE,"LOTS MISSING","RISK MISSING"),"")))))))))))</f>
        <v>0</v>
      </c>
      <c r="J783">
        <f>IF(NOT(A783),"",IF(I783&lt;&gt;"",I783,IF(AND(ISNUMBER(Journal!$G783),G783*(Journal!$G783-Journal!$E783)&lt;=0),"TP1 WRONG SIDE",IF(AND(ISNUMBER(Journal!$H783),G783*(Journal!$H783-Journal!$E783)&lt;=0),"TP2 WRONG SIDE",IF(AND(ISNUMBER(Journal!$I783),G783*(Journal!$I783-Journal!$E783)&lt;=0),"TP3 WRONG SIDE",IF(Journal!$K783="","OPEN",IF(AND(Journal!$M783&lt;&gt;"",OR(NOT(ISNUMBER(Journal!$M783)),Journal!$M783&lt;=0,Journal!$M783&gt;=1)),"TP1 % INVALID",IF(Journal!$K783="SL","OK",IF(Journal!$K783="TP",IF(ISNUMBER(Journal!$G783),"OK","TP1 MISSING"),IF(Journal!$K783="Manual exit",IF(ISNUMBER(Journal!$J783),"OK","MANUAL MISSING"),IF(Journal!$K783="TP1 + Breakeven",IF(ISNUMBER(Journal!$G783),"OK","TP1 MISSING"),IF(Journal!$K783="TP1 + Manual",IF(ISNUMBER(Journal!$G783),IF(ISNUMBER(Journal!$J783),"OK","MANUAL MISSING"),IF(ISNUMBER(Journal!$J783),"TP1 MISSING","TP1 &amp; MANUAL MISSING")),IF(Journal!$K783="Multiple TP",IF(ISNUMBER(Journal!$G783),IF(ISNUMBER(Journal!$H783),"OK","TP2 MISSING"),IF(ISNUMBER(Journal!$H783),"TP1 MISSING","TP1 &amp; TP2 MISSING")),"UNKNOWN OUTCOME")))))))))))))</f>
        <v>0</v>
      </c>
      <c r="K783">
        <f>J783="OK"</f>
        <v>0</v>
      </c>
      <c r="L783">
        <f>IF(ISNUMBER(Journal!$M783),Journal!$M783,0.5)</f>
        <v>0</v>
      </c>
      <c r="M783">
        <f>IF(NOT(K783),"",G783*IF(Journal!$K783="SL",Journal!$F783-Journal!$E783,IF(Journal!$K783="TP",Journal!$G783-Journal!$E783,IF(Journal!$K783="Manual exit",Journal!$J783-Journal!$E783,IF(Journal!$K783="TP1 + Breakeven",L783*(Journal!$G783-Journal!$E783),IF(Journal!$K783="TP1 + Manual",L783*(Journal!$G783-Journal!$E783)+(1-L783)*(Journal!$J783-Journal!$E783),(Journal!$G783+Journal!$H783+IF(ISNUMBER(Journal!$I783),Journal!$I783,0))/IF(ISNUMBER(Journal!$I783),3,2)-Journal!$E783))))))</f>
        <v>0</v>
      </c>
      <c r="N783">
        <f>IF(K783,Journal!$E783+G783*M783,"")</f>
        <v>0</v>
      </c>
      <c r="O783">
        <f>Q782</f>
        <v>0</v>
      </c>
      <c r="P783">
        <f>IF(OR(NOT(A783),I783&lt;&gt;""),"",Journal!$L783)</f>
        <v>0</v>
      </c>
      <c r="Q783">
        <f>O783+IF(K783,V783,0)</f>
        <v>0</v>
      </c>
      <c r="R783">
        <f>IF(P783="","",H783*P783*C783*D783)</f>
        <v>0</v>
      </c>
      <c r="S783">
        <f>IF(K783,M783*P783*C783*D783,"")</f>
        <v>0</v>
      </c>
      <c r="T783">
        <f>IF(K783,-IF(F783&gt;0,F783*Journal!$E783*P783*C783*D783,P783*E783),"")</f>
        <v>0</v>
      </c>
      <c r="U783">
        <f>IF(K783,IF(S783&gt;0,"W",IF(S783&lt;0,"L","B")),"")</f>
        <v>0</v>
      </c>
      <c r="V783">
        <f>IF(K783,S783+T783,"")</f>
        <v>0</v>
      </c>
      <c r="W783">
        <f>IF(K783,V783/O783,"")</f>
        <v>0</v>
      </c>
      <c r="X783">
        <f>IF(K783,M783/H783,"")</f>
        <v>0</v>
      </c>
      <c r="Y783">
        <f>IF(AND(OR(J783="OK",J783="OPEN"),ISNUMBER(Journal!$G783)),G783*(Journal!$G783-Journal!$E783)/H783,"")</f>
        <v>0</v>
      </c>
      <c r="Z783">
        <f>IF(AA783="","",IF(AND(ISNUMBER(Settings!$D$5),ISNUMBER(Settings!$E$5),IF(Settings!$D$5&lt;=Settings!$E$5,AND(AA783&gt;=Settings!$D$5,AA783&lt;Settings!$E$5),OR(AA783&gt;=Settings!$D$5,AA783&lt;Settings!$E$5))),Settings!$A$5,IF(AND(ISNUMBER(Settings!$D$6),ISNUMBER(Settings!$E$6),IF(Settings!$D$6&lt;=Settings!$E$6,AND(AA783&gt;=Settings!$D$6,AA783&lt;Settings!$E$6),OR(AA783&gt;=Settings!$D$6,AA783&lt;Settings!$E$6))),Settings!$A$6,IF(AND(ISNUMBER(Settings!$D$7),ISNUMBER(Settings!$E$7),IF(Settings!$D$7&lt;=Settings!$E$7,AND(AA783&gt;=Settings!$D$7,AA783&lt;Settings!$E$7),OR(AA783&gt;=Settings!$D$7,AA783&lt;Settings!$E$7))),Settings!$A$7,IF(AND(ISNUMBER(Settings!$D$8),ISNUMBER(Settings!$E$8),IF(Settings!$D$8&lt;=Settings!$E$8,AND(AA783&gt;=Settings!$D$8,AA783&lt;Settings!$E$8),OR(AA783&gt;=Settings!$D$8,AA783&lt;Settings!$E$8))),Settings!$A$8,IF(AND(ISNUMBER(Settings!$D$9),ISNUMBER(Settings!$E$9),IF(Settings!$D$9&lt;=Settings!$E$9,AND(AA783&gt;=Settings!$D$9,AA783&lt;Settings!$E$9),OR(AA783&gt;=Settings!$D$9,AA783&lt;Settings!$E$9))),Settings!$A$9,IF(AND(ISNUMBER(Settings!$D$10),ISNUMBER(Settings!$E$10),IF(Settings!$D$10&lt;=Settings!$E$10,AND(AA783&gt;=Settings!$D$10,AA783&lt;Settings!$E$10),OR(AA783&gt;=Settings!$D$10,AA783&lt;Settings!$E$10))),Settings!$A$10,"")))))))</f>
        <v>0</v>
      </c>
      <c r="AA783">
        <f>IF(AND(A783,ISNUMBER(Journal!$B783)),MOD(ROUND(MOD(Journal!$B783,1)*1440,0)-ROUND(Journal!$D$8*60,0),1440),"")</f>
        <v>0</v>
      </c>
      <c r="AB783">
        <f>IF(G783=1,"LONG",IF(G783=-1,"SHORT",""))</f>
        <v>0</v>
      </c>
      <c r="AC783">
        <f>AC782+IF(K783,1,0)</f>
        <v>0</v>
      </c>
      <c r="AD783">
        <f>IF(K783,AC783,"")</f>
        <v>0</v>
      </c>
      <c r="AE783">
        <f>J783="OPEN"</f>
        <v>0</v>
      </c>
      <c r="AF783">
        <f>AND(J783&lt;&gt;"",J783&lt;&gt;"OK",J783&lt;&gt;"OPEN")</f>
        <v>0</v>
      </c>
      <c r="AH783">
        <v>772</v>
      </c>
      <c r="AI783">
        <f>IF(AH783&gt;$AZ$11,"",IF(AH783=0,Journal!$D$3,INDEX($Q$11:$Q$1010,MATCH(AH783,$AD$11:$AD$1010,0))))</f>
        <v>0</v>
      </c>
      <c r="AJ783">
        <v>773</v>
      </c>
      <c r="AK783">
        <f>IF(AJ783&gt;$AZ$11,"",INDEX($P$11:$P$1010,MATCH(AJ783,$AD$11:$AD$1010,0)))</f>
        <v>0</v>
      </c>
    </row>
    <row r="784" spans="1:37">
      <c r="A784">
        <f>COUNTA(Journal!A784:M784)&gt;0</f>
        <v>0</v>
      </c>
      <c r="B784">
        <f>IF(Journal!$C784="",0,IFERROR(MATCH(Journal!$C784,Markets!$A$5:$A$154,0),0))</f>
        <v>0</v>
      </c>
      <c r="C784">
        <f>IF(B784&gt;0,INDEX(Markets!$C$5:$C$154,B784),"")</f>
        <v>0</v>
      </c>
      <c r="D784">
        <f>IF(B784&gt;0,INDEX(Markets!$F$5:$F$154,B784),"")</f>
        <v>0</v>
      </c>
      <c r="E784">
        <f>IF(B784&gt;0,IF(INDEX(Markets!$G$5:$G$154,B784)="",Journal!$D$4,INDEX(Markets!$G$5:$G$154,B784)),"")</f>
        <v>0</v>
      </c>
      <c r="F784">
        <f>IF(B784&gt;0,N(INDEX(Markets!$H$5:$H$154,B784)),0)</f>
        <v>0</v>
      </c>
      <c r="G784">
        <f>IF(Journal!$D784="LONG",1,IF(Journal!$D784="SHORT",-1,0))</f>
        <v>0</v>
      </c>
      <c r="H784">
        <f>IF(AND(ISNUMBER(Journal!$E784),ISNUMBER(Journal!$F784)),ABS(Journal!$E784-Journal!$F784),"")</f>
        <v>0</v>
      </c>
      <c r="I784">
        <f>IF(NOT(A784),"",IF(Journal!$C784="","INSTRUMENT MISSING",IF(B784=0,"UNKNOWN INSTRUMENT",IF(OR(NOT(ISNUMBER(C784)),NOT(ISNUMBER(D784))),"INSTRUMENT SPECS MISSING",IF(OR(C784&lt;=0,D784&lt;=0),"INSTRUMENT SPECS MISSING",IF(NOT(ISNUMBER(Journal!$E784)),"ENTRY MISSING",IF(NOT(ISNUMBER(Journal!$F784)),"SL MISSING",IF(Journal!$F784=Journal!$E784,"SL = ENTRY",IF(G784=0,"DIRECTION MISSING",IF(G784*(Journal!$E784-Journal!$F784)&lt;=0,"SL WRONG SIDE",IF(NOT(AND(ISNUMBER(Journal!$L784),Journal!$L784&gt;0)),IF(TRUE,"LOTS MISSING","RISK MISSING"),"")))))))))))</f>
        <v>0</v>
      </c>
      <c r="J784">
        <f>IF(NOT(A784),"",IF(I784&lt;&gt;"",I784,IF(AND(ISNUMBER(Journal!$G784),G784*(Journal!$G784-Journal!$E784)&lt;=0),"TP1 WRONG SIDE",IF(AND(ISNUMBER(Journal!$H784),G784*(Journal!$H784-Journal!$E784)&lt;=0),"TP2 WRONG SIDE",IF(AND(ISNUMBER(Journal!$I784),G784*(Journal!$I784-Journal!$E784)&lt;=0),"TP3 WRONG SIDE",IF(Journal!$K784="","OPEN",IF(AND(Journal!$M784&lt;&gt;"",OR(NOT(ISNUMBER(Journal!$M784)),Journal!$M784&lt;=0,Journal!$M784&gt;=1)),"TP1 % INVALID",IF(Journal!$K784="SL","OK",IF(Journal!$K784="TP",IF(ISNUMBER(Journal!$G784),"OK","TP1 MISSING"),IF(Journal!$K784="Manual exit",IF(ISNUMBER(Journal!$J784),"OK","MANUAL MISSING"),IF(Journal!$K784="TP1 + Breakeven",IF(ISNUMBER(Journal!$G784),"OK","TP1 MISSING"),IF(Journal!$K784="TP1 + Manual",IF(ISNUMBER(Journal!$G784),IF(ISNUMBER(Journal!$J784),"OK","MANUAL MISSING"),IF(ISNUMBER(Journal!$J784),"TP1 MISSING","TP1 &amp; MANUAL MISSING")),IF(Journal!$K784="Multiple TP",IF(ISNUMBER(Journal!$G784),IF(ISNUMBER(Journal!$H784),"OK","TP2 MISSING"),IF(ISNUMBER(Journal!$H784),"TP1 MISSING","TP1 &amp; TP2 MISSING")),"UNKNOWN OUTCOME")))))))))))))</f>
        <v>0</v>
      </c>
      <c r="K784">
        <f>J784="OK"</f>
        <v>0</v>
      </c>
      <c r="L784">
        <f>IF(ISNUMBER(Journal!$M784),Journal!$M784,0.5)</f>
        <v>0</v>
      </c>
      <c r="M784">
        <f>IF(NOT(K784),"",G784*IF(Journal!$K784="SL",Journal!$F784-Journal!$E784,IF(Journal!$K784="TP",Journal!$G784-Journal!$E784,IF(Journal!$K784="Manual exit",Journal!$J784-Journal!$E784,IF(Journal!$K784="TP1 + Breakeven",L784*(Journal!$G784-Journal!$E784),IF(Journal!$K784="TP1 + Manual",L784*(Journal!$G784-Journal!$E784)+(1-L784)*(Journal!$J784-Journal!$E784),(Journal!$G784+Journal!$H784+IF(ISNUMBER(Journal!$I784),Journal!$I784,0))/IF(ISNUMBER(Journal!$I784),3,2)-Journal!$E784))))))</f>
        <v>0</v>
      </c>
      <c r="N784">
        <f>IF(K784,Journal!$E784+G784*M784,"")</f>
        <v>0</v>
      </c>
      <c r="O784">
        <f>Q783</f>
        <v>0</v>
      </c>
      <c r="P784">
        <f>IF(OR(NOT(A784),I784&lt;&gt;""),"",Journal!$L784)</f>
        <v>0</v>
      </c>
      <c r="Q784">
        <f>O784+IF(K784,V784,0)</f>
        <v>0</v>
      </c>
      <c r="R784">
        <f>IF(P784="","",H784*P784*C784*D784)</f>
        <v>0</v>
      </c>
      <c r="S784">
        <f>IF(K784,M784*P784*C784*D784,"")</f>
        <v>0</v>
      </c>
      <c r="T784">
        <f>IF(K784,-IF(F784&gt;0,F784*Journal!$E784*P784*C784*D784,P784*E784),"")</f>
        <v>0</v>
      </c>
      <c r="U784">
        <f>IF(K784,IF(S784&gt;0,"W",IF(S784&lt;0,"L","B")),"")</f>
        <v>0</v>
      </c>
      <c r="V784">
        <f>IF(K784,S784+T784,"")</f>
        <v>0</v>
      </c>
      <c r="W784">
        <f>IF(K784,V784/O784,"")</f>
        <v>0</v>
      </c>
      <c r="X784">
        <f>IF(K784,M784/H784,"")</f>
        <v>0</v>
      </c>
      <c r="Y784">
        <f>IF(AND(OR(J784="OK",J784="OPEN"),ISNUMBER(Journal!$G784)),G784*(Journal!$G784-Journal!$E784)/H784,"")</f>
        <v>0</v>
      </c>
      <c r="Z784">
        <f>IF(AA784="","",IF(AND(ISNUMBER(Settings!$D$5),ISNUMBER(Settings!$E$5),IF(Settings!$D$5&lt;=Settings!$E$5,AND(AA784&gt;=Settings!$D$5,AA784&lt;Settings!$E$5),OR(AA784&gt;=Settings!$D$5,AA784&lt;Settings!$E$5))),Settings!$A$5,IF(AND(ISNUMBER(Settings!$D$6),ISNUMBER(Settings!$E$6),IF(Settings!$D$6&lt;=Settings!$E$6,AND(AA784&gt;=Settings!$D$6,AA784&lt;Settings!$E$6),OR(AA784&gt;=Settings!$D$6,AA784&lt;Settings!$E$6))),Settings!$A$6,IF(AND(ISNUMBER(Settings!$D$7),ISNUMBER(Settings!$E$7),IF(Settings!$D$7&lt;=Settings!$E$7,AND(AA784&gt;=Settings!$D$7,AA784&lt;Settings!$E$7),OR(AA784&gt;=Settings!$D$7,AA784&lt;Settings!$E$7))),Settings!$A$7,IF(AND(ISNUMBER(Settings!$D$8),ISNUMBER(Settings!$E$8),IF(Settings!$D$8&lt;=Settings!$E$8,AND(AA784&gt;=Settings!$D$8,AA784&lt;Settings!$E$8),OR(AA784&gt;=Settings!$D$8,AA784&lt;Settings!$E$8))),Settings!$A$8,IF(AND(ISNUMBER(Settings!$D$9),ISNUMBER(Settings!$E$9),IF(Settings!$D$9&lt;=Settings!$E$9,AND(AA784&gt;=Settings!$D$9,AA784&lt;Settings!$E$9),OR(AA784&gt;=Settings!$D$9,AA784&lt;Settings!$E$9))),Settings!$A$9,IF(AND(ISNUMBER(Settings!$D$10),ISNUMBER(Settings!$E$10),IF(Settings!$D$10&lt;=Settings!$E$10,AND(AA784&gt;=Settings!$D$10,AA784&lt;Settings!$E$10),OR(AA784&gt;=Settings!$D$10,AA784&lt;Settings!$E$10))),Settings!$A$10,"")))))))</f>
        <v>0</v>
      </c>
      <c r="AA784">
        <f>IF(AND(A784,ISNUMBER(Journal!$B784)),MOD(ROUND(MOD(Journal!$B784,1)*1440,0)-ROUND(Journal!$D$8*60,0),1440),"")</f>
        <v>0</v>
      </c>
      <c r="AB784">
        <f>IF(G784=1,"LONG",IF(G784=-1,"SHORT",""))</f>
        <v>0</v>
      </c>
      <c r="AC784">
        <f>AC783+IF(K784,1,0)</f>
        <v>0</v>
      </c>
      <c r="AD784">
        <f>IF(K784,AC784,"")</f>
        <v>0</v>
      </c>
      <c r="AE784">
        <f>J784="OPEN"</f>
        <v>0</v>
      </c>
      <c r="AF784">
        <f>AND(J784&lt;&gt;"",J784&lt;&gt;"OK",J784&lt;&gt;"OPEN")</f>
        <v>0</v>
      </c>
      <c r="AH784">
        <v>773</v>
      </c>
      <c r="AI784">
        <f>IF(AH784&gt;$AZ$11,"",IF(AH784=0,Journal!$D$3,INDEX($Q$11:$Q$1010,MATCH(AH784,$AD$11:$AD$1010,0))))</f>
        <v>0</v>
      </c>
      <c r="AJ784">
        <v>774</v>
      </c>
      <c r="AK784">
        <f>IF(AJ784&gt;$AZ$11,"",INDEX($P$11:$P$1010,MATCH(AJ784,$AD$11:$AD$1010,0)))</f>
        <v>0</v>
      </c>
    </row>
    <row r="785" spans="1:37">
      <c r="A785">
        <f>COUNTA(Journal!A785:M785)&gt;0</f>
        <v>0</v>
      </c>
      <c r="B785">
        <f>IF(Journal!$C785="",0,IFERROR(MATCH(Journal!$C785,Markets!$A$5:$A$154,0),0))</f>
        <v>0</v>
      </c>
      <c r="C785">
        <f>IF(B785&gt;0,INDEX(Markets!$C$5:$C$154,B785),"")</f>
        <v>0</v>
      </c>
      <c r="D785">
        <f>IF(B785&gt;0,INDEX(Markets!$F$5:$F$154,B785),"")</f>
        <v>0</v>
      </c>
      <c r="E785">
        <f>IF(B785&gt;0,IF(INDEX(Markets!$G$5:$G$154,B785)="",Journal!$D$4,INDEX(Markets!$G$5:$G$154,B785)),"")</f>
        <v>0</v>
      </c>
      <c r="F785">
        <f>IF(B785&gt;0,N(INDEX(Markets!$H$5:$H$154,B785)),0)</f>
        <v>0</v>
      </c>
      <c r="G785">
        <f>IF(Journal!$D785="LONG",1,IF(Journal!$D785="SHORT",-1,0))</f>
        <v>0</v>
      </c>
      <c r="H785">
        <f>IF(AND(ISNUMBER(Journal!$E785),ISNUMBER(Journal!$F785)),ABS(Journal!$E785-Journal!$F785),"")</f>
        <v>0</v>
      </c>
      <c r="I785">
        <f>IF(NOT(A785),"",IF(Journal!$C785="","INSTRUMENT MISSING",IF(B785=0,"UNKNOWN INSTRUMENT",IF(OR(NOT(ISNUMBER(C785)),NOT(ISNUMBER(D785))),"INSTRUMENT SPECS MISSING",IF(OR(C785&lt;=0,D785&lt;=0),"INSTRUMENT SPECS MISSING",IF(NOT(ISNUMBER(Journal!$E785)),"ENTRY MISSING",IF(NOT(ISNUMBER(Journal!$F785)),"SL MISSING",IF(Journal!$F785=Journal!$E785,"SL = ENTRY",IF(G785=0,"DIRECTION MISSING",IF(G785*(Journal!$E785-Journal!$F785)&lt;=0,"SL WRONG SIDE",IF(NOT(AND(ISNUMBER(Journal!$L785),Journal!$L785&gt;0)),IF(TRUE,"LOTS MISSING","RISK MISSING"),"")))))))))))</f>
        <v>0</v>
      </c>
      <c r="J785">
        <f>IF(NOT(A785),"",IF(I785&lt;&gt;"",I785,IF(AND(ISNUMBER(Journal!$G785),G785*(Journal!$G785-Journal!$E785)&lt;=0),"TP1 WRONG SIDE",IF(AND(ISNUMBER(Journal!$H785),G785*(Journal!$H785-Journal!$E785)&lt;=0),"TP2 WRONG SIDE",IF(AND(ISNUMBER(Journal!$I785),G785*(Journal!$I785-Journal!$E785)&lt;=0),"TP3 WRONG SIDE",IF(Journal!$K785="","OPEN",IF(AND(Journal!$M785&lt;&gt;"",OR(NOT(ISNUMBER(Journal!$M785)),Journal!$M785&lt;=0,Journal!$M785&gt;=1)),"TP1 % INVALID",IF(Journal!$K785="SL","OK",IF(Journal!$K785="TP",IF(ISNUMBER(Journal!$G785),"OK","TP1 MISSING"),IF(Journal!$K785="Manual exit",IF(ISNUMBER(Journal!$J785),"OK","MANUAL MISSING"),IF(Journal!$K785="TP1 + Breakeven",IF(ISNUMBER(Journal!$G785),"OK","TP1 MISSING"),IF(Journal!$K785="TP1 + Manual",IF(ISNUMBER(Journal!$G785),IF(ISNUMBER(Journal!$J785),"OK","MANUAL MISSING"),IF(ISNUMBER(Journal!$J785),"TP1 MISSING","TP1 &amp; MANUAL MISSING")),IF(Journal!$K785="Multiple TP",IF(ISNUMBER(Journal!$G785),IF(ISNUMBER(Journal!$H785),"OK","TP2 MISSING"),IF(ISNUMBER(Journal!$H785),"TP1 MISSING","TP1 &amp; TP2 MISSING")),"UNKNOWN OUTCOME")))))))))))))</f>
        <v>0</v>
      </c>
      <c r="K785">
        <f>J785="OK"</f>
        <v>0</v>
      </c>
      <c r="L785">
        <f>IF(ISNUMBER(Journal!$M785),Journal!$M785,0.5)</f>
        <v>0</v>
      </c>
      <c r="M785">
        <f>IF(NOT(K785),"",G785*IF(Journal!$K785="SL",Journal!$F785-Journal!$E785,IF(Journal!$K785="TP",Journal!$G785-Journal!$E785,IF(Journal!$K785="Manual exit",Journal!$J785-Journal!$E785,IF(Journal!$K785="TP1 + Breakeven",L785*(Journal!$G785-Journal!$E785),IF(Journal!$K785="TP1 + Manual",L785*(Journal!$G785-Journal!$E785)+(1-L785)*(Journal!$J785-Journal!$E785),(Journal!$G785+Journal!$H785+IF(ISNUMBER(Journal!$I785),Journal!$I785,0))/IF(ISNUMBER(Journal!$I785),3,2)-Journal!$E785))))))</f>
        <v>0</v>
      </c>
      <c r="N785">
        <f>IF(K785,Journal!$E785+G785*M785,"")</f>
        <v>0</v>
      </c>
      <c r="O785">
        <f>Q784</f>
        <v>0</v>
      </c>
      <c r="P785">
        <f>IF(OR(NOT(A785),I785&lt;&gt;""),"",Journal!$L785)</f>
        <v>0</v>
      </c>
      <c r="Q785">
        <f>O785+IF(K785,V785,0)</f>
        <v>0</v>
      </c>
      <c r="R785">
        <f>IF(P785="","",H785*P785*C785*D785)</f>
        <v>0</v>
      </c>
      <c r="S785">
        <f>IF(K785,M785*P785*C785*D785,"")</f>
        <v>0</v>
      </c>
      <c r="T785">
        <f>IF(K785,-IF(F785&gt;0,F785*Journal!$E785*P785*C785*D785,P785*E785),"")</f>
        <v>0</v>
      </c>
      <c r="U785">
        <f>IF(K785,IF(S785&gt;0,"W",IF(S785&lt;0,"L","B")),"")</f>
        <v>0</v>
      </c>
      <c r="V785">
        <f>IF(K785,S785+T785,"")</f>
        <v>0</v>
      </c>
      <c r="W785">
        <f>IF(K785,V785/O785,"")</f>
        <v>0</v>
      </c>
      <c r="X785">
        <f>IF(K785,M785/H785,"")</f>
        <v>0</v>
      </c>
      <c r="Y785">
        <f>IF(AND(OR(J785="OK",J785="OPEN"),ISNUMBER(Journal!$G785)),G785*(Journal!$G785-Journal!$E785)/H785,"")</f>
        <v>0</v>
      </c>
      <c r="Z785">
        <f>IF(AA785="","",IF(AND(ISNUMBER(Settings!$D$5),ISNUMBER(Settings!$E$5),IF(Settings!$D$5&lt;=Settings!$E$5,AND(AA785&gt;=Settings!$D$5,AA785&lt;Settings!$E$5),OR(AA785&gt;=Settings!$D$5,AA785&lt;Settings!$E$5))),Settings!$A$5,IF(AND(ISNUMBER(Settings!$D$6),ISNUMBER(Settings!$E$6),IF(Settings!$D$6&lt;=Settings!$E$6,AND(AA785&gt;=Settings!$D$6,AA785&lt;Settings!$E$6),OR(AA785&gt;=Settings!$D$6,AA785&lt;Settings!$E$6))),Settings!$A$6,IF(AND(ISNUMBER(Settings!$D$7),ISNUMBER(Settings!$E$7),IF(Settings!$D$7&lt;=Settings!$E$7,AND(AA785&gt;=Settings!$D$7,AA785&lt;Settings!$E$7),OR(AA785&gt;=Settings!$D$7,AA785&lt;Settings!$E$7))),Settings!$A$7,IF(AND(ISNUMBER(Settings!$D$8),ISNUMBER(Settings!$E$8),IF(Settings!$D$8&lt;=Settings!$E$8,AND(AA785&gt;=Settings!$D$8,AA785&lt;Settings!$E$8),OR(AA785&gt;=Settings!$D$8,AA785&lt;Settings!$E$8))),Settings!$A$8,IF(AND(ISNUMBER(Settings!$D$9),ISNUMBER(Settings!$E$9),IF(Settings!$D$9&lt;=Settings!$E$9,AND(AA785&gt;=Settings!$D$9,AA785&lt;Settings!$E$9),OR(AA785&gt;=Settings!$D$9,AA785&lt;Settings!$E$9))),Settings!$A$9,IF(AND(ISNUMBER(Settings!$D$10),ISNUMBER(Settings!$E$10),IF(Settings!$D$10&lt;=Settings!$E$10,AND(AA785&gt;=Settings!$D$10,AA785&lt;Settings!$E$10),OR(AA785&gt;=Settings!$D$10,AA785&lt;Settings!$E$10))),Settings!$A$10,"")))))))</f>
        <v>0</v>
      </c>
      <c r="AA785">
        <f>IF(AND(A785,ISNUMBER(Journal!$B785)),MOD(ROUND(MOD(Journal!$B785,1)*1440,0)-ROUND(Journal!$D$8*60,0),1440),"")</f>
        <v>0</v>
      </c>
      <c r="AB785">
        <f>IF(G785=1,"LONG",IF(G785=-1,"SHORT",""))</f>
        <v>0</v>
      </c>
      <c r="AC785">
        <f>AC784+IF(K785,1,0)</f>
        <v>0</v>
      </c>
      <c r="AD785">
        <f>IF(K785,AC785,"")</f>
        <v>0</v>
      </c>
      <c r="AE785">
        <f>J785="OPEN"</f>
        <v>0</v>
      </c>
      <c r="AF785">
        <f>AND(J785&lt;&gt;"",J785&lt;&gt;"OK",J785&lt;&gt;"OPEN")</f>
        <v>0</v>
      </c>
      <c r="AH785">
        <v>774</v>
      </c>
      <c r="AI785">
        <f>IF(AH785&gt;$AZ$11,"",IF(AH785=0,Journal!$D$3,INDEX($Q$11:$Q$1010,MATCH(AH785,$AD$11:$AD$1010,0))))</f>
        <v>0</v>
      </c>
      <c r="AJ785">
        <v>775</v>
      </c>
      <c r="AK785">
        <f>IF(AJ785&gt;$AZ$11,"",INDEX($P$11:$P$1010,MATCH(AJ785,$AD$11:$AD$1010,0)))</f>
        <v>0</v>
      </c>
    </row>
    <row r="786" spans="1:37">
      <c r="A786">
        <f>COUNTA(Journal!A786:M786)&gt;0</f>
        <v>0</v>
      </c>
      <c r="B786">
        <f>IF(Journal!$C786="",0,IFERROR(MATCH(Journal!$C786,Markets!$A$5:$A$154,0),0))</f>
        <v>0</v>
      </c>
      <c r="C786">
        <f>IF(B786&gt;0,INDEX(Markets!$C$5:$C$154,B786),"")</f>
        <v>0</v>
      </c>
      <c r="D786">
        <f>IF(B786&gt;0,INDEX(Markets!$F$5:$F$154,B786),"")</f>
        <v>0</v>
      </c>
      <c r="E786">
        <f>IF(B786&gt;0,IF(INDEX(Markets!$G$5:$G$154,B786)="",Journal!$D$4,INDEX(Markets!$G$5:$G$154,B786)),"")</f>
        <v>0</v>
      </c>
      <c r="F786">
        <f>IF(B786&gt;0,N(INDEX(Markets!$H$5:$H$154,B786)),0)</f>
        <v>0</v>
      </c>
      <c r="G786">
        <f>IF(Journal!$D786="LONG",1,IF(Journal!$D786="SHORT",-1,0))</f>
        <v>0</v>
      </c>
      <c r="H786">
        <f>IF(AND(ISNUMBER(Journal!$E786),ISNUMBER(Journal!$F786)),ABS(Journal!$E786-Journal!$F786),"")</f>
        <v>0</v>
      </c>
      <c r="I786">
        <f>IF(NOT(A786),"",IF(Journal!$C786="","INSTRUMENT MISSING",IF(B786=0,"UNKNOWN INSTRUMENT",IF(OR(NOT(ISNUMBER(C786)),NOT(ISNUMBER(D786))),"INSTRUMENT SPECS MISSING",IF(OR(C786&lt;=0,D786&lt;=0),"INSTRUMENT SPECS MISSING",IF(NOT(ISNUMBER(Journal!$E786)),"ENTRY MISSING",IF(NOT(ISNUMBER(Journal!$F786)),"SL MISSING",IF(Journal!$F786=Journal!$E786,"SL = ENTRY",IF(G786=0,"DIRECTION MISSING",IF(G786*(Journal!$E786-Journal!$F786)&lt;=0,"SL WRONG SIDE",IF(NOT(AND(ISNUMBER(Journal!$L786),Journal!$L786&gt;0)),IF(TRUE,"LOTS MISSING","RISK MISSING"),"")))))))))))</f>
        <v>0</v>
      </c>
      <c r="J786">
        <f>IF(NOT(A786),"",IF(I786&lt;&gt;"",I786,IF(AND(ISNUMBER(Journal!$G786),G786*(Journal!$G786-Journal!$E786)&lt;=0),"TP1 WRONG SIDE",IF(AND(ISNUMBER(Journal!$H786),G786*(Journal!$H786-Journal!$E786)&lt;=0),"TP2 WRONG SIDE",IF(AND(ISNUMBER(Journal!$I786),G786*(Journal!$I786-Journal!$E786)&lt;=0),"TP3 WRONG SIDE",IF(Journal!$K786="","OPEN",IF(AND(Journal!$M786&lt;&gt;"",OR(NOT(ISNUMBER(Journal!$M786)),Journal!$M786&lt;=0,Journal!$M786&gt;=1)),"TP1 % INVALID",IF(Journal!$K786="SL","OK",IF(Journal!$K786="TP",IF(ISNUMBER(Journal!$G786),"OK","TP1 MISSING"),IF(Journal!$K786="Manual exit",IF(ISNUMBER(Journal!$J786),"OK","MANUAL MISSING"),IF(Journal!$K786="TP1 + Breakeven",IF(ISNUMBER(Journal!$G786),"OK","TP1 MISSING"),IF(Journal!$K786="TP1 + Manual",IF(ISNUMBER(Journal!$G786),IF(ISNUMBER(Journal!$J786),"OK","MANUAL MISSING"),IF(ISNUMBER(Journal!$J786),"TP1 MISSING","TP1 &amp; MANUAL MISSING")),IF(Journal!$K786="Multiple TP",IF(ISNUMBER(Journal!$G786),IF(ISNUMBER(Journal!$H786),"OK","TP2 MISSING"),IF(ISNUMBER(Journal!$H786),"TP1 MISSING","TP1 &amp; TP2 MISSING")),"UNKNOWN OUTCOME")))))))))))))</f>
        <v>0</v>
      </c>
      <c r="K786">
        <f>J786="OK"</f>
        <v>0</v>
      </c>
      <c r="L786">
        <f>IF(ISNUMBER(Journal!$M786),Journal!$M786,0.5)</f>
        <v>0</v>
      </c>
      <c r="M786">
        <f>IF(NOT(K786),"",G786*IF(Journal!$K786="SL",Journal!$F786-Journal!$E786,IF(Journal!$K786="TP",Journal!$G786-Journal!$E786,IF(Journal!$K786="Manual exit",Journal!$J786-Journal!$E786,IF(Journal!$K786="TP1 + Breakeven",L786*(Journal!$G786-Journal!$E786),IF(Journal!$K786="TP1 + Manual",L786*(Journal!$G786-Journal!$E786)+(1-L786)*(Journal!$J786-Journal!$E786),(Journal!$G786+Journal!$H786+IF(ISNUMBER(Journal!$I786),Journal!$I786,0))/IF(ISNUMBER(Journal!$I786),3,2)-Journal!$E786))))))</f>
        <v>0</v>
      </c>
      <c r="N786">
        <f>IF(K786,Journal!$E786+G786*M786,"")</f>
        <v>0</v>
      </c>
      <c r="O786">
        <f>Q785</f>
        <v>0</v>
      </c>
      <c r="P786">
        <f>IF(OR(NOT(A786),I786&lt;&gt;""),"",Journal!$L786)</f>
        <v>0</v>
      </c>
      <c r="Q786">
        <f>O786+IF(K786,V786,0)</f>
        <v>0</v>
      </c>
      <c r="R786">
        <f>IF(P786="","",H786*P786*C786*D786)</f>
        <v>0</v>
      </c>
      <c r="S786">
        <f>IF(K786,M786*P786*C786*D786,"")</f>
        <v>0</v>
      </c>
      <c r="T786">
        <f>IF(K786,-IF(F786&gt;0,F786*Journal!$E786*P786*C786*D786,P786*E786),"")</f>
        <v>0</v>
      </c>
      <c r="U786">
        <f>IF(K786,IF(S786&gt;0,"W",IF(S786&lt;0,"L","B")),"")</f>
        <v>0</v>
      </c>
      <c r="V786">
        <f>IF(K786,S786+T786,"")</f>
        <v>0</v>
      </c>
      <c r="W786">
        <f>IF(K786,V786/O786,"")</f>
        <v>0</v>
      </c>
      <c r="X786">
        <f>IF(K786,M786/H786,"")</f>
        <v>0</v>
      </c>
      <c r="Y786">
        <f>IF(AND(OR(J786="OK",J786="OPEN"),ISNUMBER(Journal!$G786)),G786*(Journal!$G786-Journal!$E786)/H786,"")</f>
        <v>0</v>
      </c>
      <c r="Z786">
        <f>IF(AA786="","",IF(AND(ISNUMBER(Settings!$D$5),ISNUMBER(Settings!$E$5),IF(Settings!$D$5&lt;=Settings!$E$5,AND(AA786&gt;=Settings!$D$5,AA786&lt;Settings!$E$5),OR(AA786&gt;=Settings!$D$5,AA786&lt;Settings!$E$5))),Settings!$A$5,IF(AND(ISNUMBER(Settings!$D$6),ISNUMBER(Settings!$E$6),IF(Settings!$D$6&lt;=Settings!$E$6,AND(AA786&gt;=Settings!$D$6,AA786&lt;Settings!$E$6),OR(AA786&gt;=Settings!$D$6,AA786&lt;Settings!$E$6))),Settings!$A$6,IF(AND(ISNUMBER(Settings!$D$7),ISNUMBER(Settings!$E$7),IF(Settings!$D$7&lt;=Settings!$E$7,AND(AA786&gt;=Settings!$D$7,AA786&lt;Settings!$E$7),OR(AA786&gt;=Settings!$D$7,AA786&lt;Settings!$E$7))),Settings!$A$7,IF(AND(ISNUMBER(Settings!$D$8),ISNUMBER(Settings!$E$8),IF(Settings!$D$8&lt;=Settings!$E$8,AND(AA786&gt;=Settings!$D$8,AA786&lt;Settings!$E$8),OR(AA786&gt;=Settings!$D$8,AA786&lt;Settings!$E$8))),Settings!$A$8,IF(AND(ISNUMBER(Settings!$D$9),ISNUMBER(Settings!$E$9),IF(Settings!$D$9&lt;=Settings!$E$9,AND(AA786&gt;=Settings!$D$9,AA786&lt;Settings!$E$9),OR(AA786&gt;=Settings!$D$9,AA786&lt;Settings!$E$9))),Settings!$A$9,IF(AND(ISNUMBER(Settings!$D$10),ISNUMBER(Settings!$E$10),IF(Settings!$D$10&lt;=Settings!$E$10,AND(AA786&gt;=Settings!$D$10,AA786&lt;Settings!$E$10),OR(AA786&gt;=Settings!$D$10,AA786&lt;Settings!$E$10))),Settings!$A$10,"")))))))</f>
        <v>0</v>
      </c>
      <c r="AA786">
        <f>IF(AND(A786,ISNUMBER(Journal!$B786)),MOD(ROUND(MOD(Journal!$B786,1)*1440,0)-ROUND(Journal!$D$8*60,0),1440),"")</f>
        <v>0</v>
      </c>
      <c r="AB786">
        <f>IF(G786=1,"LONG",IF(G786=-1,"SHORT",""))</f>
        <v>0</v>
      </c>
      <c r="AC786">
        <f>AC785+IF(K786,1,0)</f>
        <v>0</v>
      </c>
      <c r="AD786">
        <f>IF(K786,AC786,"")</f>
        <v>0</v>
      </c>
      <c r="AE786">
        <f>J786="OPEN"</f>
        <v>0</v>
      </c>
      <c r="AF786">
        <f>AND(J786&lt;&gt;"",J786&lt;&gt;"OK",J786&lt;&gt;"OPEN")</f>
        <v>0</v>
      </c>
      <c r="AH786">
        <v>775</v>
      </c>
      <c r="AI786">
        <f>IF(AH786&gt;$AZ$11,"",IF(AH786=0,Journal!$D$3,INDEX($Q$11:$Q$1010,MATCH(AH786,$AD$11:$AD$1010,0))))</f>
        <v>0</v>
      </c>
      <c r="AJ786">
        <v>776</v>
      </c>
      <c r="AK786">
        <f>IF(AJ786&gt;$AZ$11,"",INDEX($P$11:$P$1010,MATCH(AJ786,$AD$11:$AD$1010,0)))</f>
        <v>0</v>
      </c>
    </row>
    <row r="787" spans="1:37">
      <c r="A787">
        <f>COUNTA(Journal!A787:M787)&gt;0</f>
        <v>0</v>
      </c>
      <c r="B787">
        <f>IF(Journal!$C787="",0,IFERROR(MATCH(Journal!$C787,Markets!$A$5:$A$154,0),0))</f>
        <v>0</v>
      </c>
      <c r="C787">
        <f>IF(B787&gt;0,INDEX(Markets!$C$5:$C$154,B787),"")</f>
        <v>0</v>
      </c>
      <c r="D787">
        <f>IF(B787&gt;0,INDEX(Markets!$F$5:$F$154,B787),"")</f>
        <v>0</v>
      </c>
      <c r="E787">
        <f>IF(B787&gt;0,IF(INDEX(Markets!$G$5:$G$154,B787)="",Journal!$D$4,INDEX(Markets!$G$5:$G$154,B787)),"")</f>
        <v>0</v>
      </c>
      <c r="F787">
        <f>IF(B787&gt;0,N(INDEX(Markets!$H$5:$H$154,B787)),0)</f>
        <v>0</v>
      </c>
      <c r="G787">
        <f>IF(Journal!$D787="LONG",1,IF(Journal!$D787="SHORT",-1,0))</f>
        <v>0</v>
      </c>
      <c r="H787">
        <f>IF(AND(ISNUMBER(Journal!$E787),ISNUMBER(Journal!$F787)),ABS(Journal!$E787-Journal!$F787),"")</f>
        <v>0</v>
      </c>
      <c r="I787">
        <f>IF(NOT(A787),"",IF(Journal!$C787="","INSTRUMENT MISSING",IF(B787=0,"UNKNOWN INSTRUMENT",IF(OR(NOT(ISNUMBER(C787)),NOT(ISNUMBER(D787))),"INSTRUMENT SPECS MISSING",IF(OR(C787&lt;=0,D787&lt;=0),"INSTRUMENT SPECS MISSING",IF(NOT(ISNUMBER(Journal!$E787)),"ENTRY MISSING",IF(NOT(ISNUMBER(Journal!$F787)),"SL MISSING",IF(Journal!$F787=Journal!$E787,"SL = ENTRY",IF(G787=0,"DIRECTION MISSING",IF(G787*(Journal!$E787-Journal!$F787)&lt;=0,"SL WRONG SIDE",IF(NOT(AND(ISNUMBER(Journal!$L787),Journal!$L787&gt;0)),IF(TRUE,"LOTS MISSING","RISK MISSING"),"")))))))))))</f>
        <v>0</v>
      </c>
      <c r="J787">
        <f>IF(NOT(A787),"",IF(I787&lt;&gt;"",I787,IF(AND(ISNUMBER(Journal!$G787),G787*(Journal!$G787-Journal!$E787)&lt;=0),"TP1 WRONG SIDE",IF(AND(ISNUMBER(Journal!$H787),G787*(Journal!$H787-Journal!$E787)&lt;=0),"TP2 WRONG SIDE",IF(AND(ISNUMBER(Journal!$I787),G787*(Journal!$I787-Journal!$E787)&lt;=0),"TP3 WRONG SIDE",IF(Journal!$K787="","OPEN",IF(AND(Journal!$M787&lt;&gt;"",OR(NOT(ISNUMBER(Journal!$M787)),Journal!$M787&lt;=0,Journal!$M787&gt;=1)),"TP1 % INVALID",IF(Journal!$K787="SL","OK",IF(Journal!$K787="TP",IF(ISNUMBER(Journal!$G787),"OK","TP1 MISSING"),IF(Journal!$K787="Manual exit",IF(ISNUMBER(Journal!$J787),"OK","MANUAL MISSING"),IF(Journal!$K787="TP1 + Breakeven",IF(ISNUMBER(Journal!$G787),"OK","TP1 MISSING"),IF(Journal!$K787="TP1 + Manual",IF(ISNUMBER(Journal!$G787),IF(ISNUMBER(Journal!$J787),"OK","MANUAL MISSING"),IF(ISNUMBER(Journal!$J787),"TP1 MISSING","TP1 &amp; MANUAL MISSING")),IF(Journal!$K787="Multiple TP",IF(ISNUMBER(Journal!$G787),IF(ISNUMBER(Journal!$H787),"OK","TP2 MISSING"),IF(ISNUMBER(Journal!$H787),"TP1 MISSING","TP1 &amp; TP2 MISSING")),"UNKNOWN OUTCOME")))))))))))))</f>
        <v>0</v>
      </c>
      <c r="K787">
        <f>J787="OK"</f>
        <v>0</v>
      </c>
      <c r="L787">
        <f>IF(ISNUMBER(Journal!$M787),Journal!$M787,0.5)</f>
        <v>0</v>
      </c>
      <c r="M787">
        <f>IF(NOT(K787),"",G787*IF(Journal!$K787="SL",Journal!$F787-Journal!$E787,IF(Journal!$K787="TP",Journal!$G787-Journal!$E787,IF(Journal!$K787="Manual exit",Journal!$J787-Journal!$E787,IF(Journal!$K787="TP1 + Breakeven",L787*(Journal!$G787-Journal!$E787),IF(Journal!$K787="TP1 + Manual",L787*(Journal!$G787-Journal!$E787)+(1-L787)*(Journal!$J787-Journal!$E787),(Journal!$G787+Journal!$H787+IF(ISNUMBER(Journal!$I787),Journal!$I787,0))/IF(ISNUMBER(Journal!$I787),3,2)-Journal!$E787))))))</f>
        <v>0</v>
      </c>
      <c r="N787">
        <f>IF(K787,Journal!$E787+G787*M787,"")</f>
        <v>0</v>
      </c>
      <c r="O787">
        <f>Q786</f>
        <v>0</v>
      </c>
      <c r="P787">
        <f>IF(OR(NOT(A787),I787&lt;&gt;""),"",Journal!$L787)</f>
        <v>0</v>
      </c>
      <c r="Q787">
        <f>O787+IF(K787,V787,0)</f>
        <v>0</v>
      </c>
      <c r="R787">
        <f>IF(P787="","",H787*P787*C787*D787)</f>
        <v>0</v>
      </c>
      <c r="S787">
        <f>IF(K787,M787*P787*C787*D787,"")</f>
        <v>0</v>
      </c>
      <c r="T787">
        <f>IF(K787,-IF(F787&gt;0,F787*Journal!$E787*P787*C787*D787,P787*E787),"")</f>
        <v>0</v>
      </c>
      <c r="U787">
        <f>IF(K787,IF(S787&gt;0,"W",IF(S787&lt;0,"L","B")),"")</f>
        <v>0</v>
      </c>
      <c r="V787">
        <f>IF(K787,S787+T787,"")</f>
        <v>0</v>
      </c>
      <c r="W787">
        <f>IF(K787,V787/O787,"")</f>
        <v>0</v>
      </c>
      <c r="X787">
        <f>IF(K787,M787/H787,"")</f>
        <v>0</v>
      </c>
      <c r="Y787">
        <f>IF(AND(OR(J787="OK",J787="OPEN"),ISNUMBER(Journal!$G787)),G787*(Journal!$G787-Journal!$E787)/H787,"")</f>
        <v>0</v>
      </c>
      <c r="Z787">
        <f>IF(AA787="","",IF(AND(ISNUMBER(Settings!$D$5),ISNUMBER(Settings!$E$5),IF(Settings!$D$5&lt;=Settings!$E$5,AND(AA787&gt;=Settings!$D$5,AA787&lt;Settings!$E$5),OR(AA787&gt;=Settings!$D$5,AA787&lt;Settings!$E$5))),Settings!$A$5,IF(AND(ISNUMBER(Settings!$D$6),ISNUMBER(Settings!$E$6),IF(Settings!$D$6&lt;=Settings!$E$6,AND(AA787&gt;=Settings!$D$6,AA787&lt;Settings!$E$6),OR(AA787&gt;=Settings!$D$6,AA787&lt;Settings!$E$6))),Settings!$A$6,IF(AND(ISNUMBER(Settings!$D$7),ISNUMBER(Settings!$E$7),IF(Settings!$D$7&lt;=Settings!$E$7,AND(AA787&gt;=Settings!$D$7,AA787&lt;Settings!$E$7),OR(AA787&gt;=Settings!$D$7,AA787&lt;Settings!$E$7))),Settings!$A$7,IF(AND(ISNUMBER(Settings!$D$8),ISNUMBER(Settings!$E$8),IF(Settings!$D$8&lt;=Settings!$E$8,AND(AA787&gt;=Settings!$D$8,AA787&lt;Settings!$E$8),OR(AA787&gt;=Settings!$D$8,AA787&lt;Settings!$E$8))),Settings!$A$8,IF(AND(ISNUMBER(Settings!$D$9),ISNUMBER(Settings!$E$9),IF(Settings!$D$9&lt;=Settings!$E$9,AND(AA787&gt;=Settings!$D$9,AA787&lt;Settings!$E$9),OR(AA787&gt;=Settings!$D$9,AA787&lt;Settings!$E$9))),Settings!$A$9,IF(AND(ISNUMBER(Settings!$D$10),ISNUMBER(Settings!$E$10),IF(Settings!$D$10&lt;=Settings!$E$10,AND(AA787&gt;=Settings!$D$10,AA787&lt;Settings!$E$10),OR(AA787&gt;=Settings!$D$10,AA787&lt;Settings!$E$10))),Settings!$A$10,"")))))))</f>
        <v>0</v>
      </c>
      <c r="AA787">
        <f>IF(AND(A787,ISNUMBER(Journal!$B787)),MOD(ROUND(MOD(Journal!$B787,1)*1440,0)-ROUND(Journal!$D$8*60,0),1440),"")</f>
        <v>0</v>
      </c>
      <c r="AB787">
        <f>IF(G787=1,"LONG",IF(G787=-1,"SHORT",""))</f>
        <v>0</v>
      </c>
      <c r="AC787">
        <f>AC786+IF(K787,1,0)</f>
        <v>0</v>
      </c>
      <c r="AD787">
        <f>IF(K787,AC787,"")</f>
        <v>0</v>
      </c>
      <c r="AE787">
        <f>J787="OPEN"</f>
        <v>0</v>
      </c>
      <c r="AF787">
        <f>AND(J787&lt;&gt;"",J787&lt;&gt;"OK",J787&lt;&gt;"OPEN")</f>
        <v>0</v>
      </c>
      <c r="AH787">
        <v>776</v>
      </c>
      <c r="AI787">
        <f>IF(AH787&gt;$AZ$11,"",IF(AH787=0,Journal!$D$3,INDEX($Q$11:$Q$1010,MATCH(AH787,$AD$11:$AD$1010,0))))</f>
        <v>0</v>
      </c>
      <c r="AJ787">
        <v>777</v>
      </c>
      <c r="AK787">
        <f>IF(AJ787&gt;$AZ$11,"",INDEX($P$11:$P$1010,MATCH(AJ787,$AD$11:$AD$1010,0)))</f>
        <v>0</v>
      </c>
    </row>
    <row r="788" spans="1:37">
      <c r="A788">
        <f>COUNTA(Journal!A788:M788)&gt;0</f>
        <v>0</v>
      </c>
      <c r="B788">
        <f>IF(Journal!$C788="",0,IFERROR(MATCH(Journal!$C788,Markets!$A$5:$A$154,0),0))</f>
        <v>0</v>
      </c>
      <c r="C788">
        <f>IF(B788&gt;0,INDEX(Markets!$C$5:$C$154,B788),"")</f>
        <v>0</v>
      </c>
      <c r="D788">
        <f>IF(B788&gt;0,INDEX(Markets!$F$5:$F$154,B788),"")</f>
        <v>0</v>
      </c>
      <c r="E788">
        <f>IF(B788&gt;0,IF(INDEX(Markets!$G$5:$G$154,B788)="",Journal!$D$4,INDEX(Markets!$G$5:$G$154,B788)),"")</f>
        <v>0</v>
      </c>
      <c r="F788">
        <f>IF(B788&gt;0,N(INDEX(Markets!$H$5:$H$154,B788)),0)</f>
        <v>0</v>
      </c>
      <c r="G788">
        <f>IF(Journal!$D788="LONG",1,IF(Journal!$D788="SHORT",-1,0))</f>
        <v>0</v>
      </c>
      <c r="H788">
        <f>IF(AND(ISNUMBER(Journal!$E788),ISNUMBER(Journal!$F788)),ABS(Journal!$E788-Journal!$F788),"")</f>
        <v>0</v>
      </c>
      <c r="I788">
        <f>IF(NOT(A788),"",IF(Journal!$C788="","INSTRUMENT MISSING",IF(B788=0,"UNKNOWN INSTRUMENT",IF(OR(NOT(ISNUMBER(C788)),NOT(ISNUMBER(D788))),"INSTRUMENT SPECS MISSING",IF(OR(C788&lt;=0,D788&lt;=0),"INSTRUMENT SPECS MISSING",IF(NOT(ISNUMBER(Journal!$E788)),"ENTRY MISSING",IF(NOT(ISNUMBER(Journal!$F788)),"SL MISSING",IF(Journal!$F788=Journal!$E788,"SL = ENTRY",IF(G788=0,"DIRECTION MISSING",IF(G788*(Journal!$E788-Journal!$F788)&lt;=0,"SL WRONG SIDE",IF(NOT(AND(ISNUMBER(Journal!$L788),Journal!$L788&gt;0)),IF(TRUE,"LOTS MISSING","RISK MISSING"),"")))))))))))</f>
        <v>0</v>
      </c>
      <c r="J788">
        <f>IF(NOT(A788),"",IF(I788&lt;&gt;"",I788,IF(AND(ISNUMBER(Journal!$G788),G788*(Journal!$G788-Journal!$E788)&lt;=0),"TP1 WRONG SIDE",IF(AND(ISNUMBER(Journal!$H788),G788*(Journal!$H788-Journal!$E788)&lt;=0),"TP2 WRONG SIDE",IF(AND(ISNUMBER(Journal!$I788),G788*(Journal!$I788-Journal!$E788)&lt;=0),"TP3 WRONG SIDE",IF(Journal!$K788="","OPEN",IF(AND(Journal!$M788&lt;&gt;"",OR(NOT(ISNUMBER(Journal!$M788)),Journal!$M788&lt;=0,Journal!$M788&gt;=1)),"TP1 % INVALID",IF(Journal!$K788="SL","OK",IF(Journal!$K788="TP",IF(ISNUMBER(Journal!$G788),"OK","TP1 MISSING"),IF(Journal!$K788="Manual exit",IF(ISNUMBER(Journal!$J788),"OK","MANUAL MISSING"),IF(Journal!$K788="TP1 + Breakeven",IF(ISNUMBER(Journal!$G788),"OK","TP1 MISSING"),IF(Journal!$K788="TP1 + Manual",IF(ISNUMBER(Journal!$G788),IF(ISNUMBER(Journal!$J788),"OK","MANUAL MISSING"),IF(ISNUMBER(Journal!$J788),"TP1 MISSING","TP1 &amp; MANUAL MISSING")),IF(Journal!$K788="Multiple TP",IF(ISNUMBER(Journal!$G788),IF(ISNUMBER(Journal!$H788),"OK","TP2 MISSING"),IF(ISNUMBER(Journal!$H788),"TP1 MISSING","TP1 &amp; TP2 MISSING")),"UNKNOWN OUTCOME")))))))))))))</f>
        <v>0</v>
      </c>
      <c r="K788">
        <f>J788="OK"</f>
        <v>0</v>
      </c>
      <c r="L788">
        <f>IF(ISNUMBER(Journal!$M788),Journal!$M788,0.5)</f>
        <v>0</v>
      </c>
      <c r="M788">
        <f>IF(NOT(K788),"",G788*IF(Journal!$K788="SL",Journal!$F788-Journal!$E788,IF(Journal!$K788="TP",Journal!$G788-Journal!$E788,IF(Journal!$K788="Manual exit",Journal!$J788-Journal!$E788,IF(Journal!$K788="TP1 + Breakeven",L788*(Journal!$G788-Journal!$E788),IF(Journal!$K788="TP1 + Manual",L788*(Journal!$G788-Journal!$E788)+(1-L788)*(Journal!$J788-Journal!$E788),(Journal!$G788+Journal!$H788+IF(ISNUMBER(Journal!$I788),Journal!$I788,0))/IF(ISNUMBER(Journal!$I788),3,2)-Journal!$E788))))))</f>
        <v>0</v>
      </c>
      <c r="N788">
        <f>IF(K788,Journal!$E788+G788*M788,"")</f>
        <v>0</v>
      </c>
      <c r="O788">
        <f>Q787</f>
        <v>0</v>
      </c>
      <c r="P788">
        <f>IF(OR(NOT(A788),I788&lt;&gt;""),"",Journal!$L788)</f>
        <v>0</v>
      </c>
      <c r="Q788">
        <f>O788+IF(K788,V788,0)</f>
        <v>0</v>
      </c>
      <c r="R788">
        <f>IF(P788="","",H788*P788*C788*D788)</f>
        <v>0</v>
      </c>
      <c r="S788">
        <f>IF(K788,M788*P788*C788*D788,"")</f>
        <v>0</v>
      </c>
      <c r="T788">
        <f>IF(K788,-IF(F788&gt;0,F788*Journal!$E788*P788*C788*D788,P788*E788),"")</f>
        <v>0</v>
      </c>
      <c r="U788">
        <f>IF(K788,IF(S788&gt;0,"W",IF(S788&lt;0,"L","B")),"")</f>
        <v>0</v>
      </c>
      <c r="V788">
        <f>IF(K788,S788+T788,"")</f>
        <v>0</v>
      </c>
      <c r="W788">
        <f>IF(K788,V788/O788,"")</f>
        <v>0</v>
      </c>
      <c r="X788">
        <f>IF(K788,M788/H788,"")</f>
        <v>0</v>
      </c>
      <c r="Y788">
        <f>IF(AND(OR(J788="OK",J788="OPEN"),ISNUMBER(Journal!$G788)),G788*(Journal!$G788-Journal!$E788)/H788,"")</f>
        <v>0</v>
      </c>
      <c r="Z788">
        <f>IF(AA788="","",IF(AND(ISNUMBER(Settings!$D$5),ISNUMBER(Settings!$E$5),IF(Settings!$D$5&lt;=Settings!$E$5,AND(AA788&gt;=Settings!$D$5,AA788&lt;Settings!$E$5),OR(AA788&gt;=Settings!$D$5,AA788&lt;Settings!$E$5))),Settings!$A$5,IF(AND(ISNUMBER(Settings!$D$6),ISNUMBER(Settings!$E$6),IF(Settings!$D$6&lt;=Settings!$E$6,AND(AA788&gt;=Settings!$D$6,AA788&lt;Settings!$E$6),OR(AA788&gt;=Settings!$D$6,AA788&lt;Settings!$E$6))),Settings!$A$6,IF(AND(ISNUMBER(Settings!$D$7),ISNUMBER(Settings!$E$7),IF(Settings!$D$7&lt;=Settings!$E$7,AND(AA788&gt;=Settings!$D$7,AA788&lt;Settings!$E$7),OR(AA788&gt;=Settings!$D$7,AA788&lt;Settings!$E$7))),Settings!$A$7,IF(AND(ISNUMBER(Settings!$D$8),ISNUMBER(Settings!$E$8),IF(Settings!$D$8&lt;=Settings!$E$8,AND(AA788&gt;=Settings!$D$8,AA788&lt;Settings!$E$8),OR(AA788&gt;=Settings!$D$8,AA788&lt;Settings!$E$8))),Settings!$A$8,IF(AND(ISNUMBER(Settings!$D$9),ISNUMBER(Settings!$E$9),IF(Settings!$D$9&lt;=Settings!$E$9,AND(AA788&gt;=Settings!$D$9,AA788&lt;Settings!$E$9),OR(AA788&gt;=Settings!$D$9,AA788&lt;Settings!$E$9))),Settings!$A$9,IF(AND(ISNUMBER(Settings!$D$10),ISNUMBER(Settings!$E$10),IF(Settings!$D$10&lt;=Settings!$E$10,AND(AA788&gt;=Settings!$D$10,AA788&lt;Settings!$E$10),OR(AA788&gt;=Settings!$D$10,AA788&lt;Settings!$E$10))),Settings!$A$10,"")))))))</f>
        <v>0</v>
      </c>
      <c r="AA788">
        <f>IF(AND(A788,ISNUMBER(Journal!$B788)),MOD(ROUND(MOD(Journal!$B788,1)*1440,0)-ROUND(Journal!$D$8*60,0),1440),"")</f>
        <v>0</v>
      </c>
      <c r="AB788">
        <f>IF(G788=1,"LONG",IF(G788=-1,"SHORT",""))</f>
        <v>0</v>
      </c>
      <c r="AC788">
        <f>AC787+IF(K788,1,0)</f>
        <v>0</v>
      </c>
      <c r="AD788">
        <f>IF(K788,AC788,"")</f>
        <v>0</v>
      </c>
      <c r="AE788">
        <f>J788="OPEN"</f>
        <v>0</v>
      </c>
      <c r="AF788">
        <f>AND(J788&lt;&gt;"",J788&lt;&gt;"OK",J788&lt;&gt;"OPEN")</f>
        <v>0</v>
      </c>
      <c r="AH788">
        <v>777</v>
      </c>
      <c r="AI788">
        <f>IF(AH788&gt;$AZ$11,"",IF(AH788=0,Journal!$D$3,INDEX($Q$11:$Q$1010,MATCH(AH788,$AD$11:$AD$1010,0))))</f>
        <v>0</v>
      </c>
      <c r="AJ788">
        <v>778</v>
      </c>
      <c r="AK788">
        <f>IF(AJ788&gt;$AZ$11,"",INDEX($P$11:$P$1010,MATCH(AJ788,$AD$11:$AD$1010,0)))</f>
        <v>0</v>
      </c>
    </row>
    <row r="789" spans="1:37">
      <c r="A789">
        <f>COUNTA(Journal!A789:M789)&gt;0</f>
        <v>0</v>
      </c>
      <c r="B789">
        <f>IF(Journal!$C789="",0,IFERROR(MATCH(Journal!$C789,Markets!$A$5:$A$154,0),0))</f>
        <v>0</v>
      </c>
      <c r="C789">
        <f>IF(B789&gt;0,INDEX(Markets!$C$5:$C$154,B789),"")</f>
        <v>0</v>
      </c>
      <c r="D789">
        <f>IF(B789&gt;0,INDEX(Markets!$F$5:$F$154,B789),"")</f>
        <v>0</v>
      </c>
      <c r="E789">
        <f>IF(B789&gt;0,IF(INDEX(Markets!$G$5:$G$154,B789)="",Journal!$D$4,INDEX(Markets!$G$5:$G$154,B789)),"")</f>
        <v>0</v>
      </c>
      <c r="F789">
        <f>IF(B789&gt;0,N(INDEX(Markets!$H$5:$H$154,B789)),0)</f>
        <v>0</v>
      </c>
      <c r="G789">
        <f>IF(Journal!$D789="LONG",1,IF(Journal!$D789="SHORT",-1,0))</f>
        <v>0</v>
      </c>
      <c r="H789">
        <f>IF(AND(ISNUMBER(Journal!$E789),ISNUMBER(Journal!$F789)),ABS(Journal!$E789-Journal!$F789),"")</f>
        <v>0</v>
      </c>
      <c r="I789">
        <f>IF(NOT(A789),"",IF(Journal!$C789="","INSTRUMENT MISSING",IF(B789=0,"UNKNOWN INSTRUMENT",IF(OR(NOT(ISNUMBER(C789)),NOT(ISNUMBER(D789))),"INSTRUMENT SPECS MISSING",IF(OR(C789&lt;=0,D789&lt;=0),"INSTRUMENT SPECS MISSING",IF(NOT(ISNUMBER(Journal!$E789)),"ENTRY MISSING",IF(NOT(ISNUMBER(Journal!$F789)),"SL MISSING",IF(Journal!$F789=Journal!$E789,"SL = ENTRY",IF(G789=0,"DIRECTION MISSING",IF(G789*(Journal!$E789-Journal!$F789)&lt;=0,"SL WRONG SIDE",IF(NOT(AND(ISNUMBER(Journal!$L789),Journal!$L789&gt;0)),IF(TRUE,"LOTS MISSING","RISK MISSING"),"")))))))))))</f>
        <v>0</v>
      </c>
      <c r="J789">
        <f>IF(NOT(A789),"",IF(I789&lt;&gt;"",I789,IF(AND(ISNUMBER(Journal!$G789),G789*(Journal!$G789-Journal!$E789)&lt;=0),"TP1 WRONG SIDE",IF(AND(ISNUMBER(Journal!$H789),G789*(Journal!$H789-Journal!$E789)&lt;=0),"TP2 WRONG SIDE",IF(AND(ISNUMBER(Journal!$I789),G789*(Journal!$I789-Journal!$E789)&lt;=0),"TP3 WRONG SIDE",IF(Journal!$K789="","OPEN",IF(AND(Journal!$M789&lt;&gt;"",OR(NOT(ISNUMBER(Journal!$M789)),Journal!$M789&lt;=0,Journal!$M789&gt;=1)),"TP1 % INVALID",IF(Journal!$K789="SL","OK",IF(Journal!$K789="TP",IF(ISNUMBER(Journal!$G789),"OK","TP1 MISSING"),IF(Journal!$K789="Manual exit",IF(ISNUMBER(Journal!$J789),"OK","MANUAL MISSING"),IF(Journal!$K789="TP1 + Breakeven",IF(ISNUMBER(Journal!$G789),"OK","TP1 MISSING"),IF(Journal!$K789="TP1 + Manual",IF(ISNUMBER(Journal!$G789),IF(ISNUMBER(Journal!$J789),"OK","MANUAL MISSING"),IF(ISNUMBER(Journal!$J789),"TP1 MISSING","TP1 &amp; MANUAL MISSING")),IF(Journal!$K789="Multiple TP",IF(ISNUMBER(Journal!$G789),IF(ISNUMBER(Journal!$H789),"OK","TP2 MISSING"),IF(ISNUMBER(Journal!$H789),"TP1 MISSING","TP1 &amp; TP2 MISSING")),"UNKNOWN OUTCOME")))))))))))))</f>
        <v>0</v>
      </c>
      <c r="K789">
        <f>J789="OK"</f>
        <v>0</v>
      </c>
      <c r="L789">
        <f>IF(ISNUMBER(Journal!$M789),Journal!$M789,0.5)</f>
        <v>0</v>
      </c>
      <c r="M789">
        <f>IF(NOT(K789),"",G789*IF(Journal!$K789="SL",Journal!$F789-Journal!$E789,IF(Journal!$K789="TP",Journal!$G789-Journal!$E789,IF(Journal!$K789="Manual exit",Journal!$J789-Journal!$E789,IF(Journal!$K789="TP1 + Breakeven",L789*(Journal!$G789-Journal!$E789),IF(Journal!$K789="TP1 + Manual",L789*(Journal!$G789-Journal!$E789)+(1-L789)*(Journal!$J789-Journal!$E789),(Journal!$G789+Journal!$H789+IF(ISNUMBER(Journal!$I789),Journal!$I789,0))/IF(ISNUMBER(Journal!$I789),3,2)-Journal!$E789))))))</f>
        <v>0</v>
      </c>
      <c r="N789">
        <f>IF(K789,Journal!$E789+G789*M789,"")</f>
        <v>0</v>
      </c>
      <c r="O789">
        <f>Q788</f>
        <v>0</v>
      </c>
      <c r="P789">
        <f>IF(OR(NOT(A789),I789&lt;&gt;""),"",Journal!$L789)</f>
        <v>0</v>
      </c>
      <c r="Q789">
        <f>O789+IF(K789,V789,0)</f>
        <v>0</v>
      </c>
      <c r="R789">
        <f>IF(P789="","",H789*P789*C789*D789)</f>
        <v>0</v>
      </c>
      <c r="S789">
        <f>IF(K789,M789*P789*C789*D789,"")</f>
        <v>0</v>
      </c>
      <c r="T789">
        <f>IF(K789,-IF(F789&gt;0,F789*Journal!$E789*P789*C789*D789,P789*E789),"")</f>
        <v>0</v>
      </c>
      <c r="U789">
        <f>IF(K789,IF(S789&gt;0,"W",IF(S789&lt;0,"L","B")),"")</f>
        <v>0</v>
      </c>
      <c r="V789">
        <f>IF(K789,S789+T789,"")</f>
        <v>0</v>
      </c>
      <c r="W789">
        <f>IF(K789,V789/O789,"")</f>
        <v>0</v>
      </c>
      <c r="X789">
        <f>IF(K789,M789/H789,"")</f>
        <v>0</v>
      </c>
      <c r="Y789">
        <f>IF(AND(OR(J789="OK",J789="OPEN"),ISNUMBER(Journal!$G789)),G789*(Journal!$G789-Journal!$E789)/H789,"")</f>
        <v>0</v>
      </c>
      <c r="Z789">
        <f>IF(AA789="","",IF(AND(ISNUMBER(Settings!$D$5),ISNUMBER(Settings!$E$5),IF(Settings!$D$5&lt;=Settings!$E$5,AND(AA789&gt;=Settings!$D$5,AA789&lt;Settings!$E$5),OR(AA789&gt;=Settings!$D$5,AA789&lt;Settings!$E$5))),Settings!$A$5,IF(AND(ISNUMBER(Settings!$D$6),ISNUMBER(Settings!$E$6),IF(Settings!$D$6&lt;=Settings!$E$6,AND(AA789&gt;=Settings!$D$6,AA789&lt;Settings!$E$6),OR(AA789&gt;=Settings!$D$6,AA789&lt;Settings!$E$6))),Settings!$A$6,IF(AND(ISNUMBER(Settings!$D$7),ISNUMBER(Settings!$E$7),IF(Settings!$D$7&lt;=Settings!$E$7,AND(AA789&gt;=Settings!$D$7,AA789&lt;Settings!$E$7),OR(AA789&gt;=Settings!$D$7,AA789&lt;Settings!$E$7))),Settings!$A$7,IF(AND(ISNUMBER(Settings!$D$8),ISNUMBER(Settings!$E$8),IF(Settings!$D$8&lt;=Settings!$E$8,AND(AA789&gt;=Settings!$D$8,AA789&lt;Settings!$E$8),OR(AA789&gt;=Settings!$D$8,AA789&lt;Settings!$E$8))),Settings!$A$8,IF(AND(ISNUMBER(Settings!$D$9),ISNUMBER(Settings!$E$9),IF(Settings!$D$9&lt;=Settings!$E$9,AND(AA789&gt;=Settings!$D$9,AA789&lt;Settings!$E$9),OR(AA789&gt;=Settings!$D$9,AA789&lt;Settings!$E$9))),Settings!$A$9,IF(AND(ISNUMBER(Settings!$D$10),ISNUMBER(Settings!$E$10),IF(Settings!$D$10&lt;=Settings!$E$10,AND(AA789&gt;=Settings!$D$10,AA789&lt;Settings!$E$10),OR(AA789&gt;=Settings!$D$10,AA789&lt;Settings!$E$10))),Settings!$A$10,"")))))))</f>
        <v>0</v>
      </c>
      <c r="AA789">
        <f>IF(AND(A789,ISNUMBER(Journal!$B789)),MOD(ROUND(MOD(Journal!$B789,1)*1440,0)-ROUND(Journal!$D$8*60,0),1440),"")</f>
        <v>0</v>
      </c>
      <c r="AB789">
        <f>IF(G789=1,"LONG",IF(G789=-1,"SHORT",""))</f>
        <v>0</v>
      </c>
      <c r="AC789">
        <f>AC788+IF(K789,1,0)</f>
        <v>0</v>
      </c>
      <c r="AD789">
        <f>IF(K789,AC789,"")</f>
        <v>0</v>
      </c>
      <c r="AE789">
        <f>J789="OPEN"</f>
        <v>0</v>
      </c>
      <c r="AF789">
        <f>AND(J789&lt;&gt;"",J789&lt;&gt;"OK",J789&lt;&gt;"OPEN")</f>
        <v>0</v>
      </c>
      <c r="AH789">
        <v>778</v>
      </c>
      <c r="AI789">
        <f>IF(AH789&gt;$AZ$11,"",IF(AH789=0,Journal!$D$3,INDEX($Q$11:$Q$1010,MATCH(AH789,$AD$11:$AD$1010,0))))</f>
        <v>0</v>
      </c>
      <c r="AJ789">
        <v>779</v>
      </c>
      <c r="AK789">
        <f>IF(AJ789&gt;$AZ$11,"",INDEX($P$11:$P$1010,MATCH(AJ789,$AD$11:$AD$1010,0)))</f>
        <v>0</v>
      </c>
    </row>
    <row r="790" spans="1:37">
      <c r="A790">
        <f>COUNTA(Journal!A790:M790)&gt;0</f>
        <v>0</v>
      </c>
      <c r="B790">
        <f>IF(Journal!$C790="",0,IFERROR(MATCH(Journal!$C790,Markets!$A$5:$A$154,0),0))</f>
        <v>0</v>
      </c>
      <c r="C790">
        <f>IF(B790&gt;0,INDEX(Markets!$C$5:$C$154,B790),"")</f>
        <v>0</v>
      </c>
      <c r="D790">
        <f>IF(B790&gt;0,INDEX(Markets!$F$5:$F$154,B790),"")</f>
        <v>0</v>
      </c>
      <c r="E790">
        <f>IF(B790&gt;0,IF(INDEX(Markets!$G$5:$G$154,B790)="",Journal!$D$4,INDEX(Markets!$G$5:$G$154,B790)),"")</f>
        <v>0</v>
      </c>
      <c r="F790">
        <f>IF(B790&gt;0,N(INDEX(Markets!$H$5:$H$154,B790)),0)</f>
        <v>0</v>
      </c>
      <c r="G790">
        <f>IF(Journal!$D790="LONG",1,IF(Journal!$D790="SHORT",-1,0))</f>
        <v>0</v>
      </c>
      <c r="H790">
        <f>IF(AND(ISNUMBER(Journal!$E790),ISNUMBER(Journal!$F790)),ABS(Journal!$E790-Journal!$F790),"")</f>
        <v>0</v>
      </c>
      <c r="I790">
        <f>IF(NOT(A790),"",IF(Journal!$C790="","INSTRUMENT MISSING",IF(B790=0,"UNKNOWN INSTRUMENT",IF(OR(NOT(ISNUMBER(C790)),NOT(ISNUMBER(D790))),"INSTRUMENT SPECS MISSING",IF(OR(C790&lt;=0,D790&lt;=0),"INSTRUMENT SPECS MISSING",IF(NOT(ISNUMBER(Journal!$E790)),"ENTRY MISSING",IF(NOT(ISNUMBER(Journal!$F790)),"SL MISSING",IF(Journal!$F790=Journal!$E790,"SL = ENTRY",IF(G790=0,"DIRECTION MISSING",IF(G790*(Journal!$E790-Journal!$F790)&lt;=0,"SL WRONG SIDE",IF(NOT(AND(ISNUMBER(Journal!$L790),Journal!$L790&gt;0)),IF(TRUE,"LOTS MISSING","RISK MISSING"),"")))))))))))</f>
        <v>0</v>
      </c>
      <c r="J790">
        <f>IF(NOT(A790),"",IF(I790&lt;&gt;"",I790,IF(AND(ISNUMBER(Journal!$G790),G790*(Journal!$G790-Journal!$E790)&lt;=0),"TP1 WRONG SIDE",IF(AND(ISNUMBER(Journal!$H790),G790*(Journal!$H790-Journal!$E790)&lt;=0),"TP2 WRONG SIDE",IF(AND(ISNUMBER(Journal!$I790),G790*(Journal!$I790-Journal!$E790)&lt;=0),"TP3 WRONG SIDE",IF(Journal!$K790="","OPEN",IF(AND(Journal!$M790&lt;&gt;"",OR(NOT(ISNUMBER(Journal!$M790)),Journal!$M790&lt;=0,Journal!$M790&gt;=1)),"TP1 % INVALID",IF(Journal!$K790="SL","OK",IF(Journal!$K790="TP",IF(ISNUMBER(Journal!$G790),"OK","TP1 MISSING"),IF(Journal!$K790="Manual exit",IF(ISNUMBER(Journal!$J790),"OK","MANUAL MISSING"),IF(Journal!$K790="TP1 + Breakeven",IF(ISNUMBER(Journal!$G790),"OK","TP1 MISSING"),IF(Journal!$K790="TP1 + Manual",IF(ISNUMBER(Journal!$G790),IF(ISNUMBER(Journal!$J790),"OK","MANUAL MISSING"),IF(ISNUMBER(Journal!$J790),"TP1 MISSING","TP1 &amp; MANUAL MISSING")),IF(Journal!$K790="Multiple TP",IF(ISNUMBER(Journal!$G790),IF(ISNUMBER(Journal!$H790),"OK","TP2 MISSING"),IF(ISNUMBER(Journal!$H790),"TP1 MISSING","TP1 &amp; TP2 MISSING")),"UNKNOWN OUTCOME")))))))))))))</f>
        <v>0</v>
      </c>
      <c r="K790">
        <f>J790="OK"</f>
        <v>0</v>
      </c>
      <c r="L790">
        <f>IF(ISNUMBER(Journal!$M790),Journal!$M790,0.5)</f>
        <v>0</v>
      </c>
      <c r="M790">
        <f>IF(NOT(K790),"",G790*IF(Journal!$K790="SL",Journal!$F790-Journal!$E790,IF(Journal!$K790="TP",Journal!$G790-Journal!$E790,IF(Journal!$K790="Manual exit",Journal!$J790-Journal!$E790,IF(Journal!$K790="TP1 + Breakeven",L790*(Journal!$G790-Journal!$E790),IF(Journal!$K790="TP1 + Manual",L790*(Journal!$G790-Journal!$E790)+(1-L790)*(Journal!$J790-Journal!$E790),(Journal!$G790+Journal!$H790+IF(ISNUMBER(Journal!$I790),Journal!$I790,0))/IF(ISNUMBER(Journal!$I790),3,2)-Journal!$E790))))))</f>
        <v>0</v>
      </c>
      <c r="N790">
        <f>IF(K790,Journal!$E790+G790*M790,"")</f>
        <v>0</v>
      </c>
      <c r="O790">
        <f>Q789</f>
        <v>0</v>
      </c>
      <c r="P790">
        <f>IF(OR(NOT(A790),I790&lt;&gt;""),"",Journal!$L790)</f>
        <v>0</v>
      </c>
      <c r="Q790">
        <f>O790+IF(K790,V790,0)</f>
        <v>0</v>
      </c>
      <c r="R790">
        <f>IF(P790="","",H790*P790*C790*D790)</f>
        <v>0</v>
      </c>
      <c r="S790">
        <f>IF(K790,M790*P790*C790*D790,"")</f>
        <v>0</v>
      </c>
      <c r="T790">
        <f>IF(K790,-IF(F790&gt;0,F790*Journal!$E790*P790*C790*D790,P790*E790),"")</f>
        <v>0</v>
      </c>
      <c r="U790">
        <f>IF(K790,IF(S790&gt;0,"W",IF(S790&lt;0,"L","B")),"")</f>
        <v>0</v>
      </c>
      <c r="V790">
        <f>IF(K790,S790+T790,"")</f>
        <v>0</v>
      </c>
      <c r="W790">
        <f>IF(K790,V790/O790,"")</f>
        <v>0</v>
      </c>
      <c r="X790">
        <f>IF(K790,M790/H790,"")</f>
        <v>0</v>
      </c>
      <c r="Y790">
        <f>IF(AND(OR(J790="OK",J790="OPEN"),ISNUMBER(Journal!$G790)),G790*(Journal!$G790-Journal!$E790)/H790,"")</f>
        <v>0</v>
      </c>
      <c r="Z790">
        <f>IF(AA790="","",IF(AND(ISNUMBER(Settings!$D$5),ISNUMBER(Settings!$E$5),IF(Settings!$D$5&lt;=Settings!$E$5,AND(AA790&gt;=Settings!$D$5,AA790&lt;Settings!$E$5),OR(AA790&gt;=Settings!$D$5,AA790&lt;Settings!$E$5))),Settings!$A$5,IF(AND(ISNUMBER(Settings!$D$6),ISNUMBER(Settings!$E$6),IF(Settings!$D$6&lt;=Settings!$E$6,AND(AA790&gt;=Settings!$D$6,AA790&lt;Settings!$E$6),OR(AA790&gt;=Settings!$D$6,AA790&lt;Settings!$E$6))),Settings!$A$6,IF(AND(ISNUMBER(Settings!$D$7),ISNUMBER(Settings!$E$7),IF(Settings!$D$7&lt;=Settings!$E$7,AND(AA790&gt;=Settings!$D$7,AA790&lt;Settings!$E$7),OR(AA790&gt;=Settings!$D$7,AA790&lt;Settings!$E$7))),Settings!$A$7,IF(AND(ISNUMBER(Settings!$D$8),ISNUMBER(Settings!$E$8),IF(Settings!$D$8&lt;=Settings!$E$8,AND(AA790&gt;=Settings!$D$8,AA790&lt;Settings!$E$8),OR(AA790&gt;=Settings!$D$8,AA790&lt;Settings!$E$8))),Settings!$A$8,IF(AND(ISNUMBER(Settings!$D$9),ISNUMBER(Settings!$E$9),IF(Settings!$D$9&lt;=Settings!$E$9,AND(AA790&gt;=Settings!$D$9,AA790&lt;Settings!$E$9),OR(AA790&gt;=Settings!$D$9,AA790&lt;Settings!$E$9))),Settings!$A$9,IF(AND(ISNUMBER(Settings!$D$10),ISNUMBER(Settings!$E$10),IF(Settings!$D$10&lt;=Settings!$E$10,AND(AA790&gt;=Settings!$D$10,AA790&lt;Settings!$E$10),OR(AA790&gt;=Settings!$D$10,AA790&lt;Settings!$E$10))),Settings!$A$10,"")))))))</f>
        <v>0</v>
      </c>
      <c r="AA790">
        <f>IF(AND(A790,ISNUMBER(Journal!$B790)),MOD(ROUND(MOD(Journal!$B790,1)*1440,0)-ROUND(Journal!$D$8*60,0),1440),"")</f>
        <v>0</v>
      </c>
      <c r="AB790">
        <f>IF(G790=1,"LONG",IF(G790=-1,"SHORT",""))</f>
        <v>0</v>
      </c>
      <c r="AC790">
        <f>AC789+IF(K790,1,0)</f>
        <v>0</v>
      </c>
      <c r="AD790">
        <f>IF(K790,AC790,"")</f>
        <v>0</v>
      </c>
      <c r="AE790">
        <f>J790="OPEN"</f>
        <v>0</v>
      </c>
      <c r="AF790">
        <f>AND(J790&lt;&gt;"",J790&lt;&gt;"OK",J790&lt;&gt;"OPEN")</f>
        <v>0</v>
      </c>
      <c r="AH790">
        <v>779</v>
      </c>
      <c r="AI790">
        <f>IF(AH790&gt;$AZ$11,"",IF(AH790=0,Journal!$D$3,INDEX($Q$11:$Q$1010,MATCH(AH790,$AD$11:$AD$1010,0))))</f>
        <v>0</v>
      </c>
      <c r="AJ790">
        <v>780</v>
      </c>
      <c r="AK790">
        <f>IF(AJ790&gt;$AZ$11,"",INDEX($P$11:$P$1010,MATCH(AJ790,$AD$11:$AD$1010,0)))</f>
        <v>0</v>
      </c>
    </row>
    <row r="791" spans="1:37">
      <c r="A791">
        <f>COUNTA(Journal!A791:M791)&gt;0</f>
        <v>0</v>
      </c>
      <c r="B791">
        <f>IF(Journal!$C791="",0,IFERROR(MATCH(Journal!$C791,Markets!$A$5:$A$154,0),0))</f>
        <v>0</v>
      </c>
      <c r="C791">
        <f>IF(B791&gt;0,INDEX(Markets!$C$5:$C$154,B791),"")</f>
        <v>0</v>
      </c>
      <c r="D791">
        <f>IF(B791&gt;0,INDEX(Markets!$F$5:$F$154,B791),"")</f>
        <v>0</v>
      </c>
      <c r="E791">
        <f>IF(B791&gt;0,IF(INDEX(Markets!$G$5:$G$154,B791)="",Journal!$D$4,INDEX(Markets!$G$5:$G$154,B791)),"")</f>
        <v>0</v>
      </c>
      <c r="F791">
        <f>IF(B791&gt;0,N(INDEX(Markets!$H$5:$H$154,B791)),0)</f>
        <v>0</v>
      </c>
      <c r="G791">
        <f>IF(Journal!$D791="LONG",1,IF(Journal!$D791="SHORT",-1,0))</f>
        <v>0</v>
      </c>
      <c r="H791">
        <f>IF(AND(ISNUMBER(Journal!$E791),ISNUMBER(Journal!$F791)),ABS(Journal!$E791-Journal!$F791),"")</f>
        <v>0</v>
      </c>
      <c r="I791">
        <f>IF(NOT(A791),"",IF(Journal!$C791="","INSTRUMENT MISSING",IF(B791=0,"UNKNOWN INSTRUMENT",IF(OR(NOT(ISNUMBER(C791)),NOT(ISNUMBER(D791))),"INSTRUMENT SPECS MISSING",IF(OR(C791&lt;=0,D791&lt;=0),"INSTRUMENT SPECS MISSING",IF(NOT(ISNUMBER(Journal!$E791)),"ENTRY MISSING",IF(NOT(ISNUMBER(Journal!$F791)),"SL MISSING",IF(Journal!$F791=Journal!$E791,"SL = ENTRY",IF(G791=0,"DIRECTION MISSING",IF(G791*(Journal!$E791-Journal!$F791)&lt;=0,"SL WRONG SIDE",IF(NOT(AND(ISNUMBER(Journal!$L791),Journal!$L791&gt;0)),IF(TRUE,"LOTS MISSING","RISK MISSING"),"")))))))))))</f>
        <v>0</v>
      </c>
      <c r="J791">
        <f>IF(NOT(A791),"",IF(I791&lt;&gt;"",I791,IF(AND(ISNUMBER(Journal!$G791),G791*(Journal!$G791-Journal!$E791)&lt;=0),"TP1 WRONG SIDE",IF(AND(ISNUMBER(Journal!$H791),G791*(Journal!$H791-Journal!$E791)&lt;=0),"TP2 WRONG SIDE",IF(AND(ISNUMBER(Journal!$I791),G791*(Journal!$I791-Journal!$E791)&lt;=0),"TP3 WRONG SIDE",IF(Journal!$K791="","OPEN",IF(AND(Journal!$M791&lt;&gt;"",OR(NOT(ISNUMBER(Journal!$M791)),Journal!$M791&lt;=0,Journal!$M791&gt;=1)),"TP1 % INVALID",IF(Journal!$K791="SL","OK",IF(Journal!$K791="TP",IF(ISNUMBER(Journal!$G791),"OK","TP1 MISSING"),IF(Journal!$K791="Manual exit",IF(ISNUMBER(Journal!$J791),"OK","MANUAL MISSING"),IF(Journal!$K791="TP1 + Breakeven",IF(ISNUMBER(Journal!$G791),"OK","TP1 MISSING"),IF(Journal!$K791="TP1 + Manual",IF(ISNUMBER(Journal!$G791),IF(ISNUMBER(Journal!$J791),"OK","MANUAL MISSING"),IF(ISNUMBER(Journal!$J791),"TP1 MISSING","TP1 &amp; MANUAL MISSING")),IF(Journal!$K791="Multiple TP",IF(ISNUMBER(Journal!$G791),IF(ISNUMBER(Journal!$H791),"OK","TP2 MISSING"),IF(ISNUMBER(Journal!$H791),"TP1 MISSING","TP1 &amp; TP2 MISSING")),"UNKNOWN OUTCOME")))))))))))))</f>
        <v>0</v>
      </c>
      <c r="K791">
        <f>J791="OK"</f>
        <v>0</v>
      </c>
      <c r="L791">
        <f>IF(ISNUMBER(Journal!$M791),Journal!$M791,0.5)</f>
        <v>0</v>
      </c>
      <c r="M791">
        <f>IF(NOT(K791),"",G791*IF(Journal!$K791="SL",Journal!$F791-Journal!$E791,IF(Journal!$K791="TP",Journal!$G791-Journal!$E791,IF(Journal!$K791="Manual exit",Journal!$J791-Journal!$E791,IF(Journal!$K791="TP1 + Breakeven",L791*(Journal!$G791-Journal!$E791),IF(Journal!$K791="TP1 + Manual",L791*(Journal!$G791-Journal!$E791)+(1-L791)*(Journal!$J791-Journal!$E791),(Journal!$G791+Journal!$H791+IF(ISNUMBER(Journal!$I791),Journal!$I791,0))/IF(ISNUMBER(Journal!$I791),3,2)-Journal!$E791))))))</f>
        <v>0</v>
      </c>
      <c r="N791">
        <f>IF(K791,Journal!$E791+G791*M791,"")</f>
        <v>0</v>
      </c>
      <c r="O791">
        <f>Q790</f>
        <v>0</v>
      </c>
      <c r="P791">
        <f>IF(OR(NOT(A791),I791&lt;&gt;""),"",Journal!$L791)</f>
        <v>0</v>
      </c>
      <c r="Q791">
        <f>O791+IF(K791,V791,0)</f>
        <v>0</v>
      </c>
      <c r="R791">
        <f>IF(P791="","",H791*P791*C791*D791)</f>
        <v>0</v>
      </c>
      <c r="S791">
        <f>IF(K791,M791*P791*C791*D791,"")</f>
        <v>0</v>
      </c>
      <c r="T791">
        <f>IF(K791,-IF(F791&gt;0,F791*Journal!$E791*P791*C791*D791,P791*E791),"")</f>
        <v>0</v>
      </c>
      <c r="U791">
        <f>IF(K791,IF(S791&gt;0,"W",IF(S791&lt;0,"L","B")),"")</f>
        <v>0</v>
      </c>
      <c r="V791">
        <f>IF(K791,S791+T791,"")</f>
        <v>0</v>
      </c>
      <c r="W791">
        <f>IF(K791,V791/O791,"")</f>
        <v>0</v>
      </c>
      <c r="X791">
        <f>IF(K791,M791/H791,"")</f>
        <v>0</v>
      </c>
      <c r="Y791">
        <f>IF(AND(OR(J791="OK",J791="OPEN"),ISNUMBER(Journal!$G791)),G791*(Journal!$G791-Journal!$E791)/H791,"")</f>
        <v>0</v>
      </c>
      <c r="Z791">
        <f>IF(AA791="","",IF(AND(ISNUMBER(Settings!$D$5),ISNUMBER(Settings!$E$5),IF(Settings!$D$5&lt;=Settings!$E$5,AND(AA791&gt;=Settings!$D$5,AA791&lt;Settings!$E$5),OR(AA791&gt;=Settings!$D$5,AA791&lt;Settings!$E$5))),Settings!$A$5,IF(AND(ISNUMBER(Settings!$D$6),ISNUMBER(Settings!$E$6),IF(Settings!$D$6&lt;=Settings!$E$6,AND(AA791&gt;=Settings!$D$6,AA791&lt;Settings!$E$6),OR(AA791&gt;=Settings!$D$6,AA791&lt;Settings!$E$6))),Settings!$A$6,IF(AND(ISNUMBER(Settings!$D$7),ISNUMBER(Settings!$E$7),IF(Settings!$D$7&lt;=Settings!$E$7,AND(AA791&gt;=Settings!$D$7,AA791&lt;Settings!$E$7),OR(AA791&gt;=Settings!$D$7,AA791&lt;Settings!$E$7))),Settings!$A$7,IF(AND(ISNUMBER(Settings!$D$8),ISNUMBER(Settings!$E$8),IF(Settings!$D$8&lt;=Settings!$E$8,AND(AA791&gt;=Settings!$D$8,AA791&lt;Settings!$E$8),OR(AA791&gt;=Settings!$D$8,AA791&lt;Settings!$E$8))),Settings!$A$8,IF(AND(ISNUMBER(Settings!$D$9),ISNUMBER(Settings!$E$9),IF(Settings!$D$9&lt;=Settings!$E$9,AND(AA791&gt;=Settings!$D$9,AA791&lt;Settings!$E$9),OR(AA791&gt;=Settings!$D$9,AA791&lt;Settings!$E$9))),Settings!$A$9,IF(AND(ISNUMBER(Settings!$D$10),ISNUMBER(Settings!$E$10),IF(Settings!$D$10&lt;=Settings!$E$10,AND(AA791&gt;=Settings!$D$10,AA791&lt;Settings!$E$10),OR(AA791&gt;=Settings!$D$10,AA791&lt;Settings!$E$10))),Settings!$A$10,"")))))))</f>
        <v>0</v>
      </c>
      <c r="AA791">
        <f>IF(AND(A791,ISNUMBER(Journal!$B791)),MOD(ROUND(MOD(Journal!$B791,1)*1440,0)-ROUND(Journal!$D$8*60,0),1440),"")</f>
        <v>0</v>
      </c>
      <c r="AB791">
        <f>IF(G791=1,"LONG",IF(G791=-1,"SHORT",""))</f>
        <v>0</v>
      </c>
      <c r="AC791">
        <f>AC790+IF(K791,1,0)</f>
        <v>0</v>
      </c>
      <c r="AD791">
        <f>IF(K791,AC791,"")</f>
        <v>0</v>
      </c>
      <c r="AE791">
        <f>J791="OPEN"</f>
        <v>0</v>
      </c>
      <c r="AF791">
        <f>AND(J791&lt;&gt;"",J791&lt;&gt;"OK",J791&lt;&gt;"OPEN")</f>
        <v>0</v>
      </c>
      <c r="AH791">
        <v>780</v>
      </c>
      <c r="AI791">
        <f>IF(AH791&gt;$AZ$11,"",IF(AH791=0,Journal!$D$3,INDEX($Q$11:$Q$1010,MATCH(AH791,$AD$11:$AD$1010,0))))</f>
        <v>0</v>
      </c>
      <c r="AJ791">
        <v>781</v>
      </c>
      <c r="AK791">
        <f>IF(AJ791&gt;$AZ$11,"",INDEX($P$11:$P$1010,MATCH(AJ791,$AD$11:$AD$1010,0)))</f>
        <v>0</v>
      </c>
    </row>
    <row r="792" spans="1:37">
      <c r="A792">
        <f>COUNTA(Journal!A792:M792)&gt;0</f>
        <v>0</v>
      </c>
      <c r="B792">
        <f>IF(Journal!$C792="",0,IFERROR(MATCH(Journal!$C792,Markets!$A$5:$A$154,0),0))</f>
        <v>0</v>
      </c>
      <c r="C792">
        <f>IF(B792&gt;0,INDEX(Markets!$C$5:$C$154,B792),"")</f>
        <v>0</v>
      </c>
      <c r="D792">
        <f>IF(B792&gt;0,INDEX(Markets!$F$5:$F$154,B792),"")</f>
        <v>0</v>
      </c>
      <c r="E792">
        <f>IF(B792&gt;0,IF(INDEX(Markets!$G$5:$G$154,B792)="",Journal!$D$4,INDEX(Markets!$G$5:$G$154,B792)),"")</f>
        <v>0</v>
      </c>
      <c r="F792">
        <f>IF(B792&gt;0,N(INDEX(Markets!$H$5:$H$154,B792)),0)</f>
        <v>0</v>
      </c>
      <c r="G792">
        <f>IF(Journal!$D792="LONG",1,IF(Journal!$D792="SHORT",-1,0))</f>
        <v>0</v>
      </c>
      <c r="H792">
        <f>IF(AND(ISNUMBER(Journal!$E792),ISNUMBER(Journal!$F792)),ABS(Journal!$E792-Journal!$F792),"")</f>
        <v>0</v>
      </c>
      <c r="I792">
        <f>IF(NOT(A792),"",IF(Journal!$C792="","INSTRUMENT MISSING",IF(B792=0,"UNKNOWN INSTRUMENT",IF(OR(NOT(ISNUMBER(C792)),NOT(ISNUMBER(D792))),"INSTRUMENT SPECS MISSING",IF(OR(C792&lt;=0,D792&lt;=0),"INSTRUMENT SPECS MISSING",IF(NOT(ISNUMBER(Journal!$E792)),"ENTRY MISSING",IF(NOT(ISNUMBER(Journal!$F792)),"SL MISSING",IF(Journal!$F792=Journal!$E792,"SL = ENTRY",IF(G792=0,"DIRECTION MISSING",IF(G792*(Journal!$E792-Journal!$F792)&lt;=0,"SL WRONG SIDE",IF(NOT(AND(ISNUMBER(Journal!$L792),Journal!$L792&gt;0)),IF(TRUE,"LOTS MISSING","RISK MISSING"),"")))))))))))</f>
        <v>0</v>
      </c>
      <c r="J792">
        <f>IF(NOT(A792),"",IF(I792&lt;&gt;"",I792,IF(AND(ISNUMBER(Journal!$G792),G792*(Journal!$G792-Journal!$E792)&lt;=0),"TP1 WRONG SIDE",IF(AND(ISNUMBER(Journal!$H792),G792*(Journal!$H792-Journal!$E792)&lt;=0),"TP2 WRONG SIDE",IF(AND(ISNUMBER(Journal!$I792),G792*(Journal!$I792-Journal!$E792)&lt;=0),"TP3 WRONG SIDE",IF(Journal!$K792="","OPEN",IF(AND(Journal!$M792&lt;&gt;"",OR(NOT(ISNUMBER(Journal!$M792)),Journal!$M792&lt;=0,Journal!$M792&gt;=1)),"TP1 % INVALID",IF(Journal!$K792="SL","OK",IF(Journal!$K792="TP",IF(ISNUMBER(Journal!$G792),"OK","TP1 MISSING"),IF(Journal!$K792="Manual exit",IF(ISNUMBER(Journal!$J792),"OK","MANUAL MISSING"),IF(Journal!$K792="TP1 + Breakeven",IF(ISNUMBER(Journal!$G792),"OK","TP1 MISSING"),IF(Journal!$K792="TP1 + Manual",IF(ISNUMBER(Journal!$G792),IF(ISNUMBER(Journal!$J792),"OK","MANUAL MISSING"),IF(ISNUMBER(Journal!$J792),"TP1 MISSING","TP1 &amp; MANUAL MISSING")),IF(Journal!$K792="Multiple TP",IF(ISNUMBER(Journal!$G792),IF(ISNUMBER(Journal!$H792),"OK","TP2 MISSING"),IF(ISNUMBER(Journal!$H792),"TP1 MISSING","TP1 &amp; TP2 MISSING")),"UNKNOWN OUTCOME")))))))))))))</f>
        <v>0</v>
      </c>
      <c r="K792">
        <f>J792="OK"</f>
        <v>0</v>
      </c>
      <c r="L792">
        <f>IF(ISNUMBER(Journal!$M792),Journal!$M792,0.5)</f>
        <v>0</v>
      </c>
      <c r="M792">
        <f>IF(NOT(K792),"",G792*IF(Journal!$K792="SL",Journal!$F792-Journal!$E792,IF(Journal!$K792="TP",Journal!$G792-Journal!$E792,IF(Journal!$K792="Manual exit",Journal!$J792-Journal!$E792,IF(Journal!$K792="TP1 + Breakeven",L792*(Journal!$G792-Journal!$E792),IF(Journal!$K792="TP1 + Manual",L792*(Journal!$G792-Journal!$E792)+(1-L792)*(Journal!$J792-Journal!$E792),(Journal!$G792+Journal!$H792+IF(ISNUMBER(Journal!$I792),Journal!$I792,0))/IF(ISNUMBER(Journal!$I792),3,2)-Journal!$E792))))))</f>
        <v>0</v>
      </c>
      <c r="N792">
        <f>IF(K792,Journal!$E792+G792*M792,"")</f>
        <v>0</v>
      </c>
      <c r="O792">
        <f>Q791</f>
        <v>0</v>
      </c>
      <c r="P792">
        <f>IF(OR(NOT(A792),I792&lt;&gt;""),"",Journal!$L792)</f>
        <v>0</v>
      </c>
      <c r="Q792">
        <f>O792+IF(K792,V792,0)</f>
        <v>0</v>
      </c>
      <c r="R792">
        <f>IF(P792="","",H792*P792*C792*D792)</f>
        <v>0</v>
      </c>
      <c r="S792">
        <f>IF(K792,M792*P792*C792*D792,"")</f>
        <v>0</v>
      </c>
      <c r="T792">
        <f>IF(K792,-IF(F792&gt;0,F792*Journal!$E792*P792*C792*D792,P792*E792),"")</f>
        <v>0</v>
      </c>
      <c r="U792">
        <f>IF(K792,IF(S792&gt;0,"W",IF(S792&lt;0,"L","B")),"")</f>
        <v>0</v>
      </c>
      <c r="V792">
        <f>IF(K792,S792+T792,"")</f>
        <v>0</v>
      </c>
      <c r="W792">
        <f>IF(K792,V792/O792,"")</f>
        <v>0</v>
      </c>
      <c r="X792">
        <f>IF(K792,M792/H792,"")</f>
        <v>0</v>
      </c>
      <c r="Y792">
        <f>IF(AND(OR(J792="OK",J792="OPEN"),ISNUMBER(Journal!$G792)),G792*(Journal!$G792-Journal!$E792)/H792,"")</f>
        <v>0</v>
      </c>
      <c r="Z792">
        <f>IF(AA792="","",IF(AND(ISNUMBER(Settings!$D$5),ISNUMBER(Settings!$E$5),IF(Settings!$D$5&lt;=Settings!$E$5,AND(AA792&gt;=Settings!$D$5,AA792&lt;Settings!$E$5),OR(AA792&gt;=Settings!$D$5,AA792&lt;Settings!$E$5))),Settings!$A$5,IF(AND(ISNUMBER(Settings!$D$6),ISNUMBER(Settings!$E$6),IF(Settings!$D$6&lt;=Settings!$E$6,AND(AA792&gt;=Settings!$D$6,AA792&lt;Settings!$E$6),OR(AA792&gt;=Settings!$D$6,AA792&lt;Settings!$E$6))),Settings!$A$6,IF(AND(ISNUMBER(Settings!$D$7),ISNUMBER(Settings!$E$7),IF(Settings!$D$7&lt;=Settings!$E$7,AND(AA792&gt;=Settings!$D$7,AA792&lt;Settings!$E$7),OR(AA792&gt;=Settings!$D$7,AA792&lt;Settings!$E$7))),Settings!$A$7,IF(AND(ISNUMBER(Settings!$D$8),ISNUMBER(Settings!$E$8),IF(Settings!$D$8&lt;=Settings!$E$8,AND(AA792&gt;=Settings!$D$8,AA792&lt;Settings!$E$8),OR(AA792&gt;=Settings!$D$8,AA792&lt;Settings!$E$8))),Settings!$A$8,IF(AND(ISNUMBER(Settings!$D$9),ISNUMBER(Settings!$E$9),IF(Settings!$D$9&lt;=Settings!$E$9,AND(AA792&gt;=Settings!$D$9,AA792&lt;Settings!$E$9),OR(AA792&gt;=Settings!$D$9,AA792&lt;Settings!$E$9))),Settings!$A$9,IF(AND(ISNUMBER(Settings!$D$10),ISNUMBER(Settings!$E$10),IF(Settings!$D$10&lt;=Settings!$E$10,AND(AA792&gt;=Settings!$D$10,AA792&lt;Settings!$E$10),OR(AA792&gt;=Settings!$D$10,AA792&lt;Settings!$E$10))),Settings!$A$10,"")))))))</f>
        <v>0</v>
      </c>
      <c r="AA792">
        <f>IF(AND(A792,ISNUMBER(Journal!$B792)),MOD(ROUND(MOD(Journal!$B792,1)*1440,0)-ROUND(Journal!$D$8*60,0),1440),"")</f>
        <v>0</v>
      </c>
      <c r="AB792">
        <f>IF(G792=1,"LONG",IF(G792=-1,"SHORT",""))</f>
        <v>0</v>
      </c>
      <c r="AC792">
        <f>AC791+IF(K792,1,0)</f>
        <v>0</v>
      </c>
      <c r="AD792">
        <f>IF(K792,AC792,"")</f>
        <v>0</v>
      </c>
      <c r="AE792">
        <f>J792="OPEN"</f>
        <v>0</v>
      </c>
      <c r="AF792">
        <f>AND(J792&lt;&gt;"",J792&lt;&gt;"OK",J792&lt;&gt;"OPEN")</f>
        <v>0</v>
      </c>
      <c r="AH792">
        <v>781</v>
      </c>
      <c r="AI792">
        <f>IF(AH792&gt;$AZ$11,"",IF(AH792=0,Journal!$D$3,INDEX($Q$11:$Q$1010,MATCH(AH792,$AD$11:$AD$1010,0))))</f>
        <v>0</v>
      </c>
      <c r="AJ792">
        <v>782</v>
      </c>
      <c r="AK792">
        <f>IF(AJ792&gt;$AZ$11,"",INDEX($P$11:$P$1010,MATCH(AJ792,$AD$11:$AD$1010,0)))</f>
        <v>0</v>
      </c>
    </row>
    <row r="793" spans="1:37">
      <c r="A793">
        <f>COUNTA(Journal!A793:M793)&gt;0</f>
        <v>0</v>
      </c>
      <c r="B793">
        <f>IF(Journal!$C793="",0,IFERROR(MATCH(Journal!$C793,Markets!$A$5:$A$154,0),0))</f>
        <v>0</v>
      </c>
      <c r="C793">
        <f>IF(B793&gt;0,INDEX(Markets!$C$5:$C$154,B793),"")</f>
        <v>0</v>
      </c>
      <c r="D793">
        <f>IF(B793&gt;0,INDEX(Markets!$F$5:$F$154,B793),"")</f>
        <v>0</v>
      </c>
      <c r="E793">
        <f>IF(B793&gt;0,IF(INDEX(Markets!$G$5:$G$154,B793)="",Journal!$D$4,INDEX(Markets!$G$5:$G$154,B793)),"")</f>
        <v>0</v>
      </c>
      <c r="F793">
        <f>IF(B793&gt;0,N(INDEX(Markets!$H$5:$H$154,B793)),0)</f>
        <v>0</v>
      </c>
      <c r="G793">
        <f>IF(Journal!$D793="LONG",1,IF(Journal!$D793="SHORT",-1,0))</f>
        <v>0</v>
      </c>
      <c r="H793">
        <f>IF(AND(ISNUMBER(Journal!$E793),ISNUMBER(Journal!$F793)),ABS(Journal!$E793-Journal!$F793),"")</f>
        <v>0</v>
      </c>
      <c r="I793">
        <f>IF(NOT(A793),"",IF(Journal!$C793="","INSTRUMENT MISSING",IF(B793=0,"UNKNOWN INSTRUMENT",IF(OR(NOT(ISNUMBER(C793)),NOT(ISNUMBER(D793))),"INSTRUMENT SPECS MISSING",IF(OR(C793&lt;=0,D793&lt;=0),"INSTRUMENT SPECS MISSING",IF(NOT(ISNUMBER(Journal!$E793)),"ENTRY MISSING",IF(NOT(ISNUMBER(Journal!$F793)),"SL MISSING",IF(Journal!$F793=Journal!$E793,"SL = ENTRY",IF(G793=0,"DIRECTION MISSING",IF(G793*(Journal!$E793-Journal!$F793)&lt;=0,"SL WRONG SIDE",IF(NOT(AND(ISNUMBER(Journal!$L793),Journal!$L793&gt;0)),IF(TRUE,"LOTS MISSING","RISK MISSING"),"")))))))))))</f>
        <v>0</v>
      </c>
      <c r="J793">
        <f>IF(NOT(A793),"",IF(I793&lt;&gt;"",I793,IF(AND(ISNUMBER(Journal!$G793),G793*(Journal!$G793-Journal!$E793)&lt;=0),"TP1 WRONG SIDE",IF(AND(ISNUMBER(Journal!$H793),G793*(Journal!$H793-Journal!$E793)&lt;=0),"TP2 WRONG SIDE",IF(AND(ISNUMBER(Journal!$I793),G793*(Journal!$I793-Journal!$E793)&lt;=0),"TP3 WRONG SIDE",IF(Journal!$K793="","OPEN",IF(AND(Journal!$M793&lt;&gt;"",OR(NOT(ISNUMBER(Journal!$M793)),Journal!$M793&lt;=0,Journal!$M793&gt;=1)),"TP1 % INVALID",IF(Journal!$K793="SL","OK",IF(Journal!$K793="TP",IF(ISNUMBER(Journal!$G793),"OK","TP1 MISSING"),IF(Journal!$K793="Manual exit",IF(ISNUMBER(Journal!$J793),"OK","MANUAL MISSING"),IF(Journal!$K793="TP1 + Breakeven",IF(ISNUMBER(Journal!$G793),"OK","TP1 MISSING"),IF(Journal!$K793="TP1 + Manual",IF(ISNUMBER(Journal!$G793),IF(ISNUMBER(Journal!$J793),"OK","MANUAL MISSING"),IF(ISNUMBER(Journal!$J793),"TP1 MISSING","TP1 &amp; MANUAL MISSING")),IF(Journal!$K793="Multiple TP",IF(ISNUMBER(Journal!$G793),IF(ISNUMBER(Journal!$H793),"OK","TP2 MISSING"),IF(ISNUMBER(Journal!$H793),"TP1 MISSING","TP1 &amp; TP2 MISSING")),"UNKNOWN OUTCOME")))))))))))))</f>
        <v>0</v>
      </c>
      <c r="K793">
        <f>J793="OK"</f>
        <v>0</v>
      </c>
      <c r="L793">
        <f>IF(ISNUMBER(Journal!$M793),Journal!$M793,0.5)</f>
        <v>0</v>
      </c>
      <c r="M793">
        <f>IF(NOT(K793),"",G793*IF(Journal!$K793="SL",Journal!$F793-Journal!$E793,IF(Journal!$K793="TP",Journal!$G793-Journal!$E793,IF(Journal!$K793="Manual exit",Journal!$J793-Journal!$E793,IF(Journal!$K793="TP1 + Breakeven",L793*(Journal!$G793-Journal!$E793),IF(Journal!$K793="TP1 + Manual",L793*(Journal!$G793-Journal!$E793)+(1-L793)*(Journal!$J793-Journal!$E793),(Journal!$G793+Journal!$H793+IF(ISNUMBER(Journal!$I793),Journal!$I793,0))/IF(ISNUMBER(Journal!$I793),3,2)-Journal!$E793))))))</f>
        <v>0</v>
      </c>
      <c r="N793">
        <f>IF(K793,Journal!$E793+G793*M793,"")</f>
        <v>0</v>
      </c>
      <c r="O793">
        <f>Q792</f>
        <v>0</v>
      </c>
      <c r="P793">
        <f>IF(OR(NOT(A793),I793&lt;&gt;""),"",Journal!$L793)</f>
        <v>0</v>
      </c>
      <c r="Q793">
        <f>O793+IF(K793,V793,0)</f>
        <v>0</v>
      </c>
      <c r="R793">
        <f>IF(P793="","",H793*P793*C793*D793)</f>
        <v>0</v>
      </c>
      <c r="S793">
        <f>IF(K793,M793*P793*C793*D793,"")</f>
        <v>0</v>
      </c>
      <c r="T793">
        <f>IF(K793,-IF(F793&gt;0,F793*Journal!$E793*P793*C793*D793,P793*E793),"")</f>
        <v>0</v>
      </c>
      <c r="U793">
        <f>IF(K793,IF(S793&gt;0,"W",IF(S793&lt;0,"L","B")),"")</f>
        <v>0</v>
      </c>
      <c r="V793">
        <f>IF(K793,S793+T793,"")</f>
        <v>0</v>
      </c>
      <c r="W793">
        <f>IF(K793,V793/O793,"")</f>
        <v>0</v>
      </c>
      <c r="X793">
        <f>IF(K793,M793/H793,"")</f>
        <v>0</v>
      </c>
      <c r="Y793">
        <f>IF(AND(OR(J793="OK",J793="OPEN"),ISNUMBER(Journal!$G793)),G793*(Journal!$G793-Journal!$E793)/H793,"")</f>
        <v>0</v>
      </c>
      <c r="Z793">
        <f>IF(AA793="","",IF(AND(ISNUMBER(Settings!$D$5),ISNUMBER(Settings!$E$5),IF(Settings!$D$5&lt;=Settings!$E$5,AND(AA793&gt;=Settings!$D$5,AA793&lt;Settings!$E$5),OR(AA793&gt;=Settings!$D$5,AA793&lt;Settings!$E$5))),Settings!$A$5,IF(AND(ISNUMBER(Settings!$D$6),ISNUMBER(Settings!$E$6),IF(Settings!$D$6&lt;=Settings!$E$6,AND(AA793&gt;=Settings!$D$6,AA793&lt;Settings!$E$6),OR(AA793&gt;=Settings!$D$6,AA793&lt;Settings!$E$6))),Settings!$A$6,IF(AND(ISNUMBER(Settings!$D$7),ISNUMBER(Settings!$E$7),IF(Settings!$D$7&lt;=Settings!$E$7,AND(AA793&gt;=Settings!$D$7,AA793&lt;Settings!$E$7),OR(AA793&gt;=Settings!$D$7,AA793&lt;Settings!$E$7))),Settings!$A$7,IF(AND(ISNUMBER(Settings!$D$8),ISNUMBER(Settings!$E$8),IF(Settings!$D$8&lt;=Settings!$E$8,AND(AA793&gt;=Settings!$D$8,AA793&lt;Settings!$E$8),OR(AA793&gt;=Settings!$D$8,AA793&lt;Settings!$E$8))),Settings!$A$8,IF(AND(ISNUMBER(Settings!$D$9),ISNUMBER(Settings!$E$9),IF(Settings!$D$9&lt;=Settings!$E$9,AND(AA793&gt;=Settings!$D$9,AA793&lt;Settings!$E$9),OR(AA793&gt;=Settings!$D$9,AA793&lt;Settings!$E$9))),Settings!$A$9,IF(AND(ISNUMBER(Settings!$D$10),ISNUMBER(Settings!$E$10),IF(Settings!$D$10&lt;=Settings!$E$10,AND(AA793&gt;=Settings!$D$10,AA793&lt;Settings!$E$10),OR(AA793&gt;=Settings!$D$10,AA793&lt;Settings!$E$10))),Settings!$A$10,"")))))))</f>
        <v>0</v>
      </c>
      <c r="AA793">
        <f>IF(AND(A793,ISNUMBER(Journal!$B793)),MOD(ROUND(MOD(Journal!$B793,1)*1440,0)-ROUND(Journal!$D$8*60,0),1440),"")</f>
        <v>0</v>
      </c>
      <c r="AB793">
        <f>IF(G793=1,"LONG",IF(G793=-1,"SHORT",""))</f>
        <v>0</v>
      </c>
      <c r="AC793">
        <f>AC792+IF(K793,1,0)</f>
        <v>0</v>
      </c>
      <c r="AD793">
        <f>IF(K793,AC793,"")</f>
        <v>0</v>
      </c>
      <c r="AE793">
        <f>J793="OPEN"</f>
        <v>0</v>
      </c>
      <c r="AF793">
        <f>AND(J793&lt;&gt;"",J793&lt;&gt;"OK",J793&lt;&gt;"OPEN")</f>
        <v>0</v>
      </c>
      <c r="AH793">
        <v>782</v>
      </c>
      <c r="AI793">
        <f>IF(AH793&gt;$AZ$11,"",IF(AH793=0,Journal!$D$3,INDEX($Q$11:$Q$1010,MATCH(AH793,$AD$11:$AD$1010,0))))</f>
        <v>0</v>
      </c>
      <c r="AJ793">
        <v>783</v>
      </c>
      <c r="AK793">
        <f>IF(AJ793&gt;$AZ$11,"",INDEX($P$11:$P$1010,MATCH(AJ793,$AD$11:$AD$1010,0)))</f>
        <v>0</v>
      </c>
    </row>
    <row r="794" spans="1:37">
      <c r="A794">
        <f>COUNTA(Journal!A794:M794)&gt;0</f>
        <v>0</v>
      </c>
      <c r="B794">
        <f>IF(Journal!$C794="",0,IFERROR(MATCH(Journal!$C794,Markets!$A$5:$A$154,0),0))</f>
        <v>0</v>
      </c>
      <c r="C794">
        <f>IF(B794&gt;0,INDEX(Markets!$C$5:$C$154,B794),"")</f>
        <v>0</v>
      </c>
      <c r="D794">
        <f>IF(B794&gt;0,INDEX(Markets!$F$5:$F$154,B794),"")</f>
        <v>0</v>
      </c>
      <c r="E794">
        <f>IF(B794&gt;0,IF(INDEX(Markets!$G$5:$G$154,B794)="",Journal!$D$4,INDEX(Markets!$G$5:$G$154,B794)),"")</f>
        <v>0</v>
      </c>
      <c r="F794">
        <f>IF(B794&gt;0,N(INDEX(Markets!$H$5:$H$154,B794)),0)</f>
        <v>0</v>
      </c>
      <c r="G794">
        <f>IF(Journal!$D794="LONG",1,IF(Journal!$D794="SHORT",-1,0))</f>
        <v>0</v>
      </c>
      <c r="H794">
        <f>IF(AND(ISNUMBER(Journal!$E794),ISNUMBER(Journal!$F794)),ABS(Journal!$E794-Journal!$F794),"")</f>
        <v>0</v>
      </c>
      <c r="I794">
        <f>IF(NOT(A794),"",IF(Journal!$C794="","INSTRUMENT MISSING",IF(B794=0,"UNKNOWN INSTRUMENT",IF(OR(NOT(ISNUMBER(C794)),NOT(ISNUMBER(D794))),"INSTRUMENT SPECS MISSING",IF(OR(C794&lt;=0,D794&lt;=0),"INSTRUMENT SPECS MISSING",IF(NOT(ISNUMBER(Journal!$E794)),"ENTRY MISSING",IF(NOT(ISNUMBER(Journal!$F794)),"SL MISSING",IF(Journal!$F794=Journal!$E794,"SL = ENTRY",IF(G794=0,"DIRECTION MISSING",IF(G794*(Journal!$E794-Journal!$F794)&lt;=0,"SL WRONG SIDE",IF(NOT(AND(ISNUMBER(Journal!$L794),Journal!$L794&gt;0)),IF(TRUE,"LOTS MISSING","RISK MISSING"),"")))))))))))</f>
        <v>0</v>
      </c>
      <c r="J794">
        <f>IF(NOT(A794),"",IF(I794&lt;&gt;"",I794,IF(AND(ISNUMBER(Journal!$G794),G794*(Journal!$G794-Journal!$E794)&lt;=0),"TP1 WRONG SIDE",IF(AND(ISNUMBER(Journal!$H794),G794*(Journal!$H794-Journal!$E794)&lt;=0),"TP2 WRONG SIDE",IF(AND(ISNUMBER(Journal!$I794),G794*(Journal!$I794-Journal!$E794)&lt;=0),"TP3 WRONG SIDE",IF(Journal!$K794="","OPEN",IF(AND(Journal!$M794&lt;&gt;"",OR(NOT(ISNUMBER(Journal!$M794)),Journal!$M794&lt;=0,Journal!$M794&gt;=1)),"TP1 % INVALID",IF(Journal!$K794="SL","OK",IF(Journal!$K794="TP",IF(ISNUMBER(Journal!$G794),"OK","TP1 MISSING"),IF(Journal!$K794="Manual exit",IF(ISNUMBER(Journal!$J794),"OK","MANUAL MISSING"),IF(Journal!$K794="TP1 + Breakeven",IF(ISNUMBER(Journal!$G794),"OK","TP1 MISSING"),IF(Journal!$K794="TP1 + Manual",IF(ISNUMBER(Journal!$G794),IF(ISNUMBER(Journal!$J794),"OK","MANUAL MISSING"),IF(ISNUMBER(Journal!$J794),"TP1 MISSING","TP1 &amp; MANUAL MISSING")),IF(Journal!$K794="Multiple TP",IF(ISNUMBER(Journal!$G794),IF(ISNUMBER(Journal!$H794),"OK","TP2 MISSING"),IF(ISNUMBER(Journal!$H794),"TP1 MISSING","TP1 &amp; TP2 MISSING")),"UNKNOWN OUTCOME")))))))))))))</f>
        <v>0</v>
      </c>
      <c r="K794">
        <f>J794="OK"</f>
        <v>0</v>
      </c>
      <c r="L794">
        <f>IF(ISNUMBER(Journal!$M794),Journal!$M794,0.5)</f>
        <v>0</v>
      </c>
      <c r="M794">
        <f>IF(NOT(K794),"",G794*IF(Journal!$K794="SL",Journal!$F794-Journal!$E794,IF(Journal!$K794="TP",Journal!$G794-Journal!$E794,IF(Journal!$K794="Manual exit",Journal!$J794-Journal!$E794,IF(Journal!$K794="TP1 + Breakeven",L794*(Journal!$G794-Journal!$E794),IF(Journal!$K794="TP1 + Manual",L794*(Journal!$G794-Journal!$E794)+(1-L794)*(Journal!$J794-Journal!$E794),(Journal!$G794+Journal!$H794+IF(ISNUMBER(Journal!$I794),Journal!$I794,0))/IF(ISNUMBER(Journal!$I794),3,2)-Journal!$E794))))))</f>
        <v>0</v>
      </c>
      <c r="N794">
        <f>IF(K794,Journal!$E794+G794*M794,"")</f>
        <v>0</v>
      </c>
      <c r="O794">
        <f>Q793</f>
        <v>0</v>
      </c>
      <c r="P794">
        <f>IF(OR(NOT(A794),I794&lt;&gt;""),"",Journal!$L794)</f>
        <v>0</v>
      </c>
      <c r="Q794">
        <f>O794+IF(K794,V794,0)</f>
        <v>0</v>
      </c>
      <c r="R794">
        <f>IF(P794="","",H794*P794*C794*D794)</f>
        <v>0</v>
      </c>
      <c r="S794">
        <f>IF(K794,M794*P794*C794*D794,"")</f>
        <v>0</v>
      </c>
      <c r="T794">
        <f>IF(K794,-IF(F794&gt;0,F794*Journal!$E794*P794*C794*D794,P794*E794),"")</f>
        <v>0</v>
      </c>
      <c r="U794">
        <f>IF(K794,IF(S794&gt;0,"W",IF(S794&lt;0,"L","B")),"")</f>
        <v>0</v>
      </c>
      <c r="V794">
        <f>IF(K794,S794+T794,"")</f>
        <v>0</v>
      </c>
      <c r="W794">
        <f>IF(K794,V794/O794,"")</f>
        <v>0</v>
      </c>
      <c r="X794">
        <f>IF(K794,M794/H794,"")</f>
        <v>0</v>
      </c>
      <c r="Y794">
        <f>IF(AND(OR(J794="OK",J794="OPEN"),ISNUMBER(Journal!$G794)),G794*(Journal!$G794-Journal!$E794)/H794,"")</f>
        <v>0</v>
      </c>
      <c r="Z794">
        <f>IF(AA794="","",IF(AND(ISNUMBER(Settings!$D$5),ISNUMBER(Settings!$E$5),IF(Settings!$D$5&lt;=Settings!$E$5,AND(AA794&gt;=Settings!$D$5,AA794&lt;Settings!$E$5),OR(AA794&gt;=Settings!$D$5,AA794&lt;Settings!$E$5))),Settings!$A$5,IF(AND(ISNUMBER(Settings!$D$6),ISNUMBER(Settings!$E$6),IF(Settings!$D$6&lt;=Settings!$E$6,AND(AA794&gt;=Settings!$D$6,AA794&lt;Settings!$E$6),OR(AA794&gt;=Settings!$D$6,AA794&lt;Settings!$E$6))),Settings!$A$6,IF(AND(ISNUMBER(Settings!$D$7),ISNUMBER(Settings!$E$7),IF(Settings!$D$7&lt;=Settings!$E$7,AND(AA794&gt;=Settings!$D$7,AA794&lt;Settings!$E$7),OR(AA794&gt;=Settings!$D$7,AA794&lt;Settings!$E$7))),Settings!$A$7,IF(AND(ISNUMBER(Settings!$D$8),ISNUMBER(Settings!$E$8),IF(Settings!$D$8&lt;=Settings!$E$8,AND(AA794&gt;=Settings!$D$8,AA794&lt;Settings!$E$8),OR(AA794&gt;=Settings!$D$8,AA794&lt;Settings!$E$8))),Settings!$A$8,IF(AND(ISNUMBER(Settings!$D$9),ISNUMBER(Settings!$E$9),IF(Settings!$D$9&lt;=Settings!$E$9,AND(AA794&gt;=Settings!$D$9,AA794&lt;Settings!$E$9),OR(AA794&gt;=Settings!$D$9,AA794&lt;Settings!$E$9))),Settings!$A$9,IF(AND(ISNUMBER(Settings!$D$10),ISNUMBER(Settings!$E$10),IF(Settings!$D$10&lt;=Settings!$E$10,AND(AA794&gt;=Settings!$D$10,AA794&lt;Settings!$E$10),OR(AA794&gt;=Settings!$D$10,AA794&lt;Settings!$E$10))),Settings!$A$10,"")))))))</f>
        <v>0</v>
      </c>
      <c r="AA794">
        <f>IF(AND(A794,ISNUMBER(Journal!$B794)),MOD(ROUND(MOD(Journal!$B794,1)*1440,0)-ROUND(Journal!$D$8*60,0),1440),"")</f>
        <v>0</v>
      </c>
      <c r="AB794">
        <f>IF(G794=1,"LONG",IF(G794=-1,"SHORT",""))</f>
        <v>0</v>
      </c>
      <c r="AC794">
        <f>AC793+IF(K794,1,0)</f>
        <v>0</v>
      </c>
      <c r="AD794">
        <f>IF(K794,AC794,"")</f>
        <v>0</v>
      </c>
      <c r="AE794">
        <f>J794="OPEN"</f>
        <v>0</v>
      </c>
      <c r="AF794">
        <f>AND(J794&lt;&gt;"",J794&lt;&gt;"OK",J794&lt;&gt;"OPEN")</f>
        <v>0</v>
      </c>
      <c r="AH794">
        <v>783</v>
      </c>
      <c r="AI794">
        <f>IF(AH794&gt;$AZ$11,"",IF(AH794=0,Journal!$D$3,INDEX($Q$11:$Q$1010,MATCH(AH794,$AD$11:$AD$1010,0))))</f>
        <v>0</v>
      </c>
      <c r="AJ794">
        <v>784</v>
      </c>
      <c r="AK794">
        <f>IF(AJ794&gt;$AZ$11,"",INDEX($P$11:$P$1010,MATCH(AJ794,$AD$11:$AD$1010,0)))</f>
        <v>0</v>
      </c>
    </row>
    <row r="795" spans="1:37">
      <c r="A795">
        <f>COUNTA(Journal!A795:M795)&gt;0</f>
        <v>0</v>
      </c>
      <c r="B795">
        <f>IF(Journal!$C795="",0,IFERROR(MATCH(Journal!$C795,Markets!$A$5:$A$154,0),0))</f>
        <v>0</v>
      </c>
      <c r="C795">
        <f>IF(B795&gt;0,INDEX(Markets!$C$5:$C$154,B795),"")</f>
        <v>0</v>
      </c>
      <c r="D795">
        <f>IF(B795&gt;0,INDEX(Markets!$F$5:$F$154,B795),"")</f>
        <v>0</v>
      </c>
      <c r="E795">
        <f>IF(B795&gt;0,IF(INDEX(Markets!$G$5:$G$154,B795)="",Journal!$D$4,INDEX(Markets!$G$5:$G$154,B795)),"")</f>
        <v>0</v>
      </c>
      <c r="F795">
        <f>IF(B795&gt;0,N(INDEX(Markets!$H$5:$H$154,B795)),0)</f>
        <v>0</v>
      </c>
      <c r="G795">
        <f>IF(Journal!$D795="LONG",1,IF(Journal!$D795="SHORT",-1,0))</f>
        <v>0</v>
      </c>
      <c r="H795">
        <f>IF(AND(ISNUMBER(Journal!$E795),ISNUMBER(Journal!$F795)),ABS(Journal!$E795-Journal!$F795),"")</f>
        <v>0</v>
      </c>
      <c r="I795">
        <f>IF(NOT(A795),"",IF(Journal!$C795="","INSTRUMENT MISSING",IF(B795=0,"UNKNOWN INSTRUMENT",IF(OR(NOT(ISNUMBER(C795)),NOT(ISNUMBER(D795))),"INSTRUMENT SPECS MISSING",IF(OR(C795&lt;=0,D795&lt;=0),"INSTRUMENT SPECS MISSING",IF(NOT(ISNUMBER(Journal!$E795)),"ENTRY MISSING",IF(NOT(ISNUMBER(Journal!$F795)),"SL MISSING",IF(Journal!$F795=Journal!$E795,"SL = ENTRY",IF(G795=0,"DIRECTION MISSING",IF(G795*(Journal!$E795-Journal!$F795)&lt;=0,"SL WRONG SIDE",IF(NOT(AND(ISNUMBER(Journal!$L795),Journal!$L795&gt;0)),IF(TRUE,"LOTS MISSING","RISK MISSING"),"")))))))))))</f>
        <v>0</v>
      </c>
      <c r="J795">
        <f>IF(NOT(A795),"",IF(I795&lt;&gt;"",I795,IF(AND(ISNUMBER(Journal!$G795),G795*(Journal!$G795-Journal!$E795)&lt;=0),"TP1 WRONG SIDE",IF(AND(ISNUMBER(Journal!$H795),G795*(Journal!$H795-Journal!$E795)&lt;=0),"TP2 WRONG SIDE",IF(AND(ISNUMBER(Journal!$I795),G795*(Journal!$I795-Journal!$E795)&lt;=0),"TP3 WRONG SIDE",IF(Journal!$K795="","OPEN",IF(AND(Journal!$M795&lt;&gt;"",OR(NOT(ISNUMBER(Journal!$M795)),Journal!$M795&lt;=0,Journal!$M795&gt;=1)),"TP1 % INVALID",IF(Journal!$K795="SL","OK",IF(Journal!$K795="TP",IF(ISNUMBER(Journal!$G795),"OK","TP1 MISSING"),IF(Journal!$K795="Manual exit",IF(ISNUMBER(Journal!$J795),"OK","MANUAL MISSING"),IF(Journal!$K795="TP1 + Breakeven",IF(ISNUMBER(Journal!$G795),"OK","TP1 MISSING"),IF(Journal!$K795="TP1 + Manual",IF(ISNUMBER(Journal!$G795),IF(ISNUMBER(Journal!$J795),"OK","MANUAL MISSING"),IF(ISNUMBER(Journal!$J795),"TP1 MISSING","TP1 &amp; MANUAL MISSING")),IF(Journal!$K795="Multiple TP",IF(ISNUMBER(Journal!$G795),IF(ISNUMBER(Journal!$H795),"OK","TP2 MISSING"),IF(ISNUMBER(Journal!$H795),"TP1 MISSING","TP1 &amp; TP2 MISSING")),"UNKNOWN OUTCOME")))))))))))))</f>
        <v>0</v>
      </c>
      <c r="K795">
        <f>J795="OK"</f>
        <v>0</v>
      </c>
      <c r="L795">
        <f>IF(ISNUMBER(Journal!$M795),Journal!$M795,0.5)</f>
        <v>0</v>
      </c>
      <c r="M795">
        <f>IF(NOT(K795),"",G795*IF(Journal!$K795="SL",Journal!$F795-Journal!$E795,IF(Journal!$K795="TP",Journal!$G795-Journal!$E795,IF(Journal!$K795="Manual exit",Journal!$J795-Journal!$E795,IF(Journal!$K795="TP1 + Breakeven",L795*(Journal!$G795-Journal!$E795),IF(Journal!$K795="TP1 + Manual",L795*(Journal!$G795-Journal!$E795)+(1-L795)*(Journal!$J795-Journal!$E795),(Journal!$G795+Journal!$H795+IF(ISNUMBER(Journal!$I795),Journal!$I795,0))/IF(ISNUMBER(Journal!$I795),3,2)-Journal!$E795))))))</f>
        <v>0</v>
      </c>
      <c r="N795">
        <f>IF(K795,Journal!$E795+G795*M795,"")</f>
        <v>0</v>
      </c>
      <c r="O795">
        <f>Q794</f>
        <v>0</v>
      </c>
      <c r="P795">
        <f>IF(OR(NOT(A795),I795&lt;&gt;""),"",Journal!$L795)</f>
        <v>0</v>
      </c>
      <c r="Q795">
        <f>O795+IF(K795,V795,0)</f>
        <v>0</v>
      </c>
      <c r="R795">
        <f>IF(P795="","",H795*P795*C795*D795)</f>
        <v>0</v>
      </c>
      <c r="S795">
        <f>IF(K795,M795*P795*C795*D795,"")</f>
        <v>0</v>
      </c>
      <c r="T795">
        <f>IF(K795,-IF(F795&gt;0,F795*Journal!$E795*P795*C795*D795,P795*E795),"")</f>
        <v>0</v>
      </c>
      <c r="U795">
        <f>IF(K795,IF(S795&gt;0,"W",IF(S795&lt;0,"L","B")),"")</f>
        <v>0</v>
      </c>
      <c r="V795">
        <f>IF(K795,S795+T795,"")</f>
        <v>0</v>
      </c>
      <c r="W795">
        <f>IF(K795,V795/O795,"")</f>
        <v>0</v>
      </c>
      <c r="X795">
        <f>IF(K795,M795/H795,"")</f>
        <v>0</v>
      </c>
      <c r="Y795">
        <f>IF(AND(OR(J795="OK",J795="OPEN"),ISNUMBER(Journal!$G795)),G795*(Journal!$G795-Journal!$E795)/H795,"")</f>
        <v>0</v>
      </c>
      <c r="Z795">
        <f>IF(AA795="","",IF(AND(ISNUMBER(Settings!$D$5),ISNUMBER(Settings!$E$5),IF(Settings!$D$5&lt;=Settings!$E$5,AND(AA795&gt;=Settings!$D$5,AA795&lt;Settings!$E$5),OR(AA795&gt;=Settings!$D$5,AA795&lt;Settings!$E$5))),Settings!$A$5,IF(AND(ISNUMBER(Settings!$D$6),ISNUMBER(Settings!$E$6),IF(Settings!$D$6&lt;=Settings!$E$6,AND(AA795&gt;=Settings!$D$6,AA795&lt;Settings!$E$6),OR(AA795&gt;=Settings!$D$6,AA795&lt;Settings!$E$6))),Settings!$A$6,IF(AND(ISNUMBER(Settings!$D$7),ISNUMBER(Settings!$E$7),IF(Settings!$D$7&lt;=Settings!$E$7,AND(AA795&gt;=Settings!$D$7,AA795&lt;Settings!$E$7),OR(AA795&gt;=Settings!$D$7,AA795&lt;Settings!$E$7))),Settings!$A$7,IF(AND(ISNUMBER(Settings!$D$8),ISNUMBER(Settings!$E$8),IF(Settings!$D$8&lt;=Settings!$E$8,AND(AA795&gt;=Settings!$D$8,AA795&lt;Settings!$E$8),OR(AA795&gt;=Settings!$D$8,AA795&lt;Settings!$E$8))),Settings!$A$8,IF(AND(ISNUMBER(Settings!$D$9),ISNUMBER(Settings!$E$9),IF(Settings!$D$9&lt;=Settings!$E$9,AND(AA795&gt;=Settings!$D$9,AA795&lt;Settings!$E$9),OR(AA795&gt;=Settings!$D$9,AA795&lt;Settings!$E$9))),Settings!$A$9,IF(AND(ISNUMBER(Settings!$D$10),ISNUMBER(Settings!$E$10),IF(Settings!$D$10&lt;=Settings!$E$10,AND(AA795&gt;=Settings!$D$10,AA795&lt;Settings!$E$10),OR(AA795&gt;=Settings!$D$10,AA795&lt;Settings!$E$10))),Settings!$A$10,"")))))))</f>
        <v>0</v>
      </c>
      <c r="AA795">
        <f>IF(AND(A795,ISNUMBER(Journal!$B795)),MOD(ROUND(MOD(Journal!$B795,1)*1440,0)-ROUND(Journal!$D$8*60,0),1440),"")</f>
        <v>0</v>
      </c>
      <c r="AB795">
        <f>IF(G795=1,"LONG",IF(G795=-1,"SHORT",""))</f>
        <v>0</v>
      </c>
      <c r="AC795">
        <f>AC794+IF(K795,1,0)</f>
        <v>0</v>
      </c>
      <c r="AD795">
        <f>IF(K795,AC795,"")</f>
        <v>0</v>
      </c>
      <c r="AE795">
        <f>J795="OPEN"</f>
        <v>0</v>
      </c>
      <c r="AF795">
        <f>AND(J795&lt;&gt;"",J795&lt;&gt;"OK",J795&lt;&gt;"OPEN")</f>
        <v>0</v>
      </c>
      <c r="AH795">
        <v>784</v>
      </c>
      <c r="AI795">
        <f>IF(AH795&gt;$AZ$11,"",IF(AH795=0,Journal!$D$3,INDEX($Q$11:$Q$1010,MATCH(AH795,$AD$11:$AD$1010,0))))</f>
        <v>0</v>
      </c>
      <c r="AJ795">
        <v>785</v>
      </c>
      <c r="AK795">
        <f>IF(AJ795&gt;$AZ$11,"",INDEX($P$11:$P$1010,MATCH(AJ795,$AD$11:$AD$1010,0)))</f>
        <v>0</v>
      </c>
    </row>
    <row r="796" spans="1:37">
      <c r="A796">
        <f>COUNTA(Journal!A796:M796)&gt;0</f>
        <v>0</v>
      </c>
      <c r="B796">
        <f>IF(Journal!$C796="",0,IFERROR(MATCH(Journal!$C796,Markets!$A$5:$A$154,0),0))</f>
        <v>0</v>
      </c>
      <c r="C796">
        <f>IF(B796&gt;0,INDEX(Markets!$C$5:$C$154,B796),"")</f>
        <v>0</v>
      </c>
      <c r="D796">
        <f>IF(B796&gt;0,INDEX(Markets!$F$5:$F$154,B796),"")</f>
        <v>0</v>
      </c>
      <c r="E796">
        <f>IF(B796&gt;0,IF(INDEX(Markets!$G$5:$G$154,B796)="",Journal!$D$4,INDEX(Markets!$G$5:$G$154,B796)),"")</f>
        <v>0</v>
      </c>
      <c r="F796">
        <f>IF(B796&gt;0,N(INDEX(Markets!$H$5:$H$154,B796)),0)</f>
        <v>0</v>
      </c>
      <c r="G796">
        <f>IF(Journal!$D796="LONG",1,IF(Journal!$D796="SHORT",-1,0))</f>
        <v>0</v>
      </c>
      <c r="H796">
        <f>IF(AND(ISNUMBER(Journal!$E796),ISNUMBER(Journal!$F796)),ABS(Journal!$E796-Journal!$F796),"")</f>
        <v>0</v>
      </c>
      <c r="I796">
        <f>IF(NOT(A796),"",IF(Journal!$C796="","INSTRUMENT MISSING",IF(B796=0,"UNKNOWN INSTRUMENT",IF(OR(NOT(ISNUMBER(C796)),NOT(ISNUMBER(D796))),"INSTRUMENT SPECS MISSING",IF(OR(C796&lt;=0,D796&lt;=0),"INSTRUMENT SPECS MISSING",IF(NOT(ISNUMBER(Journal!$E796)),"ENTRY MISSING",IF(NOT(ISNUMBER(Journal!$F796)),"SL MISSING",IF(Journal!$F796=Journal!$E796,"SL = ENTRY",IF(G796=0,"DIRECTION MISSING",IF(G796*(Journal!$E796-Journal!$F796)&lt;=0,"SL WRONG SIDE",IF(NOT(AND(ISNUMBER(Journal!$L796),Journal!$L796&gt;0)),IF(TRUE,"LOTS MISSING","RISK MISSING"),"")))))))))))</f>
        <v>0</v>
      </c>
      <c r="J796">
        <f>IF(NOT(A796),"",IF(I796&lt;&gt;"",I796,IF(AND(ISNUMBER(Journal!$G796),G796*(Journal!$G796-Journal!$E796)&lt;=0),"TP1 WRONG SIDE",IF(AND(ISNUMBER(Journal!$H796),G796*(Journal!$H796-Journal!$E796)&lt;=0),"TP2 WRONG SIDE",IF(AND(ISNUMBER(Journal!$I796),G796*(Journal!$I796-Journal!$E796)&lt;=0),"TP3 WRONG SIDE",IF(Journal!$K796="","OPEN",IF(AND(Journal!$M796&lt;&gt;"",OR(NOT(ISNUMBER(Journal!$M796)),Journal!$M796&lt;=0,Journal!$M796&gt;=1)),"TP1 % INVALID",IF(Journal!$K796="SL","OK",IF(Journal!$K796="TP",IF(ISNUMBER(Journal!$G796),"OK","TP1 MISSING"),IF(Journal!$K796="Manual exit",IF(ISNUMBER(Journal!$J796),"OK","MANUAL MISSING"),IF(Journal!$K796="TP1 + Breakeven",IF(ISNUMBER(Journal!$G796),"OK","TP1 MISSING"),IF(Journal!$K796="TP1 + Manual",IF(ISNUMBER(Journal!$G796),IF(ISNUMBER(Journal!$J796),"OK","MANUAL MISSING"),IF(ISNUMBER(Journal!$J796),"TP1 MISSING","TP1 &amp; MANUAL MISSING")),IF(Journal!$K796="Multiple TP",IF(ISNUMBER(Journal!$G796),IF(ISNUMBER(Journal!$H796),"OK","TP2 MISSING"),IF(ISNUMBER(Journal!$H796),"TP1 MISSING","TP1 &amp; TP2 MISSING")),"UNKNOWN OUTCOME")))))))))))))</f>
        <v>0</v>
      </c>
      <c r="K796">
        <f>J796="OK"</f>
        <v>0</v>
      </c>
      <c r="L796">
        <f>IF(ISNUMBER(Journal!$M796),Journal!$M796,0.5)</f>
        <v>0</v>
      </c>
      <c r="M796">
        <f>IF(NOT(K796),"",G796*IF(Journal!$K796="SL",Journal!$F796-Journal!$E796,IF(Journal!$K796="TP",Journal!$G796-Journal!$E796,IF(Journal!$K796="Manual exit",Journal!$J796-Journal!$E796,IF(Journal!$K796="TP1 + Breakeven",L796*(Journal!$G796-Journal!$E796),IF(Journal!$K796="TP1 + Manual",L796*(Journal!$G796-Journal!$E796)+(1-L796)*(Journal!$J796-Journal!$E796),(Journal!$G796+Journal!$H796+IF(ISNUMBER(Journal!$I796),Journal!$I796,0))/IF(ISNUMBER(Journal!$I796),3,2)-Journal!$E796))))))</f>
        <v>0</v>
      </c>
      <c r="N796">
        <f>IF(K796,Journal!$E796+G796*M796,"")</f>
        <v>0</v>
      </c>
      <c r="O796">
        <f>Q795</f>
        <v>0</v>
      </c>
      <c r="P796">
        <f>IF(OR(NOT(A796),I796&lt;&gt;""),"",Journal!$L796)</f>
        <v>0</v>
      </c>
      <c r="Q796">
        <f>O796+IF(K796,V796,0)</f>
        <v>0</v>
      </c>
      <c r="R796">
        <f>IF(P796="","",H796*P796*C796*D796)</f>
        <v>0</v>
      </c>
      <c r="S796">
        <f>IF(K796,M796*P796*C796*D796,"")</f>
        <v>0</v>
      </c>
      <c r="T796">
        <f>IF(K796,-IF(F796&gt;0,F796*Journal!$E796*P796*C796*D796,P796*E796),"")</f>
        <v>0</v>
      </c>
      <c r="U796">
        <f>IF(K796,IF(S796&gt;0,"W",IF(S796&lt;0,"L","B")),"")</f>
        <v>0</v>
      </c>
      <c r="V796">
        <f>IF(K796,S796+T796,"")</f>
        <v>0</v>
      </c>
      <c r="W796">
        <f>IF(K796,V796/O796,"")</f>
        <v>0</v>
      </c>
      <c r="X796">
        <f>IF(K796,M796/H796,"")</f>
        <v>0</v>
      </c>
      <c r="Y796">
        <f>IF(AND(OR(J796="OK",J796="OPEN"),ISNUMBER(Journal!$G796)),G796*(Journal!$G796-Journal!$E796)/H796,"")</f>
        <v>0</v>
      </c>
      <c r="Z796">
        <f>IF(AA796="","",IF(AND(ISNUMBER(Settings!$D$5),ISNUMBER(Settings!$E$5),IF(Settings!$D$5&lt;=Settings!$E$5,AND(AA796&gt;=Settings!$D$5,AA796&lt;Settings!$E$5),OR(AA796&gt;=Settings!$D$5,AA796&lt;Settings!$E$5))),Settings!$A$5,IF(AND(ISNUMBER(Settings!$D$6),ISNUMBER(Settings!$E$6),IF(Settings!$D$6&lt;=Settings!$E$6,AND(AA796&gt;=Settings!$D$6,AA796&lt;Settings!$E$6),OR(AA796&gt;=Settings!$D$6,AA796&lt;Settings!$E$6))),Settings!$A$6,IF(AND(ISNUMBER(Settings!$D$7),ISNUMBER(Settings!$E$7),IF(Settings!$D$7&lt;=Settings!$E$7,AND(AA796&gt;=Settings!$D$7,AA796&lt;Settings!$E$7),OR(AA796&gt;=Settings!$D$7,AA796&lt;Settings!$E$7))),Settings!$A$7,IF(AND(ISNUMBER(Settings!$D$8),ISNUMBER(Settings!$E$8),IF(Settings!$D$8&lt;=Settings!$E$8,AND(AA796&gt;=Settings!$D$8,AA796&lt;Settings!$E$8),OR(AA796&gt;=Settings!$D$8,AA796&lt;Settings!$E$8))),Settings!$A$8,IF(AND(ISNUMBER(Settings!$D$9),ISNUMBER(Settings!$E$9),IF(Settings!$D$9&lt;=Settings!$E$9,AND(AA796&gt;=Settings!$D$9,AA796&lt;Settings!$E$9),OR(AA796&gt;=Settings!$D$9,AA796&lt;Settings!$E$9))),Settings!$A$9,IF(AND(ISNUMBER(Settings!$D$10),ISNUMBER(Settings!$E$10),IF(Settings!$D$10&lt;=Settings!$E$10,AND(AA796&gt;=Settings!$D$10,AA796&lt;Settings!$E$10),OR(AA796&gt;=Settings!$D$10,AA796&lt;Settings!$E$10))),Settings!$A$10,"")))))))</f>
        <v>0</v>
      </c>
      <c r="AA796">
        <f>IF(AND(A796,ISNUMBER(Journal!$B796)),MOD(ROUND(MOD(Journal!$B796,1)*1440,0)-ROUND(Journal!$D$8*60,0),1440),"")</f>
        <v>0</v>
      </c>
      <c r="AB796">
        <f>IF(G796=1,"LONG",IF(G796=-1,"SHORT",""))</f>
        <v>0</v>
      </c>
      <c r="AC796">
        <f>AC795+IF(K796,1,0)</f>
        <v>0</v>
      </c>
      <c r="AD796">
        <f>IF(K796,AC796,"")</f>
        <v>0</v>
      </c>
      <c r="AE796">
        <f>J796="OPEN"</f>
        <v>0</v>
      </c>
      <c r="AF796">
        <f>AND(J796&lt;&gt;"",J796&lt;&gt;"OK",J796&lt;&gt;"OPEN")</f>
        <v>0</v>
      </c>
      <c r="AH796">
        <v>785</v>
      </c>
      <c r="AI796">
        <f>IF(AH796&gt;$AZ$11,"",IF(AH796=0,Journal!$D$3,INDEX($Q$11:$Q$1010,MATCH(AH796,$AD$11:$AD$1010,0))))</f>
        <v>0</v>
      </c>
      <c r="AJ796">
        <v>786</v>
      </c>
      <c r="AK796">
        <f>IF(AJ796&gt;$AZ$11,"",INDEX($P$11:$P$1010,MATCH(AJ796,$AD$11:$AD$1010,0)))</f>
        <v>0</v>
      </c>
    </row>
    <row r="797" spans="1:37">
      <c r="A797">
        <f>COUNTA(Journal!A797:M797)&gt;0</f>
        <v>0</v>
      </c>
      <c r="B797">
        <f>IF(Journal!$C797="",0,IFERROR(MATCH(Journal!$C797,Markets!$A$5:$A$154,0),0))</f>
        <v>0</v>
      </c>
      <c r="C797">
        <f>IF(B797&gt;0,INDEX(Markets!$C$5:$C$154,B797),"")</f>
        <v>0</v>
      </c>
      <c r="D797">
        <f>IF(B797&gt;0,INDEX(Markets!$F$5:$F$154,B797),"")</f>
        <v>0</v>
      </c>
      <c r="E797">
        <f>IF(B797&gt;0,IF(INDEX(Markets!$G$5:$G$154,B797)="",Journal!$D$4,INDEX(Markets!$G$5:$G$154,B797)),"")</f>
        <v>0</v>
      </c>
      <c r="F797">
        <f>IF(B797&gt;0,N(INDEX(Markets!$H$5:$H$154,B797)),0)</f>
        <v>0</v>
      </c>
      <c r="G797">
        <f>IF(Journal!$D797="LONG",1,IF(Journal!$D797="SHORT",-1,0))</f>
        <v>0</v>
      </c>
      <c r="H797">
        <f>IF(AND(ISNUMBER(Journal!$E797),ISNUMBER(Journal!$F797)),ABS(Journal!$E797-Journal!$F797),"")</f>
        <v>0</v>
      </c>
      <c r="I797">
        <f>IF(NOT(A797),"",IF(Journal!$C797="","INSTRUMENT MISSING",IF(B797=0,"UNKNOWN INSTRUMENT",IF(OR(NOT(ISNUMBER(C797)),NOT(ISNUMBER(D797))),"INSTRUMENT SPECS MISSING",IF(OR(C797&lt;=0,D797&lt;=0),"INSTRUMENT SPECS MISSING",IF(NOT(ISNUMBER(Journal!$E797)),"ENTRY MISSING",IF(NOT(ISNUMBER(Journal!$F797)),"SL MISSING",IF(Journal!$F797=Journal!$E797,"SL = ENTRY",IF(G797=0,"DIRECTION MISSING",IF(G797*(Journal!$E797-Journal!$F797)&lt;=0,"SL WRONG SIDE",IF(NOT(AND(ISNUMBER(Journal!$L797),Journal!$L797&gt;0)),IF(TRUE,"LOTS MISSING","RISK MISSING"),"")))))))))))</f>
        <v>0</v>
      </c>
      <c r="J797">
        <f>IF(NOT(A797),"",IF(I797&lt;&gt;"",I797,IF(AND(ISNUMBER(Journal!$G797),G797*(Journal!$G797-Journal!$E797)&lt;=0),"TP1 WRONG SIDE",IF(AND(ISNUMBER(Journal!$H797),G797*(Journal!$H797-Journal!$E797)&lt;=0),"TP2 WRONG SIDE",IF(AND(ISNUMBER(Journal!$I797),G797*(Journal!$I797-Journal!$E797)&lt;=0),"TP3 WRONG SIDE",IF(Journal!$K797="","OPEN",IF(AND(Journal!$M797&lt;&gt;"",OR(NOT(ISNUMBER(Journal!$M797)),Journal!$M797&lt;=0,Journal!$M797&gt;=1)),"TP1 % INVALID",IF(Journal!$K797="SL","OK",IF(Journal!$K797="TP",IF(ISNUMBER(Journal!$G797),"OK","TP1 MISSING"),IF(Journal!$K797="Manual exit",IF(ISNUMBER(Journal!$J797),"OK","MANUAL MISSING"),IF(Journal!$K797="TP1 + Breakeven",IF(ISNUMBER(Journal!$G797),"OK","TP1 MISSING"),IF(Journal!$K797="TP1 + Manual",IF(ISNUMBER(Journal!$G797),IF(ISNUMBER(Journal!$J797),"OK","MANUAL MISSING"),IF(ISNUMBER(Journal!$J797),"TP1 MISSING","TP1 &amp; MANUAL MISSING")),IF(Journal!$K797="Multiple TP",IF(ISNUMBER(Journal!$G797),IF(ISNUMBER(Journal!$H797),"OK","TP2 MISSING"),IF(ISNUMBER(Journal!$H797),"TP1 MISSING","TP1 &amp; TP2 MISSING")),"UNKNOWN OUTCOME")))))))))))))</f>
        <v>0</v>
      </c>
      <c r="K797">
        <f>J797="OK"</f>
        <v>0</v>
      </c>
      <c r="L797">
        <f>IF(ISNUMBER(Journal!$M797),Journal!$M797,0.5)</f>
        <v>0</v>
      </c>
      <c r="M797">
        <f>IF(NOT(K797),"",G797*IF(Journal!$K797="SL",Journal!$F797-Journal!$E797,IF(Journal!$K797="TP",Journal!$G797-Journal!$E797,IF(Journal!$K797="Manual exit",Journal!$J797-Journal!$E797,IF(Journal!$K797="TP1 + Breakeven",L797*(Journal!$G797-Journal!$E797),IF(Journal!$K797="TP1 + Manual",L797*(Journal!$G797-Journal!$E797)+(1-L797)*(Journal!$J797-Journal!$E797),(Journal!$G797+Journal!$H797+IF(ISNUMBER(Journal!$I797),Journal!$I797,0))/IF(ISNUMBER(Journal!$I797),3,2)-Journal!$E797))))))</f>
        <v>0</v>
      </c>
      <c r="N797">
        <f>IF(K797,Journal!$E797+G797*M797,"")</f>
        <v>0</v>
      </c>
      <c r="O797">
        <f>Q796</f>
        <v>0</v>
      </c>
      <c r="P797">
        <f>IF(OR(NOT(A797),I797&lt;&gt;""),"",Journal!$L797)</f>
        <v>0</v>
      </c>
      <c r="Q797">
        <f>O797+IF(K797,V797,0)</f>
        <v>0</v>
      </c>
      <c r="R797">
        <f>IF(P797="","",H797*P797*C797*D797)</f>
        <v>0</v>
      </c>
      <c r="S797">
        <f>IF(K797,M797*P797*C797*D797,"")</f>
        <v>0</v>
      </c>
      <c r="T797">
        <f>IF(K797,-IF(F797&gt;0,F797*Journal!$E797*P797*C797*D797,P797*E797),"")</f>
        <v>0</v>
      </c>
      <c r="U797">
        <f>IF(K797,IF(S797&gt;0,"W",IF(S797&lt;0,"L","B")),"")</f>
        <v>0</v>
      </c>
      <c r="V797">
        <f>IF(K797,S797+T797,"")</f>
        <v>0</v>
      </c>
      <c r="W797">
        <f>IF(K797,V797/O797,"")</f>
        <v>0</v>
      </c>
      <c r="X797">
        <f>IF(K797,M797/H797,"")</f>
        <v>0</v>
      </c>
      <c r="Y797">
        <f>IF(AND(OR(J797="OK",J797="OPEN"),ISNUMBER(Journal!$G797)),G797*(Journal!$G797-Journal!$E797)/H797,"")</f>
        <v>0</v>
      </c>
      <c r="Z797">
        <f>IF(AA797="","",IF(AND(ISNUMBER(Settings!$D$5),ISNUMBER(Settings!$E$5),IF(Settings!$D$5&lt;=Settings!$E$5,AND(AA797&gt;=Settings!$D$5,AA797&lt;Settings!$E$5),OR(AA797&gt;=Settings!$D$5,AA797&lt;Settings!$E$5))),Settings!$A$5,IF(AND(ISNUMBER(Settings!$D$6),ISNUMBER(Settings!$E$6),IF(Settings!$D$6&lt;=Settings!$E$6,AND(AA797&gt;=Settings!$D$6,AA797&lt;Settings!$E$6),OR(AA797&gt;=Settings!$D$6,AA797&lt;Settings!$E$6))),Settings!$A$6,IF(AND(ISNUMBER(Settings!$D$7),ISNUMBER(Settings!$E$7),IF(Settings!$D$7&lt;=Settings!$E$7,AND(AA797&gt;=Settings!$D$7,AA797&lt;Settings!$E$7),OR(AA797&gt;=Settings!$D$7,AA797&lt;Settings!$E$7))),Settings!$A$7,IF(AND(ISNUMBER(Settings!$D$8),ISNUMBER(Settings!$E$8),IF(Settings!$D$8&lt;=Settings!$E$8,AND(AA797&gt;=Settings!$D$8,AA797&lt;Settings!$E$8),OR(AA797&gt;=Settings!$D$8,AA797&lt;Settings!$E$8))),Settings!$A$8,IF(AND(ISNUMBER(Settings!$D$9),ISNUMBER(Settings!$E$9),IF(Settings!$D$9&lt;=Settings!$E$9,AND(AA797&gt;=Settings!$D$9,AA797&lt;Settings!$E$9),OR(AA797&gt;=Settings!$D$9,AA797&lt;Settings!$E$9))),Settings!$A$9,IF(AND(ISNUMBER(Settings!$D$10),ISNUMBER(Settings!$E$10),IF(Settings!$D$10&lt;=Settings!$E$10,AND(AA797&gt;=Settings!$D$10,AA797&lt;Settings!$E$10),OR(AA797&gt;=Settings!$D$10,AA797&lt;Settings!$E$10))),Settings!$A$10,"")))))))</f>
        <v>0</v>
      </c>
      <c r="AA797">
        <f>IF(AND(A797,ISNUMBER(Journal!$B797)),MOD(ROUND(MOD(Journal!$B797,1)*1440,0)-ROUND(Journal!$D$8*60,0),1440),"")</f>
        <v>0</v>
      </c>
      <c r="AB797">
        <f>IF(G797=1,"LONG",IF(G797=-1,"SHORT",""))</f>
        <v>0</v>
      </c>
      <c r="AC797">
        <f>AC796+IF(K797,1,0)</f>
        <v>0</v>
      </c>
      <c r="AD797">
        <f>IF(K797,AC797,"")</f>
        <v>0</v>
      </c>
      <c r="AE797">
        <f>J797="OPEN"</f>
        <v>0</v>
      </c>
      <c r="AF797">
        <f>AND(J797&lt;&gt;"",J797&lt;&gt;"OK",J797&lt;&gt;"OPEN")</f>
        <v>0</v>
      </c>
      <c r="AH797">
        <v>786</v>
      </c>
      <c r="AI797">
        <f>IF(AH797&gt;$AZ$11,"",IF(AH797=0,Journal!$D$3,INDEX($Q$11:$Q$1010,MATCH(AH797,$AD$11:$AD$1010,0))))</f>
        <v>0</v>
      </c>
      <c r="AJ797">
        <v>787</v>
      </c>
      <c r="AK797">
        <f>IF(AJ797&gt;$AZ$11,"",INDEX($P$11:$P$1010,MATCH(AJ797,$AD$11:$AD$1010,0)))</f>
        <v>0</v>
      </c>
    </row>
    <row r="798" spans="1:37">
      <c r="A798">
        <f>COUNTA(Journal!A798:M798)&gt;0</f>
        <v>0</v>
      </c>
      <c r="B798">
        <f>IF(Journal!$C798="",0,IFERROR(MATCH(Journal!$C798,Markets!$A$5:$A$154,0),0))</f>
        <v>0</v>
      </c>
      <c r="C798">
        <f>IF(B798&gt;0,INDEX(Markets!$C$5:$C$154,B798),"")</f>
        <v>0</v>
      </c>
      <c r="D798">
        <f>IF(B798&gt;0,INDEX(Markets!$F$5:$F$154,B798),"")</f>
        <v>0</v>
      </c>
      <c r="E798">
        <f>IF(B798&gt;0,IF(INDEX(Markets!$G$5:$G$154,B798)="",Journal!$D$4,INDEX(Markets!$G$5:$G$154,B798)),"")</f>
        <v>0</v>
      </c>
      <c r="F798">
        <f>IF(B798&gt;0,N(INDEX(Markets!$H$5:$H$154,B798)),0)</f>
        <v>0</v>
      </c>
      <c r="G798">
        <f>IF(Journal!$D798="LONG",1,IF(Journal!$D798="SHORT",-1,0))</f>
        <v>0</v>
      </c>
      <c r="H798">
        <f>IF(AND(ISNUMBER(Journal!$E798),ISNUMBER(Journal!$F798)),ABS(Journal!$E798-Journal!$F798),"")</f>
        <v>0</v>
      </c>
      <c r="I798">
        <f>IF(NOT(A798),"",IF(Journal!$C798="","INSTRUMENT MISSING",IF(B798=0,"UNKNOWN INSTRUMENT",IF(OR(NOT(ISNUMBER(C798)),NOT(ISNUMBER(D798))),"INSTRUMENT SPECS MISSING",IF(OR(C798&lt;=0,D798&lt;=0),"INSTRUMENT SPECS MISSING",IF(NOT(ISNUMBER(Journal!$E798)),"ENTRY MISSING",IF(NOT(ISNUMBER(Journal!$F798)),"SL MISSING",IF(Journal!$F798=Journal!$E798,"SL = ENTRY",IF(G798=0,"DIRECTION MISSING",IF(G798*(Journal!$E798-Journal!$F798)&lt;=0,"SL WRONG SIDE",IF(NOT(AND(ISNUMBER(Journal!$L798),Journal!$L798&gt;0)),IF(TRUE,"LOTS MISSING","RISK MISSING"),"")))))))))))</f>
        <v>0</v>
      </c>
      <c r="J798">
        <f>IF(NOT(A798),"",IF(I798&lt;&gt;"",I798,IF(AND(ISNUMBER(Journal!$G798),G798*(Journal!$G798-Journal!$E798)&lt;=0),"TP1 WRONG SIDE",IF(AND(ISNUMBER(Journal!$H798),G798*(Journal!$H798-Journal!$E798)&lt;=0),"TP2 WRONG SIDE",IF(AND(ISNUMBER(Journal!$I798),G798*(Journal!$I798-Journal!$E798)&lt;=0),"TP3 WRONG SIDE",IF(Journal!$K798="","OPEN",IF(AND(Journal!$M798&lt;&gt;"",OR(NOT(ISNUMBER(Journal!$M798)),Journal!$M798&lt;=0,Journal!$M798&gt;=1)),"TP1 % INVALID",IF(Journal!$K798="SL","OK",IF(Journal!$K798="TP",IF(ISNUMBER(Journal!$G798),"OK","TP1 MISSING"),IF(Journal!$K798="Manual exit",IF(ISNUMBER(Journal!$J798),"OK","MANUAL MISSING"),IF(Journal!$K798="TP1 + Breakeven",IF(ISNUMBER(Journal!$G798),"OK","TP1 MISSING"),IF(Journal!$K798="TP1 + Manual",IF(ISNUMBER(Journal!$G798),IF(ISNUMBER(Journal!$J798),"OK","MANUAL MISSING"),IF(ISNUMBER(Journal!$J798),"TP1 MISSING","TP1 &amp; MANUAL MISSING")),IF(Journal!$K798="Multiple TP",IF(ISNUMBER(Journal!$G798),IF(ISNUMBER(Journal!$H798),"OK","TP2 MISSING"),IF(ISNUMBER(Journal!$H798),"TP1 MISSING","TP1 &amp; TP2 MISSING")),"UNKNOWN OUTCOME")))))))))))))</f>
        <v>0</v>
      </c>
      <c r="K798">
        <f>J798="OK"</f>
        <v>0</v>
      </c>
      <c r="L798">
        <f>IF(ISNUMBER(Journal!$M798),Journal!$M798,0.5)</f>
        <v>0</v>
      </c>
      <c r="M798">
        <f>IF(NOT(K798),"",G798*IF(Journal!$K798="SL",Journal!$F798-Journal!$E798,IF(Journal!$K798="TP",Journal!$G798-Journal!$E798,IF(Journal!$K798="Manual exit",Journal!$J798-Journal!$E798,IF(Journal!$K798="TP1 + Breakeven",L798*(Journal!$G798-Journal!$E798),IF(Journal!$K798="TP1 + Manual",L798*(Journal!$G798-Journal!$E798)+(1-L798)*(Journal!$J798-Journal!$E798),(Journal!$G798+Journal!$H798+IF(ISNUMBER(Journal!$I798),Journal!$I798,0))/IF(ISNUMBER(Journal!$I798),3,2)-Journal!$E798))))))</f>
        <v>0</v>
      </c>
      <c r="N798">
        <f>IF(K798,Journal!$E798+G798*M798,"")</f>
        <v>0</v>
      </c>
      <c r="O798">
        <f>Q797</f>
        <v>0</v>
      </c>
      <c r="P798">
        <f>IF(OR(NOT(A798),I798&lt;&gt;""),"",Journal!$L798)</f>
        <v>0</v>
      </c>
      <c r="Q798">
        <f>O798+IF(K798,V798,0)</f>
        <v>0</v>
      </c>
      <c r="R798">
        <f>IF(P798="","",H798*P798*C798*D798)</f>
        <v>0</v>
      </c>
      <c r="S798">
        <f>IF(K798,M798*P798*C798*D798,"")</f>
        <v>0</v>
      </c>
      <c r="T798">
        <f>IF(K798,-IF(F798&gt;0,F798*Journal!$E798*P798*C798*D798,P798*E798),"")</f>
        <v>0</v>
      </c>
      <c r="U798">
        <f>IF(K798,IF(S798&gt;0,"W",IF(S798&lt;0,"L","B")),"")</f>
        <v>0</v>
      </c>
      <c r="V798">
        <f>IF(K798,S798+T798,"")</f>
        <v>0</v>
      </c>
      <c r="W798">
        <f>IF(K798,V798/O798,"")</f>
        <v>0</v>
      </c>
      <c r="X798">
        <f>IF(K798,M798/H798,"")</f>
        <v>0</v>
      </c>
      <c r="Y798">
        <f>IF(AND(OR(J798="OK",J798="OPEN"),ISNUMBER(Journal!$G798)),G798*(Journal!$G798-Journal!$E798)/H798,"")</f>
        <v>0</v>
      </c>
      <c r="Z798">
        <f>IF(AA798="","",IF(AND(ISNUMBER(Settings!$D$5),ISNUMBER(Settings!$E$5),IF(Settings!$D$5&lt;=Settings!$E$5,AND(AA798&gt;=Settings!$D$5,AA798&lt;Settings!$E$5),OR(AA798&gt;=Settings!$D$5,AA798&lt;Settings!$E$5))),Settings!$A$5,IF(AND(ISNUMBER(Settings!$D$6),ISNUMBER(Settings!$E$6),IF(Settings!$D$6&lt;=Settings!$E$6,AND(AA798&gt;=Settings!$D$6,AA798&lt;Settings!$E$6),OR(AA798&gt;=Settings!$D$6,AA798&lt;Settings!$E$6))),Settings!$A$6,IF(AND(ISNUMBER(Settings!$D$7),ISNUMBER(Settings!$E$7),IF(Settings!$D$7&lt;=Settings!$E$7,AND(AA798&gt;=Settings!$D$7,AA798&lt;Settings!$E$7),OR(AA798&gt;=Settings!$D$7,AA798&lt;Settings!$E$7))),Settings!$A$7,IF(AND(ISNUMBER(Settings!$D$8),ISNUMBER(Settings!$E$8),IF(Settings!$D$8&lt;=Settings!$E$8,AND(AA798&gt;=Settings!$D$8,AA798&lt;Settings!$E$8),OR(AA798&gt;=Settings!$D$8,AA798&lt;Settings!$E$8))),Settings!$A$8,IF(AND(ISNUMBER(Settings!$D$9),ISNUMBER(Settings!$E$9),IF(Settings!$D$9&lt;=Settings!$E$9,AND(AA798&gt;=Settings!$D$9,AA798&lt;Settings!$E$9),OR(AA798&gt;=Settings!$D$9,AA798&lt;Settings!$E$9))),Settings!$A$9,IF(AND(ISNUMBER(Settings!$D$10),ISNUMBER(Settings!$E$10),IF(Settings!$D$10&lt;=Settings!$E$10,AND(AA798&gt;=Settings!$D$10,AA798&lt;Settings!$E$10),OR(AA798&gt;=Settings!$D$10,AA798&lt;Settings!$E$10))),Settings!$A$10,"")))))))</f>
        <v>0</v>
      </c>
      <c r="AA798">
        <f>IF(AND(A798,ISNUMBER(Journal!$B798)),MOD(ROUND(MOD(Journal!$B798,1)*1440,0)-ROUND(Journal!$D$8*60,0),1440),"")</f>
        <v>0</v>
      </c>
      <c r="AB798">
        <f>IF(G798=1,"LONG",IF(G798=-1,"SHORT",""))</f>
        <v>0</v>
      </c>
      <c r="AC798">
        <f>AC797+IF(K798,1,0)</f>
        <v>0</v>
      </c>
      <c r="AD798">
        <f>IF(K798,AC798,"")</f>
        <v>0</v>
      </c>
      <c r="AE798">
        <f>J798="OPEN"</f>
        <v>0</v>
      </c>
      <c r="AF798">
        <f>AND(J798&lt;&gt;"",J798&lt;&gt;"OK",J798&lt;&gt;"OPEN")</f>
        <v>0</v>
      </c>
      <c r="AH798">
        <v>787</v>
      </c>
      <c r="AI798">
        <f>IF(AH798&gt;$AZ$11,"",IF(AH798=0,Journal!$D$3,INDEX($Q$11:$Q$1010,MATCH(AH798,$AD$11:$AD$1010,0))))</f>
        <v>0</v>
      </c>
      <c r="AJ798">
        <v>788</v>
      </c>
      <c r="AK798">
        <f>IF(AJ798&gt;$AZ$11,"",INDEX($P$11:$P$1010,MATCH(AJ798,$AD$11:$AD$1010,0)))</f>
        <v>0</v>
      </c>
    </row>
    <row r="799" spans="1:37">
      <c r="A799">
        <f>COUNTA(Journal!A799:M799)&gt;0</f>
        <v>0</v>
      </c>
      <c r="B799">
        <f>IF(Journal!$C799="",0,IFERROR(MATCH(Journal!$C799,Markets!$A$5:$A$154,0),0))</f>
        <v>0</v>
      </c>
      <c r="C799">
        <f>IF(B799&gt;0,INDEX(Markets!$C$5:$C$154,B799),"")</f>
        <v>0</v>
      </c>
      <c r="D799">
        <f>IF(B799&gt;0,INDEX(Markets!$F$5:$F$154,B799),"")</f>
        <v>0</v>
      </c>
      <c r="E799">
        <f>IF(B799&gt;0,IF(INDEX(Markets!$G$5:$G$154,B799)="",Journal!$D$4,INDEX(Markets!$G$5:$G$154,B799)),"")</f>
        <v>0</v>
      </c>
      <c r="F799">
        <f>IF(B799&gt;0,N(INDEX(Markets!$H$5:$H$154,B799)),0)</f>
        <v>0</v>
      </c>
      <c r="G799">
        <f>IF(Journal!$D799="LONG",1,IF(Journal!$D799="SHORT",-1,0))</f>
        <v>0</v>
      </c>
      <c r="H799">
        <f>IF(AND(ISNUMBER(Journal!$E799),ISNUMBER(Journal!$F799)),ABS(Journal!$E799-Journal!$F799),"")</f>
        <v>0</v>
      </c>
      <c r="I799">
        <f>IF(NOT(A799),"",IF(Journal!$C799="","INSTRUMENT MISSING",IF(B799=0,"UNKNOWN INSTRUMENT",IF(OR(NOT(ISNUMBER(C799)),NOT(ISNUMBER(D799))),"INSTRUMENT SPECS MISSING",IF(OR(C799&lt;=0,D799&lt;=0),"INSTRUMENT SPECS MISSING",IF(NOT(ISNUMBER(Journal!$E799)),"ENTRY MISSING",IF(NOT(ISNUMBER(Journal!$F799)),"SL MISSING",IF(Journal!$F799=Journal!$E799,"SL = ENTRY",IF(G799=0,"DIRECTION MISSING",IF(G799*(Journal!$E799-Journal!$F799)&lt;=0,"SL WRONG SIDE",IF(NOT(AND(ISNUMBER(Journal!$L799),Journal!$L799&gt;0)),IF(TRUE,"LOTS MISSING","RISK MISSING"),"")))))))))))</f>
        <v>0</v>
      </c>
      <c r="J799">
        <f>IF(NOT(A799),"",IF(I799&lt;&gt;"",I799,IF(AND(ISNUMBER(Journal!$G799),G799*(Journal!$G799-Journal!$E799)&lt;=0),"TP1 WRONG SIDE",IF(AND(ISNUMBER(Journal!$H799),G799*(Journal!$H799-Journal!$E799)&lt;=0),"TP2 WRONG SIDE",IF(AND(ISNUMBER(Journal!$I799),G799*(Journal!$I799-Journal!$E799)&lt;=0),"TP3 WRONG SIDE",IF(Journal!$K799="","OPEN",IF(AND(Journal!$M799&lt;&gt;"",OR(NOT(ISNUMBER(Journal!$M799)),Journal!$M799&lt;=0,Journal!$M799&gt;=1)),"TP1 % INVALID",IF(Journal!$K799="SL","OK",IF(Journal!$K799="TP",IF(ISNUMBER(Journal!$G799),"OK","TP1 MISSING"),IF(Journal!$K799="Manual exit",IF(ISNUMBER(Journal!$J799),"OK","MANUAL MISSING"),IF(Journal!$K799="TP1 + Breakeven",IF(ISNUMBER(Journal!$G799),"OK","TP1 MISSING"),IF(Journal!$K799="TP1 + Manual",IF(ISNUMBER(Journal!$G799),IF(ISNUMBER(Journal!$J799),"OK","MANUAL MISSING"),IF(ISNUMBER(Journal!$J799),"TP1 MISSING","TP1 &amp; MANUAL MISSING")),IF(Journal!$K799="Multiple TP",IF(ISNUMBER(Journal!$G799),IF(ISNUMBER(Journal!$H799),"OK","TP2 MISSING"),IF(ISNUMBER(Journal!$H799),"TP1 MISSING","TP1 &amp; TP2 MISSING")),"UNKNOWN OUTCOME")))))))))))))</f>
        <v>0</v>
      </c>
      <c r="K799">
        <f>J799="OK"</f>
        <v>0</v>
      </c>
      <c r="L799">
        <f>IF(ISNUMBER(Journal!$M799),Journal!$M799,0.5)</f>
        <v>0</v>
      </c>
      <c r="M799">
        <f>IF(NOT(K799),"",G799*IF(Journal!$K799="SL",Journal!$F799-Journal!$E799,IF(Journal!$K799="TP",Journal!$G799-Journal!$E799,IF(Journal!$K799="Manual exit",Journal!$J799-Journal!$E799,IF(Journal!$K799="TP1 + Breakeven",L799*(Journal!$G799-Journal!$E799),IF(Journal!$K799="TP1 + Manual",L799*(Journal!$G799-Journal!$E799)+(1-L799)*(Journal!$J799-Journal!$E799),(Journal!$G799+Journal!$H799+IF(ISNUMBER(Journal!$I799),Journal!$I799,0))/IF(ISNUMBER(Journal!$I799),3,2)-Journal!$E799))))))</f>
        <v>0</v>
      </c>
      <c r="N799">
        <f>IF(K799,Journal!$E799+G799*M799,"")</f>
        <v>0</v>
      </c>
      <c r="O799">
        <f>Q798</f>
        <v>0</v>
      </c>
      <c r="P799">
        <f>IF(OR(NOT(A799),I799&lt;&gt;""),"",Journal!$L799)</f>
        <v>0</v>
      </c>
      <c r="Q799">
        <f>O799+IF(K799,V799,0)</f>
        <v>0</v>
      </c>
      <c r="R799">
        <f>IF(P799="","",H799*P799*C799*D799)</f>
        <v>0</v>
      </c>
      <c r="S799">
        <f>IF(K799,M799*P799*C799*D799,"")</f>
        <v>0</v>
      </c>
      <c r="T799">
        <f>IF(K799,-IF(F799&gt;0,F799*Journal!$E799*P799*C799*D799,P799*E799),"")</f>
        <v>0</v>
      </c>
      <c r="U799">
        <f>IF(K799,IF(S799&gt;0,"W",IF(S799&lt;0,"L","B")),"")</f>
        <v>0</v>
      </c>
      <c r="V799">
        <f>IF(K799,S799+T799,"")</f>
        <v>0</v>
      </c>
      <c r="W799">
        <f>IF(K799,V799/O799,"")</f>
        <v>0</v>
      </c>
      <c r="X799">
        <f>IF(K799,M799/H799,"")</f>
        <v>0</v>
      </c>
      <c r="Y799">
        <f>IF(AND(OR(J799="OK",J799="OPEN"),ISNUMBER(Journal!$G799)),G799*(Journal!$G799-Journal!$E799)/H799,"")</f>
        <v>0</v>
      </c>
      <c r="Z799">
        <f>IF(AA799="","",IF(AND(ISNUMBER(Settings!$D$5),ISNUMBER(Settings!$E$5),IF(Settings!$D$5&lt;=Settings!$E$5,AND(AA799&gt;=Settings!$D$5,AA799&lt;Settings!$E$5),OR(AA799&gt;=Settings!$D$5,AA799&lt;Settings!$E$5))),Settings!$A$5,IF(AND(ISNUMBER(Settings!$D$6),ISNUMBER(Settings!$E$6),IF(Settings!$D$6&lt;=Settings!$E$6,AND(AA799&gt;=Settings!$D$6,AA799&lt;Settings!$E$6),OR(AA799&gt;=Settings!$D$6,AA799&lt;Settings!$E$6))),Settings!$A$6,IF(AND(ISNUMBER(Settings!$D$7),ISNUMBER(Settings!$E$7),IF(Settings!$D$7&lt;=Settings!$E$7,AND(AA799&gt;=Settings!$D$7,AA799&lt;Settings!$E$7),OR(AA799&gt;=Settings!$D$7,AA799&lt;Settings!$E$7))),Settings!$A$7,IF(AND(ISNUMBER(Settings!$D$8),ISNUMBER(Settings!$E$8),IF(Settings!$D$8&lt;=Settings!$E$8,AND(AA799&gt;=Settings!$D$8,AA799&lt;Settings!$E$8),OR(AA799&gt;=Settings!$D$8,AA799&lt;Settings!$E$8))),Settings!$A$8,IF(AND(ISNUMBER(Settings!$D$9),ISNUMBER(Settings!$E$9),IF(Settings!$D$9&lt;=Settings!$E$9,AND(AA799&gt;=Settings!$D$9,AA799&lt;Settings!$E$9),OR(AA799&gt;=Settings!$D$9,AA799&lt;Settings!$E$9))),Settings!$A$9,IF(AND(ISNUMBER(Settings!$D$10),ISNUMBER(Settings!$E$10),IF(Settings!$D$10&lt;=Settings!$E$10,AND(AA799&gt;=Settings!$D$10,AA799&lt;Settings!$E$10),OR(AA799&gt;=Settings!$D$10,AA799&lt;Settings!$E$10))),Settings!$A$10,"")))))))</f>
        <v>0</v>
      </c>
      <c r="AA799">
        <f>IF(AND(A799,ISNUMBER(Journal!$B799)),MOD(ROUND(MOD(Journal!$B799,1)*1440,0)-ROUND(Journal!$D$8*60,0),1440),"")</f>
        <v>0</v>
      </c>
      <c r="AB799">
        <f>IF(G799=1,"LONG",IF(G799=-1,"SHORT",""))</f>
        <v>0</v>
      </c>
      <c r="AC799">
        <f>AC798+IF(K799,1,0)</f>
        <v>0</v>
      </c>
      <c r="AD799">
        <f>IF(K799,AC799,"")</f>
        <v>0</v>
      </c>
      <c r="AE799">
        <f>J799="OPEN"</f>
        <v>0</v>
      </c>
      <c r="AF799">
        <f>AND(J799&lt;&gt;"",J799&lt;&gt;"OK",J799&lt;&gt;"OPEN")</f>
        <v>0</v>
      </c>
      <c r="AH799">
        <v>788</v>
      </c>
      <c r="AI799">
        <f>IF(AH799&gt;$AZ$11,"",IF(AH799=0,Journal!$D$3,INDEX($Q$11:$Q$1010,MATCH(AH799,$AD$11:$AD$1010,0))))</f>
        <v>0</v>
      </c>
      <c r="AJ799">
        <v>789</v>
      </c>
      <c r="AK799">
        <f>IF(AJ799&gt;$AZ$11,"",INDEX($P$11:$P$1010,MATCH(AJ799,$AD$11:$AD$1010,0)))</f>
        <v>0</v>
      </c>
    </row>
    <row r="800" spans="1:37">
      <c r="A800">
        <f>COUNTA(Journal!A800:M800)&gt;0</f>
        <v>0</v>
      </c>
      <c r="B800">
        <f>IF(Journal!$C800="",0,IFERROR(MATCH(Journal!$C800,Markets!$A$5:$A$154,0),0))</f>
        <v>0</v>
      </c>
      <c r="C800">
        <f>IF(B800&gt;0,INDEX(Markets!$C$5:$C$154,B800),"")</f>
        <v>0</v>
      </c>
      <c r="D800">
        <f>IF(B800&gt;0,INDEX(Markets!$F$5:$F$154,B800),"")</f>
        <v>0</v>
      </c>
      <c r="E800">
        <f>IF(B800&gt;0,IF(INDEX(Markets!$G$5:$G$154,B800)="",Journal!$D$4,INDEX(Markets!$G$5:$G$154,B800)),"")</f>
        <v>0</v>
      </c>
      <c r="F800">
        <f>IF(B800&gt;0,N(INDEX(Markets!$H$5:$H$154,B800)),0)</f>
        <v>0</v>
      </c>
      <c r="G800">
        <f>IF(Journal!$D800="LONG",1,IF(Journal!$D800="SHORT",-1,0))</f>
        <v>0</v>
      </c>
      <c r="H800">
        <f>IF(AND(ISNUMBER(Journal!$E800),ISNUMBER(Journal!$F800)),ABS(Journal!$E800-Journal!$F800),"")</f>
        <v>0</v>
      </c>
      <c r="I800">
        <f>IF(NOT(A800),"",IF(Journal!$C800="","INSTRUMENT MISSING",IF(B800=0,"UNKNOWN INSTRUMENT",IF(OR(NOT(ISNUMBER(C800)),NOT(ISNUMBER(D800))),"INSTRUMENT SPECS MISSING",IF(OR(C800&lt;=0,D800&lt;=0),"INSTRUMENT SPECS MISSING",IF(NOT(ISNUMBER(Journal!$E800)),"ENTRY MISSING",IF(NOT(ISNUMBER(Journal!$F800)),"SL MISSING",IF(Journal!$F800=Journal!$E800,"SL = ENTRY",IF(G800=0,"DIRECTION MISSING",IF(G800*(Journal!$E800-Journal!$F800)&lt;=0,"SL WRONG SIDE",IF(NOT(AND(ISNUMBER(Journal!$L800),Journal!$L800&gt;0)),IF(TRUE,"LOTS MISSING","RISK MISSING"),"")))))))))))</f>
        <v>0</v>
      </c>
      <c r="J800">
        <f>IF(NOT(A800),"",IF(I800&lt;&gt;"",I800,IF(AND(ISNUMBER(Journal!$G800),G800*(Journal!$G800-Journal!$E800)&lt;=0),"TP1 WRONG SIDE",IF(AND(ISNUMBER(Journal!$H800),G800*(Journal!$H800-Journal!$E800)&lt;=0),"TP2 WRONG SIDE",IF(AND(ISNUMBER(Journal!$I800),G800*(Journal!$I800-Journal!$E800)&lt;=0),"TP3 WRONG SIDE",IF(Journal!$K800="","OPEN",IF(AND(Journal!$M800&lt;&gt;"",OR(NOT(ISNUMBER(Journal!$M800)),Journal!$M800&lt;=0,Journal!$M800&gt;=1)),"TP1 % INVALID",IF(Journal!$K800="SL","OK",IF(Journal!$K800="TP",IF(ISNUMBER(Journal!$G800),"OK","TP1 MISSING"),IF(Journal!$K800="Manual exit",IF(ISNUMBER(Journal!$J800),"OK","MANUAL MISSING"),IF(Journal!$K800="TP1 + Breakeven",IF(ISNUMBER(Journal!$G800),"OK","TP1 MISSING"),IF(Journal!$K800="TP1 + Manual",IF(ISNUMBER(Journal!$G800),IF(ISNUMBER(Journal!$J800),"OK","MANUAL MISSING"),IF(ISNUMBER(Journal!$J800),"TP1 MISSING","TP1 &amp; MANUAL MISSING")),IF(Journal!$K800="Multiple TP",IF(ISNUMBER(Journal!$G800),IF(ISNUMBER(Journal!$H800),"OK","TP2 MISSING"),IF(ISNUMBER(Journal!$H800),"TP1 MISSING","TP1 &amp; TP2 MISSING")),"UNKNOWN OUTCOME")))))))))))))</f>
        <v>0</v>
      </c>
      <c r="K800">
        <f>J800="OK"</f>
        <v>0</v>
      </c>
      <c r="L800">
        <f>IF(ISNUMBER(Journal!$M800),Journal!$M800,0.5)</f>
        <v>0</v>
      </c>
      <c r="M800">
        <f>IF(NOT(K800),"",G800*IF(Journal!$K800="SL",Journal!$F800-Journal!$E800,IF(Journal!$K800="TP",Journal!$G800-Journal!$E800,IF(Journal!$K800="Manual exit",Journal!$J800-Journal!$E800,IF(Journal!$K800="TP1 + Breakeven",L800*(Journal!$G800-Journal!$E800),IF(Journal!$K800="TP1 + Manual",L800*(Journal!$G800-Journal!$E800)+(1-L800)*(Journal!$J800-Journal!$E800),(Journal!$G800+Journal!$H800+IF(ISNUMBER(Journal!$I800),Journal!$I800,0))/IF(ISNUMBER(Journal!$I800),3,2)-Journal!$E800))))))</f>
        <v>0</v>
      </c>
      <c r="N800">
        <f>IF(K800,Journal!$E800+G800*M800,"")</f>
        <v>0</v>
      </c>
      <c r="O800">
        <f>Q799</f>
        <v>0</v>
      </c>
      <c r="P800">
        <f>IF(OR(NOT(A800),I800&lt;&gt;""),"",Journal!$L800)</f>
        <v>0</v>
      </c>
      <c r="Q800">
        <f>O800+IF(K800,V800,0)</f>
        <v>0</v>
      </c>
      <c r="R800">
        <f>IF(P800="","",H800*P800*C800*D800)</f>
        <v>0</v>
      </c>
      <c r="S800">
        <f>IF(K800,M800*P800*C800*D800,"")</f>
        <v>0</v>
      </c>
      <c r="T800">
        <f>IF(K800,-IF(F800&gt;0,F800*Journal!$E800*P800*C800*D800,P800*E800),"")</f>
        <v>0</v>
      </c>
      <c r="U800">
        <f>IF(K800,IF(S800&gt;0,"W",IF(S800&lt;0,"L","B")),"")</f>
        <v>0</v>
      </c>
      <c r="V800">
        <f>IF(K800,S800+T800,"")</f>
        <v>0</v>
      </c>
      <c r="W800">
        <f>IF(K800,V800/O800,"")</f>
        <v>0</v>
      </c>
      <c r="X800">
        <f>IF(K800,M800/H800,"")</f>
        <v>0</v>
      </c>
      <c r="Y800">
        <f>IF(AND(OR(J800="OK",J800="OPEN"),ISNUMBER(Journal!$G800)),G800*(Journal!$G800-Journal!$E800)/H800,"")</f>
        <v>0</v>
      </c>
      <c r="Z800">
        <f>IF(AA800="","",IF(AND(ISNUMBER(Settings!$D$5),ISNUMBER(Settings!$E$5),IF(Settings!$D$5&lt;=Settings!$E$5,AND(AA800&gt;=Settings!$D$5,AA800&lt;Settings!$E$5),OR(AA800&gt;=Settings!$D$5,AA800&lt;Settings!$E$5))),Settings!$A$5,IF(AND(ISNUMBER(Settings!$D$6),ISNUMBER(Settings!$E$6),IF(Settings!$D$6&lt;=Settings!$E$6,AND(AA800&gt;=Settings!$D$6,AA800&lt;Settings!$E$6),OR(AA800&gt;=Settings!$D$6,AA800&lt;Settings!$E$6))),Settings!$A$6,IF(AND(ISNUMBER(Settings!$D$7),ISNUMBER(Settings!$E$7),IF(Settings!$D$7&lt;=Settings!$E$7,AND(AA800&gt;=Settings!$D$7,AA800&lt;Settings!$E$7),OR(AA800&gt;=Settings!$D$7,AA800&lt;Settings!$E$7))),Settings!$A$7,IF(AND(ISNUMBER(Settings!$D$8),ISNUMBER(Settings!$E$8),IF(Settings!$D$8&lt;=Settings!$E$8,AND(AA800&gt;=Settings!$D$8,AA800&lt;Settings!$E$8),OR(AA800&gt;=Settings!$D$8,AA800&lt;Settings!$E$8))),Settings!$A$8,IF(AND(ISNUMBER(Settings!$D$9),ISNUMBER(Settings!$E$9),IF(Settings!$D$9&lt;=Settings!$E$9,AND(AA800&gt;=Settings!$D$9,AA800&lt;Settings!$E$9),OR(AA800&gt;=Settings!$D$9,AA800&lt;Settings!$E$9))),Settings!$A$9,IF(AND(ISNUMBER(Settings!$D$10),ISNUMBER(Settings!$E$10),IF(Settings!$D$10&lt;=Settings!$E$10,AND(AA800&gt;=Settings!$D$10,AA800&lt;Settings!$E$10),OR(AA800&gt;=Settings!$D$10,AA800&lt;Settings!$E$10))),Settings!$A$10,"")))))))</f>
        <v>0</v>
      </c>
      <c r="AA800">
        <f>IF(AND(A800,ISNUMBER(Journal!$B800)),MOD(ROUND(MOD(Journal!$B800,1)*1440,0)-ROUND(Journal!$D$8*60,0),1440),"")</f>
        <v>0</v>
      </c>
      <c r="AB800">
        <f>IF(G800=1,"LONG",IF(G800=-1,"SHORT",""))</f>
        <v>0</v>
      </c>
      <c r="AC800">
        <f>AC799+IF(K800,1,0)</f>
        <v>0</v>
      </c>
      <c r="AD800">
        <f>IF(K800,AC800,"")</f>
        <v>0</v>
      </c>
      <c r="AE800">
        <f>J800="OPEN"</f>
        <v>0</v>
      </c>
      <c r="AF800">
        <f>AND(J800&lt;&gt;"",J800&lt;&gt;"OK",J800&lt;&gt;"OPEN")</f>
        <v>0</v>
      </c>
      <c r="AH800">
        <v>789</v>
      </c>
      <c r="AI800">
        <f>IF(AH800&gt;$AZ$11,"",IF(AH800=0,Journal!$D$3,INDEX($Q$11:$Q$1010,MATCH(AH800,$AD$11:$AD$1010,0))))</f>
        <v>0</v>
      </c>
      <c r="AJ800">
        <v>790</v>
      </c>
      <c r="AK800">
        <f>IF(AJ800&gt;$AZ$11,"",INDEX($P$11:$P$1010,MATCH(AJ800,$AD$11:$AD$1010,0)))</f>
        <v>0</v>
      </c>
    </row>
    <row r="801" spans="1:37">
      <c r="A801">
        <f>COUNTA(Journal!A801:M801)&gt;0</f>
        <v>0</v>
      </c>
      <c r="B801">
        <f>IF(Journal!$C801="",0,IFERROR(MATCH(Journal!$C801,Markets!$A$5:$A$154,0),0))</f>
        <v>0</v>
      </c>
      <c r="C801">
        <f>IF(B801&gt;0,INDEX(Markets!$C$5:$C$154,B801),"")</f>
        <v>0</v>
      </c>
      <c r="D801">
        <f>IF(B801&gt;0,INDEX(Markets!$F$5:$F$154,B801),"")</f>
        <v>0</v>
      </c>
      <c r="E801">
        <f>IF(B801&gt;0,IF(INDEX(Markets!$G$5:$G$154,B801)="",Journal!$D$4,INDEX(Markets!$G$5:$G$154,B801)),"")</f>
        <v>0</v>
      </c>
      <c r="F801">
        <f>IF(B801&gt;0,N(INDEX(Markets!$H$5:$H$154,B801)),0)</f>
        <v>0</v>
      </c>
      <c r="G801">
        <f>IF(Journal!$D801="LONG",1,IF(Journal!$D801="SHORT",-1,0))</f>
        <v>0</v>
      </c>
      <c r="H801">
        <f>IF(AND(ISNUMBER(Journal!$E801),ISNUMBER(Journal!$F801)),ABS(Journal!$E801-Journal!$F801),"")</f>
        <v>0</v>
      </c>
      <c r="I801">
        <f>IF(NOT(A801),"",IF(Journal!$C801="","INSTRUMENT MISSING",IF(B801=0,"UNKNOWN INSTRUMENT",IF(OR(NOT(ISNUMBER(C801)),NOT(ISNUMBER(D801))),"INSTRUMENT SPECS MISSING",IF(OR(C801&lt;=0,D801&lt;=0),"INSTRUMENT SPECS MISSING",IF(NOT(ISNUMBER(Journal!$E801)),"ENTRY MISSING",IF(NOT(ISNUMBER(Journal!$F801)),"SL MISSING",IF(Journal!$F801=Journal!$E801,"SL = ENTRY",IF(G801=0,"DIRECTION MISSING",IF(G801*(Journal!$E801-Journal!$F801)&lt;=0,"SL WRONG SIDE",IF(NOT(AND(ISNUMBER(Journal!$L801),Journal!$L801&gt;0)),IF(TRUE,"LOTS MISSING","RISK MISSING"),"")))))))))))</f>
        <v>0</v>
      </c>
      <c r="J801">
        <f>IF(NOT(A801),"",IF(I801&lt;&gt;"",I801,IF(AND(ISNUMBER(Journal!$G801),G801*(Journal!$G801-Journal!$E801)&lt;=0),"TP1 WRONG SIDE",IF(AND(ISNUMBER(Journal!$H801),G801*(Journal!$H801-Journal!$E801)&lt;=0),"TP2 WRONG SIDE",IF(AND(ISNUMBER(Journal!$I801),G801*(Journal!$I801-Journal!$E801)&lt;=0),"TP3 WRONG SIDE",IF(Journal!$K801="","OPEN",IF(AND(Journal!$M801&lt;&gt;"",OR(NOT(ISNUMBER(Journal!$M801)),Journal!$M801&lt;=0,Journal!$M801&gt;=1)),"TP1 % INVALID",IF(Journal!$K801="SL","OK",IF(Journal!$K801="TP",IF(ISNUMBER(Journal!$G801),"OK","TP1 MISSING"),IF(Journal!$K801="Manual exit",IF(ISNUMBER(Journal!$J801),"OK","MANUAL MISSING"),IF(Journal!$K801="TP1 + Breakeven",IF(ISNUMBER(Journal!$G801),"OK","TP1 MISSING"),IF(Journal!$K801="TP1 + Manual",IF(ISNUMBER(Journal!$G801),IF(ISNUMBER(Journal!$J801),"OK","MANUAL MISSING"),IF(ISNUMBER(Journal!$J801),"TP1 MISSING","TP1 &amp; MANUAL MISSING")),IF(Journal!$K801="Multiple TP",IF(ISNUMBER(Journal!$G801),IF(ISNUMBER(Journal!$H801),"OK","TP2 MISSING"),IF(ISNUMBER(Journal!$H801),"TP1 MISSING","TP1 &amp; TP2 MISSING")),"UNKNOWN OUTCOME")))))))))))))</f>
        <v>0</v>
      </c>
      <c r="K801">
        <f>J801="OK"</f>
        <v>0</v>
      </c>
      <c r="L801">
        <f>IF(ISNUMBER(Journal!$M801),Journal!$M801,0.5)</f>
        <v>0</v>
      </c>
      <c r="M801">
        <f>IF(NOT(K801),"",G801*IF(Journal!$K801="SL",Journal!$F801-Journal!$E801,IF(Journal!$K801="TP",Journal!$G801-Journal!$E801,IF(Journal!$K801="Manual exit",Journal!$J801-Journal!$E801,IF(Journal!$K801="TP1 + Breakeven",L801*(Journal!$G801-Journal!$E801),IF(Journal!$K801="TP1 + Manual",L801*(Journal!$G801-Journal!$E801)+(1-L801)*(Journal!$J801-Journal!$E801),(Journal!$G801+Journal!$H801+IF(ISNUMBER(Journal!$I801),Journal!$I801,0))/IF(ISNUMBER(Journal!$I801),3,2)-Journal!$E801))))))</f>
        <v>0</v>
      </c>
      <c r="N801">
        <f>IF(K801,Journal!$E801+G801*M801,"")</f>
        <v>0</v>
      </c>
      <c r="O801">
        <f>Q800</f>
        <v>0</v>
      </c>
      <c r="P801">
        <f>IF(OR(NOT(A801),I801&lt;&gt;""),"",Journal!$L801)</f>
        <v>0</v>
      </c>
      <c r="Q801">
        <f>O801+IF(K801,V801,0)</f>
        <v>0</v>
      </c>
      <c r="R801">
        <f>IF(P801="","",H801*P801*C801*D801)</f>
        <v>0</v>
      </c>
      <c r="S801">
        <f>IF(K801,M801*P801*C801*D801,"")</f>
        <v>0</v>
      </c>
      <c r="T801">
        <f>IF(K801,-IF(F801&gt;0,F801*Journal!$E801*P801*C801*D801,P801*E801),"")</f>
        <v>0</v>
      </c>
      <c r="U801">
        <f>IF(K801,IF(S801&gt;0,"W",IF(S801&lt;0,"L","B")),"")</f>
        <v>0</v>
      </c>
      <c r="V801">
        <f>IF(K801,S801+T801,"")</f>
        <v>0</v>
      </c>
      <c r="W801">
        <f>IF(K801,V801/O801,"")</f>
        <v>0</v>
      </c>
      <c r="X801">
        <f>IF(K801,M801/H801,"")</f>
        <v>0</v>
      </c>
      <c r="Y801">
        <f>IF(AND(OR(J801="OK",J801="OPEN"),ISNUMBER(Journal!$G801)),G801*(Journal!$G801-Journal!$E801)/H801,"")</f>
        <v>0</v>
      </c>
      <c r="Z801">
        <f>IF(AA801="","",IF(AND(ISNUMBER(Settings!$D$5),ISNUMBER(Settings!$E$5),IF(Settings!$D$5&lt;=Settings!$E$5,AND(AA801&gt;=Settings!$D$5,AA801&lt;Settings!$E$5),OR(AA801&gt;=Settings!$D$5,AA801&lt;Settings!$E$5))),Settings!$A$5,IF(AND(ISNUMBER(Settings!$D$6),ISNUMBER(Settings!$E$6),IF(Settings!$D$6&lt;=Settings!$E$6,AND(AA801&gt;=Settings!$D$6,AA801&lt;Settings!$E$6),OR(AA801&gt;=Settings!$D$6,AA801&lt;Settings!$E$6))),Settings!$A$6,IF(AND(ISNUMBER(Settings!$D$7),ISNUMBER(Settings!$E$7),IF(Settings!$D$7&lt;=Settings!$E$7,AND(AA801&gt;=Settings!$D$7,AA801&lt;Settings!$E$7),OR(AA801&gt;=Settings!$D$7,AA801&lt;Settings!$E$7))),Settings!$A$7,IF(AND(ISNUMBER(Settings!$D$8),ISNUMBER(Settings!$E$8),IF(Settings!$D$8&lt;=Settings!$E$8,AND(AA801&gt;=Settings!$D$8,AA801&lt;Settings!$E$8),OR(AA801&gt;=Settings!$D$8,AA801&lt;Settings!$E$8))),Settings!$A$8,IF(AND(ISNUMBER(Settings!$D$9),ISNUMBER(Settings!$E$9),IF(Settings!$D$9&lt;=Settings!$E$9,AND(AA801&gt;=Settings!$D$9,AA801&lt;Settings!$E$9),OR(AA801&gt;=Settings!$D$9,AA801&lt;Settings!$E$9))),Settings!$A$9,IF(AND(ISNUMBER(Settings!$D$10),ISNUMBER(Settings!$E$10),IF(Settings!$D$10&lt;=Settings!$E$10,AND(AA801&gt;=Settings!$D$10,AA801&lt;Settings!$E$10),OR(AA801&gt;=Settings!$D$10,AA801&lt;Settings!$E$10))),Settings!$A$10,"")))))))</f>
        <v>0</v>
      </c>
      <c r="AA801">
        <f>IF(AND(A801,ISNUMBER(Journal!$B801)),MOD(ROUND(MOD(Journal!$B801,1)*1440,0)-ROUND(Journal!$D$8*60,0),1440),"")</f>
        <v>0</v>
      </c>
      <c r="AB801">
        <f>IF(G801=1,"LONG",IF(G801=-1,"SHORT",""))</f>
        <v>0</v>
      </c>
      <c r="AC801">
        <f>AC800+IF(K801,1,0)</f>
        <v>0</v>
      </c>
      <c r="AD801">
        <f>IF(K801,AC801,"")</f>
        <v>0</v>
      </c>
      <c r="AE801">
        <f>J801="OPEN"</f>
        <v>0</v>
      </c>
      <c r="AF801">
        <f>AND(J801&lt;&gt;"",J801&lt;&gt;"OK",J801&lt;&gt;"OPEN")</f>
        <v>0</v>
      </c>
      <c r="AH801">
        <v>790</v>
      </c>
      <c r="AI801">
        <f>IF(AH801&gt;$AZ$11,"",IF(AH801=0,Journal!$D$3,INDEX($Q$11:$Q$1010,MATCH(AH801,$AD$11:$AD$1010,0))))</f>
        <v>0</v>
      </c>
      <c r="AJ801">
        <v>791</v>
      </c>
      <c r="AK801">
        <f>IF(AJ801&gt;$AZ$11,"",INDEX($P$11:$P$1010,MATCH(AJ801,$AD$11:$AD$1010,0)))</f>
        <v>0</v>
      </c>
    </row>
    <row r="802" spans="1:37">
      <c r="A802">
        <f>COUNTA(Journal!A802:M802)&gt;0</f>
        <v>0</v>
      </c>
      <c r="B802">
        <f>IF(Journal!$C802="",0,IFERROR(MATCH(Journal!$C802,Markets!$A$5:$A$154,0),0))</f>
        <v>0</v>
      </c>
      <c r="C802">
        <f>IF(B802&gt;0,INDEX(Markets!$C$5:$C$154,B802),"")</f>
        <v>0</v>
      </c>
      <c r="D802">
        <f>IF(B802&gt;0,INDEX(Markets!$F$5:$F$154,B802),"")</f>
        <v>0</v>
      </c>
      <c r="E802">
        <f>IF(B802&gt;0,IF(INDEX(Markets!$G$5:$G$154,B802)="",Journal!$D$4,INDEX(Markets!$G$5:$G$154,B802)),"")</f>
        <v>0</v>
      </c>
      <c r="F802">
        <f>IF(B802&gt;0,N(INDEX(Markets!$H$5:$H$154,B802)),0)</f>
        <v>0</v>
      </c>
      <c r="G802">
        <f>IF(Journal!$D802="LONG",1,IF(Journal!$D802="SHORT",-1,0))</f>
        <v>0</v>
      </c>
      <c r="H802">
        <f>IF(AND(ISNUMBER(Journal!$E802),ISNUMBER(Journal!$F802)),ABS(Journal!$E802-Journal!$F802),"")</f>
        <v>0</v>
      </c>
      <c r="I802">
        <f>IF(NOT(A802),"",IF(Journal!$C802="","INSTRUMENT MISSING",IF(B802=0,"UNKNOWN INSTRUMENT",IF(OR(NOT(ISNUMBER(C802)),NOT(ISNUMBER(D802))),"INSTRUMENT SPECS MISSING",IF(OR(C802&lt;=0,D802&lt;=0),"INSTRUMENT SPECS MISSING",IF(NOT(ISNUMBER(Journal!$E802)),"ENTRY MISSING",IF(NOT(ISNUMBER(Journal!$F802)),"SL MISSING",IF(Journal!$F802=Journal!$E802,"SL = ENTRY",IF(G802=0,"DIRECTION MISSING",IF(G802*(Journal!$E802-Journal!$F802)&lt;=0,"SL WRONG SIDE",IF(NOT(AND(ISNUMBER(Journal!$L802),Journal!$L802&gt;0)),IF(TRUE,"LOTS MISSING","RISK MISSING"),"")))))))))))</f>
        <v>0</v>
      </c>
      <c r="J802">
        <f>IF(NOT(A802),"",IF(I802&lt;&gt;"",I802,IF(AND(ISNUMBER(Journal!$G802),G802*(Journal!$G802-Journal!$E802)&lt;=0),"TP1 WRONG SIDE",IF(AND(ISNUMBER(Journal!$H802),G802*(Journal!$H802-Journal!$E802)&lt;=0),"TP2 WRONG SIDE",IF(AND(ISNUMBER(Journal!$I802),G802*(Journal!$I802-Journal!$E802)&lt;=0),"TP3 WRONG SIDE",IF(Journal!$K802="","OPEN",IF(AND(Journal!$M802&lt;&gt;"",OR(NOT(ISNUMBER(Journal!$M802)),Journal!$M802&lt;=0,Journal!$M802&gt;=1)),"TP1 % INVALID",IF(Journal!$K802="SL","OK",IF(Journal!$K802="TP",IF(ISNUMBER(Journal!$G802),"OK","TP1 MISSING"),IF(Journal!$K802="Manual exit",IF(ISNUMBER(Journal!$J802),"OK","MANUAL MISSING"),IF(Journal!$K802="TP1 + Breakeven",IF(ISNUMBER(Journal!$G802),"OK","TP1 MISSING"),IF(Journal!$K802="TP1 + Manual",IF(ISNUMBER(Journal!$G802),IF(ISNUMBER(Journal!$J802),"OK","MANUAL MISSING"),IF(ISNUMBER(Journal!$J802),"TP1 MISSING","TP1 &amp; MANUAL MISSING")),IF(Journal!$K802="Multiple TP",IF(ISNUMBER(Journal!$G802),IF(ISNUMBER(Journal!$H802),"OK","TP2 MISSING"),IF(ISNUMBER(Journal!$H802),"TP1 MISSING","TP1 &amp; TP2 MISSING")),"UNKNOWN OUTCOME")))))))))))))</f>
        <v>0</v>
      </c>
      <c r="K802">
        <f>J802="OK"</f>
        <v>0</v>
      </c>
      <c r="L802">
        <f>IF(ISNUMBER(Journal!$M802),Journal!$M802,0.5)</f>
        <v>0</v>
      </c>
      <c r="M802">
        <f>IF(NOT(K802),"",G802*IF(Journal!$K802="SL",Journal!$F802-Journal!$E802,IF(Journal!$K802="TP",Journal!$G802-Journal!$E802,IF(Journal!$K802="Manual exit",Journal!$J802-Journal!$E802,IF(Journal!$K802="TP1 + Breakeven",L802*(Journal!$G802-Journal!$E802),IF(Journal!$K802="TP1 + Manual",L802*(Journal!$G802-Journal!$E802)+(1-L802)*(Journal!$J802-Journal!$E802),(Journal!$G802+Journal!$H802+IF(ISNUMBER(Journal!$I802),Journal!$I802,0))/IF(ISNUMBER(Journal!$I802),3,2)-Journal!$E802))))))</f>
        <v>0</v>
      </c>
      <c r="N802">
        <f>IF(K802,Journal!$E802+G802*M802,"")</f>
        <v>0</v>
      </c>
      <c r="O802">
        <f>Q801</f>
        <v>0</v>
      </c>
      <c r="P802">
        <f>IF(OR(NOT(A802),I802&lt;&gt;""),"",Journal!$L802)</f>
        <v>0</v>
      </c>
      <c r="Q802">
        <f>O802+IF(K802,V802,0)</f>
        <v>0</v>
      </c>
      <c r="R802">
        <f>IF(P802="","",H802*P802*C802*D802)</f>
        <v>0</v>
      </c>
      <c r="S802">
        <f>IF(K802,M802*P802*C802*D802,"")</f>
        <v>0</v>
      </c>
      <c r="T802">
        <f>IF(K802,-IF(F802&gt;0,F802*Journal!$E802*P802*C802*D802,P802*E802),"")</f>
        <v>0</v>
      </c>
      <c r="U802">
        <f>IF(K802,IF(S802&gt;0,"W",IF(S802&lt;0,"L","B")),"")</f>
        <v>0</v>
      </c>
      <c r="V802">
        <f>IF(K802,S802+T802,"")</f>
        <v>0</v>
      </c>
      <c r="W802">
        <f>IF(K802,V802/O802,"")</f>
        <v>0</v>
      </c>
      <c r="X802">
        <f>IF(K802,M802/H802,"")</f>
        <v>0</v>
      </c>
      <c r="Y802">
        <f>IF(AND(OR(J802="OK",J802="OPEN"),ISNUMBER(Journal!$G802)),G802*(Journal!$G802-Journal!$E802)/H802,"")</f>
        <v>0</v>
      </c>
      <c r="Z802">
        <f>IF(AA802="","",IF(AND(ISNUMBER(Settings!$D$5),ISNUMBER(Settings!$E$5),IF(Settings!$D$5&lt;=Settings!$E$5,AND(AA802&gt;=Settings!$D$5,AA802&lt;Settings!$E$5),OR(AA802&gt;=Settings!$D$5,AA802&lt;Settings!$E$5))),Settings!$A$5,IF(AND(ISNUMBER(Settings!$D$6),ISNUMBER(Settings!$E$6),IF(Settings!$D$6&lt;=Settings!$E$6,AND(AA802&gt;=Settings!$D$6,AA802&lt;Settings!$E$6),OR(AA802&gt;=Settings!$D$6,AA802&lt;Settings!$E$6))),Settings!$A$6,IF(AND(ISNUMBER(Settings!$D$7),ISNUMBER(Settings!$E$7),IF(Settings!$D$7&lt;=Settings!$E$7,AND(AA802&gt;=Settings!$D$7,AA802&lt;Settings!$E$7),OR(AA802&gt;=Settings!$D$7,AA802&lt;Settings!$E$7))),Settings!$A$7,IF(AND(ISNUMBER(Settings!$D$8),ISNUMBER(Settings!$E$8),IF(Settings!$D$8&lt;=Settings!$E$8,AND(AA802&gt;=Settings!$D$8,AA802&lt;Settings!$E$8),OR(AA802&gt;=Settings!$D$8,AA802&lt;Settings!$E$8))),Settings!$A$8,IF(AND(ISNUMBER(Settings!$D$9),ISNUMBER(Settings!$E$9),IF(Settings!$D$9&lt;=Settings!$E$9,AND(AA802&gt;=Settings!$D$9,AA802&lt;Settings!$E$9),OR(AA802&gt;=Settings!$D$9,AA802&lt;Settings!$E$9))),Settings!$A$9,IF(AND(ISNUMBER(Settings!$D$10),ISNUMBER(Settings!$E$10),IF(Settings!$D$10&lt;=Settings!$E$10,AND(AA802&gt;=Settings!$D$10,AA802&lt;Settings!$E$10),OR(AA802&gt;=Settings!$D$10,AA802&lt;Settings!$E$10))),Settings!$A$10,"")))))))</f>
        <v>0</v>
      </c>
      <c r="AA802">
        <f>IF(AND(A802,ISNUMBER(Journal!$B802)),MOD(ROUND(MOD(Journal!$B802,1)*1440,0)-ROUND(Journal!$D$8*60,0),1440),"")</f>
        <v>0</v>
      </c>
      <c r="AB802">
        <f>IF(G802=1,"LONG",IF(G802=-1,"SHORT",""))</f>
        <v>0</v>
      </c>
      <c r="AC802">
        <f>AC801+IF(K802,1,0)</f>
        <v>0</v>
      </c>
      <c r="AD802">
        <f>IF(K802,AC802,"")</f>
        <v>0</v>
      </c>
      <c r="AE802">
        <f>J802="OPEN"</f>
        <v>0</v>
      </c>
      <c r="AF802">
        <f>AND(J802&lt;&gt;"",J802&lt;&gt;"OK",J802&lt;&gt;"OPEN")</f>
        <v>0</v>
      </c>
      <c r="AH802">
        <v>791</v>
      </c>
      <c r="AI802">
        <f>IF(AH802&gt;$AZ$11,"",IF(AH802=0,Journal!$D$3,INDEX($Q$11:$Q$1010,MATCH(AH802,$AD$11:$AD$1010,0))))</f>
        <v>0</v>
      </c>
      <c r="AJ802">
        <v>792</v>
      </c>
      <c r="AK802">
        <f>IF(AJ802&gt;$AZ$11,"",INDEX($P$11:$P$1010,MATCH(AJ802,$AD$11:$AD$1010,0)))</f>
        <v>0</v>
      </c>
    </row>
    <row r="803" spans="1:37">
      <c r="A803">
        <f>COUNTA(Journal!A803:M803)&gt;0</f>
        <v>0</v>
      </c>
      <c r="B803">
        <f>IF(Journal!$C803="",0,IFERROR(MATCH(Journal!$C803,Markets!$A$5:$A$154,0),0))</f>
        <v>0</v>
      </c>
      <c r="C803">
        <f>IF(B803&gt;0,INDEX(Markets!$C$5:$C$154,B803),"")</f>
        <v>0</v>
      </c>
      <c r="D803">
        <f>IF(B803&gt;0,INDEX(Markets!$F$5:$F$154,B803),"")</f>
        <v>0</v>
      </c>
      <c r="E803">
        <f>IF(B803&gt;0,IF(INDEX(Markets!$G$5:$G$154,B803)="",Journal!$D$4,INDEX(Markets!$G$5:$G$154,B803)),"")</f>
        <v>0</v>
      </c>
      <c r="F803">
        <f>IF(B803&gt;0,N(INDEX(Markets!$H$5:$H$154,B803)),0)</f>
        <v>0</v>
      </c>
      <c r="G803">
        <f>IF(Journal!$D803="LONG",1,IF(Journal!$D803="SHORT",-1,0))</f>
        <v>0</v>
      </c>
      <c r="H803">
        <f>IF(AND(ISNUMBER(Journal!$E803),ISNUMBER(Journal!$F803)),ABS(Journal!$E803-Journal!$F803),"")</f>
        <v>0</v>
      </c>
      <c r="I803">
        <f>IF(NOT(A803),"",IF(Journal!$C803="","INSTRUMENT MISSING",IF(B803=0,"UNKNOWN INSTRUMENT",IF(OR(NOT(ISNUMBER(C803)),NOT(ISNUMBER(D803))),"INSTRUMENT SPECS MISSING",IF(OR(C803&lt;=0,D803&lt;=0),"INSTRUMENT SPECS MISSING",IF(NOT(ISNUMBER(Journal!$E803)),"ENTRY MISSING",IF(NOT(ISNUMBER(Journal!$F803)),"SL MISSING",IF(Journal!$F803=Journal!$E803,"SL = ENTRY",IF(G803=0,"DIRECTION MISSING",IF(G803*(Journal!$E803-Journal!$F803)&lt;=0,"SL WRONG SIDE",IF(NOT(AND(ISNUMBER(Journal!$L803),Journal!$L803&gt;0)),IF(TRUE,"LOTS MISSING","RISK MISSING"),"")))))))))))</f>
        <v>0</v>
      </c>
      <c r="J803">
        <f>IF(NOT(A803),"",IF(I803&lt;&gt;"",I803,IF(AND(ISNUMBER(Journal!$G803),G803*(Journal!$G803-Journal!$E803)&lt;=0),"TP1 WRONG SIDE",IF(AND(ISNUMBER(Journal!$H803),G803*(Journal!$H803-Journal!$E803)&lt;=0),"TP2 WRONG SIDE",IF(AND(ISNUMBER(Journal!$I803),G803*(Journal!$I803-Journal!$E803)&lt;=0),"TP3 WRONG SIDE",IF(Journal!$K803="","OPEN",IF(AND(Journal!$M803&lt;&gt;"",OR(NOT(ISNUMBER(Journal!$M803)),Journal!$M803&lt;=0,Journal!$M803&gt;=1)),"TP1 % INVALID",IF(Journal!$K803="SL","OK",IF(Journal!$K803="TP",IF(ISNUMBER(Journal!$G803),"OK","TP1 MISSING"),IF(Journal!$K803="Manual exit",IF(ISNUMBER(Journal!$J803),"OK","MANUAL MISSING"),IF(Journal!$K803="TP1 + Breakeven",IF(ISNUMBER(Journal!$G803),"OK","TP1 MISSING"),IF(Journal!$K803="TP1 + Manual",IF(ISNUMBER(Journal!$G803),IF(ISNUMBER(Journal!$J803),"OK","MANUAL MISSING"),IF(ISNUMBER(Journal!$J803),"TP1 MISSING","TP1 &amp; MANUAL MISSING")),IF(Journal!$K803="Multiple TP",IF(ISNUMBER(Journal!$G803),IF(ISNUMBER(Journal!$H803),"OK","TP2 MISSING"),IF(ISNUMBER(Journal!$H803),"TP1 MISSING","TP1 &amp; TP2 MISSING")),"UNKNOWN OUTCOME")))))))))))))</f>
        <v>0</v>
      </c>
      <c r="K803">
        <f>J803="OK"</f>
        <v>0</v>
      </c>
      <c r="L803">
        <f>IF(ISNUMBER(Journal!$M803),Journal!$M803,0.5)</f>
        <v>0</v>
      </c>
      <c r="M803">
        <f>IF(NOT(K803),"",G803*IF(Journal!$K803="SL",Journal!$F803-Journal!$E803,IF(Journal!$K803="TP",Journal!$G803-Journal!$E803,IF(Journal!$K803="Manual exit",Journal!$J803-Journal!$E803,IF(Journal!$K803="TP1 + Breakeven",L803*(Journal!$G803-Journal!$E803),IF(Journal!$K803="TP1 + Manual",L803*(Journal!$G803-Journal!$E803)+(1-L803)*(Journal!$J803-Journal!$E803),(Journal!$G803+Journal!$H803+IF(ISNUMBER(Journal!$I803),Journal!$I803,0))/IF(ISNUMBER(Journal!$I803),3,2)-Journal!$E803))))))</f>
        <v>0</v>
      </c>
      <c r="N803">
        <f>IF(K803,Journal!$E803+G803*M803,"")</f>
        <v>0</v>
      </c>
      <c r="O803">
        <f>Q802</f>
        <v>0</v>
      </c>
      <c r="P803">
        <f>IF(OR(NOT(A803),I803&lt;&gt;""),"",Journal!$L803)</f>
        <v>0</v>
      </c>
      <c r="Q803">
        <f>O803+IF(K803,V803,0)</f>
        <v>0</v>
      </c>
      <c r="R803">
        <f>IF(P803="","",H803*P803*C803*D803)</f>
        <v>0</v>
      </c>
      <c r="S803">
        <f>IF(K803,M803*P803*C803*D803,"")</f>
        <v>0</v>
      </c>
      <c r="T803">
        <f>IF(K803,-IF(F803&gt;0,F803*Journal!$E803*P803*C803*D803,P803*E803),"")</f>
        <v>0</v>
      </c>
      <c r="U803">
        <f>IF(K803,IF(S803&gt;0,"W",IF(S803&lt;0,"L","B")),"")</f>
        <v>0</v>
      </c>
      <c r="V803">
        <f>IF(K803,S803+T803,"")</f>
        <v>0</v>
      </c>
      <c r="W803">
        <f>IF(K803,V803/O803,"")</f>
        <v>0</v>
      </c>
      <c r="X803">
        <f>IF(K803,M803/H803,"")</f>
        <v>0</v>
      </c>
      <c r="Y803">
        <f>IF(AND(OR(J803="OK",J803="OPEN"),ISNUMBER(Journal!$G803)),G803*(Journal!$G803-Journal!$E803)/H803,"")</f>
        <v>0</v>
      </c>
      <c r="Z803">
        <f>IF(AA803="","",IF(AND(ISNUMBER(Settings!$D$5),ISNUMBER(Settings!$E$5),IF(Settings!$D$5&lt;=Settings!$E$5,AND(AA803&gt;=Settings!$D$5,AA803&lt;Settings!$E$5),OR(AA803&gt;=Settings!$D$5,AA803&lt;Settings!$E$5))),Settings!$A$5,IF(AND(ISNUMBER(Settings!$D$6),ISNUMBER(Settings!$E$6),IF(Settings!$D$6&lt;=Settings!$E$6,AND(AA803&gt;=Settings!$D$6,AA803&lt;Settings!$E$6),OR(AA803&gt;=Settings!$D$6,AA803&lt;Settings!$E$6))),Settings!$A$6,IF(AND(ISNUMBER(Settings!$D$7),ISNUMBER(Settings!$E$7),IF(Settings!$D$7&lt;=Settings!$E$7,AND(AA803&gt;=Settings!$D$7,AA803&lt;Settings!$E$7),OR(AA803&gt;=Settings!$D$7,AA803&lt;Settings!$E$7))),Settings!$A$7,IF(AND(ISNUMBER(Settings!$D$8),ISNUMBER(Settings!$E$8),IF(Settings!$D$8&lt;=Settings!$E$8,AND(AA803&gt;=Settings!$D$8,AA803&lt;Settings!$E$8),OR(AA803&gt;=Settings!$D$8,AA803&lt;Settings!$E$8))),Settings!$A$8,IF(AND(ISNUMBER(Settings!$D$9),ISNUMBER(Settings!$E$9),IF(Settings!$D$9&lt;=Settings!$E$9,AND(AA803&gt;=Settings!$D$9,AA803&lt;Settings!$E$9),OR(AA803&gt;=Settings!$D$9,AA803&lt;Settings!$E$9))),Settings!$A$9,IF(AND(ISNUMBER(Settings!$D$10),ISNUMBER(Settings!$E$10),IF(Settings!$D$10&lt;=Settings!$E$10,AND(AA803&gt;=Settings!$D$10,AA803&lt;Settings!$E$10),OR(AA803&gt;=Settings!$D$10,AA803&lt;Settings!$E$10))),Settings!$A$10,"")))))))</f>
        <v>0</v>
      </c>
      <c r="AA803">
        <f>IF(AND(A803,ISNUMBER(Journal!$B803)),MOD(ROUND(MOD(Journal!$B803,1)*1440,0)-ROUND(Journal!$D$8*60,0),1440),"")</f>
        <v>0</v>
      </c>
      <c r="AB803">
        <f>IF(G803=1,"LONG",IF(G803=-1,"SHORT",""))</f>
        <v>0</v>
      </c>
      <c r="AC803">
        <f>AC802+IF(K803,1,0)</f>
        <v>0</v>
      </c>
      <c r="AD803">
        <f>IF(K803,AC803,"")</f>
        <v>0</v>
      </c>
      <c r="AE803">
        <f>J803="OPEN"</f>
        <v>0</v>
      </c>
      <c r="AF803">
        <f>AND(J803&lt;&gt;"",J803&lt;&gt;"OK",J803&lt;&gt;"OPEN")</f>
        <v>0</v>
      </c>
      <c r="AH803">
        <v>792</v>
      </c>
      <c r="AI803">
        <f>IF(AH803&gt;$AZ$11,"",IF(AH803=0,Journal!$D$3,INDEX($Q$11:$Q$1010,MATCH(AH803,$AD$11:$AD$1010,0))))</f>
        <v>0</v>
      </c>
      <c r="AJ803">
        <v>793</v>
      </c>
      <c r="AK803">
        <f>IF(AJ803&gt;$AZ$11,"",INDEX($P$11:$P$1010,MATCH(AJ803,$AD$11:$AD$1010,0)))</f>
        <v>0</v>
      </c>
    </row>
    <row r="804" spans="1:37">
      <c r="A804">
        <f>COUNTA(Journal!A804:M804)&gt;0</f>
        <v>0</v>
      </c>
      <c r="B804">
        <f>IF(Journal!$C804="",0,IFERROR(MATCH(Journal!$C804,Markets!$A$5:$A$154,0),0))</f>
        <v>0</v>
      </c>
      <c r="C804">
        <f>IF(B804&gt;0,INDEX(Markets!$C$5:$C$154,B804),"")</f>
        <v>0</v>
      </c>
      <c r="D804">
        <f>IF(B804&gt;0,INDEX(Markets!$F$5:$F$154,B804),"")</f>
        <v>0</v>
      </c>
      <c r="E804">
        <f>IF(B804&gt;0,IF(INDEX(Markets!$G$5:$G$154,B804)="",Journal!$D$4,INDEX(Markets!$G$5:$G$154,B804)),"")</f>
        <v>0</v>
      </c>
      <c r="F804">
        <f>IF(B804&gt;0,N(INDEX(Markets!$H$5:$H$154,B804)),0)</f>
        <v>0</v>
      </c>
      <c r="G804">
        <f>IF(Journal!$D804="LONG",1,IF(Journal!$D804="SHORT",-1,0))</f>
        <v>0</v>
      </c>
      <c r="H804">
        <f>IF(AND(ISNUMBER(Journal!$E804),ISNUMBER(Journal!$F804)),ABS(Journal!$E804-Journal!$F804),"")</f>
        <v>0</v>
      </c>
      <c r="I804">
        <f>IF(NOT(A804),"",IF(Journal!$C804="","INSTRUMENT MISSING",IF(B804=0,"UNKNOWN INSTRUMENT",IF(OR(NOT(ISNUMBER(C804)),NOT(ISNUMBER(D804))),"INSTRUMENT SPECS MISSING",IF(OR(C804&lt;=0,D804&lt;=0),"INSTRUMENT SPECS MISSING",IF(NOT(ISNUMBER(Journal!$E804)),"ENTRY MISSING",IF(NOT(ISNUMBER(Journal!$F804)),"SL MISSING",IF(Journal!$F804=Journal!$E804,"SL = ENTRY",IF(G804=0,"DIRECTION MISSING",IF(G804*(Journal!$E804-Journal!$F804)&lt;=0,"SL WRONG SIDE",IF(NOT(AND(ISNUMBER(Journal!$L804),Journal!$L804&gt;0)),IF(TRUE,"LOTS MISSING","RISK MISSING"),"")))))))))))</f>
        <v>0</v>
      </c>
      <c r="J804">
        <f>IF(NOT(A804),"",IF(I804&lt;&gt;"",I804,IF(AND(ISNUMBER(Journal!$G804),G804*(Journal!$G804-Journal!$E804)&lt;=0),"TP1 WRONG SIDE",IF(AND(ISNUMBER(Journal!$H804),G804*(Journal!$H804-Journal!$E804)&lt;=0),"TP2 WRONG SIDE",IF(AND(ISNUMBER(Journal!$I804),G804*(Journal!$I804-Journal!$E804)&lt;=0),"TP3 WRONG SIDE",IF(Journal!$K804="","OPEN",IF(AND(Journal!$M804&lt;&gt;"",OR(NOT(ISNUMBER(Journal!$M804)),Journal!$M804&lt;=0,Journal!$M804&gt;=1)),"TP1 % INVALID",IF(Journal!$K804="SL","OK",IF(Journal!$K804="TP",IF(ISNUMBER(Journal!$G804),"OK","TP1 MISSING"),IF(Journal!$K804="Manual exit",IF(ISNUMBER(Journal!$J804),"OK","MANUAL MISSING"),IF(Journal!$K804="TP1 + Breakeven",IF(ISNUMBER(Journal!$G804),"OK","TP1 MISSING"),IF(Journal!$K804="TP1 + Manual",IF(ISNUMBER(Journal!$G804),IF(ISNUMBER(Journal!$J804),"OK","MANUAL MISSING"),IF(ISNUMBER(Journal!$J804),"TP1 MISSING","TP1 &amp; MANUAL MISSING")),IF(Journal!$K804="Multiple TP",IF(ISNUMBER(Journal!$G804),IF(ISNUMBER(Journal!$H804),"OK","TP2 MISSING"),IF(ISNUMBER(Journal!$H804),"TP1 MISSING","TP1 &amp; TP2 MISSING")),"UNKNOWN OUTCOME")))))))))))))</f>
        <v>0</v>
      </c>
      <c r="K804">
        <f>J804="OK"</f>
        <v>0</v>
      </c>
      <c r="L804">
        <f>IF(ISNUMBER(Journal!$M804),Journal!$M804,0.5)</f>
        <v>0</v>
      </c>
      <c r="M804">
        <f>IF(NOT(K804),"",G804*IF(Journal!$K804="SL",Journal!$F804-Journal!$E804,IF(Journal!$K804="TP",Journal!$G804-Journal!$E804,IF(Journal!$K804="Manual exit",Journal!$J804-Journal!$E804,IF(Journal!$K804="TP1 + Breakeven",L804*(Journal!$G804-Journal!$E804),IF(Journal!$K804="TP1 + Manual",L804*(Journal!$G804-Journal!$E804)+(1-L804)*(Journal!$J804-Journal!$E804),(Journal!$G804+Journal!$H804+IF(ISNUMBER(Journal!$I804),Journal!$I804,0))/IF(ISNUMBER(Journal!$I804),3,2)-Journal!$E804))))))</f>
        <v>0</v>
      </c>
      <c r="N804">
        <f>IF(K804,Journal!$E804+G804*M804,"")</f>
        <v>0</v>
      </c>
      <c r="O804">
        <f>Q803</f>
        <v>0</v>
      </c>
      <c r="P804">
        <f>IF(OR(NOT(A804),I804&lt;&gt;""),"",Journal!$L804)</f>
        <v>0</v>
      </c>
      <c r="Q804">
        <f>O804+IF(K804,V804,0)</f>
        <v>0</v>
      </c>
      <c r="R804">
        <f>IF(P804="","",H804*P804*C804*D804)</f>
        <v>0</v>
      </c>
      <c r="S804">
        <f>IF(K804,M804*P804*C804*D804,"")</f>
        <v>0</v>
      </c>
      <c r="T804">
        <f>IF(K804,-IF(F804&gt;0,F804*Journal!$E804*P804*C804*D804,P804*E804),"")</f>
        <v>0</v>
      </c>
      <c r="U804">
        <f>IF(K804,IF(S804&gt;0,"W",IF(S804&lt;0,"L","B")),"")</f>
        <v>0</v>
      </c>
      <c r="V804">
        <f>IF(K804,S804+T804,"")</f>
        <v>0</v>
      </c>
      <c r="W804">
        <f>IF(K804,V804/O804,"")</f>
        <v>0</v>
      </c>
      <c r="X804">
        <f>IF(K804,M804/H804,"")</f>
        <v>0</v>
      </c>
      <c r="Y804">
        <f>IF(AND(OR(J804="OK",J804="OPEN"),ISNUMBER(Journal!$G804)),G804*(Journal!$G804-Journal!$E804)/H804,"")</f>
        <v>0</v>
      </c>
      <c r="Z804">
        <f>IF(AA804="","",IF(AND(ISNUMBER(Settings!$D$5),ISNUMBER(Settings!$E$5),IF(Settings!$D$5&lt;=Settings!$E$5,AND(AA804&gt;=Settings!$D$5,AA804&lt;Settings!$E$5),OR(AA804&gt;=Settings!$D$5,AA804&lt;Settings!$E$5))),Settings!$A$5,IF(AND(ISNUMBER(Settings!$D$6),ISNUMBER(Settings!$E$6),IF(Settings!$D$6&lt;=Settings!$E$6,AND(AA804&gt;=Settings!$D$6,AA804&lt;Settings!$E$6),OR(AA804&gt;=Settings!$D$6,AA804&lt;Settings!$E$6))),Settings!$A$6,IF(AND(ISNUMBER(Settings!$D$7),ISNUMBER(Settings!$E$7),IF(Settings!$D$7&lt;=Settings!$E$7,AND(AA804&gt;=Settings!$D$7,AA804&lt;Settings!$E$7),OR(AA804&gt;=Settings!$D$7,AA804&lt;Settings!$E$7))),Settings!$A$7,IF(AND(ISNUMBER(Settings!$D$8),ISNUMBER(Settings!$E$8),IF(Settings!$D$8&lt;=Settings!$E$8,AND(AA804&gt;=Settings!$D$8,AA804&lt;Settings!$E$8),OR(AA804&gt;=Settings!$D$8,AA804&lt;Settings!$E$8))),Settings!$A$8,IF(AND(ISNUMBER(Settings!$D$9),ISNUMBER(Settings!$E$9),IF(Settings!$D$9&lt;=Settings!$E$9,AND(AA804&gt;=Settings!$D$9,AA804&lt;Settings!$E$9),OR(AA804&gt;=Settings!$D$9,AA804&lt;Settings!$E$9))),Settings!$A$9,IF(AND(ISNUMBER(Settings!$D$10),ISNUMBER(Settings!$E$10),IF(Settings!$D$10&lt;=Settings!$E$10,AND(AA804&gt;=Settings!$D$10,AA804&lt;Settings!$E$10),OR(AA804&gt;=Settings!$D$10,AA804&lt;Settings!$E$10))),Settings!$A$10,"")))))))</f>
        <v>0</v>
      </c>
      <c r="AA804">
        <f>IF(AND(A804,ISNUMBER(Journal!$B804)),MOD(ROUND(MOD(Journal!$B804,1)*1440,0)-ROUND(Journal!$D$8*60,0),1440),"")</f>
        <v>0</v>
      </c>
      <c r="AB804">
        <f>IF(G804=1,"LONG",IF(G804=-1,"SHORT",""))</f>
        <v>0</v>
      </c>
      <c r="AC804">
        <f>AC803+IF(K804,1,0)</f>
        <v>0</v>
      </c>
      <c r="AD804">
        <f>IF(K804,AC804,"")</f>
        <v>0</v>
      </c>
      <c r="AE804">
        <f>J804="OPEN"</f>
        <v>0</v>
      </c>
      <c r="AF804">
        <f>AND(J804&lt;&gt;"",J804&lt;&gt;"OK",J804&lt;&gt;"OPEN")</f>
        <v>0</v>
      </c>
      <c r="AH804">
        <v>793</v>
      </c>
      <c r="AI804">
        <f>IF(AH804&gt;$AZ$11,"",IF(AH804=0,Journal!$D$3,INDEX($Q$11:$Q$1010,MATCH(AH804,$AD$11:$AD$1010,0))))</f>
        <v>0</v>
      </c>
      <c r="AJ804">
        <v>794</v>
      </c>
      <c r="AK804">
        <f>IF(AJ804&gt;$AZ$11,"",INDEX($P$11:$P$1010,MATCH(AJ804,$AD$11:$AD$1010,0)))</f>
        <v>0</v>
      </c>
    </row>
    <row r="805" spans="1:37">
      <c r="A805">
        <f>COUNTA(Journal!A805:M805)&gt;0</f>
        <v>0</v>
      </c>
      <c r="B805">
        <f>IF(Journal!$C805="",0,IFERROR(MATCH(Journal!$C805,Markets!$A$5:$A$154,0),0))</f>
        <v>0</v>
      </c>
      <c r="C805">
        <f>IF(B805&gt;0,INDEX(Markets!$C$5:$C$154,B805),"")</f>
        <v>0</v>
      </c>
      <c r="D805">
        <f>IF(B805&gt;0,INDEX(Markets!$F$5:$F$154,B805),"")</f>
        <v>0</v>
      </c>
      <c r="E805">
        <f>IF(B805&gt;0,IF(INDEX(Markets!$G$5:$G$154,B805)="",Journal!$D$4,INDEX(Markets!$G$5:$G$154,B805)),"")</f>
        <v>0</v>
      </c>
      <c r="F805">
        <f>IF(B805&gt;0,N(INDEX(Markets!$H$5:$H$154,B805)),0)</f>
        <v>0</v>
      </c>
      <c r="G805">
        <f>IF(Journal!$D805="LONG",1,IF(Journal!$D805="SHORT",-1,0))</f>
        <v>0</v>
      </c>
      <c r="H805">
        <f>IF(AND(ISNUMBER(Journal!$E805),ISNUMBER(Journal!$F805)),ABS(Journal!$E805-Journal!$F805),"")</f>
        <v>0</v>
      </c>
      <c r="I805">
        <f>IF(NOT(A805),"",IF(Journal!$C805="","INSTRUMENT MISSING",IF(B805=0,"UNKNOWN INSTRUMENT",IF(OR(NOT(ISNUMBER(C805)),NOT(ISNUMBER(D805))),"INSTRUMENT SPECS MISSING",IF(OR(C805&lt;=0,D805&lt;=0),"INSTRUMENT SPECS MISSING",IF(NOT(ISNUMBER(Journal!$E805)),"ENTRY MISSING",IF(NOT(ISNUMBER(Journal!$F805)),"SL MISSING",IF(Journal!$F805=Journal!$E805,"SL = ENTRY",IF(G805=0,"DIRECTION MISSING",IF(G805*(Journal!$E805-Journal!$F805)&lt;=0,"SL WRONG SIDE",IF(NOT(AND(ISNUMBER(Journal!$L805),Journal!$L805&gt;0)),IF(TRUE,"LOTS MISSING","RISK MISSING"),"")))))))))))</f>
        <v>0</v>
      </c>
      <c r="J805">
        <f>IF(NOT(A805),"",IF(I805&lt;&gt;"",I805,IF(AND(ISNUMBER(Journal!$G805),G805*(Journal!$G805-Journal!$E805)&lt;=0),"TP1 WRONG SIDE",IF(AND(ISNUMBER(Journal!$H805),G805*(Journal!$H805-Journal!$E805)&lt;=0),"TP2 WRONG SIDE",IF(AND(ISNUMBER(Journal!$I805),G805*(Journal!$I805-Journal!$E805)&lt;=0),"TP3 WRONG SIDE",IF(Journal!$K805="","OPEN",IF(AND(Journal!$M805&lt;&gt;"",OR(NOT(ISNUMBER(Journal!$M805)),Journal!$M805&lt;=0,Journal!$M805&gt;=1)),"TP1 % INVALID",IF(Journal!$K805="SL","OK",IF(Journal!$K805="TP",IF(ISNUMBER(Journal!$G805),"OK","TP1 MISSING"),IF(Journal!$K805="Manual exit",IF(ISNUMBER(Journal!$J805),"OK","MANUAL MISSING"),IF(Journal!$K805="TP1 + Breakeven",IF(ISNUMBER(Journal!$G805),"OK","TP1 MISSING"),IF(Journal!$K805="TP1 + Manual",IF(ISNUMBER(Journal!$G805),IF(ISNUMBER(Journal!$J805),"OK","MANUAL MISSING"),IF(ISNUMBER(Journal!$J805),"TP1 MISSING","TP1 &amp; MANUAL MISSING")),IF(Journal!$K805="Multiple TP",IF(ISNUMBER(Journal!$G805),IF(ISNUMBER(Journal!$H805),"OK","TP2 MISSING"),IF(ISNUMBER(Journal!$H805),"TP1 MISSING","TP1 &amp; TP2 MISSING")),"UNKNOWN OUTCOME")))))))))))))</f>
        <v>0</v>
      </c>
      <c r="K805">
        <f>J805="OK"</f>
        <v>0</v>
      </c>
      <c r="L805">
        <f>IF(ISNUMBER(Journal!$M805),Journal!$M805,0.5)</f>
        <v>0</v>
      </c>
      <c r="M805">
        <f>IF(NOT(K805),"",G805*IF(Journal!$K805="SL",Journal!$F805-Journal!$E805,IF(Journal!$K805="TP",Journal!$G805-Journal!$E805,IF(Journal!$K805="Manual exit",Journal!$J805-Journal!$E805,IF(Journal!$K805="TP1 + Breakeven",L805*(Journal!$G805-Journal!$E805),IF(Journal!$K805="TP1 + Manual",L805*(Journal!$G805-Journal!$E805)+(1-L805)*(Journal!$J805-Journal!$E805),(Journal!$G805+Journal!$H805+IF(ISNUMBER(Journal!$I805),Journal!$I805,0))/IF(ISNUMBER(Journal!$I805),3,2)-Journal!$E805))))))</f>
        <v>0</v>
      </c>
      <c r="N805">
        <f>IF(K805,Journal!$E805+G805*M805,"")</f>
        <v>0</v>
      </c>
      <c r="O805">
        <f>Q804</f>
        <v>0</v>
      </c>
      <c r="P805">
        <f>IF(OR(NOT(A805),I805&lt;&gt;""),"",Journal!$L805)</f>
        <v>0</v>
      </c>
      <c r="Q805">
        <f>O805+IF(K805,V805,0)</f>
        <v>0</v>
      </c>
      <c r="R805">
        <f>IF(P805="","",H805*P805*C805*D805)</f>
        <v>0</v>
      </c>
      <c r="S805">
        <f>IF(K805,M805*P805*C805*D805,"")</f>
        <v>0</v>
      </c>
      <c r="T805">
        <f>IF(K805,-IF(F805&gt;0,F805*Journal!$E805*P805*C805*D805,P805*E805),"")</f>
        <v>0</v>
      </c>
      <c r="U805">
        <f>IF(K805,IF(S805&gt;0,"W",IF(S805&lt;0,"L","B")),"")</f>
        <v>0</v>
      </c>
      <c r="V805">
        <f>IF(K805,S805+T805,"")</f>
        <v>0</v>
      </c>
      <c r="W805">
        <f>IF(K805,V805/O805,"")</f>
        <v>0</v>
      </c>
      <c r="X805">
        <f>IF(K805,M805/H805,"")</f>
        <v>0</v>
      </c>
      <c r="Y805">
        <f>IF(AND(OR(J805="OK",J805="OPEN"),ISNUMBER(Journal!$G805)),G805*(Journal!$G805-Journal!$E805)/H805,"")</f>
        <v>0</v>
      </c>
      <c r="Z805">
        <f>IF(AA805="","",IF(AND(ISNUMBER(Settings!$D$5),ISNUMBER(Settings!$E$5),IF(Settings!$D$5&lt;=Settings!$E$5,AND(AA805&gt;=Settings!$D$5,AA805&lt;Settings!$E$5),OR(AA805&gt;=Settings!$D$5,AA805&lt;Settings!$E$5))),Settings!$A$5,IF(AND(ISNUMBER(Settings!$D$6),ISNUMBER(Settings!$E$6),IF(Settings!$D$6&lt;=Settings!$E$6,AND(AA805&gt;=Settings!$D$6,AA805&lt;Settings!$E$6),OR(AA805&gt;=Settings!$D$6,AA805&lt;Settings!$E$6))),Settings!$A$6,IF(AND(ISNUMBER(Settings!$D$7),ISNUMBER(Settings!$E$7),IF(Settings!$D$7&lt;=Settings!$E$7,AND(AA805&gt;=Settings!$D$7,AA805&lt;Settings!$E$7),OR(AA805&gt;=Settings!$D$7,AA805&lt;Settings!$E$7))),Settings!$A$7,IF(AND(ISNUMBER(Settings!$D$8),ISNUMBER(Settings!$E$8),IF(Settings!$D$8&lt;=Settings!$E$8,AND(AA805&gt;=Settings!$D$8,AA805&lt;Settings!$E$8),OR(AA805&gt;=Settings!$D$8,AA805&lt;Settings!$E$8))),Settings!$A$8,IF(AND(ISNUMBER(Settings!$D$9),ISNUMBER(Settings!$E$9),IF(Settings!$D$9&lt;=Settings!$E$9,AND(AA805&gt;=Settings!$D$9,AA805&lt;Settings!$E$9),OR(AA805&gt;=Settings!$D$9,AA805&lt;Settings!$E$9))),Settings!$A$9,IF(AND(ISNUMBER(Settings!$D$10),ISNUMBER(Settings!$E$10),IF(Settings!$D$10&lt;=Settings!$E$10,AND(AA805&gt;=Settings!$D$10,AA805&lt;Settings!$E$10),OR(AA805&gt;=Settings!$D$10,AA805&lt;Settings!$E$10))),Settings!$A$10,"")))))))</f>
        <v>0</v>
      </c>
      <c r="AA805">
        <f>IF(AND(A805,ISNUMBER(Journal!$B805)),MOD(ROUND(MOD(Journal!$B805,1)*1440,0)-ROUND(Journal!$D$8*60,0),1440),"")</f>
        <v>0</v>
      </c>
      <c r="AB805">
        <f>IF(G805=1,"LONG",IF(G805=-1,"SHORT",""))</f>
        <v>0</v>
      </c>
      <c r="AC805">
        <f>AC804+IF(K805,1,0)</f>
        <v>0</v>
      </c>
      <c r="AD805">
        <f>IF(K805,AC805,"")</f>
        <v>0</v>
      </c>
      <c r="AE805">
        <f>J805="OPEN"</f>
        <v>0</v>
      </c>
      <c r="AF805">
        <f>AND(J805&lt;&gt;"",J805&lt;&gt;"OK",J805&lt;&gt;"OPEN")</f>
        <v>0</v>
      </c>
      <c r="AH805">
        <v>794</v>
      </c>
      <c r="AI805">
        <f>IF(AH805&gt;$AZ$11,"",IF(AH805=0,Journal!$D$3,INDEX($Q$11:$Q$1010,MATCH(AH805,$AD$11:$AD$1010,0))))</f>
        <v>0</v>
      </c>
      <c r="AJ805">
        <v>795</v>
      </c>
      <c r="AK805">
        <f>IF(AJ805&gt;$AZ$11,"",INDEX($P$11:$P$1010,MATCH(AJ805,$AD$11:$AD$1010,0)))</f>
        <v>0</v>
      </c>
    </row>
    <row r="806" spans="1:37">
      <c r="A806">
        <f>COUNTA(Journal!A806:M806)&gt;0</f>
        <v>0</v>
      </c>
      <c r="B806">
        <f>IF(Journal!$C806="",0,IFERROR(MATCH(Journal!$C806,Markets!$A$5:$A$154,0),0))</f>
        <v>0</v>
      </c>
      <c r="C806">
        <f>IF(B806&gt;0,INDEX(Markets!$C$5:$C$154,B806),"")</f>
        <v>0</v>
      </c>
      <c r="D806">
        <f>IF(B806&gt;0,INDEX(Markets!$F$5:$F$154,B806),"")</f>
        <v>0</v>
      </c>
      <c r="E806">
        <f>IF(B806&gt;0,IF(INDEX(Markets!$G$5:$G$154,B806)="",Journal!$D$4,INDEX(Markets!$G$5:$G$154,B806)),"")</f>
        <v>0</v>
      </c>
      <c r="F806">
        <f>IF(B806&gt;0,N(INDEX(Markets!$H$5:$H$154,B806)),0)</f>
        <v>0</v>
      </c>
      <c r="G806">
        <f>IF(Journal!$D806="LONG",1,IF(Journal!$D806="SHORT",-1,0))</f>
        <v>0</v>
      </c>
      <c r="H806">
        <f>IF(AND(ISNUMBER(Journal!$E806),ISNUMBER(Journal!$F806)),ABS(Journal!$E806-Journal!$F806),"")</f>
        <v>0</v>
      </c>
      <c r="I806">
        <f>IF(NOT(A806),"",IF(Journal!$C806="","INSTRUMENT MISSING",IF(B806=0,"UNKNOWN INSTRUMENT",IF(OR(NOT(ISNUMBER(C806)),NOT(ISNUMBER(D806))),"INSTRUMENT SPECS MISSING",IF(OR(C806&lt;=0,D806&lt;=0),"INSTRUMENT SPECS MISSING",IF(NOT(ISNUMBER(Journal!$E806)),"ENTRY MISSING",IF(NOT(ISNUMBER(Journal!$F806)),"SL MISSING",IF(Journal!$F806=Journal!$E806,"SL = ENTRY",IF(G806=0,"DIRECTION MISSING",IF(G806*(Journal!$E806-Journal!$F806)&lt;=0,"SL WRONG SIDE",IF(NOT(AND(ISNUMBER(Journal!$L806),Journal!$L806&gt;0)),IF(TRUE,"LOTS MISSING","RISK MISSING"),"")))))))))))</f>
        <v>0</v>
      </c>
      <c r="J806">
        <f>IF(NOT(A806),"",IF(I806&lt;&gt;"",I806,IF(AND(ISNUMBER(Journal!$G806),G806*(Journal!$G806-Journal!$E806)&lt;=0),"TP1 WRONG SIDE",IF(AND(ISNUMBER(Journal!$H806),G806*(Journal!$H806-Journal!$E806)&lt;=0),"TP2 WRONG SIDE",IF(AND(ISNUMBER(Journal!$I806),G806*(Journal!$I806-Journal!$E806)&lt;=0),"TP3 WRONG SIDE",IF(Journal!$K806="","OPEN",IF(AND(Journal!$M806&lt;&gt;"",OR(NOT(ISNUMBER(Journal!$M806)),Journal!$M806&lt;=0,Journal!$M806&gt;=1)),"TP1 % INVALID",IF(Journal!$K806="SL","OK",IF(Journal!$K806="TP",IF(ISNUMBER(Journal!$G806),"OK","TP1 MISSING"),IF(Journal!$K806="Manual exit",IF(ISNUMBER(Journal!$J806),"OK","MANUAL MISSING"),IF(Journal!$K806="TP1 + Breakeven",IF(ISNUMBER(Journal!$G806),"OK","TP1 MISSING"),IF(Journal!$K806="TP1 + Manual",IF(ISNUMBER(Journal!$G806),IF(ISNUMBER(Journal!$J806),"OK","MANUAL MISSING"),IF(ISNUMBER(Journal!$J806),"TP1 MISSING","TP1 &amp; MANUAL MISSING")),IF(Journal!$K806="Multiple TP",IF(ISNUMBER(Journal!$G806),IF(ISNUMBER(Journal!$H806),"OK","TP2 MISSING"),IF(ISNUMBER(Journal!$H806),"TP1 MISSING","TP1 &amp; TP2 MISSING")),"UNKNOWN OUTCOME")))))))))))))</f>
        <v>0</v>
      </c>
      <c r="K806">
        <f>J806="OK"</f>
        <v>0</v>
      </c>
      <c r="L806">
        <f>IF(ISNUMBER(Journal!$M806),Journal!$M806,0.5)</f>
        <v>0</v>
      </c>
      <c r="M806">
        <f>IF(NOT(K806),"",G806*IF(Journal!$K806="SL",Journal!$F806-Journal!$E806,IF(Journal!$K806="TP",Journal!$G806-Journal!$E806,IF(Journal!$K806="Manual exit",Journal!$J806-Journal!$E806,IF(Journal!$K806="TP1 + Breakeven",L806*(Journal!$G806-Journal!$E806),IF(Journal!$K806="TP1 + Manual",L806*(Journal!$G806-Journal!$E806)+(1-L806)*(Journal!$J806-Journal!$E806),(Journal!$G806+Journal!$H806+IF(ISNUMBER(Journal!$I806),Journal!$I806,0))/IF(ISNUMBER(Journal!$I806),3,2)-Journal!$E806))))))</f>
        <v>0</v>
      </c>
      <c r="N806">
        <f>IF(K806,Journal!$E806+G806*M806,"")</f>
        <v>0</v>
      </c>
      <c r="O806">
        <f>Q805</f>
        <v>0</v>
      </c>
      <c r="P806">
        <f>IF(OR(NOT(A806),I806&lt;&gt;""),"",Journal!$L806)</f>
        <v>0</v>
      </c>
      <c r="Q806">
        <f>O806+IF(K806,V806,0)</f>
        <v>0</v>
      </c>
      <c r="R806">
        <f>IF(P806="","",H806*P806*C806*D806)</f>
        <v>0</v>
      </c>
      <c r="S806">
        <f>IF(K806,M806*P806*C806*D806,"")</f>
        <v>0</v>
      </c>
      <c r="T806">
        <f>IF(K806,-IF(F806&gt;0,F806*Journal!$E806*P806*C806*D806,P806*E806),"")</f>
        <v>0</v>
      </c>
      <c r="U806">
        <f>IF(K806,IF(S806&gt;0,"W",IF(S806&lt;0,"L","B")),"")</f>
        <v>0</v>
      </c>
      <c r="V806">
        <f>IF(K806,S806+T806,"")</f>
        <v>0</v>
      </c>
      <c r="W806">
        <f>IF(K806,V806/O806,"")</f>
        <v>0</v>
      </c>
      <c r="X806">
        <f>IF(K806,M806/H806,"")</f>
        <v>0</v>
      </c>
      <c r="Y806">
        <f>IF(AND(OR(J806="OK",J806="OPEN"),ISNUMBER(Journal!$G806)),G806*(Journal!$G806-Journal!$E806)/H806,"")</f>
        <v>0</v>
      </c>
      <c r="Z806">
        <f>IF(AA806="","",IF(AND(ISNUMBER(Settings!$D$5),ISNUMBER(Settings!$E$5),IF(Settings!$D$5&lt;=Settings!$E$5,AND(AA806&gt;=Settings!$D$5,AA806&lt;Settings!$E$5),OR(AA806&gt;=Settings!$D$5,AA806&lt;Settings!$E$5))),Settings!$A$5,IF(AND(ISNUMBER(Settings!$D$6),ISNUMBER(Settings!$E$6),IF(Settings!$D$6&lt;=Settings!$E$6,AND(AA806&gt;=Settings!$D$6,AA806&lt;Settings!$E$6),OR(AA806&gt;=Settings!$D$6,AA806&lt;Settings!$E$6))),Settings!$A$6,IF(AND(ISNUMBER(Settings!$D$7),ISNUMBER(Settings!$E$7),IF(Settings!$D$7&lt;=Settings!$E$7,AND(AA806&gt;=Settings!$D$7,AA806&lt;Settings!$E$7),OR(AA806&gt;=Settings!$D$7,AA806&lt;Settings!$E$7))),Settings!$A$7,IF(AND(ISNUMBER(Settings!$D$8),ISNUMBER(Settings!$E$8),IF(Settings!$D$8&lt;=Settings!$E$8,AND(AA806&gt;=Settings!$D$8,AA806&lt;Settings!$E$8),OR(AA806&gt;=Settings!$D$8,AA806&lt;Settings!$E$8))),Settings!$A$8,IF(AND(ISNUMBER(Settings!$D$9),ISNUMBER(Settings!$E$9),IF(Settings!$D$9&lt;=Settings!$E$9,AND(AA806&gt;=Settings!$D$9,AA806&lt;Settings!$E$9),OR(AA806&gt;=Settings!$D$9,AA806&lt;Settings!$E$9))),Settings!$A$9,IF(AND(ISNUMBER(Settings!$D$10),ISNUMBER(Settings!$E$10),IF(Settings!$D$10&lt;=Settings!$E$10,AND(AA806&gt;=Settings!$D$10,AA806&lt;Settings!$E$10),OR(AA806&gt;=Settings!$D$10,AA806&lt;Settings!$E$10))),Settings!$A$10,"")))))))</f>
        <v>0</v>
      </c>
      <c r="AA806">
        <f>IF(AND(A806,ISNUMBER(Journal!$B806)),MOD(ROUND(MOD(Journal!$B806,1)*1440,0)-ROUND(Journal!$D$8*60,0),1440),"")</f>
        <v>0</v>
      </c>
      <c r="AB806">
        <f>IF(G806=1,"LONG",IF(G806=-1,"SHORT",""))</f>
        <v>0</v>
      </c>
      <c r="AC806">
        <f>AC805+IF(K806,1,0)</f>
        <v>0</v>
      </c>
      <c r="AD806">
        <f>IF(K806,AC806,"")</f>
        <v>0</v>
      </c>
      <c r="AE806">
        <f>J806="OPEN"</f>
        <v>0</v>
      </c>
      <c r="AF806">
        <f>AND(J806&lt;&gt;"",J806&lt;&gt;"OK",J806&lt;&gt;"OPEN")</f>
        <v>0</v>
      </c>
      <c r="AH806">
        <v>795</v>
      </c>
      <c r="AI806">
        <f>IF(AH806&gt;$AZ$11,"",IF(AH806=0,Journal!$D$3,INDEX($Q$11:$Q$1010,MATCH(AH806,$AD$11:$AD$1010,0))))</f>
        <v>0</v>
      </c>
      <c r="AJ806">
        <v>796</v>
      </c>
      <c r="AK806">
        <f>IF(AJ806&gt;$AZ$11,"",INDEX($P$11:$P$1010,MATCH(AJ806,$AD$11:$AD$1010,0)))</f>
        <v>0</v>
      </c>
    </row>
    <row r="807" spans="1:37">
      <c r="A807">
        <f>COUNTA(Journal!A807:M807)&gt;0</f>
        <v>0</v>
      </c>
      <c r="B807">
        <f>IF(Journal!$C807="",0,IFERROR(MATCH(Journal!$C807,Markets!$A$5:$A$154,0),0))</f>
        <v>0</v>
      </c>
      <c r="C807">
        <f>IF(B807&gt;0,INDEX(Markets!$C$5:$C$154,B807),"")</f>
        <v>0</v>
      </c>
      <c r="D807">
        <f>IF(B807&gt;0,INDEX(Markets!$F$5:$F$154,B807),"")</f>
        <v>0</v>
      </c>
      <c r="E807">
        <f>IF(B807&gt;0,IF(INDEX(Markets!$G$5:$G$154,B807)="",Journal!$D$4,INDEX(Markets!$G$5:$G$154,B807)),"")</f>
        <v>0</v>
      </c>
      <c r="F807">
        <f>IF(B807&gt;0,N(INDEX(Markets!$H$5:$H$154,B807)),0)</f>
        <v>0</v>
      </c>
      <c r="G807">
        <f>IF(Journal!$D807="LONG",1,IF(Journal!$D807="SHORT",-1,0))</f>
        <v>0</v>
      </c>
      <c r="H807">
        <f>IF(AND(ISNUMBER(Journal!$E807),ISNUMBER(Journal!$F807)),ABS(Journal!$E807-Journal!$F807),"")</f>
        <v>0</v>
      </c>
      <c r="I807">
        <f>IF(NOT(A807),"",IF(Journal!$C807="","INSTRUMENT MISSING",IF(B807=0,"UNKNOWN INSTRUMENT",IF(OR(NOT(ISNUMBER(C807)),NOT(ISNUMBER(D807))),"INSTRUMENT SPECS MISSING",IF(OR(C807&lt;=0,D807&lt;=0),"INSTRUMENT SPECS MISSING",IF(NOT(ISNUMBER(Journal!$E807)),"ENTRY MISSING",IF(NOT(ISNUMBER(Journal!$F807)),"SL MISSING",IF(Journal!$F807=Journal!$E807,"SL = ENTRY",IF(G807=0,"DIRECTION MISSING",IF(G807*(Journal!$E807-Journal!$F807)&lt;=0,"SL WRONG SIDE",IF(NOT(AND(ISNUMBER(Journal!$L807),Journal!$L807&gt;0)),IF(TRUE,"LOTS MISSING","RISK MISSING"),"")))))))))))</f>
        <v>0</v>
      </c>
      <c r="J807">
        <f>IF(NOT(A807),"",IF(I807&lt;&gt;"",I807,IF(AND(ISNUMBER(Journal!$G807),G807*(Journal!$G807-Journal!$E807)&lt;=0),"TP1 WRONG SIDE",IF(AND(ISNUMBER(Journal!$H807),G807*(Journal!$H807-Journal!$E807)&lt;=0),"TP2 WRONG SIDE",IF(AND(ISNUMBER(Journal!$I807),G807*(Journal!$I807-Journal!$E807)&lt;=0),"TP3 WRONG SIDE",IF(Journal!$K807="","OPEN",IF(AND(Journal!$M807&lt;&gt;"",OR(NOT(ISNUMBER(Journal!$M807)),Journal!$M807&lt;=0,Journal!$M807&gt;=1)),"TP1 % INVALID",IF(Journal!$K807="SL","OK",IF(Journal!$K807="TP",IF(ISNUMBER(Journal!$G807),"OK","TP1 MISSING"),IF(Journal!$K807="Manual exit",IF(ISNUMBER(Journal!$J807),"OK","MANUAL MISSING"),IF(Journal!$K807="TP1 + Breakeven",IF(ISNUMBER(Journal!$G807),"OK","TP1 MISSING"),IF(Journal!$K807="TP1 + Manual",IF(ISNUMBER(Journal!$G807),IF(ISNUMBER(Journal!$J807),"OK","MANUAL MISSING"),IF(ISNUMBER(Journal!$J807),"TP1 MISSING","TP1 &amp; MANUAL MISSING")),IF(Journal!$K807="Multiple TP",IF(ISNUMBER(Journal!$G807),IF(ISNUMBER(Journal!$H807),"OK","TP2 MISSING"),IF(ISNUMBER(Journal!$H807),"TP1 MISSING","TP1 &amp; TP2 MISSING")),"UNKNOWN OUTCOME")))))))))))))</f>
        <v>0</v>
      </c>
      <c r="K807">
        <f>J807="OK"</f>
        <v>0</v>
      </c>
      <c r="L807">
        <f>IF(ISNUMBER(Journal!$M807),Journal!$M807,0.5)</f>
        <v>0</v>
      </c>
      <c r="M807">
        <f>IF(NOT(K807),"",G807*IF(Journal!$K807="SL",Journal!$F807-Journal!$E807,IF(Journal!$K807="TP",Journal!$G807-Journal!$E807,IF(Journal!$K807="Manual exit",Journal!$J807-Journal!$E807,IF(Journal!$K807="TP1 + Breakeven",L807*(Journal!$G807-Journal!$E807),IF(Journal!$K807="TP1 + Manual",L807*(Journal!$G807-Journal!$E807)+(1-L807)*(Journal!$J807-Journal!$E807),(Journal!$G807+Journal!$H807+IF(ISNUMBER(Journal!$I807),Journal!$I807,0))/IF(ISNUMBER(Journal!$I807),3,2)-Journal!$E807))))))</f>
        <v>0</v>
      </c>
      <c r="N807">
        <f>IF(K807,Journal!$E807+G807*M807,"")</f>
        <v>0</v>
      </c>
      <c r="O807">
        <f>Q806</f>
        <v>0</v>
      </c>
      <c r="P807">
        <f>IF(OR(NOT(A807),I807&lt;&gt;""),"",Journal!$L807)</f>
        <v>0</v>
      </c>
      <c r="Q807">
        <f>O807+IF(K807,V807,0)</f>
        <v>0</v>
      </c>
      <c r="R807">
        <f>IF(P807="","",H807*P807*C807*D807)</f>
        <v>0</v>
      </c>
      <c r="S807">
        <f>IF(K807,M807*P807*C807*D807,"")</f>
        <v>0</v>
      </c>
      <c r="T807">
        <f>IF(K807,-IF(F807&gt;0,F807*Journal!$E807*P807*C807*D807,P807*E807),"")</f>
        <v>0</v>
      </c>
      <c r="U807">
        <f>IF(K807,IF(S807&gt;0,"W",IF(S807&lt;0,"L","B")),"")</f>
        <v>0</v>
      </c>
      <c r="V807">
        <f>IF(K807,S807+T807,"")</f>
        <v>0</v>
      </c>
      <c r="W807">
        <f>IF(K807,V807/O807,"")</f>
        <v>0</v>
      </c>
      <c r="X807">
        <f>IF(K807,M807/H807,"")</f>
        <v>0</v>
      </c>
      <c r="Y807">
        <f>IF(AND(OR(J807="OK",J807="OPEN"),ISNUMBER(Journal!$G807)),G807*(Journal!$G807-Journal!$E807)/H807,"")</f>
        <v>0</v>
      </c>
      <c r="Z807">
        <f>IF(AA807="","",IF(AND(ISNUMBER(Settings!$D$5),ISNUMBER(Settings!$E$5),IF(Settings!$D$5&lt;=Settings!$E$5,AND(AA807&gt;=Settings!$D$5,AA807&lt;Settings!$E$5),OR(AA807&gt;=Settings!$D$5,AA807&lt;Settings!$E$5))),Settings!$A$5,IF(AND(ISNUMBER(Settings!$D$6),ISNUMBER(Settings!$E$6),IF(Settings!$D$6&lt;=Settings!$E$6,AND(AA807&gt;=Settings!$D$6,AA807&lt;Settings!$E$6),OR(AA807&gt;=Settings!$D$6,AA807&lt;Settings!$E$6))),Settings!$A$6,IF(AND(ISNUMBER(Settings!$D$7),ISNUMBER(Settings!$E$7),IF(Settings!$D$7&lt;=Settings!$E$7,AND(AA807&gt;=Settings!$D$7,AA807&lt;Settings!$E$7),OR(AA807&gt;=Settings!$D$7,AA807&lt;Settings!$E$7))),Settings!$A$7,IF(AND(ISNUMBER(Settings!$D$8),ISNUMBER(Settings!$E$8),IF(Settings!$D$8&lt;=Settings!$E$8,AND(AA807&gt;=Settings!$D$8,AA807&lt;Settings!$E$8),OR(AA807&gt;=Settings!$D$8,AA807&lt;Settings!$E$8))),Settings!$A$8,IF(AND(ISNUMBER(Settings!$D$9),ISNUMBER(Settings!$E$9),IF(Settings!$D$9&lt;=Settings!$E$9,AND(AA807&gt;=Settings!$D$9,AA807&lt;Settings!$E$9),OR(AA807&gt;=Settings!$D$9,AA807&lt;Settings!$E$9))),Settings!$A$9,IF(AND(ISNUMBER(Settings!$D$10),ISNUMBER(Settings!$E$10),IF(Settings!$D$10&lt;=Settings!$E$10,AND(AA807&gt;=Settings!$D$10,AA807&lt;Settings!$E$10),OR(AA807&gt;=Settings!$D$10,AA807&lt;Settings!$E$10))),Settings!$A$10,"")))))))</f>
        <v>0</v>
      </c>
      <c r="AA807">
        <f>IF(AND(A807,ISNUMBER(Journal!$B807)),MOD(ROUND(MOD(Journal!$B807,1)*1440,0)-ROUND(Journal!$D$8*60,0),1440),"")</f>
        <v>0</v>
      </c>
      <c r="AB807">
        <f>IF(G807=1,"LONG",IF(G807=-1,"SHORT",""))</f>
        <v>0</v>
      </c>
      <c r="AC807">
        <f>AC806+IF(K807,1,0)</f>
        <v>0</v>
      </c>
      <c r="AD807">
        <f>IF(K807,AC807,"")</f>
        <v>0</v>
      </c>
      <c r="AE807">
        <f>J807="OPEN"</f>
        <v>0</v>
      </c>
      <c r="AF807">
        <f>AND(J807&lt;&gt;"",J807&lt;&gt;"OK",J807&lt;&gt;"OPEN")</f>
        <v>0</v>
      </c>
      <c r="AH807">
        <v>796</v>
      </c>
      <c r="AI807">
        <f>IF(AH807&gt;$AZ$11,"",IF(AH807=0,Journal!$D$3,INDEX($Q$11:$Q$1010,MATCH(AH807,$AD$11:$AD$1010,0))))</f>
        <v>0</v>
      </c>
      <c r="AJ807">
        <v>797</v>
      </c>
      <c r="AK807">
        <f>IF(AJ807&gt;$AZ$11,"",INDEX($P$11:$P$1010,MATCH(AJ807,$AD$11:$AD$1010,0)))</f>
        <v>0</v>
      </c>
    </row>
    <row r="808" spans="1:37">
      <c r="A808">
        <f>COUNTA(Journal!A808:M808)&gt;0</f>
        <v>0</v>
      </c>
      <c r="B808">
        <f>IF(Journal!$C808="",0,IFERROR(MATCH(Journal!$C808,Markets!$A$5:$A$154,0),0))</f>
        <v>0</v>
      </c>
      <c r="C808">
        <f>IF(B808&gt;0,INDEX(Markets!$C$5:$C$154,B808),"")</f>
        <v>0</v>
      </c>
      <c r="D808">
        <f>IF(B808&gt;0,INDEX(Markets!$F$5:$F$154,B808),"")</f>
        <v>0</v>
      </c>
      <c r="E808">
        <f>IF(B808&gt;0,IF(INDEX(Markets!$G$5:$G$154,B808)="",Journal!$D$4,INDEX(Markets!$G$5:$G$154,B808)),"")</f>
        <v>0</v>
      </c>
      <c r="F808">
        <f>IF(B808&gt;0,N(INDEX(Markets!$H$5:$H$154,B808)),0)</f>
        <v>0</v>
      </c>
      <c r="G808">
        <f>IF(Journal!$D808="LONG",1,IF(Journal!$D808="SHORT",-1,0))</f>
        <v>0</v>
      </c>
      <c r="H808">
        <f>IF(AND(ISNUMBER(Journal!$E808),ISNUMBER(Journal!$F808)),ABS(Journal!$E808-Journal!$F808),"")</f>
        <v>0</v>
      </c>
      <c r="I808">
        <f>IF(NOT(A808),"",IF(Journal!$C808="","INSTRUMENT MISSING",IF(B808=0,"UNKNOWN INSTRUMENT",IF(OR(NOT(ISNUMBER(C808)),NOT(ISNUMBER(D808))),"INSTRUMENT SPECS MISSING",IF(OR(C808&lt;=0,D808&lt;=0),"INSTRUMENT SPECS MISSING",IF(NOT(ISNUMBER(Journal!$E808)),"ENTRY MISSING",IF(NOT(ISNUMBER(Journal!$F808)),"SL MISSING",IF(Journal!$F808=Journal!$E808,"SL = ENTRY",IF(G808=0,"DIRECTION MISSING",IF(G808*(Journal!$E808-Journal!$F808)&lt;=0,"SL WRONG SIDE",IF(NOT(AND(ISNUMBER(Journal!$L808),Journal!$L808&gt;0)),IF(TRUE,"LOTS MISSING","RISK MISSING"),"")))))))))))</f>
        <v>0</v>
      </c>
      <c r="J808">
        <f>IF(NOT(A808),"",IF(I808&lt;&gt;"",I808,IF(AND(ISNUMBER(Journal!$G808),G808*(Journal!$G808-Journal!$E808)&lt;=0),"TP1 WRONG SIDE",IF(AND(ISNUMBER(Journal!$H808),G808*(Journal!$H808-Journal!$E808)&lt;=0),"TP2 WRONG SIDE",IF(AND(ISNUMBER(Journal!$I808),G808*(Journal!$I808-Journal!$E808)&lt;=0),"TP3 WRONG SIDE",IF(Journal!$K808="","OPEN",IF(AND(Journal!$M808&lt;&gt;"",OR(NOT(ISNUMBER(Journal!$M808)),Journal!$M808&lt;=0,Journal!$M808&gt;=1)),"TP1 % INVALID",IF(Journal!$K808="SL","OK",IF(Journal!$K808="TP",IF(ISNUMBER(Journal!$G808),"OK","TP1 MISSING"),IF(Journal!$K808="Manual exit",IF(ISNUMBER(Journal!$J808),"OK","MANUAL MISSING"),IF(Journal!$K808="TP1 + Breakeven",IF(ISNUMBER(Journal!$G808),"OK","TP1 MISSING"),IF(Journal!$K808="TP1 + Manual",IF(ISNUMBER(Journal!$G808),IF(ISNUMBER(Journal!$J808),"OK","MANUAL MISSING"),IF(ISNUMBER(Journal!$J808),"TP1 MISSING","TP1 &amp; MANUAL MISSING")),IF(Journal!$K808="Multiple TP",IF(ISNUMBER(Journal!$G808),IF(ISNUMBER(Journal!$H808),"OK","TP2 MISSING"),IF(ISNUMBER(Journal!$H808),"TP1 MISSING","TP1 &amp; TP2 MISSING")),"UNKNOWN OUTCOME")))))))))))))</f>
        <v>0</v>
      </c>
      <c r="K808">
        <f>J808="OK"</f>
        <v>0</v>
      </c>
      <c r="L808">
        <f>IF(ISNUMBER(Journal!$M808),Journal!$M808,0.5)</f>
        <v>0</v>
      </c>
      <c r="M808">
        <f>IF(NOT(K808),"",G808*IF(Journal!$K808="SL",Journal!$F808-Journal!$E808,IF(Journal!$K808="TP",Journal!$G808-Journal!$E808,IF(Journal!$K808="Manual exit",Journal!$J808-Journal!$E808,IF(Journal!$K808="TP1 + Breakeven",L808*(Journal!$G808-Journal!$E808),IF(Journal!$K808="TP1 + Manual",L808*(Journal!$G808-Journal!$E808)+(1-L808)*(Journal!$J808-Journal!$E808),(Journal!$G808+Journal!$H808+IF(ISNUMBER(Journal!$I808),Journal!$I808,0))/IF(ISNUMBER(Journal!$I808),3,2)-Journal!$E808))))))</f>
        <v>0</v>
      </c>
      <c r="N808">
        <f>IF(K808,Journal!$E808+G808*M808,"")</f>
        <v>0</v>
      </c>
      <c r="O808">
        <f>Q807</f>
        <v>0</v>
      </c>
      <c r="P808">
        <f>IF(OR(NOT(A808),I808&lt;&gt;""),"",Journal!$L808)</f>
        <v>0</v>
      </c>
      <c r="Q808">
        <f>O808+IF(K808,V808,0)</f>
        <v>0</v>
      </c>
      <c r="R808">
        <f>IF(P808="","",H808*P808*C808*D808)</f>
        <v>0</v>
      </c>
      <c r="S808">
        <f>IF(K808,M808*P808*C808*D808,"")</f>
        <v>0</v>
      </c>
      <c r="T808">
        <f>IF(K808,-IF(F808&gt;0,F808*Journal!$E808*P808*C808*D808,P808*E808),"")</f>
        <v>0</v>
      </c>
      <c r="U808">
        <f>IF(K808,IF(S808&gt;0,"W",IF(S808&lt;0,"L","B")),"")</f>
        <v>0</v>
      </c>
      <c r="V808">
        <f>IF(K808,S808+T808,"")</f>
        <v>0</v>
      </c>
      <c r="W808">
        <f>IF(K808,V808/O808,"")</f>
        <v>0</v>
      </c>
      <c r="X808">
        <f>IF(K808,M808/H808,"")</f>
        <v>0</v>
      </c>
      <c r="Y808">
        <f>IF(AND(OR(J808="OK",J808="OPEN"),ISNUMBER(Journal!$G808)),G808*(Journal!$G808-Journal!$E808)/H808,"")</f>
        <v>0</v>
      </c>
      <c r="Z808">
        <f>IF(AA808="","",IF(AND(ISNUMBER(Settings!$D$5),ISNUMBER(Settings!$E$5),IF(Settings!$D$5&lt;=Settings!$E$5,AND(AA808&gt;=Settings!$D$5,AA808&lt;Settings!$E$5),OR(AA808&gt;=Settings!$D$5,AA808&lt;Settings!$E$5))),Settings!$A$5,IF(AND(ISNUMBER(Settings!$D$6),ISNUMBER(Settings!$E$6),IF(Settings!$D$6&lt;=Settings!$E$6,AND(AA808&gt;=Settings!$D$6,AA808&lt;Settings!$E$6),OR(AA808&gt;=Settings!$D$6,AA808&lt;Settings!$E$6))),Settings!$A$6,IF(AND(ISNUMBER(Settings!$D$7),ISNUMBER(Settings!$E$7),IF(Settings!$D$7&lt;=Settings!$E$7,AND(AA808&gt;=Settings!$D$7,AA808&lt;Settings!$E$7),OR(AA808&gt;=Settings!$D$7,AA808&lt;Settings!$E$7))),Settings!$A$7,IF(AND(ISNUMBER(Settings!$D$8),ISNUMBER(Settings!$E$8),IF(Settings!$D$8&lt;=Settings!$E$8,AND(AA808&gt;=Settings!$D$8,AA808&lt;Settings!$E$8),OR(AA808&gt;=Settings!$D$8,AA808&lt;Settings!$E$8))),Settings!$A$8,IF(AND(ISNUMBER(Settings!$D$9),ISNUMBER(Settings!$E$9),IF(Settings!$D$9&lt;=Settings!$E$9,AND(AA808&gt;=Settings!$D$9,AA808&lt;Settings!$E$9),OR(AA808&gt;=Settings!$D$9,AA808&lt;Settings!$E$9))),Settings!$A$9,IF(AND(ISNUMBER(Settings!$D$10),ISNUMBER(Settings!$E$10),IF(Settings!$D$10&lt;=Settings!$E$10,AND(AA808&gt;=Settings!$D$10,AA808&lt;Settings!$E$10),OR(AA808&gt;=Settings!$D$10,AA808&lt;Settings!$E$10))),Settings!$A$10,"")))))))</f>
        <v>0</v>
      </c>
      <c r="AA808">
        <f>IF(AND(A808,ISNUMBER(Journal!$B808)),MOD(ROUND(MOD(Journal!$B808,1)*1440,0)-ROUND(Journal!$D$8*60,0),1440),"")</f>
        <v>0</v>
      </c>
      <c r="AB808">
        <f>IF(G808=1,"LONG",IF(G808=-1,"SHORT",""))</f>
        <v>0</v>
      </c>
      <c r="AC808">
        <f>AC807+IF(K808,1,0)</f>
        <v>0</v>
      </c>
      <c r="AD808">
        <f>IF(K808,AC808,"")</f>
        <v>0</v>
      </c>
      <c r="AE808">
        <f>J808="OPEN"</f>
        <v>0</v>
      </c>
      <c r="AF808">
        <f>AND(J808&lt;&gt;"",J808&lt;&gt;"OK",J808&lt;&gt;"OPEN")</f>
        <v>0</v>
      </c>
      <c r="AH808">
        <v>797</v>
      </c>
      <c r="AI808">
        <f>IF(AH808&gt;$AZ$11,"",IF(AH808=0,Journal!$D$3,INDEX($Q$11:$Q$1010,MATCH(AH808,$AD$11:$AD$1010,0))))</f>
        <v>0</v>
      </c>
      <c r="AJ808">
        <v>798</v>
      </c>
      <c r="AK808">
        <f>IF(AJ808&gt;$AZ$11,"",INDEX($P$11:$P$1010,MATCH(AJ808,$AD$11:$AD$1010,0)))</f>
        <v>0</v>
      </c>
    </row>
    <row r="809" spans="1:37">
      <c r="A809">
        <f>COUNTA(Journal!A809:M809)&gt;0</f>
        <v>0</v>
      </c>
      <c r="B809">
        <f>IF(Journal!$C809="",0,IFERROR(MATCH(Journal!$C809,Markets!$A$5:$A$154,0),0))</f>
        <v>0</v>
      </c>
      <c r="C809">
        <f>IF(B809&gt;0,INDEX(Markets!$C$5:$C$154,B809),"")</f>
        <v>0</v>
      </c>
      <c r="D809">
        <f>IF(B809&gt;0,INDEX(Markets!$F$5:$F$154,B809),"")</f>
        <v>0</v>
      </c>
      <c r="E809">
        <f>IF(B809&gt;0,IF(INDEX(Markets!$G$5:$G$154,B809)="",Journal!$D$4,INDEX(Markets!$G$5:$G$154,B809)),"")</f>
        <v>0</v>
      </c>
      <c r="F809">
        <f>IF(B809&gt;0,N(INDEX(Markets!$H$5:$H$154,B809)),0)</f>
        <v>0</v>
      </c>
      <c r="G809">
        <f>IF(Journal!$D809="LONG",1,IF(Journal!$D809="SHORT",-1,0))</f>
        <v>0</v>
      </c>
      <c r="H809">
        <f>IF(AND(ISNUMBER(Journal!$E809),ISNUMBER(Journal!$F809)),ABS(Journal!$E809-Journal!$F809),"")</f>
        <v>0</v>
      </c>
      <c r="I809">
        <f>IF(NOT(A809),"",IF(Journal!$C809="","INSTRUMENT MISSING",IF(B809=0,"UNKNOWN INSTRUMENT",IF(OR(NOT(ISNUMBER(C809)),NOT(ISNUMBER(D809))),"INSTRUMENT SPECS MISSING",IF(OR(C809&lt;=0,D809&lt;=0),"INSTRUMENT SPECS MISSING",IF(NOT(ISNUMBER(Journal!$E809)),"ENTRY MISSING",IF(NOT(ISNUMBER(Journal!$F809)),"SL MISSING",IF(Journal!$F809=Journal!$E809,"SL = ENTRY",IF(G809=0,"DIRECTION MISSING",IF(G809*(Journal!$E809-Journal!$F809)&lt;=0,"SL WRONG SIDE",IF(NOT(AND(ISNUMBER(Journal!$L809),Journal!$L809&gt;0)),IF(TRUE,"LOTS MISSING","RISK MISSING"),"")))))))))))</f>
        <v>0</v>
      </c>
      <c r="J809">
        <f>IF(NOT(A809),"",IF(I809&lt;&gt;"",I809,IF(AND(ISNUMBER(Journal!$G809),G809*(Journal!$G809-Journal!$E809)&lt;=0),"TP1 WRONG SIDE",IF(AND(ISNUMBER(Journal!$H809),G809*(Journal!$H809-Journal!$E809)&lt;=0),"TP2 WRONG SIDE",IF(AND(ISNUMBER(Journal!$I809),G809*(Journal!$I809-Journal!$E809)&lt;=0),"TP3 WRONG SIDE",IF(Journal!$K809="","OPEN",IF(AND(Journal!$M809&lt;&gt;"",OR(NOT(ISNUMBER(Journal!$M809)),Journal!$M809&lt;=0,Journal!$M809&gt;=1)),"TP1 % INVALID",IF(Journal!$K809="SL","OK",IF(Journal!$K809="TP",IF(ISNUMBER(Journal!$G809),"OK","TP1 MISSING"),IF(Journal!$K809="Manual exit",IF(ISNUMBER(Journal!$J809),"OK","MANUAL MISSING"),IF(Journal!$K809="TP1 + Breakeven",IF(ISNUMBER(Journal!$G809),"OK","TP1 MISSING"),IF(Journal!$K809="TP1 + Manual",IF(ISNUMBER(Journal!$G809),IF(ISNUMBER(Journal!$J809),"OK","MANUAL MISSING"),IF(ISNUMBER(Journal!$J809),"TP1 MISSING","TP1 &amp; MANUAL MISSING")),IF(Journal!$K809="Multiple TP",IF(ISNUMBER(Journal!$G809),IF(ISNUMBER(Journal!$H809),"OK","TP2 MISSING"),IF(ISNUMBER(Journal!$H809),"TP1 MISSING","TP1 &amp; TP2 MISSING")),"UNKNOWN OUTCOME")))))))))))))</f>
        <v>0</v>
      </c>
      <c r="K809">
        <f>J809="OK"</f>
        <v>0</v>
      </c>
      <c r="L809">
        <f>IF(ISNUMBER(Journal!$M809),Journal!$M809,0.5)</f>
        <v>0</v>
      </c>
      <c r="M809">
        <f>IF(NOT(K809),"",G809*IF(Journal!$K809="SL",Journal!$F809-Journal!$E809,IF(Journal!$K809="TP",Journal!$G809-Journal!$E809,IF(Journal!$K809="Manual exit",Journal!$J809-Journal!$E809,IF(Journal!$K809="TP1 + Breakeven",L809*(Journal!$G809-Journal!$E809),IF(Journal!$K809="TP1 + Manual",L809*(Journal!$G809-Journal!$E809)+(1-L809)*(Journal!$J809-Journal!$E809),(Journal!$G809+Journal!$H809+IF(ISNUMBER(Journal!$I809),Journal!$I809,0))/IF(ISNUMBER(Journal!$I809),3,2)-Journal!$E809))))))</f>
        <v>0</v>
      </c>
      <c r="N809">
        <f>IF(K809,Journal!$E809+G809*M809,"")</f>
        <v>0</v>
      </c>
      <c r="O809">
        <f>Q808</f>
        <v>0</v>
      </c>
      <c r="P809">
        <f>IF(OR(NOT(A809),I809&lt;&gt;""),"",Journal!$L809)</f>
        <v>0</v>
      </c>
      <c r="Q809">
        <f>O809+IF(K809,V809,0)</f>
        <v>0</v>
      </c>
      <c r="R809">
        <f>IF(P809="","",H809*P809*C809*D809)</f>
        <v>0</v>
      </c>
      <c r="S809">
        <f>IF(K809,M809*P809*C809*D809,"")</f>
        <v>0</v>
      </c>
      <c r="T809">
        <f>IF(K809,-IF(F809&gt;0,F809*Journal!$E809*P809*C809*D809,P809*E809),"")</f>
        <v>0</v>
      </c>
      <c r="U809">
        <f>IF(K809,IF(S809&gt;0,"W",IF(S809&lt;0,"L","B")),"")</f>
        <v>0</v>
      </c>
      <c r="V809">
        <f>IF(K809,S809+T809,"")</f>
        <v>0</v>
      </c>
      <c r="W809">
        <f>IF(K809,V809/O809,"")</f>
        <v>0</v>
      </c>
      <c r="X809">
        <f>IF(K809,M809/H809,"")</f>
        <v>0</v>
      </c>
      <c r="Y809">
        <f>IF(AND(OR(J809="OK",J809="OPEN"),ISNUMBER(Journal!$G809)),G809*(Journal!$G809-Journal!$E809)/H809,"")</f>
        <v>0</v>
      </c>
      <c r="Z809">
        <f>IF(AA809="","",IF(AND(ISNUMBER(Settings!$D$5),ISNUMBER(Settings!$E$5),IF(Settings!$D$5&lt;=Settings!$E$5,AND(AA809&gt;=Settings!$D$5,AA809&lt;Settings!$E$5),OR(AA809&gt;=Settings!$D$5,AA809&lt;Settings!$E$5))),Settings!$A$5,IF(AND(ISNUMBER(Settings!$D$6),ISNUMBER(Settings!$E$6),IF(Settings!$D$6&lt;=Settings!$E$6,AND(AA809&gt;=Settings!$D$6,AA809&lt;Settings!$E$6),OR(AA809&gt;=Settings!$D$6,AA809&lt;Settings!$E$6))),Settings!$A$6,IF(AND(ISNUMBER(Settings!$D$7),ISNUMBER(Settings!$E$7),IF(Settings!$D$7&lt;=Settings!$E$7,AND(AA809&gt;=Settings!$D$7,AA809&lt;Settings!$E$7),OR(AA809&gt;=Settings!$D$7,AA809&lt;Settings!$E$7))),Settings!$A$7,IF(AND(ISNUMBER(Settings!$D$8),ISNUMBER(Settings!$E$8),IF(Settings!$D$8&lt;=Settings!$E$8,AND(AA809&gt;=Settings!$D$8,AA809&lt;Settings!$E$8),OR(AA809&gt;=Settings!$D$8,AA809&lt;Settings!$E$8))),Settings!$A$8,IF(AND(ISNUMBER(Settings!$D$9),ISNUMBER(Settings!$E$9),IF(Settings!$D$9&lt;=Settings!$E$9,AND(AA809&gt;=Settings!$D$9,AA809&lt;Settings!$E$9),OR(AA809&gt;=Settings!$D$9,AA809&lt;Settings!$E$9))),Settings!$A$9,IF(AND(ISNUMBER(Settings!$D$10),ISNUMBER(Settings!$E$10),IF(Settings!$D$10&lt;=Settings!$E$10,AND(AA809&gt;=Settings!$D$10,AA809&lt;Settings!$E$10),OR(AA809&gt;=Settings!$D$10,AA809&lt;Settings!$E$10))),Settings!$A$10,"")))))))</f>
        <v>0</v>
      </c>
      <c r="AA809">
        <f>IF(AND(A809,ISNUMBER(Journal!$B809)),MOD(ROUND(MOD(Journal!$B809,1)*1440,0)-ROUND(Journal!$D$8*60,0),1440),"")</f>
        <v>0</v>
      </c>
      <c r="AB809">
        <f>IF(G809=1,"LONG",IF(G809=-1,"SHORT",""))</f>
        <v>0</v>
      </c>
      <c r="AC809">
        <f>AC808+IF(K809,1,0)</f>
        <v>0</v>
      </c>
      <c r="AD809">
        <f>IF(K809,AC809,"")</f>
        <v>0</v>
      </c>
      <c r="AE809">
        <f>J809="OPEN"</f>
        <v>0</v>
      </c>
      <c r="AF809">
        <f>AND(J809&lt;&gt;"",J809&lt;&gt;"OK",J809&lt;&gt;"OPEN")</f>
        <v>0</v>
      </c>
      <c r="AH809">
        <v>798</v>
      </c>
      <c r="AI809">
        <f>IF(AH809&gt;$AZ$11,"",IF(AH809=0,Journal!$D$3,INDEX($Q$11:$Q$1010,MATCH(AH809,$AD$11:$AD$1010,0))))</f>
        <v>0</v>
      </c>
      <c r="AJ809">
        <v>799</v>
      </c>
      <c r="AK809">
        <f>IF(AJ809&gt;$AZ$11,"",INDEX($P$11:$P$1010,MATCH(AJ809,$AD$11:$AD$1010,0)))</f>
        <v>0</v>
      </c>
    </row>
    <row r="810" spans="1:37">
      <c r="A810">
        <f>COUNTA(Journal!A810:M810)&gt;0</f>
        <v>0</v>
      </c>
      <c r="B810">
        <f>IF(Journal!$C810="",0,IFERROR(MATCH(Journal!$C810,Markets!$A$5:$A$154,0),0))</f>
        <v>0</v>
      </c>
      <c r="C810">
        <f>IF(B810&gt;0,INDEX(Markets!$C$5:$C$154,B810),"")</f>
        <v>0</v>
      </c>
      <c r="D810">
        <f>IF(B810&gt;0,INDEX(Markets!$F$5:$F$154,B810),"")</f>
        <v>0</v>
      </c>
      <c r="E810">
        <f>IF(B810&gt;0,IF(INDEX(Markets!$G$5:$G$154,B810)="",Journal!$D$4,INDEX(Markets!$G$5:$G$154,B810)),"")</f>
        <v>0</v>
      </c>
      <c r="F810">
        <f>IF(B810&gt;0,N(INDEX(Markets!$H$5:$H$154,B810)),0)</f>
        <v>0</v>
      </c>
      <c r="G810">
        <f>IF(Journal!$D810="LONG",1,IF(Journal!$D810="SHORT",-1,0))</f>
        <v>0</v>
      </c>
      <c r="H810">
        <f>IF(AND(ISNUMBER(Journal!$E810),ISNUMBER(Journal!$F810)),ABS(Journal!$E810-Journal!$F810),"")</f>
        <v>0</v>
      </c>
      <c r="I810">
        <f>IF(NOT(A810),"",IF(Journal!$C810="","INSTRUMENT MISSING",IF(B810=0,"UNKNOWN INSTRUMENT",IF(OR(NOT(ISNUMBER(C810)),NOT(ISNUMBER(D810))),"INSTRUMENT SPECS MISSING",IF(OR(C810&lt;=0,D810&lt;=0),"INSTRUMENT SPECS MISSING",IF(NOT(ISNUMBER(Journal!$E810)),"ENTRY MISSING",IF(NOT(ISNUMBER(Journal!$F810)),"SL MISSING",IF(Journal!$F810=Journal!$E810,"SL = ENTRY",IF(G810=0,"DIRECTION MISSING",IF(G810*(Journal!$E810-Journal!$F810)&lt;=0,"SL WRONG SIDE",IF(NOT(AND(ISNUMBER(Journal!$L810),Journal!$L810&gt;0)),IF(TRUE,"LOTS MISSING","RISK MISSING"),"")))))))))))</f>
        <v>0</v>
      </c>
      <c r="J810">
        <f>IF(NOT(A810),"",IF(I810&lt;&gt;"",I810,IF(AND(ISNUMBER(Journal!$G810),G810*(Journal!$G810-Journal!$E810)&lt;=0),"TP1 WRONG SIDE",IF(AND(ISNUMBER(Journal!$H810),G810*(Journal!$H810-Journal!$E810)&lt;=0),"TP2 WRONG SIDE",IF(AND(ISNUMBER(Journal!$I810),G810*(Journal!$I810-Journal!$E810)&lt;=0),"TP3 WRONG SIDE",IF(Journal!$K810="","OPEN",IF(AND(Journal!$M810&lt;&gt;"",OR(NOT(ISNUMBER(Journal!$M810)),Journal!$M810&lt;=0,Journal!$M810&gt;=1)),"TP1 % INVALID",IF(Journal!$K810="SL","OK",IF(Journal!$K810="TP",IF(ISNUMBER(Journal!$G810),"OK","TP1 MISSING"),IF(Journal!$K810="Manual exit",IF(ISNUMBER(Journal!$J810),"OK","MANUAL MISSING"),IF(Journal!$K810="TP1 + Breakeven",IF(ISNUMBER(Journal!$G810),"OK","TP1 MISSING"),IF(Journal!$K810="TP1 + Manual",IF(ISNUMBER(Journal!$G810),IF(ISNUMBER(Journal!$J810),"OK","MANUAL MISSING"),IF(ISNUMBER(Journal!$J810),"TP1 MISSING","TP1 &amp; MANUAL MISSING")),IF(Journal!$K810="Multiple TP",IF(ISNUMBER(Journal!$G810),IF(ISNUMBER(Journal!$H810),"OK","TP2 MISSING"),IF(ISNUMBER(Journal!$H810),"TP1 MISSING","TP1 &amp; TP2 MISSING")),"UNKNOWN OUTCOME")))))))))))))</f>
        <v>0</v>
      </c>
      <c r="K810">
        <f>J810="OK"</f>
        <v>0</v>
      </c>
      <c r="L810">
        <f>IF(ISNUMBER(Journal!$M810),Journal!$M810,0.5)</f>
        <v>0</v>
      </c>
      <c r="M810">
        <f>IF(NOT(K810),"",G810*IF(Journal!$K810="SL",Journal!$F810-Journal!$E810,IF(Journal!$K810="TP",Journal!$G810-Journal!$E810,IF(Journal!$K810="Manual exit",Journal!$J810-Journal!$E810,IF(Journal!$K810="TP1 + Breakeven",L810*(Journal!$G810-Journal!$E810),IF(Journal!$K810="TP1 + Manual",L810*(Journal!$G810-Journal!$E810)+(1-L810)*(Journal!$J810-Journal!$E810),(Journal!$G810+Journal!$H810+IF(ISNUMBER(Journal!$I810),Journal!$I810,0))/IF(ISNUMBER(Journal!$I810),3,2)-Journal!$E810))))))</f>
        <v>0</v>
      </c>
      <c r="N810">
        <f>IF(K810,Journal!$E810+G810*M810,"")</f>
        <v>0</v>
      </c>
      <c r="O810">
        <f>Q809</f>
        <v>0</v>
      </c>
      <c r="P810">
        <f>IF(OR(NOT(A810),I810&lt;&gt;""),"",Journal!$L810)</f>
        <v>0</v>
      </c>
      <c r="Q810">
        <f>O810+IF(K810,V810,0)</f>
        <v>0</v>
      </c>
      <c r="R810">
        <f>IF(P810="","",H810*P810*C810*D810)</f>
        <v>0</v>
      </c>
      <c r="S810">
        <f>IF(K810,M810*P810*C810*D810,"")</f>
        <v>0</v>
      </c>
      <c r="T810">
        <f>IF(K810,-IF(F810&gt;0,F810*Journal!$E810*P810*C810*D810,P810*E810),"")</f>
        <v>0</v>
      </c>
      <c r="U810">
        <f>IF(K810,IF(S810&gt;0,"W",IF(S810&lt;0,"L","B")),"")</f>
        <v>0</v>
      </c>
      <c r="V810">
        <f>IF(K810,S810+T810,"")</f>
        <v>0</v>
      </c>
      <c r="W810">
        <f>IF(K810,V810/O810,"")</f>
        <v>0</v>
      </c>
      <c r="X810">
        <f>IF(K810,M810/H810,"")</f>
        <v>0</v>
      </c>
      <c r="Y810">
        <f>IF(AND(OR(J810="OK",J810="OPEN"),ISNUMBER(Journal!$G810)),G810*(Journal!$G810-Journal!$E810)/H810,"")</f>
        <v>0</v>
      </c>
      <c r="Z810">
        <f>IF(AA810="","",IF(AND(ISNUMBER(Settings!$D$5),ISNUMBER(Settings!$E$5),IF(Settings!$D$5&lt;=Settings!$E$5,AND(AA810&gt;=Settings!$D$5,AA810&lt;Settings!$E$5),OR(AA810&gt;=Settings!$D$5,AA810&lt;Settings!$E$5))),Settings!$A$5,IF(AND(ISNUMBER(Settings!$D$6),ISNUMBER(Settings!$E$6),IF(Settings!$D$6&lt;=Settings!$E$6,AND(AA810&gt;=Settings!$D$6,AA810&lt;Settings!$E$6),OR(AA810&gt;=Settings!$D$6,AA810&lt;Settings!$E$6))),Settings!$A$6,IF(AND(ISNUMBER(Settings!$D$7),ISNUMBER(Settings!$E$7),IF(Settings!$D$7&lt;=Settings!$E$7,AND(AA810&gt;=Settings!$D$7,AA810&lt;Settings!$E$7),OR(AA810&gt;=Settings!$D$7,AA810&lt;Settings!$E$7))),Settings!$A$7,IF(AND(ISNUMBER(Settings!$D$8),ISNUMBER(Settings!$E$8),IF(Settings!$D$8&lt;=Settings!$E$8,AND(AA810&gt;=Settings!$D$8,AA810&lt;Settings!$E$8),OR(AA810&gt;=Settings!$D$8,AA810&lt;Settings!$E$8))),Settings!$A$8,IF(AND(ISNUMBER(Settings!$D$9),ISNUMBER(Settings!$E$9),IF(Settings!$D$9&lt;=Settings!$E$9,AND(AA810&gt;=Settings!$D$9,AA810&lt;Settings!$E$9),OR(AA810&gt;=Settings!$D$9,AA810&lt;Settings!$E$9))),Settings!$A$9,IF(AND(ISNUMBER(Settings!$D$10),ISNUMBER(Settings!$E$10),IF(Settings!$D$10&lt;=Settings!$E$10,AND(AA810&gt;=Settings!$D$10,AA810&lt;Settings!$E$10),OR(AA810&gt;=Settings!$D$10,AA810&lt;Settings!$E$10))),Settings!$A$10,"")))))))</f>
        <v>0</v>
      </c>
      <c r="AA810">
        <f>IF(AND(A810,ISNUMBER(Journal!$B810)),MOD(ROUND(MOD(Journal!$B810,1)*1440,0)-ROUND(Journal!$D$8*60,0),1440),"")</f>
        <v>0</v>
      </c>
      <c r="AB810">
        <f>IF(G810=1,"LONG",IF(G810=-1,"SHORT",""))</f>
        <v>0</v>
      </c>
      <c r="AC810">
        <f>AC809+IF(K810,1,0)</f>
        <v>0</v>
      </c>
      <c r="AD810">
        <f>IF(K810,AC810,"")</f>
        <v>0</v>
      </c>
      <c r="AE810">
        <f>J810="OPEN"</f>
        <v>0</v>
      </c>
      <c r="AF810">
        <f>AND(J810&lt;&gt;"",J810&lt;&gt;"OK",J810&lt;&gt;"OPEN")</f>
        <v>0</v>
      </c>
      <c r="AH810">
        <v>799</v>
      </c>
      <c r="AI810">
        <f>IF(AH810&gt;$AZ$11,"",IF(AH810=0,Journal!$D$3,INDEX($Q$11:$Q$1010,MATCH(AH810,$AD$11:$AD$1010,0))))</f>
        <v>0</v>
      </c>
      <c r="AJ810">
        <v>800</v>
      </c>
      <c r="AK810">
        <f>IF(AJ810&gt;$AZ$11,"",INDEX($P$11:$P$1010,MATCH(AJ810,$AD$11:$AD$1010,0)))</f>
        <v>0</v>
      </c>
    </row>
    <row r="811" spans="1:37">
      <c r="A811">
        <f>COUNTA(Journal!A811:M811)&gt;0</f>
        <v>0</v>
      </c>
      <c r="B811">
        <f>IF(Journal!$C811="",0,IFERROR(MATCH(Journal!$C811,Markets!$A$5:$A$154,0),0))</f>
        <v>0</v>
      </c>
      <c r="C811">
        <f>IF(B811&gt;0,INDEX(Markets!$C$5:$C$154,B811),"")</f>
        <v>0</v>
      </c>
      <c r="D811">
        <f>IF(B811&gt;0,INDEX(Markets!$F$5:$F$154,B811),"")</f>
        <v>0</v>
      </c>
      <c r="E811">
        <f>IF(B811&gt;0,IF(INDEX(Markets!$G$5:$G$154,B811)="",Journal!$D$4,INDEX(Markets!$G$5:$G$154,B811)),"")</f>
        <v>0</v>
      </c>
      <c r="F811">
        <f>IF(B811&gt;0,N(INDEX(Markets!$H$5:$H$154,B811)),0)</f>
        <v>0</v>
      </c>
      <c r="G811">
        <f>IF(Journal!$D811="LONG",1,IF(Journal!$D811="SHORT",-1,0))</f>
        <v>0</v>
      </c>
      <c r="H811">
        <f>IF(AND(ISNUMBER(Journal!$E811),ISNUMBER(Journal!$F811)),ABS(Journal!$E811-Journal!$F811),"")</f>
        <v>0</v>
      </c>
      <c r="I811">
        <f>IF(NOT(A811),"",IF(Journal!$C811="","INSTRUMENT MISSING",IF(B811=0,"UNKNOWN INSTRUMENT",IF(OR(NOT(ISNUMBER(C811)),NOT(ISNUMBER(D811))),"INSTRUMENT SPECS MISSING",IF(OR(C811&lt;=0,D811&lt;=0),"INSTRUMENT SPECS MISSING",IF(NOT(ISNUMBER(Journal!$E811)),"ENTRY MISSING",IF(NOT(ISNUMBER(Journal!$F811)),"SL MISSING",IF(Journal!$F811=Journal!$E811,"SL = ENTRY",IF(G811=0,"DIRECTION MISSING",IF(G811*(Journal!$E811-Journal!$F811)&lt;=0,"SL WRONG SIDE",IF(NOT(AND(ISNUMBER(Journal!$L811),Journal!$L811&gt;0)),IF(TRUE,"LOTS MISSING","RISK MISSING"),"")))))))))))</f>
        <v>0</v>
      </c>
      <c r="J811">
        <f>IF(NOT(A811),"",IF(I811&lt;&gt;"",I811,IF(AND(ISNUMBER(Journal!$G811),G811*(Journal!$G811-Journal!$E811)&lt;=0),"TP1 WRONG SIDE",IF(AND(ISNUMBER(Journal!$H811),G811*(Journal!$H811-Journal!$E811)&lt;=0),"TP2 WRONG SIDE",IF(AND(ISNUMBER(Journal!$I811),G811*(Journal!$I811-Journal!$E811)&lt;=0),"TP3 WRONG SIDE",IF(Journal!$K811="","OPEN",IF(AND(Journal!$M811&lt;&gt;"",OR(NOT(ISNUMBER(Journal!$M811)),Journal!$M811&lt;=0,Journal!$M811&gt;=1)),"TP1 % INVALID",IF(Journal!$K811="SL","OK",IF(Journal!$K811="TP",IF(ISNUMBER(Journal!$G811),"OK","TP1 MISSING"),IF(Journal!$K811="Manual exit",IF(ISNUMBER(Journal!$J811),"OK","MANUAL MISSING"),IF(Journal!$K811="TP1 + Breakeven",IF(ISNUMBER(Journal!$G811),"OK","TP1 MISSING"),IF(Journal!$K811="TP1 + Manual",IF(ISNUMBER(Journal!$G811),IF(ISNUMBER(Journal!$J811),"OK","MANUAL MISSING"),IF(ISNUMBER(Journal!$J811),"TP1 MISSING","TP1 &amp; MANUAL MISSING")),IF(Journal!$K811="Multiple TP",IF(ISNUMBER(Journal!$G811),IF(ISNUMBER(Journal!$H811),"OK","TP2 MISSING"),IF(ISNUMBER(Journal!$H811),"TP1 MISSING","TP1 &amp; TP2 MISSING")),"UNKNOWN OUTCOME")))))))))))))</f>
        <v>0</v>
      </c>
      <c r="K811">
        <f>J811="OK"</f>
        <v>0</v>
      </c>
      <c r="L811">
        <f>IF(ISNUMBER(Journal!$M811),Journal!$M811,0.5)</f>
        <v>0</v>
      </c>
      <c r="M811">
        <f>IF(NOT(K811),"",G811*IF(Journal!$K811="SL",Journal!$F811-Journal!$E811,IF(Journal!$K811="TP",Journal!$G811-Journal!$E811,IF(Journal!$K811="Manual exit",Journal!$J811-Journal!$E811,IF(Journal!$K811="TP1 + Breakeven",L811*(Journal!$G811-Journal!$E811),IF(Journal!$K811="TP1 + Manual",L811*(Journal!$G811-Journal!$E811)+(1-L811)*(Journal!$J811-Journal!$E811),(Journal!$G811+Journal!$H811+IF(ISNUMBER(Journal!$I811),Journal!$I811,0))/IF(ISNUMBER(Journal!$I811),3,2)-Journal!$E811))))))</f>
        <v>0</v>
      </c>
      <c r="N811">
        <f>IF(K811,Journal!$E811+G811*M811,"")</f>
        <v>0</v>
      </c>
      <c r="O811">
        <f>Q810</f>
        <v>0</v>
      </c>
      <c r="P811">
        <f>IF(OR(NOT(A811),I811&lt;&gt;""),"",Journal!$L811)</f>
        <v>0</v>
      </c>
      <c r="Q811">
        <f>O811+IF(K811,V811,0)</f>
        <v>0</v>
      </c>
      <c r="R811">
        <f>IF(P811="","",H811*P811*C811*D811)</f>
        <v>0</v>
      </c>
      <c r="S811">
        <f>IF(K811,M811*P811*C811*D811,"")</f>
        <v>0</v>
      </c>
      <c r="T811">
        <f>IF(K811,-IF(F811&gt;0,F811*Journal!$E811*P811*C811*D811,P811*E811),"")</f>
        <v>0</v>
      </c>
      <c r="U811">
        <f>IF(K811,IF(S811&gt;0,"W",IF(S811&lt;0,"L","B")),"")</f>
        <v>0</v>
      </c>
      <c r="V811">
        <f>IF(K811,S811+T811,"")</f>
        <v>0</v>
      </c>
      <c r="W811">
        <f>IF(K811,V811/O811,"")</f>
        <v>0</v>
      </c>
      <c r="X811">
        <f>IF(K811,M811/H811,"")</f>
        <v>0</v>
      </c>
      <c r="Y811">
        <f>IF(AND(OR(J811="OK",J811="OPEN"),ISNUMBER(Journal!$G811)),G811*(Journal!$G811-Journal!$E811)/H811,"")</f>
        <v>0</v>
      </c>
      <c r="Z811">
        <f>IF(AA811="","",IF(AND(ISNUMBER(Settings!$D$5),ISNUMBER(Settings!$E$5),IF(Settings!$D$5&lt;=Settings!$E$5,AND(AA811&gt;=Settings!$D$5,AA811&lt;Settings!$E$5),OR(AA811&gt;=Settings!$D$5,AA811&lt;Settings!$E$5))),Settings!$A$5,IF(AND(ISNUMBER(Settings!$D$6),ISNUMBER(Settings!$E$6),IF(Settings!$D$6&lt;=Settings!$E$6,AND(AA811&gt;=Settings!$D$6,AA811&lt;Settings!$E$6),OR(AA811&gt;=Settings!$D$6,AA811&lt;Settings!$E$6))),Settings!$A$6,IF(AND(ISNUMBER(Settings!$D$7),ISNUMBER(Settings!$E$7),IF(Settings!$D$7&lt;=Settings!$E$7,AND(AA811&gt;=Settings!$D$7,AA811&lt;Settings!$E$7),OR(AA811&gt;=Settings!$D$7,AA811&lt;Settings!$E$7))),Settings!$A$7,IF(AND(ISNUMBER(Settings!$D$8),ISNUMBER(Settings!$E$8),IF(Settings!$D$8&lt;=Settings!$E$8,AND(AA811&gt;=Settings!$D$8,AA811&lt;Settings!$E$8),OR(AA811&gt;=Settings!$D$8,AA811&lt;Settings!$E$8))),Settings!$A$8,IF(AND(ISNUMBER(Settings!$D$9),ISNUMBER(Settings!$E$9),IF(Settings!$D$9&lt;=Settings!$E$9,AND(AA811&gt;=Settings!$D$9,AA811&lt;Settings!$E$9),OR(AA811&gt;=Settings!$D$9,AA811&lt;Settings!$E$9))),Settings!$A$9,IF(AND(ISNUMBER(Settings!$D$10),ISNUMBER(Settings!$E$10),IF(Settings!$D$10&lt;=Settings!$E$10,AND(AA811&gt;=Settings!$D$10,AA811&lt;Settings!$E$10),OR(AA811&gt;=Settings!$D$10,AA811&lt;Settings!$E$10))),Settings!$A$10,"")))))))</f>
        <v>0</v>
      </c>
      <c r="AA811">
        <f>IF(AND(A811,ISNUMBER(Journal!$B811)),MOD(ROUND(MOD(Journal!$B811,1)*1440,0)-ROUND(Journal!$D$8*60,0),1440),"")</f>
        <v>0</v>
      </c>
      <c r="AB811">
        <f>IF(G811=1,"LONG",IF(G811=-1,"SHORT",""))</f>
        <v>0</v>
      </c>
      <c r="AC811">
        <f>AC810+IF(K811,1,0)</f>
        <v>0</v>
      </c>
      <c r="AD811">
        <f>IF(K811,AC811,"")</f>
        <v>0</v>
      </c>
      <c r="AE811">
        <f>J811="OPEN"</f>
        <v>0</v>
      </c>
      <c r="AF811">
        <f>AND(J811&lt;&gt;"",J811&lt;&gt;"OK",J811&lt;&gt;"OPEN")</f>
        <v>0</v>
      </c>
      <c r="AH811">
        <v>800</v>
      </c>
      <c r="AI811">
        <f>IF(AH811&gt;$AZ$11,"",IF(AH811=0,Journal!$D$3,INDEX($Q$11:$Q$1010,MATCH(AH811,$AD$11:$AD$1010,0))))</f>
        <v>0</v>
      </c>
      <c r="AJ811">
        <v>801</v>
      </c>
      <c r="AK811">
        <f>IF(AJ811&gt;$AZ$11,"",INDEX($P$11:$P$1010,MATCH(AJ811,$AD$11:$AD$1010,0)))</f>
        <v>0</v>
      </c>
    </row>
    <row r="812" spans="1:37">
      <c r="A812">
        <f>COUNTA(Journal!A812:M812)&gt;0</f>
        <v>0</v>
      </c>
      <c r="B812">
        <f>IF(Journal!$C812="",0,IFERROR(MATCH(Journal!$C812,Markets!$A$5:$A$154,0),0))</f>
        <v>0</v>
      </c>
      <c r="C812">
        <f>IF(B812&gt;0,INDEX(Markets!$C$5:$C$154,B812),"")</f>
        <v>0</v>
      </c>
      <c r="D812">
        <f>IF(B812&gt;0,INDEX(Markets!$F$5:$F$154,B812),"")</f>
        <v>0</v>
      </c>
      <c r="E812">
        <f>IF(B812&gt;0,IF(INDEX(Markets!$G$5:$G$154,B812)="",Journal!$D$4,INDEX(Markets!$G$5:$G$154,B812)),"")</f>
        <v>0</v>
      </c>
      <c r="F812">
        <f>IF(B812&gt;0,N(INDEX(Markets!$H$5:$H$154,B812)),0)</f>
        <v>0</v>
      </c>
      <c r="G812">
        <f>IF(Journal!$D812="LONG",1,IF(Journal!$D812="SHORT",-1,0))</f>
        <v>0</v>
      </c>
      <c r="H812">
        <f>IF(AND(ISNUMBER(Journal!$E812),ISNUMBER(Journal!$F812)),ABS(Journal!$E812-Journal!$F812),"")</f>
        <v>0</v>
      </c>
      <c r="I812">
        <f>IF(NOT(A812),"",IF(Journal!$C812="","INSTRUMENT MISSING",IF(B812=0,"UNKNOWN INSTRUMENT",IF(OR(NOT(ISNUMBER(C812)),NOT(ISNUMBER(D812))),"INSTRUMENT SPECS MISSING",IF(OR(C812&lt;=0,D812&lt;=0),"INSTRUMENT SPECS MISSING",IF(NOT(ISNUMBER(Journal!$E812)),"ENTRY MISSING",IF(NOT(ISNUMBER(Journal!$F812)),"SL MISSING",IF(Journal!$F812=Journal!$E812,"SL = ENTRY",IF(G812=0,"DIRECTION MISSING",IF(G812*(Journal!$E812-Journal!$F812)&lt;=0,"SL WRONG SIDE",IF(NOT(AND(ISNUMBER(Journal!$L812),Journal!$L812&gt;0)),IF(TRUE,"LOTS MISSING","RISK MISSING"),"")))))))))))</f>
        <v>0</v>
      </c>
      <c r="J812">
        <f>IF(NOT(A812),"",IF(I812&lt;&gt;"",I812,IF(AND(ISNUMBER(Journal!$G812),G812*(Journal!$G812-Journal!$E812)&lt;=0),"TP1 WRONG SIDE",IF(AND(ISNUMBER(Journal!$H812),G812*(Journal!$H812-Journal!$E812)&lt;=0),"TP2 WRONG SIDE",IF(AND(ISNUMBER(Journal!$I812),G812*(Journal!$I812-Journal!$E812)&lt;=0),"TP3 WRONG SIDE",IF(Journal!$K812="","OPEN",IF(AND(Journal!$M812&lt;&gt;"",OR(NOT(ISNUMBER(Journal!$M812)),Journal!$M812&lt;=0,Journal!$M812&gt;=1)),"TP1 % INVALID",IF(Journal!$K812="SL","OK",IF(Journal!$K812="TP",IF(ISNUMBER(Journal!$G812),"OK","TP1 MISSING"),IF(Journal!$K812="Manual exit",IF(ISNUMBER(Journal!$J812),"OK","MANUAL MISSING"),IF(Journal!$K812="TP1 + Breakeven",IF(ISNUMBER(Journal!$G812),"OK","TP1 MISSING"),IF(Journal!$K812="TP1 + Manual",IF(ISNUMBER(Journal!$G812),IF(ISNUMBER(Journal!$J812),"OK","MANUAL MISSING"),IF(ISNUMBER(Journal!$J812),"TP1 MISSING","TP1 &amp; MANUAL MISSING")),IF(Journal!$K812="Multiple TP",IF(ISNUMBER(Journal!$G812),IF(ISNUMBER(Journal!$H812),"OK","TP2 MISSING"),IF(ISNUMBER(Journal!$H812),"TP1 MISSING","TP1 &amp; TP2 MISSING")),"UNKNOWN OUTCOME")))))))))))))</f>
        <v>0</v>
      </c>
      <c r="K812">
        <f>J812="OK"</f>
        <v>0</v>
      </c>
      <c r="L812">
        <f>IF(ISNUMBER(Journal!$M812),Journal!$M812,0.5)</f>
        <v>0</v>
      </c>
      <c r="M812">
        <f>IF(NOT(K812),"",G812*IF(Journal!$K812="SL",Journal!$F812-Journal!$E812,IF(Journal!$K812="TP",Journal!$G812-Journal!$E812,IF(Journal!$K812="Manual exit",Journal!$J812-Journal!$E812,IF(Journal!$K812="TP1 + Breakeven",L812*(Journal!$G812-Journal!$E812),IF(Journal!$K812="TP1 + Manual",L812*(Journal!$G812-Journal!$E812)+(1-L812)*(Journal!$J812-Journal!$E812),(Journal!$G812+Journal!$H812+IF(ISNUMBER(Journal!$I812),Journal!$I812,0))/IF(ISNUMBER(Journal!$I812),3,2)-Journal!$E812))))))</f>
        <v>0</v>
      </c>
      <c r="N812">
        <f>IF(K812,Journal!$E812+G812*M812,"")</f>
        <v>0</v>
      </c>
      <c r="O812">
        <f>Q811</f>
        <v>0</v>
      </c>
      <c r="P812">
        <f>IF(OR(NOT(A812),I812&lt;&gt;""),"",Journal!$L812)</f>
        <v>0</v>
      </c>
      <c r="Q812">
        <f>O812+IF(K812,V812,0)</f>
        <v>0</v>
      </c>
      <c r="R812">
        <f>IF(P812="","",H812*P812*C812*D812)</f>
        <v>0</v>
      </c>
      <c r="S812">
        <f>IF(K812,M812*P812*C812*D812,"")</f>
        <v>0</v>
      </c>
      <c r="T812">
        <f>IF(K812,-IF(F812&gt;0,F812*Journal!$E812*P812*C812*D812,P812*E812),"")</f>
        <v>0</v>
      </c>
      <c r="U812">
        <f>IF(K812,IF(S812&gt;0,"W",IF(S812&lt;0,"L","B")),"")</f>
        <v>0</v>
      </c>
      <c r="V812">
        <f>IF(K812,S812+T812,"")</f>
        <v>0</v>
      </c>
      <c r="W812">
        <f>IF(K812,V812/O812,"")</f>
        <v>0</v>
      </c>
      <c r="X812">
        <f>IF(K812,M812/H812,"")</f>
        <v>0</v>
      </c>
      <c r="Y812">
        <f>IF(AND(OR(J812="OK",J812="OPEN"),ISNUMBER(Journal!$G812)),G812*(Journal!$G812-Journal!$E812)/H812,"")</f>
        <v>0</v>
      </c>
      <c r="Z812">
        <f>IF(AA812="","",IF(AND(ISNUMBER(Settings!$D$5),ISNUMBER(Settings!$E$5),IF(Settings!$D$5&lt;=Settings!$E$5,AND(AA812&gt;=Settings!$D$5,AA812&lt;Settings!$E$5),OR(AA812&gt;=Settings!$D$5,AA812&lt;Settings!$E$5))),Settings!$A$5,IF(AND(ISNUMBER(Settings!$D$6),ISNUMBER(Settings!$E$6),IF(Settings!$D$6&lt;=Settings!$E$6,AND(AA812&gt;=Settings!$D$6,AA812&lt;Settings!$E$6),OR(AA812&gt;=Settings!$D$6,AA812&lt;Settings!$E$6))),Settings!$A$6,IF(AND(ISNUMBER(Settings!$D$7),ISNUMBER(Settings!$E$7),IF(Settings!$D$7&lt;=Settings!$E$7,AND(AA812&gt;=Settings!$D$7,AA812&lt;Settings!$E$7),OR(AA812&gt;=Settings!$D$7,AA812&lt;Settings!$E$7))),Settings!$A$7,IF(AND(ISNUMBER(Settings!$D$8),ISNUMBER(Settings!$E$8),IF(Settings!$D$8&lt;=Settings!$E$8,AND(AA812&gt;=Settings!$D$8,AA812&lt;Settings!$E$8),OR(AA812&gt;=Settings!$D$8,AA812&lt;Settings!$E$8))),Settings!$A$8,IF(AND(ISNUMBER(Settings!$D$9),ISNUMBER(Settings!$E$9),IF(Settings!$D$9&lt;=Settings!$E$9,AND(AA812&gt;=Settings!$D$9,AA812&lt;Settings!$E$9),OR(AA812&gt;=Settings!$D$9,AA812&lt;Settings!$E$9))),Settings!$A$9,IF(AND(ISNUMBER(Settings!$D$10),ISNUMBER(Settings!$E$10),IF(Settings!$D$10&lt;=Settings!$E$10,AND(AA812&gt;=Settings!$D$10,AA812&lt;Settings!$E$10),OR(AA812&gt;=Settings!$D$10,AA812&lt;Settings!$E$10))),Settings!$A$10,"")))))))</f>
        <v>0</v>
      </c>
      <c r="AA812">
        <f>IF(AND(A812,ISNUMBER(Journal!$B812)),MOD(ROUND(MOD(Journal!$B812,1)*1440,0)-ROUND(Journal!$D$8*60,0),1440),"")</f>
        <v>0</v>
      </c>
      <c r="AB812">
        <f>IF(G812=1,"LONG",IF(G812=-1,"SHORT",""))</f>
        <v>0</v>
      </c>
      <c r="AC812">
        <f>AC811+IF(K812,1,0)</f>
        <v>0</v>
      </c>
      <c r="AD812">
        <f>IF(K812,AC812,"")</f>
        <v>0</v>
      </c>
      <c r="AE812">
        <f>J812="OPEN"</f>
        <v>0</v>
      </c>
      <c r="AF812">
        <f>AND(J812&lt;&gt;"",J812&lt;&gt;"OK",J812&lt;&gt;"OPEN")</f>
        <v>0</v>
      </c>
      <c r="AH812">
        <v>801</v>
      </c>
      <c r="AI812">
        <f>IF(AH812&gt;$AZ$11,"",IF(AH812=0,Journal!$D$3,INDEX($Q$11:$Q$1010,MATCH(AH812,$AD$11:$AD$1010,0))))</f>
        <v>0</v>
      </c>
      <c r="AJ812">
        <v>802</v>
      </c>
      <c r="AK812">
        <f>IF(AJ812&gt;$AZ$11,"",INDEX($P$11:$P$1010,MATCH(AJ812,$AD$11:$AD$1010,0)))</f>
        <v>0</v>
      </c>
    </row>
    <row r="813" spans="1:37">
      <c r="A813">
        <f>COUNTA(Journal!A813:M813)&gt;0</f>
        <v>0</v>
      </c>
      <c r="B813">
        <f>IF(Journal!$C813="",0,IFERROR(MATCH(Journal!$C813,Markets!$A$5:$A$154,0),0))</f>
        <v>0</v>
      </c>
      <c r="C813">
        <f>IF(B813&gt;0,INDEX(Markets!$C$5:$C$154,B813),"")</f>
        <v>0</v>
      </c>
      <c r="D813">
        <f>IF(B813&gt;0,INDEX(Markets!$F$5:$F$154,B813),"")</f>
        <v>0</v>
      </c>
      <c r="E813">
        <f>IF(B813&gt;0,IF(INDEX(Markets!$G$5:$G$154,B813)="",Journal!$D$4,INDEX(Markets!$G$5:$G$154,B813)),"")</f>
        <v>0</v>
      </c>
      <c r="F813">
        <f>IF(B813&gt;0,N(INDEX(Markets!$H$5:$H$154,B813)),0)</f>
        <v>0</v>
      </c>
      <c r="G813">
        <f>IF(Journal!$D813="LONG",1,IF(Journal!$D813="SHORT",-1,0))</f>
        <v>0</v>
      </c>
      <c r="H813">
        <f>IF(AND(ISNUMBER(Journal!$E813),ISNUMBER(Journal!$F813)),ABS(Journal!$E813-Journal!$F813),"")</f>
        <v>0</v>
      </c>
      <c r="I813">
        <f>IF(NOT(A813),"",IF(Journal!$C813="","INSTRUMENT MISSING",IF(B813=0,"UNKNOWN INSTRUMENT",IF(OR(NOT(ISNUMBER(C813)),NOT(ISNUMBER(D813))),"INSTRUMENT SPECS MISSING",IF(OR(C813&lt;=0,D813&lt;=0),"INSTRUMENT SPECS MISSING",IF(NOT(ISNUMBER(Journal!$E813)),"ENTRY MISSING",IF(NOT(ISNUMBER(Journal!$F813)),"SL MISSING",IF(Journal!$F813=Journal!$E813,"SL = ENTRY",IF(G813=0,"DIRECTION MISSING",IF(G813*(Journal!$E813-Journal!$F813)&lt;=0,"SL WRONG SIDE",IF(NOT(AND(ISNUMBER(Journal!$L813),Journal!$L813&gt;0)),IF(TRUE,"LOTS MISSING","RISK MISSING"),"")))))))))))</f>
        <v>0</v>
      </c>
      <c r="J813">
        <f>IF(NOT(A813),"",IF(I813&lt;&gt;"",I813,IF(AND(ISNUMBER(Journal!$G813),G813*(Journal!$G813-Journal!$E813)&lt;=0),"TP1 WRONG SIDE",IF(AND(ISNUMBER(Journal!$H813),G813*(Journal!$H813-Journal!$E813)&lt;=0),"TP2 WRONG SIDE",IF(AND(ISNUMBER(Journal!$I813),G813*(Journal!$I813-Journal!$E813)&lt;=0),"TP3 WRONG SIDE",IF(Journal!$K813="","OPEN",IF(AND(Journal!$M813&lt;&gt;"",OR(NOT(ISNUMBER(Journal!$M813)),Journal!$M813&lt;=0,Journal!$M813&gt;=1)),"TP1 % INVALID",IF(Journal!$K813="SL","OK",IF(Journal!$K813="TP",IF(ISNUMBER(Journal!$G813),"OK","TP1 MISSING"),IF(Journal!$K813="Manual exit",IF(ISNUMBER(Journal!$J813),"OK","MANUAL MISSING"),IF(Journal!$K813="TP1 + Breakeven",IF(ISNUMBER(Journal!$G813),"OK","TP1 MISSING"),IF(Journal!$K813="TP1 + Manual",IF(ISNUMBER(Journal!$G813),IF(ISNUMBER(Journal!$J813),"OK","MANUAL MISSING"),IF(ISNUMBER(Journal!$J813),"TP1 MISSING","TP1 &amp; MANUAL MISSING")),IF(Journal!$K813="Multiple TP",IF(ISNUMBER(Journal!$G813),IF(ISNUMBER(Journal!$H813),"OK","TP2 MISSING"),IF(ISNUMBER(Journal!$H813),"TP1 MISSING","TP1 &amp; TP2 MISSING")),"UNKNOWN OUTCOME")))))))))))))</f>
        <v>0</v>
      </c>
      <c r="K813">
        <f>J813="OK"</f>
        <v>0</v>
      </c>
      <c r="L813">
        <f>IF(ISNUMBER(Journal!$M813),Journal!$M813,0.5)</f>
        <v>0</v>
      </c>
      <c r="M813">
        <f>IF(NOT(K813),"",G813*IF(Journal!$K813="SL",Journal!$F813-Journal!$E813,IF(Journal!$K813="TP",Journal!$G813-Journal!$E813,IF(Journal!$K813="Manual exit",Journal!$J813-Journal!$E813,IF(Journal!$K813="TP1 + Breakeven",L813*(Journal!$G813-Journal!$E813),IF(Journal!$K813="TP1 + Manual",L813*(Journal!$G813-Journal!$E813)+(1-L813)*(Journal!$J813-Journal!$E813),(Journal!$G813+Journal!$H813+IF(ISNUMBER(Journal!$I813),Journal!$I813,0))/IF(ISNUMBER(Journal!$I813),3,2)-Journal!$E813))))))</f>
        <v>0</v>
      </c>
      <c r="N813">
        <f>IF(K813,Journal!$E813+G813*M813,"")</f>
        <v>0</v>
      </c>
      <c r="O813">
        <f>Q812</f>
        <v>0</v>
      </c>
      <c r="P813">
        <f>IF(OR(NOT(A813),I813&lt;&gt;""),"",Journal!$L813)</f>
        <v>0</v>
      </c>
      <c r="Q813">
        <f>O813+IF(K813,V813,0)</f>
        <v>0</v>
      </c>
      <c r="R813">
        <f>IF(P813="","",H813*P813*C813*D813)</f>
        <v>0</v>
      </c>
      <c r="S813">
        <f>IF(K813,M813*P813*C813*D813,"")</f>
        <v>0</v>
      </c>
      <c r="T813">
        <f>IF(K813,-IF(F813&gt;0,F813*Journal!$E813*P813*C813*D813,P813*E813),"")</f>
        <v>0</v>
      </c>
      <c r="U813">
        <f>IF(K813,IF(S813&gt;0,"W",IF(S813&lt;0,"L","B")),"")</f>
        <v>0</v>
      </c>
      <c r="V813">
        <f>IF(K813,S813+T813,"")</f>
        <v>0</v>
      </c>
      <c r="W813">
        <f>IF(K813,V813/O813,"")</f>
        <v>0</v>
      </c>
      <c r="X813">
        <f>IF(K813,M813/H813,"")</f>
        <v>0</v>
      </c>
      <c r="Y813">
        <f>IF(AND(OR(J813="OK",J813="OPEN"),ISNUMBER(Journal!$G813)),G813*(Journal!$G813-Journal!$E813)/H813,"")</f>
        <v>0</v>
      </c>
      <c r="Z813">
        <f>IF(AA813="","",IF(AND(ISNUMBER(Settings!$D$5),ISNUMBER(Settings!$E$5),IF(Settings!$D$5&lt;=Settings!$E$5,AND(AA813&gt;=Settings!$D$5,AA813&lt;Settings!$E$5),OR(AA813&gt;=Settings!$D$5,AA813&lt;Settings!$E$5))),Settings!$A$5,IF(AND(ISNUMBER(Settings!$D$6),ISNUMBER(Settings!$E$6),IF(Settings!$D$6&lt;=Settings!$E$6,AND(AA813&gt;=Settings!$D$6,AA813&lt;Settings!$E$6),OR(AA813&gt;=Settings!$D$6,AA813&lt;Settings!$E$6))),Settings!$A$6,IF(AND(ISNUMBER(Settings!$D$7),ISNUMBER(Settings!$E$7),IF(Settings!$D$7&lt;=Settings!$E$7,AND(AA813&gt;=Settings!$D$7,AA813&lt;Settings!$E$7),OR(AA813&gt;=Settings!$D$7,AA813&lt;Settings!$E$7))),Settings!$A$7,IF(AND(ISNUMBER(Settings!$D$8),ISNUMBER(Settings!$E$8),IF(Settings!$D$8&lt;=Settings!$E$8,AND(AA813&gt;=Settings!$D$8,AA813&lt;Settings!$E$8),OR(AA813&gt;=Settings!$D$8,AA813&lt;Settings!$E$8))),Settings!$A$8,IF(AND(ISNUMBER(Settings!$D$9),ISNUMBER(Settings!$E$9),IF(Settings!$D$9&lt;=Settings!$E$9,AND(AA813&gt;=Settings!$D$9,AA813&lt;Settings!$E$9),OR(AA813&gt;=Settings!$D$9,AA813&lt;Settings!$E$9))),Settings!$A$9,IF(AND(ISNUMBER(Settings!$D$10),ISNUMBER(Settings!$E$10),IF(Settings!$D$10&lt;=Settings!$E$10,AND(AA813&gt;=Settings!$D$10,AA813&lt;Settings!$E$10),OR(AA813&gt;=Settings!$D$10,AA813&lt;Settings!$E$10))),Settings!$A$10,"")))))))</f>
        <v>0</v>
      </c>
      <c r="AA813">
        <f>IF(AND(A813,ISNUMBER(Journal!$B813)),MOD(ROUND(MOD(Journal!$B813,1)*1440,0)-ROUND(Journal!$D$8*60,0),1440),"")</f>
        <v>0</v>
      </c>
      <c r="AB813">
        <f>IF(G813=1,"LONG",IF(G813=-1,"SHORT",""))</f>
        <v>0</v>
      </c>
      <c r="AC813">
        <f>AC812+IF(K813,1,0)</f>
        <v>0</v>
      </c>
      <c r="AD813">
        <f>IF(K813,AC813,"")</f>
        <v>0</v>
      </c>
      <c r="AE813">
        <f>J813="OPEN"</f>
        <v>0</v>
      </c>
      <c r="AF813">
        <f>AND(J813&lt;&gt;"",J813&lt;&gt;"OK",J813&lt;&gt;"OPEN")</f>
        <v>0</v>
      </c>
      <c r="AH813">
        <v>802</v>
      </c>
      <c r="AI813">
        <f>IF(AH813&gt;$AZ$11,"",IF(AH813=0,Journal!$D$3,INDEX($Q$11:$Q$1010,MATCH(AH813,$AD$11:$AD$1010,0))))</f>
        <v>0</v>
      </c>
      <c r="AJ813">
        <v>803</v>
      </c>
      <c r="AK813">
        <f>IF(AJ813&gt;$AZ$11,"",INDEX($P$11:$P$1010,MATCH(AJ813,$AD$11:$AD$1010,0)))</f>
        <v>0</v>
      </c>
    </row>
    <row r="814" spans="1:37">
      <c r="A814">
        <f>COUNTA(Journal!A814:M814)&gt;0</f>
        <v>0</v>
      </c>
      <c r="B814">
        <f>IF(Journal!$C814="",0,IFERROR(MATCH(Journal!$C814,Markets!$A$5:$A$154,0),0))</f>
        <v>0</v>
      </c>
      <c r="C814">
        <f>IF(B814&gt;0,INDEX(Markets!$C$5:$C$154,B814),"")</f>
        <v>0</v>
      </c>
      <c r="D814">
        <f>IF(B814&gt;0,INDEX(Markets!$F$5:$F$154,B814),"")</f>
        <v>0</v>
      </c>
      <c r="E814">
        <f>IF(B814&gt;0,IF(INDEX(Markets!$G$5:$G$154,B814)="",Journal!$D$4,INDEX(Markets!$G$5:$G$154,B814)),"")</f>
        <v>0</v>
      </c>
      <c r="F814">
        <f>IF(B814&gt;0,N(INDEX(Markets!$H$5:$H$154,B814)),0)</f>
        <v>0</v>
      </c>
      <c r="G814">
        <f>IF(Journal!$D814="LONG",1,IF(Journal!$D814="SHORT",-1,0))</f>
        <v>0</v>
      </c>
      <c r="H814">
        <f>IF(AND(ISNUMBER(Journal!$E814),ISNUMBER(Journal!$F814)),ABS(Journal!$E814-Journal!$F814),"")</f>
        <v>0</v>
      </c>
      <c r="I814">
        <f>IF(NOT(A814),"",IF(Journal!$C814="","INSTRUMENT MISSING",IF(B814=0,"UNKNOWN INSTRUMENT",IF(OR(NOT(ISNUMBER(C814)),NOT(ISNUMBER(D814))),"INSTRUMENT SPECS MISSING",IF(OR(C814&lt;=0,D814&lt;=0),"INSTRUMENT SPECS MISSING",IF(NOT(ISNUMBER(Journal!$E814)),"ENTRY MISSING",IF(NOT(ISNUMBER(Journal!$F814)),"SL MISSING",IF(Journal!$F814=Journal!$E814,"SL = ENTRY",IF(G814=0,"DIRECTION MISSING",IF(G814*(Journal!$E814-Journal!$F814)&lt;=0,"SL WRONG SIDE",IF(NOT(AND(ISNUMBER(Journal!$L814),Journal!$L814&gt;0)),IF(TRUE,"LOTS MISSING","RISK MISSING"),"")))))))))))</f>
        <v>0</v>
      </c>
      <c r="J814">
        <f>IF(NOT(A814),"",IF(I814&lt;&gt;"",I814,IF(AND(ISNUMBER(Journal!$G814),G814*(Journal!$G814-Journal!$E814)&lt;=0),"TP1 WRONG SIDE",IF(AND(ISNUMBER(Journal!$H814),G814*(Journal!$H814-Journal!$E814)&lt;=0),"TP2 WRONG SIDE",IF(AND(ISNUMBER(Journal!$I814),G814*(Journal!$I814-Journal!$E814)&lt;=0),"TP3 WRONG SIDE",IF(Journal!$K814="","OPEN",IF(AND(Journal!$M814&lt;&gt;"",OR(NOT(ISNUMBER(Journal!$M814)),Journal!$M814&lt;=0,Journal!$M814&gt;=1)),"TP1 % INVALID",IF(Journal!$K814="SL","OK",IF(Journal!$K814="TP",IF(ISNUMBER(Journal!$G814),"OK","TP1 MISSING"),IF(Journal!$K814="Manual exit",IF(ISNUMBER(Journal!$J814),"OK","MANUAL MISSING"),IF(Journal!$K814="TP1 + Breakeven",IF(ISNUMBER(Journal!$G814),"OK","TP1 MISSING"),IF(Journal!$K814="TP1 + Manual",IF(ISNUMBER(Journal!$G814),IF(ISNUMBER(Journal!$J814),"OK","MANUAL MISSING"),IF(ISNUMBER(Journal!$J814),"TP1 MISSING","TP1 &amp; MANUAL MISSING")),IF(Journal!$K814="Multiple TP",IF(ISNUMBER(Journal!$G814),IF(ISNUMBER(Journal!$H814),"OK","TP2 MISSING"),IF(ISNUMBER(Journal!$H814),"TP1 MISSING","TP1 &amp; TP2 MISSING")),"UNKNOWN OUTCOME")))))))))))))</f>
        <v>0</v>
      </c>
      <c r="K814">
        <f>J814="OK"</f>
        <v>0</v>
      </c>
      <c r="L814">
        <f>IF(ISNUMBER(Journal!$M814),Journal!$M814,0.5)</f>
        <v>0</v>
      </c>
      <c r="M814">
        <f>IF(NOT(K814),"",G814*IF(Journal!$K814="SL",Journal!$F814-Journal!$E814,IF(Journal!$K814="TP",Journal!$G814-Journal!$E814,IF(Journal!$K814="Manual exit",Journal!$J814-Journal!$E814,IF(Journal!$K814="TP1 + Breakeven",L814*(Journal!$G814-Journal!$E814),IF(Journal!$K814="TP1 + Manual",L814*(Journal!$G814-Journal!$E814)+(1-L814)*(Journal!$J814-Journal!$E814),(Journal!$G814+Journal!$H814+IF(ISNUMBER(Journal!$I814),Journal!$I814,0))/IF(ISNUMBER(Journal!$I814),3,2)-Journal!$E814))))))</f>
        <v>0</v>
      </c>
      <c r="N814">
        <f>IF(K814,Journal!$E814+G814*M814,"")</f>
        <v>0</v>
      </c>
      <c r="O814">
        <f>Q813</f>
        <v>0</v>
      </c>
      <c r="P814">
        <f>IF(OR(NOT(A814),I814&lt;&gt;""),"",Journal!$L814)</f>
        <v>0</v>
      </c>
      <c r="Q814">
        <f>O814+IF(K814,V814,0)</f>
        <v>0</v>
      </c>
      <c r="R814">
        <f>IF(P814="","",H814*P814*C814*D814)</f>
        <v>0</v>
      </c>
      <c r="S814">
        <f>IF(K814,M814*P814*C814*D814,"")</f>
        <v>0</v>
      </c>
      <c r="T814">
        <f>IF(K814,-IF(F814&gt;0,F814*Journal!$E814*P814*C814*D814,P814*E814),"")</f>
        <v>0</v>
      </c>
      <c r="U814">
        <f>IF(K814,IF(S814&gt;0,"W",IF(S814&lt;0,"L","B")),"")</f>
        <v>0</v>
      </c>
      <c r="V814">
        <f>IF(K814,S814+T814,"")</f>
        <v>0</v>
      </c>
      <c r="W814">
        <f>IF(K814,V814/O814,"")</f>
        <v>0</v>
      </c>
      <c r="X814">
        <f>IF(K814,M814/H814,"")</f>
        <v>0</v>
      </c>
      <c r="Y814">
        <f>IF(AND(OR(J814="OK",J814="OPEN"),ISNUMBER(Journal!$G814)),G814*(Journal!$G814-Journal!$E814)/H814,"")</f>
        <v>0</v>
      </c>
      <c r="Z814">
        <f>IF(AA814="","",IF(AND(ISNUMBER(Settings!$D$5),ISNUMBER(Settings!$E$5),IF(Settings!$D$5&lt;=Settings!$E$5,AND(AA814&gt;=Settings!$D$5,AA814&lt;Settings!$E$5),OR(AA814&gt;=Settings!$D$5,AA814&lt;Settings!$E$5))),Settings!$A$5,IF(AND(ISNUMBER(Settings!$D$6),ISNUMBER(Settings!$E$6),IF(Settings!$D$6&lt;=Settings!$E$6,AND(AA814&gt;=Settings!$D$6,AA814&lt;Settings!$E$6),OR(AA814&gt;=Settings!$D$6,AA814&lt;Settings!$E$6))),Settings!$A$6,IF(AND(ISNUMBER(Settings!$D$7),ISNUMBER(Settings!$E$7),IF(Settings!$D$7&lt;=Settings!$E$7,AND(AA814&gt;=Settings!$D$7,AA814&lt;Settings!$E$7),OR(AA814&gt;=Settings!$D$7,AA814&lt;Settings!$E$7))),Settings!$A$7,IF(AND(ISNUMBER(Settings!$D$8),ISNUMBER(Settings!$E$8),IF(Settings!$D$8&lt;=Settings!$E$8,AND(AA814&gt;=Settings!$D$8,AA814&lt;Settings!$E$8),OR(AA814&gt;=Settings!$D$8,AA814&lt;Settings!$E$8))),Settings!$A$8,IF(AND(ISNUMBER(Settings!$D$9),ISNUMBER(Settings!$E$9),IF(Settings!$D$9&lt;=Settings!$E$9,AND(AA814&gt;=Settings!$D$9,AA814&lt;Settings!$E$9),OR(AA814&gt;=Settings!$D$9,AA814&lt;Settings!$E$9))),Settings!$A$9,IF(AND(ISNUMBER(Settings!$D$10),ISNUMBER(Settings!$E$10),IF(Settings!$D$10&lt;=Settings!$E$10,AND(AA814&gt;=Settings!$D$10,AA814&lt;Settings!$E$10),OR(AA814&gt;=Settings!$D$10,AA814&lt;Settings!$E$10))),Settings!$A$10,"")))))))</f>
        <v>0</v>
      </c>
      <c r="AA814">
        <f>IF(AND(A814,ISNUMBER(Journal!$B814)),MOD(ROUND(MOD(Journal!$B814,1)*1440,0)-ROUND(Journal!$D$8*60,0),1440),"")</f>
        <v>0</v>
      </c>
      <c r="AB814">
        <f>IF(G814=1,"LONG",IF(G814=-1,"SHORT",""))</f>
        <v>0</v>
      </c>
      <c r="AC814">
        <f>AC813+IF(K814,1,0)</f>
        <v>0</v>
      </c>
      <c r="AD814">
        <f>IF(K814,AC814,"")</f>
        <v>0</v>
      </c>
      <c r="AE814">
        <f>J814="OPEN"</f>
        <v>0</v>
      </c>
      <c r="AF814">
        <f>AND(J814&lt;&gt;"",J814&lt;&gt;"OK",J814&lt;&gt;"OPEN")</f>
        <v>0</v>
      </c>
      <c r="AH814">
        <v>803</v>
      </c>
      <c r="AI814">
        <f>IF(AH814&gt;$AZ$11,"",IF(AH814=0,Journal!$D$3,INDEX($Q$11:$Q$1010,MATCH(AH814,$AD$11:$AD$1010,0))))</f>
        <v>0</v>
      </c>
      <c r="AJ814">
        <v>804</v>
      </c>
      <c r="AK814">
        <f>IF(AJ814&gt;$AZ$11,"",INDEX($P$11:$P$1010,MATCH(AJ814,$AD$11:$AD$1010,0)))</f>
        <v>0</v>
      </c>
    </row>
    <row r="815" spans="1:37">
      <c r="A815">
        <f>COUNTA(Journal!A815:M815)&gt;0</f>
        <v>0</v>
      </c>
      <c r="B815">
        <f>IF(Journal!$C815="",0,IFERROR(MATCH(Journal!$C815,Markets!$A$5:$A$154,0),0))</f>
        <v>0</v>
      </c>
      <c r="C815">
        <f>IF(B815&gt;0,INDEX(Markets!$C$5:$C$154,B815),"")</f>
        <v>0</v>
      </c>
      <c r="D815">
        <f>IF(B815&gt;0,INDEX(Markets!$F$5:$F$154,B815),"")</f>
        <v>0</v>
      </c>
      <c r="E815">
        <f>IF(B815&gt;0,IF(INDEX(Markets!$G$5:$G$154,B815)="",Journal!$D$4,INDEX(Markets!$G$5:$G$154,B815)),"")</f>
        <v>0</v>
      </c>
      <c r="F815">
        <f>IF(B815&gt;0,N(INDEX(Markets!$H$5:$H$154,B815)),0)</f>
        <v>0</v>
      </c>
      <c r="G815">
        <f>IF(Journal!$D815="LONG",1,IF(Journal!$D815="SHORT",-1,0))</f>
        <v>0</v>
      </c>
      <c r="H815">
        <f>IF(AND(ISNUMBER(Journal!$E815),ISNUMBER(Journal!$F815)),ABS(Journal!$E815-Journal!$F815),"")</f>
        <v>0</v>
      </c>
      <c r="I815">
        <f>IF(NOT(A815),"",IF(Journal!$C815="","INSTRUMENT MISSING",IF(B815=0,"UNKNOWN INSTRUMENT",IF(OR(NOT(ISNUMBER(C815)),NOT(ISNUMBER(D815))),"INSTRUMENT SPECS MISSING",IF(OR(C815&lt;=0,D815&lt;=0),"INSTRUMENT SPECS MISSING",IF(NOT(ISNUMBER(Journal!$E815)),"ENTRY MISSING",IF(NOT(ISNUMBER(Journal!$F815)),"SL MISSING",IF(Journal!$F815=Journal!$E815,"SL = ENTRY",IF(G815=0,"DIRECTION MISSING",IF(G815*(Journal!$E815-Journal!$F815)&lt;=0,"SL WRONG SIDE",IF(NOT(AND(ISNUMBER(Journal!$L815),Journal!$L815&gt;0)),IF(TRUE,"LOTS MISSING","RISK MISSING"),"")))))))))))</f>
        <v>0</v>
      </c>
      <c r="J815">
        <f>IF(NOT(A815),"",IF(I815&lt;&gt;"",I815,IF(AND(ISNUMBER(Journal!$G815),G815*(Journal!$G815-Journal!$E815)&lt;=0),"TP1 WRONG SIDE",IF(AND(ISNUMBER(Journal!$H815),G815*(Journal!$H815-Journal!$E815)&lt;=0),"TP2 WRONG SIDE",IF(AND(ISNUMBER(Journal!$I815),G815*(Journal!$I815-Journal!$E815)&lt;=0),"TP3 WRONG SIDE",IF(Journal!$K815="","OPEN",IF(AND(Journal!$M815&lt;&gt;"",OR(NOT(ISNUMBER(Journal!$M815)),Journal!$M815&lt;=0,Journal!$M815&gt;=1)),"TP1 % INVALID",IF(Journal!$K815="SL","OK",IF(Journal!$K815="TP",IF(ISNUMBER(Journal!$G815),"OK","TP1 MISSING"),IF(Journal!$K815="Manual exit",IF(ISNUMBER(Journal!$J815),"OK","MANUAL MISSING"),IF(Journal!$K815="TP1 + Breakeven",IF(ISNUMBER(Journal!$G815),"OK","TP1 MISSING"),IF(Journal!$K815="TP1 + Manual",IF(ISNUMBER(Journal!$G815),IF(ISNUMBER(Journal!$J815),"OK","MANUAL MISSING"),IF(ISNUMBER(Journal!$J815),"TP1 MISSING","TP1 &amp; MANUAL MISSING")),IF(Journal!$K815="Multiple TP",IF(ISNUMBER(Journal!$G815),IF(ISNUMBER(Journal!$H815),"OK","TP2 MISSING"),IF(ISNUMBER(Journal!$H815),"TP1 MISSING","TP1 &amp; TP2 MISSING")),"UNKNOWN OUTCOME")))))))))))))</f>
        <v>0</v>
      </c>
      <c r="K815">
        <f>J815="OK"</f>
        <v>0</v>
      </c>
      <c r="L815">
        <f>IF(ISNUMBER(Journal!$M815),Journal!$M815,0.5)</f>
        <v>0</v>
      </c>
      <c r="M815">
        <f>IF(NOT(K815),"",G815*IF(Journal!$K815="SL",Journal!$F815-Journal!$E815,IF(Journal!$K815="TP",Journal!$G815-Journal!$E815,IF(Journal!$K815="Manual exit",Journal!$J815-Journal!$E815,IF(Journal!$K815="TP1 + Breakeven",L815*(Journal!$G815-Journal!$E815),IF(Journal!$K815="TP1 + Manual",L815*(Journal!$G815-Journal!$E815)+(1-L815)*(Journal!$J815-Journal!$E815),(Journal!$G815+Journal!$H815+IF(ISNUMBER(Journal!$I815),Journal!$I815,0))/IF(ISNUMBER(Journal!$I815),3,2)-Journal!$E815))))))</f>
        <v>0</v>
      </c>
      <c r="N815">
        <f>IF(K815,Journal!$E815+G815*M815,"")</f>
        <v>0</v>
      </c>
      <c r="O815">
        <f>Q814</f>
        <v>0</v>
      </c>
      <c r="P815">
        <f>IF(OR(NOT(A815),I815&lt;&gt;""),"",Journal!$L815)</f>
        <v>0</v>
      </c>
      <c r="Q815">
        <f>O815+IF(K815,V815,0)</f>
        <v>0</v>
      </c>
      <c r="R815">
        <f>IF(P815="","",H815*P815*C815*D815)</f>
        <v>0</v>
      </c>
      <c r="S815">
        <f>IF(K815,M815*P815*C815*D815,"")</f>
        <v>0</v>
      </c>
      <c r="T815">
        <f>IF(K815,-IF(F815&gt;0,F815*Journal!$E815*P815*C815*D815,P815*E815),"")</f>
        <v>0</v>
      </c>
      <c r="U815">
        <f>IF(K815,IF(S815&gt;0,"W",IF(S815&lt;0,"L","B")),"")</f>
        <v>0</v>
      </c>
      <c r="V815">
        <f>IF(K815,S815+T815,"")</f>
        <v>0</v>
      </c>
      <c r="W815">
        <f>IF(K815,V815/O815,"")</f>
        <v>0</v>
      </c>
      <c r="X815">
        <f>IF(K815,M815/H815,"")</f>
        <v>0</v>
      </c>
      <c r="Y815">
        <f>IF(AND(OR(J815="OK",J815="OPEN"),ISNUMBER(Journal!$G815)),G815*(Journal!$G815-Journal!$E815)/H815,"")</f>
        <v>0</v>
      </c>
      <c r="Z815">
        <f>IF(AA815="","",IF(AND(ISNUMBER(Settings!$D$5),ISNUMBER(Settings!$E$5),IF(Settings!$D$5&lt;=Settings!$E$5,AND(AA815&gt;=Settings!$D$5,AA815&lt;Settings!$E$5),OR(AA815&gt;=Settings!$D$5,AA815&lt;Settings!$E$5))),Settings!$A$5,IF(AND(ISNUMBER(Settings!$D$6),ISNUMBER(Settings!$E$6),IF(Settings!$D$6&lt;=Settings!$E$6,AND(AA815&gt;=Settings!$D$6,AA815&lt;Settings!$E$6),OR(AA815&gt;=Settings!$D$6,AA815&lt;Settings!$E$6))),Settings!$A$6,IF(AND(ISNUMBER(Settings!$D$7),ISNUMBER(Settings!$E$7),IF(Settings!$D$7&lt;=Settings!$E$7,AND(AA815&gt;=Settings!$D$7,AA815&lt;Settings!$E$7),OR(AA815&gt;=Settings!$D$7,AA815&lt;Settings!$E$7))),Settings!$A$7,IF(AND(ISNUMBER(Settings!$D$8),ISNUMBER(Settings!$E$8),IF(Settings!$D$8&lt;=Settings!$E$8,AND(AA815&gt;=Settings!$D$8,AA815&lt;Settings!$E$8),OR(AA815&gt;=Settings!$D$8,AA815&lt;Settings!$E$8))),Settings!$A$8,IF(AND(ISNUMBER(Settings!$D$9),ISNUMBER(Settings!$E$9),IF(Settings!$D$9&lt;=Settings!$E$9,AND(AA815&gt;=Settings!$D$9,AA815&lt;Settings!$E$9),OR(AA815&gt;=Settings!$D$9,AA815&lt;Settings!$E$9))),Settings!$A$9,IF(AND(ISNUMBER(Settings!$D$10),ISNUMBER(Settings!$E$10),IF(Settings!$D$10&lt;=Settings!$E$10,AND(AA815&gt;=Settings!$D$10,AA815&lt;Settings!$E$10),OR(AA815&gt;=Settings!$D$10,AA815&lt;Settings!$E$10))),Settings!$A$10,"")))))))</f>
        <v>0</v>
      </c>
      <c r="AA815">
        <f>IF(AND(A815,ISNUMBER(Journal!$B815)),MOD(ROUND(MOD(Journal!$B815,1)*1440,0)-ROUND(Journal!$D$8*60,0),1440),"")</f>
        <v>0</v>
      </c>
      <c r="AB815">
        <f>IF(G815=1,"LONG",IF(G815=-1,"SHORT",""))</f>
        <v>0</v>
      </c>
      <c r="AC815">
        <f>AC814+IF(K815,1,0)</f>
        <v>0</v>
      </c>
      <c r="AD815">
        <f>IF(K815,AC815,"")</f>
        <v>0</v>
      </c>
      <c r="AE815">
        <f>J815="OPEN"</f>
        <v>0</v>
      </c>
      <c r="AF815">
        <f>AND(J815&lt;&gt;"",J815&lt;&gt;"OK",J815&lt;&gt;"OPEN")</f>
        <v>0</v>
      </c>
      <c r="AH815">
        <v>804</v>
      </c>
      <c r="AI815">
        <f>IF(AH815&gt;$AZ$11,"",IF(AH815=0,Journal!$D$3,INDEX($Q$11:$Q$1010,MATCH(AH815,$AD$11:$AD$1010,0))))</f>
        <v>0</v>
      </c>
      <c r="AJ815">
        <v>805</v>
      </c>
      <c r="AK815">
        <f>IF(AJ815&gt;$AZ$11,"",INDEX($P$11:$P$1010,MATCH(AJ815,$AD$11:$AD$1010,0)))</f>
        <v>0</v>
      </c>
    </row>
    <row r="816" spans="1:37">
      <c r="A816">
        <f>COUNTA(Journal!A816:M816)&gt;0</f>
        <v>0</v>
      </c>
      <c r="B816">
        <f>IF(Journal!$C816="",0,IFERROR(MATCH(Journal!$C816,Markets!$A$5:$A$154,0),0))</f>
        <v>0</v>
      </c>
      <c r="C816">
        <f>IF(B816&gt;0,INDEX(Markets!$C$5:$C$154,B816),"")</f>
        <v>0</v>
      </c>
      <c r="D816">
        <f>IF(B816&gt;0,INDEX(Markets!$F$5:$F$154,B816),"")</f>
        <v>0</v>
      </c>
      <c r="E816">
        <f>IF(B816&gt;0,IF(INDEX(Markets!$G$5:$G$154,B816)="",Journal!$D$4,INDEX(Markets!$G$5:$G$154,B816)),"")</f>
        <v>0</v>
      </c>
      <c r="F816">
        <f>IF(B816&gt;0,N(INDEX(Markets!$H$5:$H$154,B816)),0)</f>
        <v>0</v>
      </c>
      <c r="G816">
        <f>IF(Journal!$D816="LONG",1,IF(Journal!$D816="SHORT",-1,0))</f>
        <v>0</v>
      </c>
      <c r="H816">
        <f>IF(AND(ISNUMBER(Journal!$E816),ISNUMBER(Journal!$F816)),ABS(Journal!$E816-Journal!$F816),"")</f>
        <v>0</v>
      </c>
      <c r="I816">
        <f>IF(NOT(A816),"",IF(Journal!$C816="","INSTRUMENT MISSING",IF(B816=0,"UNKNOWN INSTRUMENT",IF(OR(NOT(ISNUMBER(C816)),NOT(ISNUMBER(D816))),"INSTRUMENT SPECS MISSING",IF(OR(C816&lt;=0,D816&lt;=0),"INSTRUMENT SPECS MISSING",IF(NOT(ISNUMBER(Journal!$E816)),"ENTRY MISSING",IF(NOT(ISNUMBER(Journal!$F816)),"SL MISSING",IF(Journal!$F816=Journal!$E816,"SL = ENTRY",IF(G816=0,"DIRECTION MISSING",IF(G816*(Journal!$E816-Journal!$F816)&lt;=0,"SL WRONG SIDE",IF(NOT(AND(ISNUMBER(Journal!$L816),Journal!$L816&gt;0)),IF(TRUE,"LOTS MISSING","RISK MISSING"),"")))))))))))</f>
        <v>0</v>
      </c>
      <c r="J816">
        <f>IF(NOT(A816),"",IF(I816&lt;&gt;"",I816,IF(AND(ISNUMBER(Journal!$G816),G816*(Journal!$G816-Journal!$E816)&lt;=0),"TP1 WRONG SIDE",IF(AND(ISNUMBER(Journal!$H816),G816*(Journal!$H816-Journal!$E816)&lt;=0),"TP2 WRONG SIDE",IF(AND(ISNUMBER(Journal!$I816),G816*(Journal!$I816-Journal!$E816)&lt;=0),"TP3 WRONG SIDE",IF(Journal!$K816="","OPEN",IF(AND(Journal!$M816&lt;&gt;"",OR(NOT(ISNUMBER(Journal!$M816)),Journal!$M816&lt;=0,Journal!$M816&gt;=1)),"TP1 % INVALID",IF(Journal!$K816="SL","OK",IF(Journal!$K816="TP",IF(ISNUMBER(Journal!$G816),"OK","TP1 MISSING"),IF(Journal!$K816="Manual exit",IF(ISNUMBER(Journal!$J816),"OK","MANUAL MISSING"),IF(Journal!$K816="TP1 + Breakeven",IF(ISNUMBER(Journal!$G816),"OK","TP1 MISSING"),IF(Journal!$K816="TP1 + Manual",IF(ISNUMBER(Journal!$G816),IF(ISNUMBER(Journal!$J816),"OK","MANUAL MISSING"),IF(ISNUMBER(Journal!$J816),"TP1 MISSING","TP1 &amp; MANUAL MISSING")),IF(Journal!$K816="Multiple TP",IF(ISNUMBER(Journal!$G816),IF(ISNUMBER(Journal!$H816),"OK","TP2 MISSING"),IF(ISNUMBER(Journal!$H816),"TP1 MISSING","TP1 &amp; TP2 MISSING")),"UNKNOWN OUTCOME")))))))))))))</f>
        <v>0</v>
      </c>
      <c r="K816">
        <f>J816="OK"</f>
        <v>0</v>
      </c>
      <c r="L816">
        <f>IF(ISNUMBER(Journal!$M816),Journal!$M816,0.5)</f>
        <v>0</v>
      </c>
      <c r="M816">
        <f>IF(NOT(K816),"",G816*IF(Journal!$K816="SL",Journal!$F816-Journal!$E816,IF(Journal!$K816="TP",Journal!$G816-Journal!$E816,IF(Journal!$K816="Manual exit",Journal!$J816-Journal!$E816,IF(Journal!$K816="TP1 + Breakeven",L816*(Journal!$G816-Journal!$E816),IF(Journal!$K816="TP1 + Manual",L816*(Journal!$G816-Journal!$E816)+(1-L816)*(Journal!$J816-Journal!$E816),(Journal!$G816+Journal!$H816+IF(ISNUMBER(Journal!$I816),Journal!$I816,0))/IF(ISNUMBER(Journal!$I816),3,2)-Journal!$E816))))))</f>
        <v>0</v>
      </c>
      <c r="N816">
        <f>IF(K816,Journal!$E816+G816*M816,"")</f>
        <v>0</v>
      </c>
      <c r="O816">
        <f>Q815</f>
        <v>0</v>
      </c>
      <c r="P816">
        <f>IF(OR(NOT(A816),I816&lt;&gt;""),"",Journal!$L816)</f>
        <v>0</v>
      </c>
      <c r="Q816">
        <f>O816+IF(K816,V816,0)</f>
        <v>0</v>
      </c>
      <c r="R816">
        <f>IF(P816="","",H816*P816*C816*D816)</f>
        <v>0</v>
      </c>
      <c r="S816">
        <f>IF(K816,M816*P816*C816*D816,"")</f>
        <v>0</v>
      </c>
      <c r="T816">
        <f>IF(K816,-IF(F816&gt;0,F816*Journal!$E816*P816*C816*D816,P816*E816),"")</f>
        <v>0</v>
      </c>
      <c r="U816">
        <f>IF(K816,IF(S816&gt;0,"W",IF(S816&lt;0,"L","B")),"")</f>
        <v>0</v>
      </c>
      <c r="V816">
        <f>IF(K816,S816+T816,"")</f>
        <v>0</v>
      </c>
      <c r="W816">
        <f>IF(K816,V816/O816,"")</f>
        <v>0</v>
      </c>
      <c r="X816">
        <f>IF(K816,M816/H816,"")</f>
        <v>0</v>
      </c>
      <c r="Y816">
        <f>IF(AND(OR(J816="OK",J816="OPEN"),ISNUMBER(Journal!$G816)),G816*(Journal!$G816-Journal!$E816)/H816,"")</f>
        <v>0</v>
      </c>
      <c r="Z816">
        <f>IF(AA816="","",IF(AND(ISNUMBER(Settings!$D$5),ISNUMBER(Settings!$E$5),IF(Settings!$D$5&lt;=Settings!$E$5,AND(AA816&gt;=Settings!$D$5,AA816&lt;Settings!$E$5),OR(AA816&gt;=Settings!$D$5,AA816&lt;Settings!$E$5))),Settings!$A$5,IF(AND(ISNUMBER(Settings!$D$6),ISNUMBER(Settings!$E$6),IF(Settings!$D$6&lt;=Settings!$E$6,AND(AA816&gt;=Settings!$D$6,AA816&lt;Settings!$E$6),OR(AA816&gt;=Settings!$D$6,AA816&lt;Settings!$E$6))),Settings!$A$6,IF(AND(ISNUMBER(Settings!$D$7),ISNUMBER(Settings!$E$7),IF(Settings!$D$7&lt;=Settings!$E$7,AND(AA816&gt;=Settings!$D$7,AA816&lt;Settings!$E$7),OR(AA816&gt;=Settings!$D$7,AA816&lt;Settings!$E$7))),Settings!$A$7,IF(AND(ISNUMBER(Settings!$D$8),ISNUMBER(Settings!$E$8),IF(Settings!$D$8&lt;=Settings!$E$8,AND(AA816&gt;=Settings!$D$8,AA816&lt;Settings!$E$8),OR(AA816&gt;=Settings!$D$8,AA816&lt;Settings!$E$8))),Settings!$A$8,IF(AND(ISNUMBER(Settings!$D$9),ISNUMBER(Settings!$E$9),IF(Settings!$D$9&lt;=Settings!$E$9,AND(AA816&gt;=Settings!$D$9,AA816&lt;Settings!$E$9),OR(AA816&gt;=Settings!$D$9,AA816&lt;Settings!$E$9))),Settings!$A$9,IF(AND(ISNUMBER(Settings!$D$10),ISNUMBER(Settings!$E$10),IF(Settings!$D$10&lt;=Settings!$E$10,AND(AA816&gt;=Settings!$D$10,AA816&lt;Settings!$E$10),OR(AA816&gt;=Settings!$D$10,AA816&lt;Settings!$E$10))),Settings!$A$10,"")))))))</f>
        <v>0</v>
      </c>
      <c r="AA816">
        <f>IF(AND(A816,ISNUMBER(Journal!$B816)),MOD(ROUND(MOD(Journal!$B816,1)*1440,0)-ROUND(Journal!$D$8*60,0),1440),"")</f>
        <v>0</v>
      </c>
      <c r="AB816">
        <f>IF(G816=1,"LONG",IF(G816=-1,"SHORT",""))</f>
        <v>0</v>
      </c>
      <c r="AC816">
        <f>AC815+IF(K816,1,0)</f>
        <v>0</v>
      </c>
      <c r="AD816">
        <f>IF(K816,AC816,"")</f>
        <v>0</v>
      </c>
      <c r="AE816">
        <f>J816="OPEN"</f>
        <v>0</v>
      </c>
      <c r="AF816">
        <f>AND(J816&lt;&gt;"",J816&lt;&gt;"OK",J816&lt;&gt;"OPEN")</f>
        <v>0</v>
      </c>
      <c r="AH816">
        <v>805</v>
      </c>
      <c r="AI816">
        <f>IF(AH816&gt;$AZ$11,"",IF(AH816=0,Journal!$D$3,INDEX($Q$11:$Q$1010,MATCH(AH816,$AD$11:$AD$1010,0))))</f>
        <v>0</v>
      </c>
      <c r="AJ816">
        <v>806</v>
      </c>
      <c r="AK816">
        <f>IF(AJ816&gt;$AZ$11,"",INDEX($P$11:$P$1010,MATCH(AJ816,$AD$11:$AD$1010,0)))</f>
        <v>0</v>
      </c>
    </row>
    <row r="817" spans="1:37">
      <c r="A817">
        <f>COUNTA(Journal!A817:M817)&gt;0</f>
        <v>0</v>
      </c>
      <c r="B817">
        <f>IF(Journal!$C817="",0,IFERROR(MATCH(Journal!$C817,Markets!$A$5:$A$154,0),0))</f>
        <v>0</v>
      </c>
      <c r="C817">
        <f>IF(B817&gt;0,INDEX(Markets!$C$5:$C$154,B817),"")</f>
        <v>0</v>
      </c>
      <c r="D817">
        <f>IF(B817&gt;0,INDEX(Markets!$F$5:$F$154,B817),"")</f>
        <v>0</v>
      </c>
      <c r="E817">
        <f>IF(B817&gt;0,IF(INDEX(Markets!$G$5:$G$154,B817)="",Journal!$D$4,INDEX(Markets!$G$5:$G$154,B817)),"")</f>
        <v>0</v>
      </c>
      <c r="F817">
        <f>IF(B817&gt;0,N(INDEX(Markets!$H$5:$H$154,B817)),0)</f>
        <v>0</v>
      </c>
      <c r="G817">
        <f>IF(Journal!$D817="LONG",1,IF(Journal!$D817="SHORT",-1,0))</f>
        <v>0</v>
      </c>
      <c r="H817">
        <f>IF(AND(ISNUMBER(Journal!$E817),ISNUMBER(Journal!$F817)),ABS(Journal!$E817-Journal!$F817),"")</f>
        <v>0</v>
      </c>
      <c r="I817">
        <f>IF(NOT(A817),"",IF(Journal!$C817="","INSTRUMENT MISSING",IF(B817=0,"UNKNOWN INSTRUMENT",IF(OR(NOT(ISNUMBER(C817)),NOT(ISNUMBER(D817))),"INSTRUMENT SPECS MISSING",IF(OR(C817&lt;=0,D817&lt;=0),"INSTRUMENT SPECS MISSING",IF(NOT(ISNUMBER(Journal!$E817)),"ENTRY MISSING",IF(NOT(ISNUMBER(Journal!$F817)),"SL MISSING",IF(Journal!$F817=Journal!$E817,"SL = ENTRY",IF(G817=0,"DIRECTION MISSING",IF(G817*(Journal!$E817-Journal!$F817)&lt;=0,"SL WRONG SIDE",IF(NOT(AND(ISNUMBER(Journal!$L817),Journal!$L817&gt;0)),IF(TRUE,"LOTS MISSING","RISK MISSING"),"")))))))))))</f>
        <v>0</v>
      </c>
      <c r="J817">
        <f>IF(NOT(A817),"",IF(I817&lt;&gt;"",I817,IF(AND(ISNUMBER(Journal!$G817),G817*(Journal!$G817-Journal!$E817)&lt;=0),"TP1 WRONG SIDE",IF(AND(ISNUMBER(Journal!$H817),G817*(Journal!$H817-Journal!$E817)&lt;=0),"TP2 WRONG SIDE",IF(AND(ISNUMBER(Journal!$I817),G817*(Journal!$I817-Journal!$E817)&lt;=0),"TP3 WRONG SIDE",IF(Journal!$K817="","OPEN",IF(AND(Journal!$M817&lt;&gt;"",OR(NOT(ISNUMBER(Journal!$M817)),Journal!$M817&lt;=0,Journal!$M817&gt;=1)),"TP1 % INVALID",IF(Journal!$K817="SL","OK",IF(Journal!$K817="TP",IF(ISNUMBER(Journal!$G817),"OK","TP1 MISSING"),IF(Journal!$K817="Manual exit",IF(ISNUMBER(Journal!$J817),"OK","MANUAL MISSING"),IF(Journal!$K817="TP1 + Breakeven",IF(ISNUMBER(Journal!$G817),"OK","TP1 MISSING"),IF(Journal!$K817="TP1 + Manual",IF(ISNUMBER(Journal!$G817),IF(ISNUMBER(Journal!$J817),"OK","MANUAL MISSING"),IF(ISNUMBER(Journal!$J817),"TP1 MISSING","TP1 &amp; MANUAL MISSING")),IF(Journal!$K817="Multiple TP",IF(ISNUMBER(Journal!$G817),IF(ISNUMBER(Journal!$H817),"OK","TP2 MISSING"),IF(ISNUMBER(Journal!$H817),"TP1 MISSING","TP1 &amp; TP2 MISSING")),"UNKNOWN OUTCOME")))))))))))))</f>
        <v>0</v>
      </c>
      <c r="K817">
        <f>J817="OK"</f>
        <v>0</v>
      </c>
      <c r="L817">
        <f>IF(ISNUMBER(Journal!$M817),Journal!$M817,0.5)</f>
        <v>0</v>
      </c>
      <c r="M817">
        <f>IF(NOT(K817),"",G817*IF(Journal!$K817="SL",Journal!$F817-Journal!$E817,IF(Journal!$K817="TP",Journal!$G817-Journal!$E817,IF(Journal!$K817="Manual exit",Journal!$J817-Journal!$E817,IF(Journal!$K817="TP1 + Breakeven",L817*(Journal!$G817-Journal!$E817),IF(Journal!$K817="TP1 + Manual",L817*(Journal!$G817-Journal!$E817)+(1-L817)*(Journal!$J817-Journal!$E817),(Journal!$G817+Journal!$H817+IF(ISNUMBER(Journal!$I817),Journal!$I817,0))/IF(ISNUMBER(Journal!$I817),3,2)-Journal!$E817))))))</f>
        <v>0</v>
      </c>
      <c r="N817">
        <f>IF(K817,Journal!$E817+G817*M817,"")</f>
        <v>0</v>
      </c>
      <c r="O817">
        <f>Q816</f>
        <v>0</v>
      </c>
      <c r="P817">
        <f>IF(OR(NOT(A817),I817&lt;&gt;""),"",Journal!$L817)</f>
        <v>0</v>
      </c>
      <c r="Q817">
        <f>O817+IF(K817,V817,0)</f>
        <v>0</v>
      </c>
      <c r="R817">
        <f>IF(P817="","",H817*P817*C817*D817)</f>
        <v>0</v>
      </c>
      <c r="S817">
        <f>IF(K817,M817*P817*C817*D817,"")</f>
        <v>0</v>
      </c>
      <c r="T817">
        <f>IF(K817,-IF(F817&gt;0,F817*Journal!$E817*P817*C817*D817,P817*E817),"")</f>
        <v>0</v>
      </c>
      <c r="U817">
        <f>IF(K817,IF(S817&gt;0,"W",IF(S817&lt;0,"L","B")),"")</f>
        <v>0</v>
      </c>
      <c r="V817">
        <f>IF(K817,S817+T817,"")</f>
        <v>0</v>
      </c>
      <c r="W817">
        <f>IF(K817,V817/O817,"")</f>
        <v>0</v>
      </c>
      <c r="X817">
        <f>IF(K817,M817/H817,"")</f>
        <v>0</v>
      </c>
      <c r="Y817">
        <f>IF(AND(OR(J817="OK",J817="OPEN"),ISNUMBER(Journal!$G817)),G817*(Journal!$G817-Journal!$E817)/H817,"")</f>
        <v>0</v>
      </c>
      <c r="Z817">
        <f>IF(AA817="","",IF(AND(ISNUMBER(Settings!$D$5),ISNUMBER(Settings!$E$5),IF(Settings!$D$5&lt;=Settings!$E$5,AND(AA817&gt;=Settings!$D$5,AA817&lt;Settings!$E$5),OR(AA817&gt;=Settings!$D$5,AA817&lt;Settings!$E$5))),Settings!$A$5,IF(AND(ISNUMBER(Settings!$D$6),ISNUMBER(Settings!$E$6),IF(Settings!$D$6&lt;=Settings!$E$6,AND(AA817&gt;=Settings!$D$6,AA817&lt;Settings!$E$6),OR(AA817&gt;=Settings!$D$6,AA817&lt;Settings!$E$6))),Settings!$A$6,IF(AND(ISNUMBER(Settings!$D$7),ISNUMBER(Settings!$E$7),IF(Settings!$D$7&lt;=Settings!$E$7,AND(AA817&gt;=Settings!$D$7,AA817&lt;Settings!$E$7),OR(AA817&gt;=Settings!$D$7,AA817&lt;Settings!$E$7))),Settings!$A$7,IF(AND(ISNUMBER(Settings!$D$8),ISNUMBER(Settings!$E$8),IF(Settings!$D$8&lt;=Settings!$E$8,AND(AA817&gt;=Settings!$D$8,AA817&lt;Settings!$E$8),OR(AA817&gt;=Settings!$D$8,AA817&lt;Settings!$E$8))),Settings!$A$8,IF(AND(ISNUMBER(Settings!$D$9),ISNUMBER(Settings!$E$9),IF(Settings!$D$9&lt;=Settings!$E$9,AND(AA817&gt;=Settings!$D$9,AA817&lt;Settings!$E$9),OR(AA817&gt;=Settings!$D$9,AA817&lt;Settings!$E$9))),Settings!$A$9,IF(AND(ISNUMBER(Settings!$D$10),ISNUMBER(Settings!$E$10),IF(Settings!$D$10&lt;=Settings!$E$10,AND(AA817&gt;=Settings!$D$10,AA817&lt;Settings!$E$10),OR(AA817&gt;=Settings!$D$10,AA817&lt;Settings!$E$10))),Settings!$A$10,"")))))))</f>
        <v>0</v>
      </c>
      <c r="AA817">
        <f>IF(AND(A817,ISNUMBER(Journal!$B817)),MOD(ROUND(MOD(Journal!$B817,1)*1440,0)-ROUND(Journal!$D$8*60,0),1440),"")</f>
        <v>0</v>
      </c>
      <c r="AB817">
        <f>IF(G817=1,"LONG",IF(G817=-1,"SHORT",""))</f>
        <v>0</v>
      </c>
      <c r="AC817">
        <f>AC816+IF(K817,1,0)</f>
        <v>0</v>
      </c>
      <c r="AD817">
        <f>IF(K817,AC817,"")</f>
        <v>0</v>
      </c>
      <c r="AE817">
        <f>J817="OPEN"</f>
        <v>0</v>
      </c>
      <c r="AF817">
        <f>AND(J817&lt;&gt;"",J817&lt;&gt;"OK",J817&lt;&gt;"OPEN")</f>
        <v>0</v>
      </c>
      <c r="AH817">
        <v>806</v>
      </c>
      <c r="AI817">
        <f>IF(AH817&gt;$AZ$11,"",IF(AH817=0,Journal!$D$3,INDEX($Q$11:$Q$1010,MATCH(AH817,$AD$11:$AD$1010,0))))</f>
        <v>0</v>
      </c>
      <c r="AJ817">
        <v>807</v>
      </c>
      <c r="AK817">
        <f>IF(AJ817&gt;$AZ$11,"",INDEX($P$11:$P$1010,MATCH(AJ817,$AD$11:$AD$1010,0)))</f>
        <v>0</v>
      </c>
    </row>
    <row r="818" spans="1:37">
      <c r="A818">
        <f>COUNTA(Journal!A818:M818)&gt;0</f>
        <v>0</v>
      </c>
      <c r="B818">
        <f>IF(Journal!$C818="",0,IFERROR(MATCH(Journal!$C818,Markets!$A$5:$A$154,0),0))</f>
        <v>0</v>
      </c>
      <c r="C818">
        <f>IF(B818&gt;0,INDEX(Markets!$C$5:$C$154,B818),"")</f>
        <v>0</v>
      </c>
      <c r="D818">
        <f>IF(B818&gt;0,INDEX(Markets!$F$5:$F$154,B818),"")</f>
        <v>0</v>
      </c>
      <c r="E818">
        <f>IF(B818&gt;0,IF(INDEX(Markets!$G$5:$G$154,B818)="",Journal!$D$4,INDEX(Markets!$G$5:$G$154,B818)),"")</f>
        <v>0</v>
      </c>
      <c r="F818">
        <f>IF(B818&gt;0,N(INDEX(Markets!$H$5:$H$154,B818)),0)</f>
        <v>0</v>
      </c>
      <c r="G818">
        <f>IF(Journal!$D818="LONG",1,IF(Journal!$D818="SHORT",-1,0))</f>
        <v>0</v>
      </c>
      <c r="H818">
        <f>IF(AND(ISNUMBER(Journal!$E818),ISNUMBER(Journal!$F818)),ABS(Journal!$E818-Journal!$F818),"")</f>
        <v>0</v>
      </c>
      <c r="I818">
        <f>IF(NOT(A818),"",IF(Journal!$C818="","INSTRUMENT MISSING",IF(B818=0,"UNKNOWN INSTRUMENT",IF(OR(NOT(ISNUMBER(C818)),NOT(ISNUMBER(D818))),"INSTRUMENT SPECS MISSING",IF(OR(C818&lt;=0,D818&lt;=0),"INSTRUMENT SPECS MISSING",IF(NOT(ISNUMBER(Journal!$E818)),"ENTRY MISSING",IF(NOT(ISNUMBER(Journal!$F818)),"SL MISSING",IF(Journal!$F818=Journal!$E818,"SL = ENTRY",IF(G818=0,"DIRECTION MISSING",IF(G818*(Journal!$E818-Journal!$F818)&lt;=0,"SL WRONG SIDE",IF(NOT(AND(ISNUMBER(Journal!$L818),Journal!$L818&gt;0)),IF(TRUE,"LOTS MISSING","RISK MISSING"),"")))))))))))</f>
        <v>0</v>
      </c>
      <c r="J818">
        <f>IF(NOT(A818),"",IF(I818&lt;&gt;"",I818,IF(AND(ISNUMBER(Journal!$G818),G818*(Journal!$G818-Journal!$E818)&lt;=0),"TP1 WRONG SIDE",IF(AND(ISNUMBER(Journal!$H818),G818*(Journal!$H818-Journal!$E818)&lt;=0),"TP2 WRONG SIDE",IF(AND(ISNUMBER(Journal!$I818),G818*(Journal!$I818-Journal!$E818)&lt;=0),"TP3 WRONG SIDE",IF(Journal!$K818="","OPEN",IF(AND(Journal!$M818&lt;&gt;"",OR(NOT(ISNUMBER(Journal!$M818)),Journal!$M818&lt;=0,Journal!$M818&gt;=1)),"TP1 % INVALID",IF(Journal!$K818="SL","OK",IF(Journal!$K818="TP",IF(ISNUMBER(Journal!$G818),"OK","TP1 MISSING"),IF(Journal!$K818="Manual exit",IF(ISNUMBER(Journal!$J818),"OK","MANUAL MISSING"),IF(Journal!$K818="TP1 + Breakeven",IF(ISNUMBER(Journal!$G818),"OK","TP1 MISSING"),IF(Journal!$K818="TP1 + Manual",IF(ISNUMBER(Journal!$G818),IF(ISNUMBER(Journal!$J818),"OK","MANUAL MISSING"),IF(ISNUMBER(Journal!$J818),"TP1 MISSING","TP1 &amp; MANUAL MISSING")),IF(Journal!$K818="Multiple TP",IF(ISNUMBER(Journal!$G818),IF(ISNUMBER(Journal!$H818),"OK","TP2 MISSING"),IF(ISNUMBER(Journal!$H818),"TP1 MISSING","TP1 &amp; TP2 MISSING")),"UNKNOWN OUTCOME")))))))))))))</f>
        <v>0</v>
      </c>
      <c r="K818">
        <f>J818="OK"</f>
        <v>0</v>
      </c>
      <c r="L818">
        <f>IF(ISNUMBER(Journal!$M818),Journal!$M818,0.5)</f>
        <v>0</v>
      </c>
      <c r="M818">
        <f>IF(NOT(K818),"",G818*IF(Journal!$K818="SL",Journal!$F818-Journal!$E818,IF(Journal!$K818="TP",Journal!$G818-Journal!$E818,IF(Journal!$K818="Manual exit",Journal!$J818-Journal!$E818,IF(Journal!$K818="TP1 + Breakeven",L818*(Journal!$G818-Journal!$E818),IF(Journal!$K818="TP1 + Manual",L818*(Journal!$G818-Journal!$E818)+(1-L818)*(Journal!$J818-Journal!$E818),(Journal!$G818+Journal!$H818+IF(ISNUMBER(Journal!$I818),Journal!$I818,0))/IF(ISNUMBER(Journal!$I818),3,2)-Journal!$E818))))))</f>
        <v>0</v>
      </c>
      <c r="N818">
        <f>IF(K818,Journal!$E818+G818*M818,"")</f>
        <v>0</v>
      </c>
      <c r="O818">
        <f>Q817</f>
        <v>0</v>
      </c>
      <c r="P818">
        <f>IF(OR(NOT(A818),I818&lt;&gt;""),"",Journal!$L818)</f>
        <v>0</v>
      </c>
      <c r="Q818">
        <f>O818+IF(K818,V818,0)</f>
        <v>0</v>
      </c>
      <c r="R818">
        <f>IF(P818="","",H818*P818*C818*D818)</f>
        <v>0</v>
      </c>
      <c r="S818">
        <f>IF(K818,M818*P818*C818*D818,"")</f>
        <v>0</v>
      </c>
      <c r="T818">
        <f>IF(K818,-IF(F818&gt;0,F818*Journal!$E818*P818*C818*D818,P818*E818),"")</f>
        <v>0</v>
      </c>
      <c r="U818">
        <f>IF(K818,IF(S818&gt;0,"W",IF(S818&lt;0,"L","B")),"")</f>
        <v>0</v>
      </c>
      <c r="V818">
        <f>IF(K818,S818+T818,"")</f>
        <v>0</v>
      </c>
      <c r="W818">
        <f>IF(K818,V818/O818,"")</f>
        <v>0</v>
      </c>
      <c r="X818">
        <f>IF(K818,M818/H818,"")</f>
        <v>0</v>
      </c>
      <c r="Y818">
        <f>IF(AND(OR(J818="OK",J818="OPEN"),ISNUMBER(Journal!$G818)),G818*(Journal!$G818-Journal!$E818)/H818,"")</f>
        <v>0</v>
      </c>
      <c r="Z818">
        <f>IF(AA818="","",IF(AND(ISNUMBER(Settings!$D$5),ISNUMBER(Settings!$E$5),IF(Settings!$D$5&lt;=Settings!$E$5,AND(AA818&gt;=Settings!$D$5,AA818&lt;Settings!$E$5),OR(AA818&gt;=Settings!$D$5,AA818&lt;Settings!$E$5))),Settings!$A$5,IF(AND(ISNUMBER(Settings!$D$6),ISNUMBER(Settings!$E$6),IF(Settings!$D$6&lt;=Settings!$E$6,AND(AA818&gt;=Settings!$D$6,AA818&lt;Settings!$E$6),OR(AA818&gt;=Settings!$D$6,AA818&lt;Settings!$E$6))),Settings!$A$6,IF(AND(ISNUMBER(Settings!$D$7),ISNUMBER(Settings!$E$7),IF(Settings!$D$7&lt;=Settings!$E$7,AND(AA818&gt;=Settings!$D$7,AA818&lt;Settings!$E$7),OR(AA818&gt;=Settings!$D$7,AA818&lt;Settings!$E$7))),Settings!$A$7,IF(AND(ISNUMBER(Settings!$D$8),ISNUMBER(Settings!$E$8),IF(Settings!$D$8&lt;=Settings!$E$8,AND(AA818&gt;=Settings!$D$8,AA818&lt;Settings!$E$8),OR(AA818&gt;=Settings!$D$8,AA818&lt;Settings!$E$8))),Settings!$A$8,IF(AND(ISNUMBER(Settings!$D$9),ISNUMBER(Settings!$E$9),IF(Settings!$D$9&lt;=Settings!$E$9,AND(AA818&gt;=Settings!$D$9,AA818&lt;Settings!$E$9),OR(AA818&gt;=Settings!$D$9,AA818&lt;Settings!$E$9))),Settings!$A$9,IF(AND(ISNUMBER(Settings!$D$10),ISNUMBER(Settings!$E$10),IF(Settings!$D$10&lt;=Settings!$E$10,AND(AA818&gt;=Settings!$D$10,AA818&lt;Settings!$E$10),OR(AA818&gt;=Settings!$D$10,AA818&lt;Settings!$E$10))),Settings!$A$10,"")))))))</f>
        <v>0</v>
      </c>
      <c r="AA818">
        <f>IF(AND(A818,ISNUMBER(Journal!$B818)),MOD(ROUND(MOD(Journal!$B818,1)*1440,0)-ROUND(Journal!$D$8*60,0),1440),"")</f>
        <v>0</v>
      </c>
      <c r="AB818">
        <f>IF(G818=1,"LONG",IF(G818=-1,"SHORT",""))</f>
        <v>0</v>
      </c>
      <c r="AC818">
        <f>AC817+IF(K818,1,0)</f>
        <v>0</v>
      </c>
      <c r="AD818">
        <f>IF(K818,AC818,"")</f>
        <v>0</v>
      </c>
      <c r="AE818">
        <f>J818="OPEN"</f>
        <v>0</v>
      </c>
      <c r="AF818">
        <f>AND(J818&lt;&gt;"",J818&lt;&gt;"OK",J818&lt;&gt;"OPEN")</f>
        <v>0</v>
      </c>
      <c r="AH818">
        <v>807</v>
      </c>
      <c r="AI818">
        <f>IF(AH818&gt;$AZ$11,"",IF(AH818=0,Journal!$D$3,INDEX($Q$11:$Q$1010,MATCH(AH818,$AD$11:$AD$1010,0))))</f>
        <v>0</v>
      </c>
      <c r="AJ818">
        <v>808</v>
      </c>
      <c r="AK818">
        <f>IF(AJ818&gt;$AZ$11,"",INDEX($P$11:$P$1010,MATCH(AJ818,$AD$11:$AD$1010,0)))</f>
        <v>0</v>
      </c>
    </row>
    <row r="819" spans="1:37">
      <c r="A819">
        <f>COUNTA(Journal!A819:M819)&gt;0</f>
        <v>0</v>
      </c>
      <c r="B819">
        <f>IF(Journal!$C819="",0,IFERROR(MATCH(Journal!$C819,Markets!$A$5:$A$154,0),0))</f>
        <v>0</v>
      </c>
      <c r="C819">
        <f>IF(B819&gt;0,INDEX(Markets!$C$5:$C$154,B819),"")</f>
        <v>0</v>
      </c>
      <c r="D819">
        <f>IF(B819&gt;0,INDEX(Markets!$F$5:$F$154,B819),"")</f>
        <v>0</v>
      </c>
      <c r="E819">
        <f>IF(B819&gt;0,IF(INDEX(Markets!$G$5:$G$154,B819)="",Journal!$D$4,INDEX(Markets!$G$5:$G$154,B819)),"")</f>
        <v>0</v>
      </c>
      <c r="F819">
        <f>IF(B819&gt;0,N(INDEX(Markets!$H$5:$H$154,B819)),0)</f>
        <v>0</v>
      </c>
      <c r="G819">
        <f>IF(Journal!$D819="LONG",1,IF(Journal!$D819="SHORT",-1,0))</f>
        <v>0</v>
      </c>
      <c r="H819">
        <f>IF(AND(ISNUMBER(Journal!$E819),ISNUMBER(Journal!$F819)),ABS(Journal!$E819-Journal!$F819),"")</f>
        <v>0</v>
      </c>
      <c r="I819">
        <f>IF(NOT(A819),"",IF(Journal!$C819="","INSTRUMENT MISSING",IF(B819=0,"UNKNOWN INSTRUMENT",IF(OR(NOT(ISNUMBER(C819)),NOT(ISNUMBER(D819))),"INSTRUMENT SPECS MISSING",IF(OR(C819&lt;=0,D819&lt;=0),"INSTRUMENT SPECS MISSING",IF(NOT(ISNUMBER(Journal!$E819)),"ENTRY MISSING",IF(NOT(ISNUMBER(Journal!$F819)),"SL MISSING",IF(Journal!$F819=Journal!$E819,"SL = ENTRY",IF(G819=0,"DIRECTION MISSING",IF(G819*(Journal!$E819-Journal!$F819)&lt;=0,"SL WRONG SIDE",IF(NOT(AND(ISNUMBER(Journal!$L819),Journal!$L819&gt;0)),IF(TRUE,"LOTS MISSING","RISK MISSING"),"")))))))))))</f>
        <v>0</v>
      </c>
      <c r="J819">
        <f>IF(NOT(A819),"",IF(I819&lt;&gt;"",I819,IF(AND(ISNUMBER(Journal!$G819),G819*(Journal!$G819-Journal!$E819)&lt;=0),"TP1 WRONG SIDE",IF(AND(ISNUMBER(Journal!$H819),G819*(Journal!$H819-Journal!$E819)&lt;=0),"TP2 WRONG SIDE",IF(AND(ISNUMBER(Journal!$I819),G819*(Journal!$I819-Journal!$E819)&lt;=0),"TP3 WRONG SIDE",IF(Journal!$K819="","OPEN",IF(AND(Journal!$M819&lt;&gt;"",OR(NOT(ISNUMBER(Journal!$M819)),Journal!$M819&lt;=0,Journal!$M819&gt;=1)),"TP1 % INVALID",IF(Journal!$K819="SL","OK",IF(Journal!$K819="TP",IF(ISNUMBER(Journal!$G819),"OK","TP1 MISSING"),IF(Journal!$K819="Manual exit",IF(ISNUMBER(Journal!$J819),"OK","MANUAL MISSING"),IF(Journal!$K819="TP1 + Breakeven",IF(ISNUMBER(Journal!$G819),"OK","TP1 MISSING"),IF(Journal!$K819="TP1 + Manual",IF(ISNUMBER(Journal!$G819),IF(ISNUMBER(Journal!$J819),"OK","MANUAL MISSING"),IF(ISNUMBER(Journal!$J819),"TP1 MISSING","TP1 &amp; MANUAL MISSING")),IF(Journal!$K819="Multiple TP",IF(ISNUMBER(Journal!$G819),IF(ISNUMBER(Journal!$H819),"OK","TP2 MISSING"),IF(ISNUMBER(Journal!$H819),"TP1 MISSING","TP1 &amp; TP2 MISSING")),"UNKNOWN OUTCOME")))))))))))))</f>
        <v>0</v>
      </c>
      <c r="K819">
        <f>J819="OK"</f>
        <v>0</v>
      </c>
      <c r="L819">
        <f>IF(ISNUMBER(Journal!$M819),Journal!$M819,0.5)</f>
        <v>0</v>
      </c>
      <c r="M819">
        <f>IF(NOT(K819),"",G819*IF(Journal!$K819="SL",Journal!$F819-Journal!$E819,IF(Journal!$K819="TP",Journal!$G819-Journal!$E819,IF(Journal!$K819="Manual exit",Journal!$J819-Journal!$E819,IF(Journal!$K819="TP1 + Breakeven",L819*(Journal!$G819-Journal!$E819),IF(Journal!$K819="TP1 + Manual",L819*(Journal!$G819-Journal!$E819)+(1-L819)*(Journal!$J819-Journal!$E819),(Journal!$G819+Journal!$H819+IF(ISNUMBER(Journal!$I819),Journal!$I819,0))/IF(ISNUMBER(Journal!$I819),3,2)-Journal!$E819))))))</f>
        <v>0</v>
      </c>
      <c r="N819">
        <f>IF(K819,Journal!$E819+G819*M819,"")</f>
        <v>0</v>
      </c>
      <c r="O819">
        <f>Q818</f>
        <v>0</v>
      </c>
      <c r="P819">
        <f>IF(OR(NOT(A819),I819&lt;&gt;""),"",Journal!$L819)</f>
        <v>0</v>
      </c>
      <c r="Q819">
        <f>O819+IF(K819,V819,0)</f>
        <v>0</v>
      </c>
      <c r="R819">
        <f>IF(P819="","",H819*P819*C819*D819)</f>
        <v>0</v>
      </c>
      <c r="S819">
        <f>IF(K819,M819*P819*C819*D819,"")</f>
        <v>0</v>
      </c>
      <c r="T819">
        <f>IF(K819,-IF(F819&gt;0,F819*Journal!$E819*P819*C819*D819,P819*E819),"")</f>
        <v>0</v>
      </c>
      <c r="U819">
        <f>IF(K819,IF(S819&gt;0,"W",IF(S819&lt;0,"L","B")),"")</f>
        <v>0</v>
      </c>
      <c r="V819">
        <f>IF(K819,S819+T819,"")</f>
        <v>0</v>
      </c>
      <c r="W819">
        <f>IF(K819,V819/O819,"")</f>
        <v>0</v>
      </c>
      <c r="X819">
        <f>IF(K819,M819/H819,"")</f>
        <v>0</v>
      </c>
      <c r="Y819">
        <f>IF(AND(OR(J819="OK",J819="OPEN"),ISNUMBER(Journal!$G819)),G819*(Journal!$G819-Journal!$E819)/H819,"")</f>
        <v>0</v>
      </c>
      <c r="Z819">
        <f>IF(AA819="","",IF(AND(ISNUMBER(Settings!$D$5),ISNUMBER(Settings!$E$5),IF(Settings!$D$5&lt;=Settings!$E$5,AND(AA819&gt;=Settings!$D$5,AA819&lt;Settings!$E$5),OR(AA819&gt;=Settings!$D$5,AA819&lt;Settings!$E$5))),Settings!$A$5,IF(AND(ISNUMBER(Settings!$D$6),ISNUMBER(Settings!$E$6),IF(Settings!$D$6&lt;=Settings!$E$6,AND(AA819&gt;=Settings!$D$6,AA819&lt;Settings!$E$6),OR(AA819&gt;=Settings!$D$6,AA819&lt;Settings!$E$6))),Settings!$A$6,IF(AND(ISNUMBER(Settings!$D$7),ISNUMBER(Settings!$E$7),IF(Settings!$D$7&lt;=Settings!$E$7,AND(AA819&gt;=Settings!$D$7,AA819&lt;Settings!$E$7),OR(AA819&gt;=Settings!$D$7,AA819&lt;Settings!$E$7))),Settings!$A$7,IF(AND(ISNUMBER(Settings!$D$8),ISNUMBER(Settings!$E$8),IF(Settings!$D$8&lt;=Settings!$E$8,AND(AA819&gt;=Settings!$D$8,AA819&lt;Settings!$E$8),OR(AA819&gt;=Settings!$D$8,AA819&lt;Settings!$E$8))),Settings!$A$8,IF(AND(ISNUMBER(Settings!$D$9),ISNUMBER(Settings!$E$9),IF(Settings!$D$9&lt;=Settings!$E$9,AND(AA819&gt;=Settings!$D$9,AA819&lt;Settings!$E$9),OR(AA819&gt;=Settings!$D$9,AA819&lt;Settings!$E$9))),Settings!$A$9,IF(AND(ISNUMBER(Settings!$D$10),ISNUMBER(Settings!$E$10),IF(Settings!$D$10&lt;=Settings!$E$10,AND(AA819&gt;=Settings!$D$10,AA819&lt;Settings!$E$10),OR(AA819&gt;=Settings!$D$10,AA819&lt;Settings!$E$10))),Settings!$A$10,"")))))))</f>
        <v>0</v>
      </c>
      <c r="AA819">
        <f>IF(AND(A819,ISNUMBER(Journal!$B819)),MOD(ROUND(MOD(Journal!$B819,1)*1440,0)-ROUND(Journal!$D$8*60,0),1440),"")</f>
        <v>0</v>
      </c>
      <c r="AB819">
        <f>IF(G819=1,"LONG",IF(G819=-1,"SHORT",""))</f>
        <v>0</v>
      </c>
      <c r="AC819">
        <f>AC818+IF(K819,1,0)</f>
        <v>0</v>
      </c>
      <c r="AD819">
        <f>IF(K819,AC819,"")</f>
        <v>0</v>
      </c>
      <c r="AE819">
        <f>J819="OPEN"</f>
        <v>0</v>
      </c>
      <c r="AF819">
        <f>AND(J819&lt;&gt;"",J819&lt;&gt;"OK",J819&lt;&gt;"OPEN")</f>
        <v>0</v>
      </c>
      <c r="AH819">
        <v>808</v>
      </c>
      <c r="AI819">
        <f>IF(AH819&gt;$AZ$11,"",IF(AH819=0,Journal!$D$3,INDEX($Q$11:$Q$1010,MATCH(AH819,$AD$11:$AD$1010,0))))</f>
        <v>0</v>
      </c>
      <c r="AJ819">
        <v>809</v>
      </c>
      <c r="AK819">
        <f>IF(AJ819&gt;$AZ$11,"",INDEX($P$11:$P$1010,MATCH(AJ819,$AD$11:$AD$1010,0)))</f>
        <v>0</v>
      </c>
    </row>
    <row r="820" spans="1:37">
      <c r="A820">
        <f>COUNTA(Journal!A820:M820)&gt;0</f>
        <v>0</v>
      </c>
      <c r="B820">
        <f>IF(Journal!$C820="",0,IFERROR(MATCH(Journal!$C820,Markets!$A$5:$A$154,0),0))</f>
        <v>0</v>
      </c>
      <c r="C820">
        <f>IF(B820&gt;0,INDEX(Markets!$C$5:$C$154,B820),"")</f>
        <v>0</v>
      </c>
      <c r="D820">
        <f>IF(B820&gt;0,INDEX(Markets!$F$5:$F$154,B820),"")</f>
        <v>0</v>
      </c>
      <c r="E820">
        <f>IF(B820&gt;0,IF(INDEX(Markets!$G$5:$G$154,B820)="",Journal!$D$4,INDEX(Markets!$G$5:$G$154,B820)),"")</f>
        <v>0</v>
      </c>
      <c r="F820">
        <f>IF(B820&gt;0,N(INDEX(Markets!$H$5:$H$154,B820)),0)</f>
        <v>0</v>
      </c>
      <c r="G820">
        <f>IF(Journal!$D820="LONG",1,IF(Journal!$D820="SHORT",-1,0))</f>
        <v>0</v>
      </c>
      <c r="H820">
        <f>IF(AND(ISNUMBER(Journal!$E820),ISNUMBER(Journal!$F820)),ABS(Journal!$E820-Journal!$F820),"")</f>
        <v>0</v>
      </c>
      <c r="I820">
        <f>IF(NOT(A820),"",IF(Journal!$C820="","INSTRUMENT MISSING",IF(B820=0,"UNKNOWN INSTRUMENT",IF(OR(NOT(ISNUMBER(C820)),NOT(ISNUMBER(D820))),"INSTRUMENT SPECS MISSING",IF(OR(C820&lt;=0,D820&lt;=0),"INSTRUMENT SPECS MISSING",IF(NOT(ISNUMBER(Journal!$E820)),"ENTRY MISSING",IF(NOT(ISNUMBER(Journal!$F820)),"SL MISSING",IF(Journal!$F820=Journal!$E820,"SL = ENTRY",IF(G820=0,"DIRECTION MISSING",IF(G820*(Journal!$E820-Journal!$F820)&lt;=0,"SL WRONG SIDE",IF(NOT(AND(ISNUMBER(Journal!$L820),Journal!$L820&gt;0)),IF(TRUE,"LOTS MISSING","RISK MISSING"),"")))))))))))</f>
        <v>0</v>
      </c>
      <c r="J820">
        <f>IF(NOT(A820),"",IF(I820&lt;&gt;"",I820,IF(AND(ISNUMBER(Journal!$G820),G820*(Journal!$G820-Journal!$E820)&lt;=0),"TP1 WRONG SIDE",IF(AND(ISNUMBER(Journal!$H820),G820*(Journal!$H820-Journal!$E820)&lt;=0),"TP2 WRONG SIDE",IF(AND(ISNUMBER(Journal!$I820),G820*(Journal!$I820-Journal!$E820)&lt;=0),"TP3 WRONG SIDE",IF(Journal!$K820="","OPEN",IF(AND(Journal!$M820&lt;&gt;"",OR(NOT(ISNUMBER(Journal!$M820)),Journal!$M820&lt;=0,Journal!$M820&gt;=1)),"TP1 % INVALID",IF(Journal!$K820="SL","OK",IF(Journal!$K820="TP",IF(ISNUMBER(Journal!$G820),"OK","TP1 MISSING"),IF(Journal!$K820="Manual exit",IF(ISNUMBER(Journal!$J820),"OK","MANUAL MISSING"),IF(Journal!$K820="TP1 + Breakeven",IF(ISNUMBER(Journal!$G820),"OK","TP1 MISSING"),IF(Journal!$K820="TP1 + Manual",IF(ISNUMBER(Journal!$G820),IF(ISNUMBER(Journal!$J820),"OK","MANUAL MISSING"),IF(ISNUMBER(Journal!$J820),"TP1 MISSING","TP1 &amp; MANUAL MISSING")),IF(Journal!$K820="Multiple TP",IF(ISNUMBER(Journal!$G820),IF(ISNUMBER(Journal!$H820),"OK","TP2 MISSING"),IF(ISNUMBER(Journal!$H820),"TP1 MISSING","TP1 &amp; TP2 MISSING")),"UNKNOWN OUTCOME")))))))))))))</f>
        <v>0</v>
      </c>
      <c r="K820">
        <f>J820="OK"</f>
        <v>0</v>
      </c>
      <c r="L820">
        <f>IF(ISNUMBER(Journal!$M820),Journal!$M820,0.5)</f>
        <v>0</v>
      </c>
      <c r="M820">
        <f>IF(NOT(K820),"",G820*IF(Journal!$K820="SL",Journal!$F820-Journal!$E820,IF(Journal!$K820="TP",Journal!$G820-Journal!$E820,IF(Journal!$K820="Manual exit",Journal!$J820-Journal!$E820,IF(Journal!$K820="TP1 + Breakeven",L820*(Journal!$G820-Journal!$E820),IF(Journal!$K820="TP1 + Manual",L820*(Journal!$G820-Journal!$E820)+(1-L820)*(Journal!$J820-Journal!$E820),(Journal!$G820+Journal!$H820+IF(ISNUMBER(Journal!$I820),Journal!$I820,0))/IF(ISNUMBER(Journal!$I820),3,2)-Journal!$E820))))))</f>
        <v>0</v>
      </c>
      <c r="N820">
        <f>IF(K820,Journal!$E820+G820*M820,"")</f>
        <v>0</v>
      </c>
      <c r="O820">
        <f>Q819</f>
        <v>0</v>
      </c>
      <c r="P820">
        <f>IF(OR(NOT(A820),I820&lt;&gt;""),"",Journal!$L820)</f>
        <v>0</v>
      </c>
      <c r="Q820">
        <f>O820+IF(K820,V820,0)</f>
        <v>0</v>
      </c>
      <c r="R820">
        <f>IF(P820="","",H820*P820*C820*D820)</f>
        <v>0</v>
      </c>
      <c r="S820">
        <f>IF(K820,M820*P820*C820*D820,"")</f>
        <v>0</v>
      </c>
      <c r="T820">
        <f>IF(K820,-IF(F820&gt;0,F820*Journal!$E820*P820*C820*D820,P820*E820),"")</f>
        <v>0</v>
      </c>
      <c r="U820">
        <f>IF(K820,IF(S820&gt;0,"W",IF(S820&lt;0,"L","B")),"")</f>
        <v>0</v>
      </c>
      <c r="V820">
        <f>IF(K820,S820+T820,"")</f>
        <v>0</v>
      </c>
      <c r="W820">
        <f>IF(K820,V820/O820,"")</f>
        <v>0</v>
      </c>
      <c r="X820">
        <f>IF(K820,M820/H820,"")</f>
        <v>0</v>
      </c>
      <c r="Y820">
        <f>IF(AND(OR(J820="OK",J820="OPEN"),ISNUMBER(Journal!$G820)),G820*(Journal!$G820-Journal!$E820)/H820,"")</f>
        <v>0</v>
      </c>
      <c r="Z820">
        <f>IF(AA820="","",IF(AND(ISNUMBER(Settings!$D$5),ISNUMBER(Settings!$E$5),IF(Settings!$D$5&lt;=Settings!$E$5,AND(AA820&gt;=Settings!$D$5,AA820&lt;Settings!$E$5),OR(AA820&gt;=Settings!$D$5,AA820&lt;Settings!$E$5))),Settings!$A$5,IF(AND(ISNUMBER(Settings!$D$6),ISNUMBER(Settings!$E$6),IF(Settings!$D$6&lt;=Settings!$E$6,AND(AA820&gt;=Settings!$D$6,AA820&lt;Settings!$E$6),OR(AA820&gt;=Settings!$D$6,AA820&lt;Settings!$E$6))),Settings!$A$6,IF(AND(ISNUMBER(Settings!$D$7),ISNUMBER(Settings!$E$7),IF(Settings!$D$7&lt;=Settings!$E$7,AND(AA820&gt;=Settings!$D$7,AA820&lt;Settings!$E$7),OR(AA820&gt;=Settings!$D$7,AA820&lt;Settings!$E$7))),Settings!$A$7,IF(AND(ISNUMBER(Settings!$D$8),ISNUMBER(Settings!$E$8),IF(Settings!$D$8&lt;=Settings!$E$8,AND(AA820&gt;=Settings!$D$8,AA820&lt;Settings!$E$8),OR(AA820&gt;=Settings!$D$8,AA820&lt;Settings!$E$8))),Settings!$A$8,IF(AND(ISNUMBER(Settings!$D$9),ISNUMBER(Settings!$E$9),IF(Settings!$D$9&lt;=Settings!$E$9,AND(AA820&gt;=Settings!$D$9,AA820&lt;Settings!$E$9),OR(AA820&gt;=Settings!$D$9,AA820&lt;Settings!$E$9))),Settings!$A$9,IF(AND(ISNUMBER(Settings!$D$10),ISNUMBER(Settings!$E$10),IF(Settings!$D$10&lt;=Settings!$E$10,AND(AA820&gt;=Settings!$D$10,AA820&lt;Settings!$E$10),OR(AA820&gt;=Settings!$D$10,AA820&lt;Settings!$E$10))),Settings!$A$10,"")))))))</f>
        <v>0</v>
      </c>
      <c r="AA820">
        <f>IF(AND(A820,ISNUMBER(Journal!$B820)),MOD(ROUND(MOD(Journal!$B820,1)*1440,0)-ROUND(Journal!$D$8*60,0),1440),"")</f>
        <v>0</v>
      </c>
      <c r="AB820">
        <f>IF(G820=1,"LONG",IF(G820=-1,"SHORT",""))</f>
        <v>0</v>
      </c>
      <c r="AC820">
        <f>AC819+IF(K820,1,0)</f>
        <v>0</v>
      </c>
      <c r="AD820">
        <f>IF(K820,AC820,"")</f>
        <v>0</v>
      </c>
      <c r="AE820">
        <f>J820="OPEN"</f>
        <v>0</v>
      </c>
      <c r="AF820">
        <f>AND(J820&lt;&gt;"",J820&lt;&gt;"OK",J820&lt;&gt;"OPEN")</f>
        <v>0</v>
      </c>
      <c r="AH820">
        <v>809</v>
      </c>
      <c r="AI820">
        <f>IF(AH820&gt;$AZ$11,"",IF(AH820=0,Journal!$D$3,INDEX($Q$11:$Q$1010,MATCH(AH820,$AD$11:$AD$1010,0))))</f>
        <v>0</v>
      </c>
      <c r="AJ820">
        <v>810</v>
      </c>
      <c r="AK820">
        <f>IF(AJ820&gt;$AZ$11,"",INDEX($P$11:$P$1010,MATCH(AJ820,$AD$11:$AD$1010,0)))</f>
        <v>0</v>
      </c>
    </row>
    <row r="821" spans="1:37">
      <c r="A821">
        <f>COUNTA(Journal!A821:M821)&gt;0</f>
        <v>0</v>
      </c>
      <c r="B821">
        <f>IF(Journal!$C821="",0,IFERROR(MATCH(Journal!$C821,Markets!$A$5:$A$154,0),0))</f>
        <v>0</v>
      </c>
      <c r="C821">
        <f>IF(B821&gt;0,INDEX(Markets!$C$5:$C$154,B821),"")</f>
        <v>0</v>
      </c>
      <c r="D821">
        <f>IF(B821&gt;0,INDEX(Markets!$F$5:$F$154,B821),"")</f>
        <v>0</v>
      </c>
      <c r="E821">
        <f>IF(B821&gt;0,IF(INDEX(Markets!$G$5:$G$154,B821)="",Journal!$D$4,INDEX(Markets!$G$5:$G$154,B821)),"")</f>
        <v>0</v>
      </c>
      <c r="F821">
        <f>IF(B821&gt;0,N(INDEX(Markets!$H$5:$H$154,B821)),0)</f>
        <v>0</v>
      </c>
      <c r="G821">
        <f>IF(Journal!$D821="LONG",1,IF(Journal!$D821="SHORT",-1,0))</f>
        <v>0</v>
      </c>
      <c r="H821">
        <f>IF(AND(ISNUMBER(Journal!$E821),ISNUMBER(Journal!$F821)),ABS(Journal!$E821-Journal!$F821),"")</f>
        <v>0</v>
      </c>
      <c r="I821">
        <f>IF(NOT(A821),"",IF(Journal!$C821="","INSTRUMENT MISSING",IF(B821=0,"UNKNOWN INSTRUMENT",IF(OR(NOT(ISNUMBER(C821)),NOT(ISNUMBER(D821))),"INSTRUMENT SPECS MISSING",IF(OR(C821&lt;=0,D821&lt;=0),"INSTRUMENT SPECS MISSING",IF(NOT(ISNUMBER(Journal!$E821)),"ENTRY MISSING",IF(NOT(ISNUMBER(Journal!$F821)),"SL MISSING",IF(Journal!$F821=Journal!$E821,"SL = ENTRY",IF(G821=0,"DIRECTION MISSING",IF(G821*(Journal!$E821-Journal!$F821)&lt;=0,"SL WRONG SIDE",IF(NOT(AND(ISNUMBER(Journal!$L821),Journal!$L821&gt;0)),IF(TRUE,"LOTS MISSING","RISK MISSING"),"")))))))))))</f>
        <v>0</v>
      </c>
      <c r="J821">
        <f>IF(NOT(A821),"",IF(I821&lt;&gt;"",I821,IF(AND(ISNUMBER(Journal!$G821),G821*(Journal!$G821-Journal!$E821)&lt;=0),"TP1 WRONG SIDE",IF(AND(ISNUMBER(Journal!$H821),G821*(Journal!$H821-Journal!$E821)&lt;=0),"TP2 WRONG SIDE",IF(AND(ISNUMBER(Journal!$I821),G821*(Journal!$I821-Journal!$E821)&lt;=0),"TP3 WRONG SIDE",IF(Journal!$K821="","OPEN",IF(AND(Journal!$M821&lt;&gt;"",OR(NOT(ISNUMBER(Journal!$M821)),Journal!$M821&lt;=0,Journal!$M821&gt;=1)),"TP1 % INVALID",IF(Journal!$K821="SL","OK",IF(Journal!$K821="TP",IF(ISNUMBER(Journal!$G821),"OK","TP1 MISSING"),IF(Journal!$K821="Manual exit",IF(ISNUMBER(Journal!$J821),"OK","MANUAL MISSING"),IF(Journal!$K821="TP1 + Breakeven",IF(ISNUMBER(Journal!$G821),"OK","TP1 MISSING"),IF(Journal!$K821="TP1 + Manual",IF(ISNUMBER(Journal!$G821),IF(ISNUMBER(Journal!$J821),"OK","MANUAL MISSING"),IF(ISNUMBER(Journal!$J821),"TP1 MISSING","TP1 &amp; MANUAL MISSING")),IF(Journal!$K821="Multiple TP",IF(ISNUMBER(Journal!$G821),IF(ISNUMBER(Journal!$H821),"OK","TP2 MISSING"),IF(ISNUMBER(Journal!$H821),"TP1 MISSING","TP1 &amp; TP2 MISSING")),"UNKNOWN OUTCOME")))))))))))))</f>
        <v>0</v>
      </c>
      <c r="K821">
        <f>J821="OK"</f>
        <v>0</v>
      </c>
      <c r="L821">
        <f>IF(ISNUMBER(Journal!$M821),Journal!$M821,0.5)</f>
        <v>0</v>
      </c>
      <c r="M821">
        <f>IF(NOT(K821),"",G821*IF(Journal!$K821="SL",Journal!$F821-Journal!$E821,IF(Journal!$K821="TP",Journal!$G821-Journal!$E821,IF(Journal!$K821="Manual exit",Journal!$J821-Journal!$E821,IF(Journal!$K821="TP1 + Breakeven",L821*(Journal!$G821-Journal!$E821),IF(Journal!$K821="TP1 + Manual",L821*(Journal!$G821-Journal!$E821)+(1-L821)*(Journal!$J821-Journal!$E821),(Journal!$G821+Journal!$H821+IF(ISNUMBER(Journal!$I821),Journal!$I821,0))/IF(ISNUMBER(Journal!$I821),3,2)-Journal!$E821))))))</f>
        <v>0</v>
      </c>
      <c r="N821">
        <f>IF(K821,Journal!$E821+G821*M821,"")</f>
        <v>0</v>
      </c>
      <c r="O821">
        <f>Q820</f>
        <v>0</v>
      </c>
      <c r="P821">
        <f>IF(OR(NOT(A821),I821&lt;&gt;""),"",Journal!$L821)</f>
        <v>0</v>
      </c>
      <c r="Q821">
        <f>O821+IF(K821,V821,0)</f>
        <v>0</v>
      </c>
      <c r="R821">
        <f>IF(P821="","",H821*P821*C821*D821)</f>
        <v>0</v>
      </c>
      <c r="S821">
        <f>IF(K821,M821*P821*C821*D821,"")</f>
        <v>0</v>
      </c>
      <c r="T821">
        <f>IF(K821,-IF(F821&gt;0,F821*Journal!$E821*P821*C821*D821,P821*E821),"")</f>
        <v>0</v>
      </c>
      <c r="U821">
        <f>IF(K821,IF(S821&gt;0,"W",IF(S821&lt;0,"L","B")),"")</f>
        <v>0</v>
      </c>
      <c r="V821">
        <f>IF(K821,S821+T821,"")</f>
        <v>0</v>
      </c>
      <c r="W821">
        <f>IF(K821,V821/O821,"")</f>
        <v>0</v>
      </c>
      <c r="X821">
        <f>IF(K821,M821/H821,"")</f>
        <v>0</v>
      </c>
      <c r="Y821">
        <f>IF(AND(OR(J821="OK",J821="OPEN"),ISNUMBER(Journal!$G821)),G821*(Journal!$G821-Journal!$E821)/H821,"")</f>
        <v>0</v>
      </c>
      <c r="Z821">
        <f>IF(AA821="","",IF(AND(ISNUMBER(Settings!$D$5),ISNUMBER(Settings!$E$5),IF(Settings!$D$5&lt;=Settings!$E$5,AND(AA821&gt;=Settings!$D$5,AA821&lt;Settings!$E$5),OR(AA821&gt;=Settings!$D$5,AA821&lt;Settings!$E$5))),Settings!$A$5,IF(AND(ISNUMBER(Settings!$D$6),ISNUMBER(Settings!$E$6),IF(Settings!$D$6&lt;=Settings!$E$6,AND(AA821&gt;=Settings!$D$6,AA821&lt;Settings!$E$6),OR(AA821&gt;=Settings!$D$6,AA821&lt;Settings!$E$6))),Settings!$A$6,IF(AND(ISNUMBER(Settings!$D$7),ISNUMBER(Settings!$E$7),IF(Settings!$D$7&lt;=Settings!$E$7,AND(AA821&gt;=Settings!$D$7,AA821&lt;Settings!$E$7),OR(AA821&gt;=Settings!$D$7,AA821&lt;Settings!$E$7))),Settings!$A$7,IF(AND(ISNUMBER(Settings!$D$8),ISNUMBER(Settings!$E$8),IF(Settings!$D$8&lt;=Settings!$E$8,AND(AA821&gt;=Settings!$D$8,AA821&lt;Settings!$E$8),OR(AA821&gt;=Settings!$D$8,AA821&lt;Settings!$E$8))),Settings!$A$8,IF(AND(ISNUMBER(Settings!$D$9),ISNUMBER(Settings!$E$9),IF(Settings!$D$9&lt;=Settings!$E$9,AND(AA821&gt;=Settings!$D$9,AA821&lt;Settings!$E$9),OR(AA821&gt;=Settings!$D$9,AA821&lt;Settings!$E$9))),Settings!$A$9,IF(AND(ISNUMBER(Settings!$D$10),ISNUMBER(Settings!$E$10),IF(Settings!$D$10&lt;=Settings!$E$10,AND(AA821&gt;=Settings!$D$10,AA821&lt;Settings!$E$10),OR(AA821&gt;=Settings!$D$10,AA821&lt;Settings!$E$10))),Settings!$A$10,"")))))))</f>
        <v>0</v>
      </c>
      <c r="AA821">
        <f>IF(AND(A821,ISNUMBER(Journal!$B821)),MOD(ROUND(MOD(Journal!$B821,1)*1440,0)-ROUND(Journal!$D$8*60,0),1440),"")</f>
        <v>0</v>
      </c>
      <c r="AB821">
        <f>IF(G821=1,"LONG",IF(G821=-1,"SHORT",""))</f>
        <v>0</v>
      </c>
      <c r="AC821">
        <f>AC820+IF(K821,1,0)</f>
        <v>0</v>
      </c>
      <c r="AD821">
        <f>IF(K821,AC821,"")</f>
        <v>0</v>
      </c>
      <c r="AE821">
        <f>J821="OPEN"</f>
        <v>0</v>
      </c>
      <c r="AF821">
        <f>AND(J821&lt;&gt;"",J821&lt;&gt;"OK",J821&lt;&gt;"OPEN")</f>
        <v>0</v>
      </c>
      <c r="AH821">
        <v>810</v>
      </c>
      <c r="AI821">
        <f>IF(AH821&gt;$AZ$11,"",IF(AH821=0,Journal!$D$3,INDEX($Q$11:$Q$1010,MATCH(AH821,$AD$11:$AD$1010,0))))</f>
        <v>0</v>
      </c>
      <c r="AJ821">
        <v>811</v>
      </c>
      <c r="AK821">
        <f>IF(AJ821&gt;$AZ$11,"",INDEX($P$11:$P$1010,MATCH(AJ821,$AD$11:$AD$1010,0)))</f>
        <v>0</v>
      </c>
    </row>
    <row r="822" spans="1:37">
      <c r="A822">
        <f>COUNTA(Journal!A822:M822)&gt;0</f>
        <v>0</v>
      </c>
      <c r="B822">
        <f>IF(Journal!$C822="",0,IFERROR(MATCH(Journal!$C822,Markets!$A$5:$A$154,0),0))</f>
        <v>0</v>
      </c>
      <c r="C822">
        <f>IF(B822&gt;0,INDEX(Markets!$C$5:$C$154,B822),"")</f>
        <v>0</v>
      </c>
      <c r="D822">
        <f>IF(B822&gt;0,INDEX(Markets!$F$5:$F$154,B822),"")</f>
        <v>0</v>
      </c>
      <c r="E822">
        <f>IF(B822&gt;0,IF(INDEX(Markets!$G$5:$G$154,B822)="",Journal!$D$4,INDEX(Markets!$G$5:$G$154,B822)),"")</f>
        <v>0</v>
      </c>
      <c r="F822">
        <f>IF(B822&gt;0,N(INDEX(Markets!$H$5:$H$154,B822)),0)</f>
        <v>0</v>
      </c>
      <c r="G822">
        <f>IF(Journal!$D822="LONG",1,IF(Journal!$D822="SHORT",-1,0))</f>
        <v>0</v>
      </c>
      <c r="H822">
        <f>IF(AND(ISNUMBER(Journal!$E822),ISNUMBER(Journal!$F822)),ABS(Journal!$E822-Journal!$F822),"")</f>
        <v>0</v>
      </c>
      <c r="I822">
        <f>IF(NOT(A822),"",IF(Journal!$C822="","INSTRUMENT MISSING",IF(B822=0,"UNKNOWN INSTRUMENT",IF(OR(NOT(ISNUMBER(C822)),NOT(ISNUMBER(D822))),"INSTRUMENT SPECS MISSING",IF(OR(C822&lt;=0,D822&lt;=0),"INSTRUMENT SPECS MISSING",IF(NOT(ISNUMBER(Journal!$E822)),"ENTRY MISSING",IF(NOT(ISNUMBER(Journal!$F822)),"SL MISSING",IF(Journal!$F822=Journal!$E822,"SL = ENTRY",IF(G822=0,"DIRECTION MISSING",IF(G822*(Journal!$E822-Journal!$F822)&lt;=0,"SL WRONG SIDE",IF(NOT(AND(ISNUMBER(Journal!$L822),Journal!$L822&gt;0)),IF(TRUE,"LOTS MISSING","RISK MISSING"),"")))))))))))</f>
        <v>0</v>
      </c>
      <c r="J822">
        <f>IF(NOT(A822),"",IF(I822&lt;&gt;"",I822,IF(AND(ISNUMBER(Journal!$G822),G822*(Journal!$G822-Journal!$E822)&lt;=0),"TP1 WRONG SIDE",IF(AND(ISNUMBER(Journal!$H822),G822*(Journal!$H822-Journal!$E822)&lt;=0),"TP2 WRONG SIDE",IF(AND(ISNUMBER(Journal!$I822),G822*(Journal!$I822-Journal!$E822)&lt;=0),"TP3 WRONG SIDE",IF(Journal!$K822="","OPEN",IF(AND(Journal!$M822&lt;&gt;"",OR(NOT(ISNUMBER(Journal!$M822)),Journal!$M822&lt;=0,Journal!$M822&gt;=1)),"TP1 % INVALID",IF(Journal!$K822="SL","OK",IF(Journal!$K822="TP",IF(ISNUMBER(Journal!$G822),"OK","TP1 MISSING"),IF(Journal!$K822="Manual exit",IF(ISNUMBER(Journal!$J822),"OK","MANUAL MISSING"),IF(Journal!$K822="TP1 + Breakeven",IF(ISNUMBER(Journal!$G822),"OK","TP1 MISSING"),IF(Journal!$K822="TP1 + Manual",IF(ISNUMBER(Journal!$G822),IF(ISNUMBER(Journal!$J822),"OK","MANUAL MISSING"),IF(ISNUMBER(Journal!$J822),"TP1 MISSING","TP1 &amp; MANUAL MISSING")),IF(Journal!$K822="Multiple TP",IF(ISNUMBER(Journal!$G822),IF(ISNUMBER(Journal!$H822),"OK","TP2 MISSING"),IF(ISNUMBER(Journal!$H822),"TP1 MISSING","TP1 &amp; TP2 MISSING")),"UNKNOWN OUTCOME")))))))))))))</f>
        <v>0</v>
      </c>
      <c r="K822">
        <f>J822="OK"</f>
        <v>0</v>
      </c>
      <c r="L822">
        <f>IF(ISNUMBER(Journal!$M822),Journal!$M822,0.5)</f>
        <v>0</v>
      </c>
      <c r="M822">
        <f>IF(NOT(K822),"",G822*IF(Journal!$K822="SL",Journal!$F822-Journal!$E822,IF(Journal!$K822="TP",Journal!$G822-Journal!$E822,IF(Journal!$K822="Manual exit",Journal!$J822-Journal!$E822,IF(Journal!$K822="TP1 + Breakeven",L822*(Journal!$G822-Journal!$E822),IF(Journal!$K822="TP1 + Manual",L822*(Journal!$G822-Journal!$E822)+(1-L822)*(Journal!$J822-Journal!$E822),(Journal!$G822+Journal!$H822+IF(ISNUMBER(Journal!$I822),Journal!$I822,0))/IF(ISNUMBER(Journal!$I822),3,2)-Journal!$E822))))))</f>
        <v>0</v>
      </c>
      <c r="N822">
        <f>IF(K822,Journal!$E822+G822*M822,"")</f>
        <v>0</v>
      </c>
      <c r="O822">
        <f>Q821</f>
        <v>0</v>
      </c>
      <c r="P822">
        <f>IF(OR(NOT(A822),I822&lt;&gt;""),"",Journal!$L822)</f>
        <v>0</v>
      </c>
      <c r="Q822">
        <f>O822+IF(K822,V822,0)</f>
        <v>0</v>
      </c>
      <c r="R822">
        <f>IF(P822="","",H822*P822*C822*D822)</f>
        <v>0</v>
      </c>
      <c r="S822">
        <f>IF(K822,M822*P822*C822*D822,"")</f>
        <v>0</v>
      </c>
      <c r="T822">
        <f>IF(K822,-IF(F822&gt;0,F822*Journal!$E822*P822*C822*D822,P822*E822),"")</f>
        <v>0</v>
      </c>
      <c r="U822">
        <f>IF(K822,IF(S822&gt;0,"W",IF(S822&lt;0,"L","B")),"")</f>
        <v>0</v>
      </c>
      <c r="V822">
        <f>IF(K822,S822+T822,"")</f>
        <v>0</v>
      </c>
      <c r="W822">
        <f>IF(K822,V822/O822,"")</f>
        <v>0</v>
      </c>
      <c r="X822">
        <f>IF(K822,M822/H822,"")</f>
        <v>0</v>
      </c>
      <c r="Y822">
        <f>IF(AND(OR(J822="OK",J822="OPEN"),ISNUMBER(Journal!$G822)),G822*(Journal!$G822-Journal!$E822)/H822,"")</f>
        <v>0</v>
      </c>
      <c r="Z822">
        <f>IF(AA822="","",IF(AND(ISNUMBER(Settings!$D$5),ISNUMBER(Settings!$E$5),IF(Settings!$D$5&lt;=Settings!$E$5,AND(AA822&gt;=Settings!$D$5,AA822&lt;Settings!$E$5),OR(AA822&gt;=Settings!$D$5,AA822&lt;Settings!$E$5))),Settings!$A$5,IF(AND(ISNUMBER(Settings!$D$6),ISNUMBER(Settings!$E$6),IF(Settings!$D$6&lt;=Settings!$E$6,AND(AA822&gt;=Settings!$D$6,AA822&lt;Settings!$E$6),OR(AA822&gt;=Settings!$D$6,AA822&lt;Settings!$E$6))),Settings!$A$6,IF(AND(ISNUMBER(Settings!$D$7),ISNUMBER(Settings!$E$7),IF(Settings!$D$7&lt;=Settings!$E$7,AND(AA822&gt;=Settings!$D$7,AA822&lt;Settings!$E$7),OR(AA822&gt;=Settings!$D$7,AA822&lt;Settings!$E$7))),Settings!$A$7,IF(AND(ISNUMBER(Settings!$D$8),ISNUMBER(Settings!$E$8),IF(Settings!$D$8&lt;=Settings!$E$8,AND(AA822&gt;=Settings!$D$8,AA822&lt;Settings!$E$8),OR(AA822&gt;=Settings!$D$8,AA822&lt;Settings!$E$8))),Settings!$A$8,IF(AND(ISNUMBER(Settings!$D$9),ISNUMBER(Settings!$E$9),IF(Settings!$D$9&lt;=Settings!$E$9,AND(AA822&gt;=Settings!$D$9,AA822&lt;Settings!$E$9),OR(AA822&gt;=Settings!$D$9,AA822&lt;Settings!$E$9))),Settings!$A$9,IF(AND(ISNUMBER(Settings!$D$10),ISNUMBER(Settings!$E$10),IF(Settings!$D$10&lt;=Settings!$E$10,AND(AA822&gt;=Settings!$D$10,AA822&lt;Settings!$E$10),OR(AA822&gt;=Settings!$D$10,AA822&lt;Settings!$E$10))),Settings!$A$10,"")))))))</f>
        <v>0</v>
      </c>
      <c r="AA822">
        <f>IF(AND(A822,ISNUMBER(Journal!$B822)),MOD(ROUND(MOD(Journal!$B822,1)*1440,0)-ROUND(Journal!$D$8*60,0),1440),"")</f>
        <v>0</v>
      </c>
      <c r="AB822">
        <f>IF(G822=1,"LONG",IF(G822=-1,"SHORT",""))</f>
        <v>0</v>
      </c>
      <c r="AC822">
        <f>AC821+IF(K822,1,0)</f>
        <v>0</v>
      </c>
      <c r="AD822">
        <f>IF(K822,AC822,"")</f>
        <v>0</v>
      </c>
      <c r="AE822">
        <f>J822="OPEN"</f>
        <v>0</v>
      </c>
      <c r="AF822">
        <f>AND(J822&lt;&gt;"",J822&lt;&gt;"OK",J822&lt;&gt;"OPEN")</f>
        <v>0</v>
      </c>
      <c r="AH822">
        <v>811</v>
      </c>
      <c r="AI822">
        <f>IF(AH822&gt;$AZ$11,"",IF(AH822=0,Journal!$D$3,INDEX($Q$11:$Q$1010,MATCH(AH822,$AD$11:$AD$1010,0))))</f>
        <v>0</v>
      </c>
      <c r="AJ822">
        <v>812</v>
      </c>
      <c r="AK822">
        <f>IF(AJ822&gt;$AZ$11,"",INDEX($P$11:$P$1010,MATCH(AJ822,$AD$11:$AD$1010,0)))</f>
        <v>0</v>
      </c>
    </row>
    <row r="823" spans="1:37">
      <c r="A823">
        <f>COUNTA(Journal!A823:M823)&gt;0</f>
        <v>0</v>
      </c>
      <c r="B823">
        <f>IF(Journal!$C823="",0,IFERROR(MATCH(Journal!$C823,Markets!$A$5:$A$154,0),0))</f>
        <v>0</v>
      </c>
      <c r="C823">
        <f>IF(B823&gt;0,INDEX(Markets!$C$5:$C$154,B823),"")</f>
        <v>0</v>
      </c>
      <c r="D823">
        <f>IF(B823&gt;0,INDEX(Markets!$F$5:$F$154,B823),"")</f>
        <v>0</v>
      </c>
      <c r="E823">
        <f>IF(B823&gt;0,IF(INDEX(Markets!$G$5:$G$154,B823)="",Journal!$D$4,INDEX(Markets!$G$5:$G$154,B823)),"")</f>
        <v>0</v>
      </c>
      <c r="F823">
        <f>IF(B823&gt;0,N(INDEX(Markets!$H$5:$H$154,B823)),0)</f>
        <v>0</v>
      </c>
      <c r="G823">
        <f>IF(Journal!$D823="LONG",1,IF(Journal!$D823="SHORT",-1,0))</f>
        <v>0</v>
      </c>
      <c r="H823">
        <f>IF(AND(ISNUMBER(Journal!$E823),ISNUMBER(Journal!$F823)),ABS(Journal!$E823-Journal!$F823),"")</f>
        <v>0</v>
      </c>
      <c r="I823">
        <f>IF(NOT(A823),"",IF(Journal!$C823="","INSTRUMENT MISSING",IF(B823=0,"UNKNOWN INSTRUMENT",IF(OR(NOT(ISNUMBER(C823)),NOT(ISNUMBER(D823))),"INSTRUMENT SPECS MISSING",IF(OR(C823&lt;=0,D823&lt;=0),"INSTRUMENT SPECS MISSING",IF(NOT(ISNUMBER(Journal!$E823)),"ENTRY MISSING",IF(NOT(ISNUMBER(Journal!$F823)),"SL MISSING",IF(Journal!$F823=Journal!$E823,"SL = ENTRY",IF(G823=0,"DIRECTION MISSING",IF(G823*(Journal!$E823-Journal!$F823)&lt;=0,"SL WRONG SIDE",IF(NOT(AND(ISNUMBER(Journal!$L823),Journal!$L823&gt;0)),IF(TRUE,"LOTS MISSING","RISK MISSING"),"")))))))))))</f>
        <v>0</v>
      </c>
      <c r="J823">
        <f>IF(NOT(A823),"",IF(I823&lt;&gt;"",I823,IF(AND(ISNUMBER(Journal!$G823),G823*(Journal!$G823-Journal!$E823)&lt;=0),"TP1 WRONG SIDE",IF(AND(ISNUMBER(Journal!$H823),G823*(Journal!$H823-Journal!$E823)&lt;=0),"TP2 WRONG SIDE",IF(AND(ISNUMBER(Journal!$I823),G823*(Journal!$I823-Journal!$E823)&lt;=0),"TP3 WRONG SIDE",IF(Journal!$K823="","OPEN",IF(AND(Journal!$M823&lt;&gt;"",OR(NOT(ISNUMBER(Journal!$M823)),Journal!$M823&lt;=0,Journal!$M823&gt;=1)),"TP1 % INVALID",IF(Journal!$K823="SL","OK",IF(Journal!$K823="TP",IF(ISNUMBER(Journal!$G823),"OK","TP1 MISSING"),IF(Journal!$K823="Manual exit",IF(ISNUMBER(Journal!$J823),"OK","MANUAL MISSING"),IF(Journal!$K823="TP1 + Breakeven",IF(ISNUMBER(Journal!$G823),"OK","TP1 MISSING"),IF(Journal!$K823="TP1 + Manual",IF(ISNUMBER(Journal!$G823),IF(ISNUMBER(Journal!$J823),"OK","MANUAL MISSING"),IF(ISNUMBER(Journal!$J823),"TP1 MISSING","TP1 &amp; MANUAL MISSING")),IF(Journal!$K823="Multiple TP",IF(ISNUMBER(Journal!$G823),IF(ISNUMBER(Journal!$H823),"OK","TP2 MISSING"),IF(ISNUMBER(Journal!$H823),"TP1 MISSING","TP1 &amp; TP2 MISSING")),"UNKNOWN OUTCOME")))))))))))))</f>
        <v>0</v>
      </c>
      <c r="K823">
        <f>J823="OK"</f>
        <v>0</v>
      </c>
      <c r="L823">
        <f>IF(ISNUMBER(Journal!$M823),Journal!$M823,0.5)</f>
        <v>0</v>
      </c>
      <c r="M823">
        <f>IF(NOT(K823),"",G823*IF(Journal!$K823="SL",Journal!$F823-Journal!$E823,IF(Journal!$K823="TP",Journal!$G823-Journal!$E823,IF(Journal!$K823="Manual exit",Journal!$J823-Journal!$E823,IF(Journal!$K823="TP1 + Breakeven",L823*(Journal!$G823-Journal!$E823),IF(Journal!$K823="TP1 + Manual",L823*(Journal!$G823-Journal!$E823)+(1-L823)*(Journal!$J823-Journal!$E823),(Journal!$G823+Journal!$H823+IF(ISNUMBER(Journal!$I823),Journal!$I823,0))/IF(ISNUMBER(Journal!$I823),3,2)-Journal!$E823))))))</f>
        <v>0</v>
      </c>
      <c r="N823">
        <f>IF(K823,Journal!$E823+G823*M823,"")</f>
        <v>0</v>
      </c>
      <c r="O823">
        <f>Q822</f>
        <v>0</v>
      </c>
      <c r="P823">
        <f>IF(OR(NOT(A823),I823&lt;&gt;""),"",Journal!$L823)</f>
        <v>0</v>
      </c>
      <c r="Q823">
        <f>O823+IF(K823,V823,0)</f>
        <v>0</v>
      </c>
      <c r="R823">
        <f>IF(P823="","",H823*P823*C823*D823)</f>
        <v>0</v>
      </c>
      <c r="S823">
        <f>IF(K823,M823*P823*C823*D823,"")</f>
        <v>0</v>
      </c>
      <c r="T823">
        <f>IF(K823,-IF(F823&gt;0,F823*Journal!$E823*P823*C823*D823,P823*E823),"")</f>
        <v>0</v>
      </c>
      <c r="U823">
        <f>IF(K823,IF(S823&gt;0,"W",IF(S823&lt;0,"L","B")),"")</f>
        <v>0</v>
      </c>
      <c r="V823">
        <f>IF(K823,S823+T823,"")</f>
        <v>0</v>
      </c>
      <c r="W823">
        <f>IF(K823,V823/O823,"")</f>
        <v>0</v>
      </c>
      <c r="X823">
        <f>IF(K823,M823/H823,"")</f>
        <v>0</v>
      </c>
      <c r="Y823">
        <f>IF(AND(OR(J823="OK",J823="OPEN"),ISNUMBER(Journal!$G823)),G823*(Journal!$G823-Journal!$E823)/H823,"")</f>
        <v>0</v>
      </c>
      <c r="Z823">
        <f>IF(AA823="","",IF(AND(ISNUMBER(Settings!$D$5),ISNUMBER(Settings!$E$5),IF(Settings!$D$5&lt;=Settings!$E$5,AND(AA823&gt;=Settings!$D$5,AA823&lt;Settings!$E$5),OR(AA823&gt;=Settings!$D$5,AA823&lt;Settings!$E$5))),Settings!$A$5,IF(AND(ISNUMBER(Settings!$D$6),ISNUMBER(Settings!$E$6),IF(Settings!$D$6&lt;=Settings!$E$6,AND(AA823&gt;=Settings!$D$6,AA823&lt;Settings!$E$6),OR(AA823&gt;=Settings!$D$6,AA823&lt;Settings!$E$6))),Settings!$A$6,IF(AND(ISNUMBER(Settings!$D$7),ISNUMBER(Settings!$E$7),IF(Settings!$D$7&lt;=Settings!$E$7,AND(AA823&gt;=Settings!$D$7,AA823&lt;Settings!$E$7),OR(AA823&gt;=Settings!$D$7,AA823&lt;Settings!$E$7))),Settings!$A$7,IF(AND(ISNUMBER(Settings!$D$8),ISNUMBER(Settings!$E$8),IF(Settings!$D$8&lt;=Settings!$E$8,AND(AA823&gt;=Settings!$D$8,AA823&lt;Settings!$E$8),OR(AA823&gt;=Settings!$D$8,AA823&lt;Settings!$E$8))),Settings!$A$8,IF(AND(ISNUMBER(Settings!$D$9),ISNUMBER(Settings!$E$9),IF(Settings!$D$9&lt;=Settings!$E$9,AND(AA823&gt;=Settings!$D$9,AA823&lt;Settings!$E$9),OR(AA823&gt;=Settings!$D$9,AA823&lt;Settings!$E$9))),Settings!$A$9,IF(AND(ISNUMBER(Settings!$D$10),ISNUMBER(Settings!$E$10),IF(Settings!$D$10&lt;=Settings!$E$10,AND(AA823&gt;=Settings!$D$10,AA823&lt;Settings!$E$10),OR(AA823&gt;=Settings!$D$10,AA823&lt;Settings!$E$10))),Settings!$A$10,"")))))))</f>
        <v>0</v>
      </c>
      <c r="AA823">
        <f>IF(AND(A823,ISNUMBER(Journal!$B823)),MOD(ROUND(MOD(Journal!$B823,1)*1440,0)-ROUND(Journal!$D$8*60,0),1440),"")</f>
        <v>0</v>
      </c>
      <c r="AB823">
        <f>IF(G823=1,"LONG",IF(G823=-1,"SHORT",""))</f>
        <v>0</v>
      </c>
      <c r="AC823">
        <f>AC822+IF(K823,1,0)</f>
        <v>0</v>
      </c>
      <c r="AD823">
        <f>IF(K823,AC823,"")</f>
        <v>0</v>
      </c>
      <c r="AE823">
        <f>J823="OPEN"</f>
        <v>0</v>
      </c>
      <c r="AF823">
        <f>AND(J823&lt;&gt;"",J823&lt;&gt;"OK",J823&lt;&gt;"OPEN")</f>
        <v>0</v>
      </c>
      <c r="AH823">
        <v>812</v>
      </c>
      <c r="AI823">
        <f>IF(AH823&gt;$AZ$11,"",IF(AH823=0,Journal!$D$3,INDEX($Q$11:$Q$1010,MATCH(AH823,$AD$11:$AD$1010,0))))</f>
        <v>0</v>
      </c>
      <c r="AJ823">
        <v>813</v>
      </c>
      <c r="AK823">
        <f>IF(AJ823&gt;$AZ$11,"",INDEX($P$11:$P$1010,MATCH(AJ823,$AD$11:$AD$1010,0)))</f>
        <v>0</v>
      </c>
    </row>
    <row r="824" spans="1:37">
      <c r="A824">
        <f>COUNTA(Journal!A824:M824)&gt;0</f>
        <v>0</v>
      </c>
      <c r="B824">
        <f>IF(Journal!$C824="",0,IFERROR(MATCH(Journal!$C824,Markets!$A$5:$A$154,0),0))</f>
        <v>0</v>
      </c>
      <c r="C824">
        <f>IF(B824&gt;0,INDEX(Markets!$C$5:$C$154,B824),"")</f>
        <v>0</v>
      </c>
      <c r="D824">
        <f>IF(B824&gt;0,INDEX(Markets!$F$5:$F$154,B824),"")</f>
        <v>0</v>
      </c>
      <c r="E824">
        <f>IF(B824&gt;0,IF(INDEX(Markets!$G$5:$G$154,B824)="",Journal!$D$4,INDEX(Markets!$G$5:$G$154,B824)),"")</f>
        <v>0</v>
      </c>
      <c r="F824">
        <f>IF(B824&gt;0,N(INDEX(Markets!$H$5:$H$154,B824)),0)</f>
        <v>0</v>
      </c>
      <c r="G824">
        <f>IF(Journal!$D824="LONG",1,IF(Journal!$D824="SHORT",-1,0))</f>
        <v>0</v>
      </c>
      <c r="H824">
        <f>IF(AND(ISNUMBER(Journal!$E824),ISNUMBER(Journal!$F824)),ABS(Journal!$E824-Journal!$F824),"")</f>
        <v>0</v>
      </c>
      <c r="I824">
        <f>IF(NOT(A824),"",IF(Journal!$C824="","INSTRUMENT MISSING",IF(B824=0,"UNKNOWN INSTRUMENT",IF(OR(NOT(ISNUMBER(C824)),NOT(ISNUMBER(D824))),"INSTRUMENT SPECS MISSING",IF(OR(C824&lt;=0,D824&lt;=0),"INSTRUMENT SPECS MISSING",IF(NOT(ISNUMBER(Journal!$E824)),"ENTRY MISSING",IF(NOT(ISNUMBER(Journal!$F824)),"SL MISSING",IF(Journal!$F824=Journal!$E824,"SL = ENTRY",IF(G824=0,"DIRECTION MISSING",IF(G824*(Journal!$E824-Journal!$F824)&lt;=0,"SL WRONG SIDE",IF(NOT(AND(ISNUMBER(Journal!$L824),Journal!$L824&gt;0)),IF(TRUE,"LOTS MISSING","RISK MISSING"),"")))))))))))</f>
        <v>0</v>
      </c>
      <c r="J824">
        <f>IF(NOT(A824),"",IF(I824&lt;&gt;"",I824,IF(AND(ISNUMBER(Journal!$G824),G824*(Journal!$G824-Journal!$E824)&lt;=0),"TP1 WRONG SIDE",IF(AND(ISNUMBER(Journal!$H824),G824*(Journal!$H824-Journal!$E824)&lt;=0),"TP2 WRONG SIDE",IF(AND(ISNUMBER(Journal!$I824),G824*(Journal!$I824-Journal!$E824)&lt;=0),"TP3 WRONG SIDE",IF(Journal!$K824="","OPEN",IF(AND(Journal!$M824&lt;&gt;"",OR(NOT(ISNUMBER(Journal!$M824)),Journal!$M824&lt;=0,Journal!$M824&gt;=1)),"TP1 % INVALID",IF(Journal!$K824="SL","OK",IF(Journal!$K824="TP",IF(ISNUMBER(Journal!$G824),"OK","TP1 MISSING"),IF(Journal!$K824="Manual exit",IF(ISNUMBER(Journal!$J824),"OK","MANUAL MISSING"),IF(Journal!$K824="TP1 + Breakeven",IF(ISNUMBER(Journal!$G824),"OK","TP1 MISSING"),IF(Journal!$K824="TP1 + Manual",IF(ISNUMBER(Journal!$G824),IF(ISNUMBER(Journal!$J824),"OK","MANUAL MISSING"),IF(ISNUMBER(Journal!$J824),"TP1 MISSING","TP1 &amp; MANUAL MISSING")),IF(Journal!$K824="Multiple TP",IF(ISNUMBER(Journal!$G824),IF(ISNUMBER(Journal!$H824),"OK","TP2 MISSING"),IF(ISNUMBER(Journal!$H824),"TP1 MISSING","TP1 &amp; TP2 MISSING")),"UNKNOWN OUTCOME")))))))))))))</f>
        <v>0</v>
      </c>
      <c r="K824">
        <f>J824="OK"</f>
        <v>0</v>
      </c>
      <c r="L824">
        <f>IF(ISNUMBER(Journal!$M824),Journal!$M824,0.5)</f>
        <v>0</v>
      </c>
      <c r="M824">
        <f>IF(NOT(K824),"",G824*IF(Journal!$K824="SL",Journal!$F824-Journal!$E824,IF(Journal!$K824="TP",Journal!$G824-Journal!$E824,IF(Journal!$K824="Manual exit",Journal!$J824-Journal!$E824,IF(Journal!$K824="TP1 + Breakeven",L824*(Journal!$G824-Journal!$E824),IF(Journal!$K824="TP1 + Manual",L824*(Journal!$G824-Journal!$E824)+(1-L824)*(Journal!$J824-Journal!$E824),(Journal!$G824+Journal!$H824+IF(ISNUMBER(Journal!$I824),Journal!$I824,0))/IF(ISNUMBER(Journal!$I824),3,2)-Journal!$E824))))))</f>
        <v>0</v>
      </c>
      <c r="N824">
        <f>IF(K824,Journal!$E824+G824*M824,"")</f>
        <v>0</v>
      </c>
      <c r="O824">
        <f>Q823</f>
        <v>0</v>
      </c>
      <c r="P824">
        <f>IF(OR(NOT(A824),I824&lt;&gt;""),"",Journal!$L824)</f>
        <v>0</v>
      </c>
      <c r="Q824">
        <f>O824+IF(K824,V824,0)</f>
        <v>0</v>
      </c>
      <c r="R824">
        <f>IF(P824="","",H824*P824*C824*D824)</f>
        <v>0</v>
      </c>
      <c r="S824">
        <f>IF(K824,M824*P824*C824*D824,"")</f>
        <v>0</v>
      </c>
      <c r="T824">
        <f>IF(K824,-IF(F824&gt;0,F824*Journal!$E824*P824*C824*D824,P824*E824),"")</f>
        <v>0</v>
      </c>
      <c r="U824">
        <f>IF(K824,IF(S824&gt;0,"W",IF(S824&lt;0,"L","B")),"")</f>
        <v>0</v>
      </c>
      <c r="V824">
        <f>IF(K824,S824+T824,"")</f>
        <v>0</v>
      </c>
      <c r="W824">
        <f>IF(K824,V824/O824,"")</f>
        <v>0</v>
      </c>
      <c r="X824">
        <f>IF(K824,M824/H824,"")</f>
        <v>0</v>
      </c>
      <c r="Y824">
        <f>IF(AND(OR(J824="OK",J824="OPEN"),ISNUMBER(Journal!$G824)),G824*(Journal!$G824-Journal!$E824)/H824,"")</f>
        <v>0</v>
      </c>
      <c r="Z824">
        <f>IF(AA824="","",IF(AND(ISNUMBER(Settings!$D$5),ISNUMBER(Settings!$E$5),IF(Settings!$D$5&lt;=Settings!$E$5,AND(AA824&gt;=Settings!$D$5,AA824&lt;Settings!$E$5),OR(AA824&gt;=Settings!$D$5,AA824&lt;Settings!$E$5))),Settings!$A$5,IF(AND(ISNUMBER(Settings!$D$6),ISNUMBER(Settings!$E$6),IF(Settings!$D$6&lt;=Settings!$E$6,AND(AA824&gt;=Settings!$D$6,AA824&lt;Settings!$E$6),OR(AA824&gt;=Settings!$D$6,AA824&lt;Settings!$E$6))),Settings!$A$6,IF(AND(ISNUMBER(Settings!$D$7),ISNUMBER(Settings!$E$7),IF(Settings!$D$7&lt;=Settings!$E$7,AND(AA824&gt;=Settings!$D$7,AA824&lt;Settings!$E$7),OR(AA824&gt;=Settings!$D$7,AA824&lt;Settings!$E$7))),Settings!$A$7,IF(AND(ISNUMBER(Settings!$D$8),ISNUMBER(Settings!$E$8),IF(Settings!$D$8&lt;=Settings!$E$8,AND(AA824&gt;=Settings!$D$8,AA824&lt;Settings!$E$8),OR(AA824&gt;=Settings!$D$8,AA824&lt;Settings!$E$8))),Settings!$A$8,IF(AND(ISNUMBER(Settings!$D$9),ISNUMBER(Settings!$E$9),IF(Settings!$D$9&lt;=Settings!$E$9,AND(AA824&gt;=Settings!$D$9,AA824&lt;Settings!$E$9),OR(AA824&gt;=Settings!$D$9,AA824&lt;Settings!$E$9))),Settings!$A$9,IF(AND(ISNUMBER(Settings!$D$10),ISNUMBER(Settings!$E$10),IF(Settings!$D$10&lt;=Settings!$E$10,AND(AA824&gt;=Settings!$D$10,AA824&lt;Settings!$E$10),OR(AA824&gt;=Settings!$D$10,AA824&lt;Settings!$E$10))),Settings!$A$10,"")))))))</f>
        <v>0</v>
      </c>
      <c r="AA824">
        <f>IF(AND(A824,ISNUMBER(Journal!$B824)),MOD(ROUND(MOD(Journal!$B824,1)*1440,0)-ROUND(Journal!$D$8*60,0),1440),"")</f>
        <v>0</v>
      </c>
      <c r="AB824">
        <f>IF(G824=1,"LONG",IF(G824=-1,"SHORT",""))</f>
        <v>0</v>
      </c>
      <c r="AC824">
        <f>AC823+IF(K824,1,0)</f>
        <v>0</v>
      </c>
      <c r="AD824">
        <f>IF(K824,AC824,"")</f>
        <v>0</v>
      </c>
      <c r="AE824">
        <f>J824="OPEN"</f>
        <v>0</v>
      </c>
      <c r="AF824">
        <f>AND(J824&lt;&gt;"",J824&lt;&gt;"OK",J824&lt;&gt;"OPEN")</f>
        <v>0</v>
      </c>
      <c r="AH824">
        <v>813</v>
      </c>
      <c r="AI824">
        <f>IF(AH824&gt;$AZ$11,"",IF(AH824=0,Journal!$D$3,INDEX($Q$11:$Q$1010,MATCH(AH824,$AD$11:$AD$1010,0))))</f>
        <v>0</v>
      </c>
      <c r="AJ824">
        <v>814</v>
      </c>
      <c r="AK824">
        <f>IF(AJ824&gt;$AZ$11,"",INDEX($P$11:$P$1010,MATCH(AJ824,$AD$11:$AD$1010,0)))</f>
        <v>0</v>
      </c>
    </row>
    <row r="825" spans="1:37">
      <c r="A825">
        <f>COUNTA(Journal!A825:M825)&gt;0</f>
        <v>0</v>
      </c>
      <c r="B825">
        <f>IF(Journal!$C825="",0,IFERROR(MATCH(Journal!$C825,Markets!$A$5:$A$154,0),0))</f>
        <v>0</v>
      </c>
      <c r="C825">
        <f>IF(B825&gt;0,INDEX(Markets!$C$5:$C$154,B825),"")</f>
        <v>0</v>
      </c>
      <c r="D825">
        <f>IF(B825&gt;0,INDEX(Markets!$F$5:$F$154,B825),"")</f>
        <v>0</v>
      </c>
      <c r="E825">
        <f>IF(B825&gt;0,IF(INDEX(Markets!$G$5:$G$154,B825)="",Journal!$D$4,INDEX(Markets!$G$5:$G$154,B825)),"")</f>
        <v>0</v>
      </c>
      <c r="F825">
        <f>IF(B825&gt;0,N(INDEX(Markets!$H$5:$H$154,B825)),0)</f>
        <v>0</v>
      </c>
      <c r="G825">
        <f>IF(Journal!$D825="LONG",1,IF(Journal!$D825="SHORT",-1,0))</f>
        <v>0</v>
      </c>
      <c r="H825">
        <f>IF(AND(ISNUMBER(Journal!$E825),ISNUMBER(Journal!$F825)),ABS(Journal!$E825-Journal!$F825),"")</f>
        <v>0</v>
      </c>
      <c r="I825">
        <f>IF(NOT(A825),"",IF(Journal!$C825="","INSTRUMENT MISSING",IF(B825=0,"UNKNOWN INSTRUMENT",IF(OR(NOT(ISNUMBER(C825)),NOT(ISNUMBER(D825))),"INSTRUMENT SPECS MISSING",IF(OR(C825&lt;=0,D825&lt;=0),"INSTRUMENT SPECS MISSING",IF(NOT(ISNUMBER(Journal!$E825)),"ENTRY MISSING",IF(NOT(ISNUMBER(Journal!$F825)),"SL MISSING",IF(Journal!$F825=Journal!$E825,"SL = ENTRY",IF(G825=0,"DIRECTION MISSING",IF(G825*(Journal!$E825-Journal!$F825)&lt;=0,"SL WRONG SIDE",IF(NOT(AND(ISNUMBER(Journal!$L825),Journal!$L825&gt;0)),IF(TRUE,"LOTS MISSING","RISK MISSING"),"")))))))))))</f>
        <v>0</v>
      </c>
      <c r="J825">
        <f>IF(NOT(A825),"",IF(I825&lt;&gt;"",I825,IF(AND(ISNUMBER(Journal!$G825),G825*(Journal!$G825-Journal!$E825)&lt;=0),"TP1 WRONG SIDE",IF(AND(ISNUMBER(Journal!$H825),G825*(Journal!$H825-Journal!$E825)&lt;=0),"TP2 WRONG SIDE",IF(AND(ISNUMBER(Journal!$I825),G825*(Journal!$I825-Journal!$E825)&lt;=0),"TP3 WRONG SIDE",IF(Journal!$K825="","OPEN",IF(AND(Journal!$M825&lt;&gt;"",OR(NOT(ISNUMBER(Journal!$M825)),Journal!$M825&lt;=0,Journal!$M825&gt;=1)),"TP1 % INVALID",IF(Journal!$K825="SL","OK",IF(Journal!$K825="TP",IF(ISNUMBER(Journal!$G825),"OK","TP1 MISSING"),IF(Journal!$K825="Manual exit",IF(ISNUMBER(Journal!$J825),"OK","MANUAL MISSING"),IF(Journal!$K825="TP1 + Breakeven",IF(ISNUMBER(Journal!$G825),"OK","TP1 MISSING"),IF(Journal!$K825="TP1 + Manual",IF(ISNUMBER(Journal!$G825),IF(ISNUMBER(Journal!$J825),"OK","MANUAL MISSING"),IF(ISNUMBER(Journal!$J825),"TP1 MISSING","TP1 &amp; MANUAL MISSING")),IF(Journal!$K825="Multiple TP",IF(ISNUMBER(Journal!$G825),IF(ISNUMBER(Journal!$H825),"OK","TP2 MISSING"),IF(ISNUMBER(Journal!$H825),"TP1 MISSING","TP1 &amp; TP2 MISSING")),"UNKNOWN OUTCOME")))))))))))))</f>
        <v>0</v>
      </c>
      <c r="K825">
        <f>J825="OK"</f>
        <v>0</v>
      </c>
      <c r="L825">
        <f>IF(ISNUMBER(Journal!$M825),Journal!$M825,0.5)</f>
        <v>0</v>
      </c>
      <c r="M825">
        <f>IF(NOT(K825),"",G825*IF(Journal!$K825="SL",Journal!$F825-Journal!$E825,IF(Journal!$K825="TP",Journal!$G825-Journal!$E825,IF(Journal!$K825="Manual exit",Journal!$J825-Journal!$E825,IF(Journal!$K825="TP1 + Breakeven",L825*(Journal!$G825-Journal!$E825),IF(Journal!$K825="TP1 + Manual",L825*(Journal!$G825-Journal!$E825)+(1-L825)*(Journal!$J825-Journal!$E825),(Journal!$G825+Journal!$H825+IF(ISNUMBER(Journal!$I825),Journal!$I825,0))/IF(ISNUMBER(Journal!$I825),3,2)-Journal!$E825))))))</f>
        <v>0</v>
      </c>
      <c r="N825">
        <f>IF(K825,Journal!$E825+G825*M825,"")</f>
        <v>0</v>
      </c>
      <c r="O825">
        <f>Q824</f>
        <v>0</v>
      </c>
      <c r="P825">
        <f>IF(OR(NOT(A825),I825&lt;&gt;""),"",Journal!$L825)</f>
        <v>0</v>
      </c>
      <c r="Q825">
        <f>O825+IF(K825,V825,0)</f>
        <v>0</v>
      </c>
      <c r="R825">
        <f>IF(P825="","",H825*P825*C825*D825)</f>
        <v>0</v>
      </c>
      <c r="S825">
        <f>IF(K825,M825*P825*C825*D825,"")</f>
        <v>0</v>
      </c>
      <c r="T825">
        <f>IF(K825,-IF(F825&gt;0,F825*Journal!$E825*P825*C825*D825,P825*E825),"")</f>
        <v>0</v>
      </c>
      <c r="U825">
        <f>IF(K825,IF(S825&gt;0,"W",IF(S825&lt;0,"L","B")),"")</f>
        <v>0</v>
      </c>
      <c r="V825">
        <f>IF(K825,S825+T825,"")</f>
        <v>0</v>
      </c>
      <c r="W825">
        <f>IF(K825,V825/O825,"")</f>
        <v>0</v>
      </c>
      <c r="X825">
        <f>IF(K825,M825/H825,"")</f>
        <v>0</v>
      </c>
      <c r="Y825">
        <f>IF(AND(OR(J825="OK",J825="OPEN"),ISNUMBER(Journal!$G825)),G825*(Journal!$G825-Journal!$E825)/H825,"")</f>
        <v>0</v>
      </c>
      <c r="Z825">
        <f>IF(AA825="","",IF(AND(ISNUMBER(Settings!$D$5),ISNUMBER(Settings!$E$5),IF(Settings!$D$5&lt;=Settings!$E$5,AND(AA825&gt;=Settings!$D$5,AA825&lt;Settings!$E$5),OR(AA825&gt;=Settings!$D$5,AA825&lt;Settings!$E$5))),Settings!$A$5,IF(AND(ISNUMBER(Settings!$D$6),ISNUMBER(Settings!$E$6),IF(Settings!$D$6&lt;=Settings!$E$6,AND(AA825&gt;=Settings!$D$6,AA825&lt;Settings!$E$6),OR(AA825&gt;=Settings!$D$6,AA825&lt;Settings!$E$6))),Settings!$A$6,IF(AND(ISNUMBER(Settings!$D$7),ISNUMBER(Settings!$E$7),IF(Settings!$D$7&lt;=Settings!$E$7,AND(AA825&gt;=Settings!$D$7,AA825&lt;Settings!$E$7),OR(AA825&gt;=Settings!$D$7,AA825&lt;Settings!$E$7))),Settings!$A$7,IF(AND(ISNUMBER(Settings!$D$8),ISNUMBER(Settings!$E$8),IF(Settings!$D$8&lt;=Settings!$E$8,AND(AA825&gt;=Settings!$D$8,AA825&lt;Settings!$E$8),OR(AA825&gt;=Settings!$D$8,AA825&lt;Settings!$E$8))),Settings!$A$8,IF(AND(ISNUMBER(Settings!$D$9),ISNUMBER(Settings!$E$9),IF(Settings!$D$9&lt;=Settings!$E$9,AND(AA825&gt;=Settings!$D$9,AA825&lt;Settings!$E$9),OR(AA825&gt;=Settings!$D$9,AA825&lt;Settings!$E$9))),Settings!$A$9,IF(AND(ISNUMBER(Settings!$D$10),ISNUMBER(Settings!$E$10),IF(Settings!$D$10&lt;=Settings!$E$10,AND(AA825&gt;=Settings!$D$10,AA825&lt;Settings!$E$10),OR(AA825&gt;=Settings!$D$10,AA825&lt;Settings!$E$10))),Settings!$A$10,"")))))))</f>
        <v>0</v>
      </c>
      <c r="AA825">
        <f>IF(AND(A825,ISNUMBER(Journal!$B825)),MOD(ROUND(MOD(Journal!$B825,1)*1440,0)-ROUND(Journal!$D$8*60,0),1440),"")</f>
        <v>0</v>
      </c>
      <c r="AB825">
        <f>IF(G825=1,"LONG",IF(G825=-1,"SHORT",""))</f>
        <v>0</v>
      </c>
      <c r="AC825">
        <f>AC824+IF(K825,1,0)</f>
        <v>0</v>
      </c>
      <c r="AD825">
        <f>IF(K825,AC825,"")</f>
        <v>0</v>
      </c>
      <c r="AE825">
        <f>J825="OPEN"</f>
        <v>0</v>
      </c>
      <c r="AF825">
        <f>AND(J825&lt;&gt;"",J825&lt;&gt;"OK",J825&lt;&gt;"OPEN")</f>
        <v>0</v>
      </c>
      <c r="AH825">
        <v>814</v>
      </c>
      <c r="AI825">
        <f>IF(AH825&gt;$AZ$11,"",IF(AH825=0,Journal!$D$3,INDEX($Q$11:$Q$1010,MATCH(AH825,$AD$11:$AD$1010,0))))</f>
        <v>0</v>
      </c>
      <c r="AJ825">
        <v>815</v>
      </c>
      <c r="AK825">
        <f>IF(AJ825&gt;$AZ$11,"",INDEX($P$11:$P$1010,MATCH(AJ825,$AD$11:$AD$1010,0)))</f>
        <v>0</v>
      </c>
    </row>
    <row r="826" spans="1:37">
      <c r="A826">
        <f>COUNTA(Journal!A826:M826)&gt;0</f>
        <v>0</v>
      </c>
      <c r="B826">
        <f>IF(Journal!$C826="",0,IFERROR(MATCH(Journal!$C826,Markets!$A$5:$A$154,0),0))</f>
        <v>0</v>
      </c>
      <c r="C826">
        <f>IF(B826&gt;0,INDEX(Markets!$C$5:$C$154,B826),"")</f>
        <v>0</v>
      </c>
      <c r="D826">
        <f>IF(B826&gt;0,INDEX(Markets!$F$5:$F$154,B826),"")</f>
        <v>0</v>
      </c>
      <c r="E826">
        <f>IF(B826&gt;0,IF(INDEX(Markets!$G$5:$G$154,B826)="",Journal!$D$4,INDEX(Markets!$G$5:$G$154,B826)),"")</f>
        <v>0</v>
      </c>
      <c r="F826">
        <f>IF(B826&gt;0,N(INDEX(Markets!$H$5:$H$154,B826)),0)</f>
        <v>0</v>
      </c>
      <c r="G826">
        <f>IF(Journal!$D826="LONG",1,IF(Journal!$D826="SHORT",-1,0))</f>
        <v>0</v>
      </c>
      <c r="H826">
        <f>IF(AND(ISNUMBER(Journal!$E826),ISNUMBER(Journal!$F826)),ABS(Journal!$E826-Journal!$F826),"")</f>
        <v>0</v>
      </c>
      <c r="I826">
        <f>IF(NOT(A826),"",IF(Journal!$C826="","INSTRUMENT MISSING",IF(B826=0,"UNKNOWN INSTRUMENT",IF(OR(NOT(ISNUMBER(C826)),NOT(ISNUMBER(D826))),"INSTRUMENT SPECS MISSING",IF(OR(C826&lt;=0,D826&lt;=0),"INSTRUMENT SPECS MISSING",IF(NOT(ISNUMBER(Journal!$E826)),"ENTRY MISSING",IF(NOT(ISNUMBER(Journal!$F826)),"SL MISSING",IF(Journal!$F826=Journal!$E826,"SL = ENTRY",IF(G826=0,"DIRECTION MISSING",IF(G826*(Journal!$E826-Journal!$F826)&lt;=0,"SL WRONG SIDE",IF(NOT(AND(ISNUMBER(Journal!$L826),Journal!$L826&gt;0)),IF(TRUE,"LOTS MISSING","RISK MISSING"),"")))))))))))</f>
        <v>0</v>
      </c>
      <c r="J826">
        <f>IF(NOT(A826),"",IF(I826&lt;&gt;"",I826,IF(AND(ISNUMBER(Journal!$G826),G826*(Journal!$G826-Journal!$E826)&lt;=0),"TP1 WRONG SIDE",IF(AND(ISNUMBER(Journal!$H826),G826*(Journal!$H826-Journal!$E826)&lt;=0),"TP2 WRONG SIDE",IF(AND(ISNUMBER(Journal!$I826),G826*(Journal!$I826-Journal!$E826)&lt;=0),"TP3 WRONG SIDE",IF(Journal!$K826="","OPEN",IF(AND(Journal!$M826&lt;&gt;"",OR(NOT(ISNUMBER(Journal!$M826)),Journal!$M826&lt;=0,Journal!$M826&gt;=1)),"TP1 % INVALID",IF(Journal!$K826="SL","OK",IF(Journal!$K826="TP",IF(ISNUMBER(Journal!$G826),"OK","TP1 MISSING"),IF(Journal!$K826="Manual exit",IF(ISNUMBER(Journal!$J826),"OK","MANUAL MISSING"),IF(Journal!$K826="TP1 + Breakeven",IF(ISNUMBER(Journal!$G826),"OK","TP1 MISSING"),IF(Journal!$K826="TP1 + Manual",IF(ISNUMBER(Journal!$G826),IF(ISNUMBER(Journal!$J826),"OK","MANUAL MISSING"),IF(ISNUMBER(Journal!$J826),"TP1 MISSING","TP1 &amp; MANUAL MISSING")),IF(Journal!$K826="Multiple TP",IF(ISNUMBER(Journal!$G826),IF(ISNUMBER(Journal!$H826),"OK","TP2 MISSING"),IF(ISNUMBER(Journal!$H826),"TP1 MISSING","TP1 &amp; TP2 MISSING")),"UNKNOWN OUTCOME")))))))))))))</f>
        <v>0</v>
      </c>
      <c r="K826">
        <f>J826="OK"</f>
        <v>0</v>
      </c>
      <c r="L826">
        <f>IF(ISNUMBER(Journal!$M826),Journal!$M826,0.5)</f>
        <v>0</v>
      </c>
      <c r="M826">
        <f>IF(NOT(K826),"",G826*IF(Journal!$K826="SL",Journal!$F826-Journal!$E826,IF(Journal!$K826="TP",Journal!$G826-Journal!$E826,IF(Journal!$K826="Manual exit",Journal!$J826-Journal!$E826,IF(Journal!$K826="TP1 + Breakeven",L826*(Journal!$G826-Journal!$E826),IF(Journal!$K826="TP1 + Manual",L826*(Journal!$G826-Journal!$E826)+(1-L826)*(Journal!$J826-Journal!$E826),(Journal!$G826+Journal!$H826+IF(ISNUMBER(Journal!$I826),Journal!$I826,0))/IF(ISNUMBER(Journal!$I826),3,2)-Journal!$E826))))))</f>
        <v>0</v>
      </c>
      <c r="N826">
        <f>IF(K826,Journal!$E826+G826*M826,"")</f>
        <v>0</v>
      </c>
      <c r="O826">
        <f>Q825</f>
        <v>0</v>
      </c>
      <c r="P826">
        <f>IF(OR(NOT(A826),I826&lt;&gt;""),"",Journal!$L826)</f>
        <v>0</v>
      </c>
      <c r="Q826">
        <f>O826+IF(K826,V826,0)</f>
        <v>0</v>
      </c>
      <c r="R826">
        <f>IF(P826="","",H826*P826*C826*D826)</f>
        <v>0</v>
      </c>
      <c r="S826">
        <f>IF(K826,M826*P826*C826*D826,"")</f>
        <v>0</v>
      </c>
      <c r="T826">
        <f>IF(K826,-IF(F826&gt;0,F826*Journal!$E826*P826*C826*D826,P826*E826),"")</f>
        <v>0</v>
      </c>
      <c r="U826">
        <f>IF(K826,IF(S826&gt;0,"W",IF(S826&lt;0,"L","B")),"")</f>
        <v>0</v>
      </c>
      <c r="V826">
        <f>IF(K826,S826+T826,"")</f>
        <v>0</v>
      </c>
      <c r="W826">
        <f>IF(K826,V826/O826,"")</f>
        <v>0</v>
      </c>
      <c r="X826">
        <f>IF(K826,M826/H826,"")</f>
        <v>0</v>
      </c>
      <c r="Y826">
        <f>IF(AND(OR(J826="OK",J826="OPEN"),ISNUMBER(Journal!$G826)),G826*(Journal!$G826-Journal!$E826)/H826,"")</f>
        <v>0</v>
      </c>
      <c r="Z826">
        <f>IF(AA826="","",IF(AND(ISNUMBER(Settings!$D$5),ISNUMBER(Settings!$E$5),IF(Settings!$D$5&lt;=Settings!$E$5,AND(AA826&gt;=Settings!$D$5,AA826&lt;Settings!$E$5),OR(AA826&gt;=Settings!$D$5,AA826&lt;Settings!$E$5))),Settings!$A$5,IF(AND(ISNUMBER(Settings!$D$6),ISNUMBER(Settings!$E$6),IF(Settings!$D$6&lt;=Settings!$E$6,AND(AA826&gt;=Settings!$D$6,AA826&lt;Settings!$E$6),OR(AA826&gt;=Settings!$D$6,AA826&lt;Settings!$E$6))),Settings!$A$6,IF(AND(ISNUMBER(Settings!$D$7),ISNUMBER(Settings!$E$7),IF(Settings!$D$7&lt;=Settings!$E$7,AND(AA826&gt;=Settings!$D$7,AA826&lt;Settings!$E$7),OR(AA826&gt;=Settings!$D$7,AA826&lt;Settings!$E$7))),Settings!$A$7,IF(AND(ISNUMBER(Settings!$D$8),ISNUMBER(Settings!$E$8),IF(Settings!$D$8&lt;=Settings!$E$8,AND(AA826&gt;=Settings!$D$8,AA826&lt;Settings!$E$8),OR(AA826&gt;=Settings!$D$8,AA826&lt;Settings!$E$8))),Settings!$A$8,IF(AND(ISNUMBER(Settings!$D$9),ISNUMBER(Settings!$E$9),IF(Settings!$D$9&lt;=Settings!$E$9,AND(AA826&gt;=Settings!$D$9,AA826&lt;Settings!$E$9),OR(AA826&gt;=Settings!$D$9,AA826&lt;Settings!$E$9))),Settings!$A$9,IF(AND(ISNUMBER(Settings!$D$10),ISNUMBER(Settings!$E$10),IF(Settings!$D$10&lt;=Settings!$E$10,AND(AA826&gt;=Settings!$D$10,AA826&lt;Settings!$E$10),OR(AA826&gt;=Settings!$D$10,AA826&lt;Settings!$E$10))),Settings!$A$10,"")))))))</f>
        <v>0</v>
      </c>
      <c r="AA826">
        <f>IF(AND(A826,ISNUMBER(Journal!$B826)),MOD(ROUND(MOD(Journal!$B826,1)*1440,0)-ROUND(Journal!$D$8*60,0),1440),"")</f>
        <v>0</v>
      </c>
      <c r="AB826">
        <f>IF(G826=1,"LONG",IF(G826=-1,"SHORT",""))</f>
        <v>0</v>
      </c>
      <c r="AC826">
        <f>AC825+IF(K826,1,0)</f>
        <v>0</v>
      </c>
      <c r="AD826">
        <f>IF(K826,AC826,"")</f>
        <v>0</v>
      </c>
      <c r="AE826">
        <f>J826="OPEN"</f>
        <v>0</v>
      </c>
      <c r="AF826">
        <f>AND(J826&lt;&gt;"",J826&lt;&gt;"OK",J826&lt;&gt;"OPEN")</f>
        <v>0</v>
      </c>
      <c r="AH826">
        <v>815</v>
      </c>
      <c r="AI826">
        <f>IF(AH826&gt;$AZ$11,"",IF(AH826=0,Journal!$D$3,INDEX($Q$11:$Q$1010,MATCH(AH826,$AD$11:$AD$1010,0))))</f>
        <v>0</v>
      </c>
      <c r="AJ826">
        <v>816</v>
      </c>
      <c r="AK826">
        <f>IF(AJ826&gt;$AZ$11,"",INDEX($P$11:$P$1010,MATCH(AJ826,$AD$11:$AD$1010,0)))</f>
        <v>0</v>
      </c>
    </row>
    <row r="827" spans="1:37">
      <c r="A827">
        <f>COUNTA(Journal!A827:M827)&gt;0</f>
        <v>0</v>
      </c>
      <c r="B827">
        <f>IF(Journal!$C827="",0,IFERROR(MATCH(Journal!$C827,Markets!$A$5:$A$154,0),0))</f>
        <v>0</v>
      </c>
      <c r="C827">
        <f>IF(B827&gt;0,INDEX(Markets!$C$5:$C$154,B827),"")</f>
        <v>0</v>
      </c>
      <c r="D827">
        <f>IF(B827&gt;0,INDEX(Markets!$F$5:$F$154,B827),"")</f>
        <v>0</v>
      </c>
      <c r="E827">
        <f>IF(B827&gt;0,IF(INDEX(Markets!$G$5:$G$154,B827)="",Journal!$D$4,INDEX(Markets!$G$5:$G$154,B827)),"")</f>
        <v>0</v>
      </c>
      <c r="F827">
        <f>IF(B827&gt;0,N(INDEX(Markets!$H$5:$H$154,B827)),0)</f>
        <v>0</v>
      </c>
      <c r="G827">
        <f>IF(Journal!$D827="LONG",1,IF(Journal!$D827="SHORT",-1,0))</f>
        <v>0</v>
      </c>
      <c r="H827">
        <f>IF(AND(ISNUMBER(Journal!$E827),ISNUMBER(Journal!$F827)),ABS(Journal!$E827-Journal!$F827),"")</f>
        <v>0</v>
      </c>
      <c r="I827">
        <f>IF(NOT(A827),"",IF(Journal!$C827="","INSTRUMENT MISSING",IF(B827=0,"UNKNOWN INSTRUMENT",IF(OR(NOT(ISNUMBER(C827)),NOT(ISNUMBER(D827))),"INSTRUMENT SPECS MISSING",IF(OR(C827&lt;=0,D827&lt;=0),"INSTRUMENT SPECS MISSING",IF(NOT(ISNUMBER(Journal!$E827)),"ENTRY MISSING",IF(NOT(ISNUMBER(Journal!$F827)),"SL MISSING",IF(Journal!$F827=Journal!$E827,"SL = ENTRY",IF(G827=0,"DIRECTION MISSING",IF(G827*(Journal!$E827-Journal!$F827)&lt;=0,"SL WRONG SIDE",IF(NOT(AND(ISNUMBER(Journal!$L827),Journal!$L827&gt;0)),IF(TRUE,"LOTS MISSING","RISK MISSING"),"")))))))))))</f>
        <v>0</v>
      </c>
      <c r="J827">
        <f>IF(NOT(A827),"",IF(I827&lt;&gt;"",I827,IF(AND(ISNUMBER(Journal!$G827),G827*(Journal!$G827-Journal!$E827)&lt;=0),"TP1 WRONG SIDE",IF(AND(ISNUMBER(Journal!$H827),G827*(Journal!$H827-Journal!$E827)&lt;=0),"TP2 WRONG SIDE",IF(AND(ISNUMBER(Journal!$I827),G827*(Journal!$I827-Journal!$E827)&lt;=0),"TP3 WRONG SIDE",IF(Journal!$K827="","OPEN",IF(AND(Journal!$M827&lt;&gt;"",OR(NOT(ISNUMBER(Journal!$M827)),Journal!$M827&lt;=0,Journal!$M827&gt;=1)),"TP1 % INVALID",IF(Journal!$K827="SL","OK",IF(Journal!$K827="TP",IF(ISNUMBER(Journal!$G827),"OK","TP1 MISSING"),IF(Journal!$K827="Manual exit",IF(ISNUMBER(Journal!$J827),"OK","MANUAL MISSING"),IF(Journal!$K827="TP1 + Breakeven",IF(ISNUMBER(Journal!$G827),"OK","TP1 MISSING"),IF(Journal!$K827="TP1 + Manual",IF(ISNUMBER(Journal!$G827),IF(ISNUMBER(Journal!$J827),"OK","MANUAL MISSING"),IF(ISNUMBER(Journal!$J827),"TP1 MISSING","TP1 &amp; MANUAL MISSING")),IF(Journal!$K827="Multiple TP",IF(ISNUMBER(Journal!$G827),IF(ISNUMBER(Journal!$H827),"OK","TP2 MISSING"),IF(ISNUMBER(Journal!$H827),"TP1 MISSING","TP1 &amp; TP2 MISSING")),"UNKNOWN OUTCOME")))))))))))))</f>
        <v>0</v>
      </c>
      <c r="K827">
        <f>J827="OK"</f>
        <v>0</v>
      </c>
      <c r="L827">
        <f>IF(ISNUMBER(Journal!$M827),Journal!$M827,0.5)</f>
        <v>0</v>
      </c>
      <c r="M827">
        <f>IF(NOT(K827),"",G827*IF(Journal!$K827="SL",Journal!$F827-Journal!$E827,IF(Journal!$K827="TP",Journal!$G827-Journal!$E827,IF(Journal!$K827="Manual exit",Journal!$J827-Journal!$E827,IF(Journal!$K827="TP1 + Breakeven",L827*(Journal!$G827-Journal!$E827),IF(Journal!$K827="TP1 + Manual",L827*(Journal!$G827-Journal!$E827)+(1-L827)*(Journal!$J827-Journal!$E827),(Journal!$G827+Journal!$H827+IF(ISNUMBER(Journal!$I827),Journal!$I827,0))/IF(ISNUMBER(Journal!$I827),3,2)-Journal!$E827))))))</f>
        <v>0</v>
      </c>
      <c r="N827">
        <f>IF(K827,Journal!$E827+G827*M827,"")</f>
        <v>0</v>
      </c>
      <c r="O827">
        <f>Q826</f>
        <v>0</v>
      </c>
      <c r="P827">
        <f>IF(OR(NOT(A827),I827&lt;&gt;""),"",Journal!$L827)</f>
        <v>0</v>
      </c>
      <c r="Q827">
        <f>O827+IF(K827,V827,0)</f>
        <v>0</v>
      </c>
      <c r="R827">
        <f>IF(P827="","",H827*P827*C827*D827)</f>
        <v>0</v>
      </c>
      <c r="S827">
        <f>IF(K827,M827*P827*C827*D827,"")</f>
        <v>0</v>
      </c>
      <c r="T827">
        <f>IF(K827,-IF(F827&gt;0,F827*Journal!$E827*P827*C827*D827,P827*E827),"")</f>
        <v>0</v>
      </c>
      <c r="U827">
        <f>IF(K827,IF(S827&gt;0,"W",IF(S827&lt;0,"L","B")),"")</f>
        <v>0</v>
      </c>
      <c r="V827">
        <f>IF(K827,S827+T827,"")</f>
        <v>0</v>
      </c>
      <c r="W827">
        <f>IF(K827,V827/O827,"")</f>
        <v>0</v>
      </c>
      <c r="X827">
        <f>IF(K827,M827/H827,"")</f>
        <v>0</v>
      </c>
      <c r="Y827">
        <f>IF(AND(OR(J827="OK",J827="OPEN"),ISNUMBER(Journal!$G827)),G827*(Journal!$G827-Journal!$E827)/H827,"")</f>
        <v>0</v>
      </c>
      <c r="Z827">
        <f>IF(AA827="","",IF(AND(ISNUMBER(Settings!$D$5),ISNUMBER(Settings!$E$5),IF(Settings!$D$5&lt;=Settings!$E$5,AND(AA827&gt;=Settings!$D$5,AA827&lt;Settings!$E$5),OR(AA827&gt;=Settings!$D$5,AA827&lt;Settings!$E$5))),Settings!$A$5,IF(AND(ISNUMBER(Settings!$D$6),ISNUMBER(Settings!$E$6),IF(Settings!$D$6&lt;=Settings!$E$6,AND(AA827&gt;=Settings!$D$6,AA827&lt;Settings!$E$6),OR(AA827&gt;=Settings!$D$6,AA827&lt;Settings!$E$6))),Settings!$A$6,IF(AND(ISNUMBER(Settings!$D$7),ISNUMBER(Settings!$E$7),IF(Settings!$D$7&lt;=Settings!$E$7,AND(AA827&gt;=Settings!$D$7,AA827&lt;Settings!$E$7),OR(AA827&gt;=Settings!$D$7,AA827&lt;Settings!$E$7))),Settings!$A$7,IF(AND(ISNUMBER(Settings!$D$8),ISNUMBER(Settings!$E$8),IF(Settings!$D$8&lt;=Settings!$E$8,AND(AA827&gt;=Settings!$D$8,AA827&lt;Settings!$E$8),OR(AA827&gt;=Settings!$D$8,AA827&lt;Settings!$E$8))),Settings!$A$8,IF(AND(ISNUMBER(Settings!$D$9),ISNUMBER(Settings!$E$9),IF(Settings!$D$9&lt;=Settings!$E$9,AND(AA827&gt;=Settings!$D$9,AA827&lt;Settings!$E$9),OR(AA827&gt;=Settings!$D$9,AA827&lt;Settings!$E$9))),Settings!$A$9,IF(AND(ISNUMBER(Settings!$D$10),ISNUMBER(Settings!$E$10),IF(Settings!$D$10&lt;=Settings!$E$10,AND(AA827&gt;=Settings!$D$10,AA827&lt;Settings!$E$10),OR(AA827&gt;=Settings!$D$10,AA827&lt;Settings!$E$10))),Settings!$A$10,"")))))))</f>
        <v>0</v>
      </c>
      <c r="AA827">
        <f>IF(AND(A827,ISNUMBER(Journal!$B827)),MOD(ROUND(MOD(Journal!$B827,1)*1440,0)-ROUND(Journal!$D$8*60,0),1440),"")</f>
        <v>0</v>
      </c>
      <c r="AB827">
        <f>IF(G827=1,"LONG",IF(G827=-1,"SHORT",""))</f>
        <v>0</v>
      </c>
      <c r="AC827">
        <f>AC826+IF(K827,1,0)</f>
        <v>0</v>
      </c>
      <c r="AD827">
        <f>IF(K827,AC827,"")</f>
        <v>0</v>
      </c>
      <c r="AE827">
        <f>J827="OPEN"</f>
        <v>0</v>
      </c>
      <c r="AF827">
        <f>AND(J827&lt;&gt;"",J827&lt;&gt;"OK",J827&lt;&gt;"OPEN")</f>
        <v>0</v>
      </c>
      <c r="AH827">
        <v>816</v>
      </c>
      <c r="AI827">
        <f>IF(AH827&gt;$AZ$11,"",IF(AH827=0,Journal!$D$3,INDEX($Q$11:$Q$1010,MATCH(AH827,$AD$11:$AD$1010,0))))</f>
        <v>0</v>
      </c>
      <c r="AJ827">
        <v>817</v>
      </c>
      <c r="AK827">
        <f>IF(AJ827&gt;$AZ$11,"",INDEX($P$11:$P$1010,MATCH(AJ827,$AD$11:$AD$1010,0)))</f>
        <v>0</v>
      </c>
    </row>
    <row r="828" spans="1:37">
      <c r="A828">
        <f>COUNTA(Journal!A828:M828)&gt;0</f>
        <v>0</v>
      </c>
      <c r="B828">
        <f>IF(Journal!$C828="",0,IFERROR(MATCH(Journal!$C828,Markets!$A$5:$A$154,0),0))</f>
        <v>0</v>
      </c>
      <c r="C828">
        <f>IF(B828&gt;0,INDEX(Markets!$C$5:$C$154,B828),"")</f>
        <v>0</v>
      </c>
      <c r="D828">
        <f>IF(B828&gt;0,INDEX(Markets!$F$5:$F$154,B828),"")</f>
        <v>0</v>
      </c>
      <c r="E828">
        <f>IF(B828&gt;0,IF(INDEX(Markets!$G$5:$G$154,B828)="",Journal!$D$4,INDEX(Markets!$G$5:$G$154,B828)),"")</f>
        <v>0</v>
      </c>
      <c r="F828">
        <f>IF(B828&gt;0,N(INDEX(Markets!$H$5:$H$154,B828)),0)</f>
        <v>0</v>
      </c>
      <c r="G828">
        <f>IF(Journal!$D828="LONG",1,IF(Journal!$D828="SHORT",-1,0))</f>
        <v>0</v>
      </c>
      <c r="H828">
        <f>IF(AND(ISNUMBER(Journal!$E828),ISNUMBER(Journal!$F828)),ABS(Journal!$E828-Journal!$F828),"")</f>
        <v>0</v>
      </c>
      <c r="I828">
        <f>IF(NOT(A828),"",IF(Journal!$C828="","INSTRUMENT MISSING",IF(B828=0,"UNKNOWN INSTRUMENT",IF(OR(NOT(ISNUMBER(C828)),NOT(ISNUMBER(D828))),"INSTRUMENT SPECS MISSING",IF(OR(C828&lt;=0,D828&lt;=0),"INSTRUMENT SPECS MISSING",IF(NOT(ISNUMBER(Journal!$E828)),"ENTRY MISSING",IF(NOT(ISNUMBER(Journal!$F828)),"SL MISSING",IF(Journal!$F828=Journal!$E828,"SL = ENTRY",IF(G828=0,"DIRECTION MISSING",IF(G828*(Journal!$E828-Journal!$F828)&lt;=0,"SL WRONG SIDE",IF(NOT(AND(ISNUMBER(Journal!$L828),Journal!$L828&gt;0)),IF(TRUE,"LOTS MISSING","RISK MISSING"),"")))))))))))</f>
        <v>0</v>
      </c>
      <c r="J828">
        <f>IF(NOT(A828),"",IF(I828&lt;&gt;"",I828,IF(AND(ISNUMBER(Journal!$G828),G828*(Journal!$G828-Journal!$E828)&lt;=0),"TP1 WRONG SIDE",IF(AND(ISNUMBER(Journal!$H828),G828*(Journal!$H828-Journal!$E828)&lt;=0),"TP2 WRONG SIDE",IF(AND(ISNUMBER(Journal!$I828),G828*(Journal!$I828-Journal!$E828)&lt;=0),"TP3 WRONG SIDE",IF(Journal!$K828="","OPEN",IF(AND(Journal!$M828&lt;&gt;"",OR(NOT(ISNUMBER(Journal!$M828)),Journal!$M828&lt;=0,Journal!$M828&gt;=1)),"TP1 % INVALID",IF(Journal!$K828="SL","OK",IF(Journal!$K828="TP",IF(ISNUMBER(Journal!$G828),"OK","TP1 MISSING"),IF(Journal!$K828="Manual exit",IF(ISNUMBER(Journal!$J828),"OK","MANUAL MISSING"),IF(Journal!$K828="TP1 + Breakeven",IF(ISNUMBER(Journal!$G828),"OK","TP1 MISSING"),IF(Journal!$K828="TP1 + Manual",IF(ISNUMBER(Journal!$G828),IF(ISNUMBER(Journal!$J828),"OK","MANUAL MISSING"),IF(ISNUMBER(Journal!$J828),"TP1 MISSING","TP1 &amp; MANUAL MISSING")),IF(Journal!$K828="Multiple TP",IF(ISNUMBER(Journal!$G828),IF(ISNUMBER(Journal!$H828),"OK","TP2 MISSING"),IF(ISNUMBER(Journal!$H828),"TP1 MISSING","TP1 &amp; TP2 MISSING")),"UNKNOWN OUTCOME")))))))))))))</f>
        <v>0</v>
      </c>
      <c r="K828">
        <f>J828="OK"</f>
        <v>0</v>
      </c>
      <c r="L828">
        <f>IF(ISNUMBER(Journal!$M828),Journal!$M828,0.5)</f>
        <v>0</v>
      </c>
      <c r="M828">
        <f>IF(NOT(K828),"",G828*IF(Journal!$K828="SL",Journal!$F828-Journal!$E828,IF(Journal!$K828="TP",Journal!$G828-Journal!$E828,IF(Journal!$K828="Manual exit",Journal!$J828-Journal!$E828,IF(Journal!$K828="TP1 + Breakeven",L828*(Journal!$G828-Journal!$E828),IF(Journal!$K828="TP1 + Manual",L828*(Journal!$G828-Journal!$E828)+(1-L828)*(Journal!$J828-Journal!$E828),(Journal!$G828+Journal!$H828+IF(ISNUMBER(Journal!$I828),Journal!$I828,0))/IF(ISNUMBER(Journal!$I828),3,2)-Journal!$E828))))))</f>
        <v>0</v>
      </c>
      <c r="N828">
        <f>IF(K828,Journal!$E828+G828*M828,"")</f>
        <v>0</v>
      </c>
      <c r="O828">
        <f>Q827</f>
        <v>0</v>
      </c>
      <c r="P828">
        <f>IF(OR(NOT(A828),I828&lt;&gt;""),"",Journal!$L828)</f>
        <v>0</v>
      </c>
      <c r="Q828">
        <f>O828+IF(K828,V828,0)</f>
        <v>0</v>
      </c>
      <c r="R828">
        <f>IF(P828="","",H828*P828*C828*D828)</f>
        <v>0</v>
      </c>
      <c r="S828">
        <f>IF(K828,M828*P828*C828*D828,"")</f>
        <v>0</v>
      </c>
      <c r="T828">
        <f>IF(K828,-IF(F828&gt;0,F828*Journal!$E828*P828*C828*D828,P828*E828),"")</f>
        <v>0</v>
      </c>
      <c r="U828">
        <f>IF(K828,IF(S828&gt;0,"W",IF(S828&lt;0,"L","B")),"")</f>
        <v>0</v>
      </c>
      <c r="V828">
        <f>IF(K828,S828+T828,"")</f>
        <v>0</v>
      </c>
      <c r="W828">
        <f>IF(K828,V828/O828,"")</f>
        <v>0</v>
      </c>
      <c r="X828">
        <f>IF(K828,M828/H828,"")</f>
        <v>0</v>
      </c>
      <c r="Y828">
        <f>IF(AND(OR(J828="OK",J828="OPEN"),ISNUMBER(Journal!$G828)),G828*(Journal!$G828-Journal!$E828)/H828,"")</f>
        <v>0</v>
      </c>
      <c r="Z828">
        <f>IF(AA828="","",IF(AND(ISNUMBER(Settings!$D$5),ISNUMBER(Settings!$E$5),IF(Settings!$D$5&lt;=Settings!$E$5,AND(AA828&gt;=Settings!$D$5,AA828&lt;Settings!$E$5),OR(AA828&gt;=Settings!$D$5,AA828&lt;Settings!$E$5))),Settings!$A$5,IF(AND(ISNUMBER(Settings!$D$6),ISNUMBER(Settings!$E$6),IF(Settings!$D$6&lt;=Settings!$E$6,AND(AA828&gt;=Settings!$D$6,AA828&lt;Settings!$E$6),OR(AA828&gt;=Settings!$D$6,AA828&lt;Settings!$E$6))),Settings!$A$6,IF(AND(ISNUMBER(Settings!$D$7),ISNUMBER(Settings!$E$7),IF(Settings!$D$7&lt;=Settings!$E$7,AND(AA828&gt;=Settings!$D$7,AA828&lt;Settings!$E$7),OR(AA828&gt;=Settings!$D$7,AA828&lt;Settings!$E$7))),Settings!$A$7,IF(AND(ISNUMBER(Settings!$D$8),ISNUMBER(Settings!$E$8),IF(Settings!$D$8&lt;=Settings!$E$8,AND(AA828&gt;=Settings!$D$8,AA828&lt;Settings!$E$8),OR(AA828&gt;=Settings!$D$8,AA828&lt;Settings!$E$8))),Settings!$A$8,IF(AND(ISNUMBER(Settings!$D$9),ISNUMBER(Settings!$E$9),IF(Settings!$D$9&lt;=Settings!$E$9,AND(AA828&gt;=Settings!$D$9,AA828&lt;Settings!$E$9),OR(AA828&gt;=Settings!$D$9,AA828&lt;Settings!$E$9))),Settings!$A$9,IF(AND(ISNUMBER(Settings!$D$10),ISNUMBER(Settings!$E$10),IF(Settings!$D$10&lt;=Settings!$E$10,AND(AA828&gt;=Settings!$D$10,AA828&lt;Settings!$E$10),OR(AA828&gt;=Settings!$D$10,AA828&lt;Settings!$E$10))),Settings!$A$10,"")))))))</f>
        <v>0</v>
      </c>
      <c r="AA828">
        <f>IF(AND(A828,ISNUMBER(Journal!$B828)),MOD(ROUND(MOD(Journal!$B828,1)*1440,0)-ROUND(Journal!$D$8*60,0),1440),"")</f>
        <v>0</v>
      </c>
      <c r="AB828">
        <f>IF(G828=1,"LONG",IF(G828=-1,"SHORT",""))</f>
        <v>0</v>
      </c>
      <c r="AC828">
        <f>AC827+IF(K828,1,0)</f>
        <v>0</v>
      </c>
      <c r="AD828">
        <f>IF(K828,AC828,"")</f>
        <v>0</v>
      </c>
      <c r="AE828">
        <f>J828="OPEN"</f>
        <v>0</v>
      </c>
      <c r="AF828">
        <f>AND(J828&lt;&gt;"",J828&lt;&gt;"OK",J828&lt;&gt;"OPEN")</f>
        <v>0</v>
      </c>
      <c r="AH828">
        <v>817</v>
      </c>
      <c r="AI828">
        <f>IF(AH828&gt;$AZ$11,"",IF(AH828=0,Journal!$D$3,INDEX($Q$11:$Q$1010,MATCH(AH828,$AD$11:$AD$1010,0))))</f>
        <v>0</v>
      </c>
      <c r="AJ828">
        <v>818</v>
      </c>
      <c r="AK828">
        <f>IF(AJ828&gt;$AZ$11,"",INDEX($P$11:$P$1010,MATCH(AJ828,$AD$11:$AD$1010,0)))</f>
        <v>0</v>
      </c>
    </row>
    <row r="829" spans="1:37">
      <c r="A829">
        <f>COUNTA(Journal!A829:M829)&gt;0</f>
        <v>0</v>
      </c>
      <c r="B829">
        <f>IF(Journal!$C829="",0,IFERROR(MATCH(Journal!$C829,Markets!$A$5:$A$154,0),0))</f>
        <v>0</v>
      </c>
      <c r="C829">
        <f>IF(B829&gt;0,INDEX(Markets!$C$5:$C$154,B829),"")</f>
        <v>0</v>
      </c>
      <c r="D829">
        <f>IF(B829&gt;0,INDEX(Markets!$F$5:$F$154,B829),"")</f>
        <v>0</v>
      </c>
      <c r="E829">
        <f>IF(B829&gt;0,IF(INDEX(Markets!$G$5:$G$154,B829)="",Journal!$D$4,INDEX(Markets!$G$5:$G$154,B829)),"")</f>
        <v>0</v>
      </c>
      <c r="F829">
        <f>IF(B829&gt;0,N(INDEX(Markets!$H$5:$H$154,B829)),0)</f>
        <v>0</v>
      </c>
      <c r="G829">
        <f>IF(Journal!$D829="LONG",1,IF(Journal!$D829="SHORT",-1,0))</f>
        <v>0</v>
      </c>
      <c r="H829">
        <f>IF(AND(ISNUMBER(Journal!$E829),ISNUMBER(Journal!$F829)),ABS(Journal!$E829-Journal!$F829),"")</f>
        <v>0</v>
      </c>
      <c r="I829">
        <f>IF(NOT(A829),"",IF(Journal!$C829="","INSTRUMENT MISSING",IF(B829=0,"UNKNOWN INSTRUMENT",IF(OR(NOT(ISNUMBER(C829)),NOT(ISNUMBER(D829))),"INSTRUMENT SPECS MISSING",IF(OR(C829&lt;=0,D829&lt;=0),"INSTRUMENT SPECS MISSING",IF(NOT(ISNUMBER(Journal!$E829)),"ENTRY MISSING",IF(NOT(ISNUMBER(Journal!$F829)),"SL MISSING",IF(Journal!$F829=Journal!$E829,"SL = ENTRY",IF(G829=0,"DIRECTION MISSING",IF(G829*(Journal!$E829-Journal!$F829)&lt;=0,"SL WRONG SIDE",IF(NOT(AND(ISNUMBER(Journal!$L829),Journal!$L829&gt;0)),IF(TRUE,"LOTS MISSING","RISK MISSING"),"")))))))))))</f>
        <v>0</v>
      </c>
      <c r="J829">
        <f>IF(NOT(A829),"",IF(I829&lt;&gt;"",I829,IF(AND(ISNUMBER(Journal!$G829),G829*(Journal!$G829-Journal!$E829)&lt;=0),"TP1 WRONG SIDE",IF(AND(ISNUMBER(Journal!$H829),G829*(Journal!$H829-Journal!$E829)&lt;=0),"TP2 WRONG SIDE",IF(AND(ISNUMBER(Journal!$I829),G829*(Journal!$I829-Journal!$E829)&lt;=0),"TP3 WRONG SIDE",IF(Journal!$K829="","OPEN",IF(AND(Journal!$M829&lt;&gt;"",OR(NOT(ISNUMBER(Journal!$M829)),Journal!$M829&lt;=0,Journal!$M829&gt;=1)),"TP1 % INVALID",IF(Journal!$K829="SL","OK",IF(Journal!$K829="TP",IF(ISNUMBER(Journal!$G829),"OK","TP1 MISSING"),IF(Journal!$K829="Manual exit",IF(ISNUMBER(Journal!$J829),"OK","MANUAL MISSING"),IF(Journal!$K829="TP1 + Breakeven",IF(ISNUMBER(Journal!$G829),"OK","TP1 MISSING"),IF(Journal!$K829="TP1 + Manual",IF(ISNUMBER(Journal!$G829),IF(ISNUMBER(Journal!$J829),"OK","MANUAL MISSING"),IF(ISNUMBER(Journal!$J829),"TP1 MISSING","TP1 &amp; MANUAL MISSING")),IF(Journal!$K829="Multiple TP",IF(ISNUMBER(Journal!$G829),IF(ISNUMBER(Journal!$H829),"OK","TP2 MISSING"),IF(ISNUMBER(Journal!$H829),"TP1 MISSING","TP1 &amp; TP2 MISSING")),"UNKNOWN OUTCOME")))))))))))))</f>
        <v>0</v>
      </c>
      <c r="K829">
        <f>J829="OK"</f>
        <v>0</v>
      </c>
      <c r="L829">
        <f>IF(ISNUMBER(Journal!$M829),Journal!$M829,0.5)</f>
        <v>0</v>
      </c>
      <c r="M829">
        <f>IF(NOT(K829),"",G829*IF(Journal!$K829="SL",Journal!$F829-Journal!$E829,IF(Journal!$K829="TP",Journal!$G829-Journal!$E829,IF(Journal!$K829="Manual exit",Journal!$J829-Journal!$E829,IF(Journal!$K829="TP1 + Breakeven",L829*(Journal!$G829-Journal!$E829),IF(Journal!$K829="TP1 + Manual",L829*(Journal!$G829-Journal!$E829)+(1-L829)*(Journal!$J829-Journal!$E829),(Journal!$G829+Journal!$H829+IF(ISNUMBER(Journal!$I829),Journal!$I829,0))/IF(ISNUMBER(Journal!$I829),3,2)-Journal!$E829))))))</f>
        <v>0</v>
      </c>
      <c r="N829">
        <f>IF(K829,Journal!$E829+G829*M829,"")</f>
        <v>0</v>
      </c>
      <c r="O829">
        <f>Q828</f>
        <v>0</v>
      </c>
      <c r="P829">
        <f>IF(OR(NOT(A829),I829&lt;&gt;""),"",Journal!$L829)</f>
        <v>0</v>
      </c>
      <c r="Q829">
        <f>O829+IF(K829,V829,0)</f>
        <v>0</v>
      </c>
      <c r="R829">
        <f>IF(P829="","",H829*P829*C829*D829)</f>
        <v>0</v>
      </c>
      <c r="S829">
        <f>IF(K829,M829*P829*C829*D829,"")</f>
        <v>0</v>
      </c>
      <c r="T829">
        <f>IF(K829,-IF(F829&gt;0,F829*Journal!$E829*P829*C829*D829,P829*E829),"")</f>
        <v>0</v>
      </c>
      <c r="U829">
        <f>IF(K829,IF(S829&gt;0,"W",IF(S829&lt;0,"L","B")),"")</f>
        <v>0</v>
      </c>
      <c r="V829">
        <f>IF(K829,S829+T829,"")</f>
        <v>0</v>
      </c>
      <c r="W829">
        <f>IF(K829,V829/O829,"")</f>
        <v>0</v>
      </c>
      <c r="X829">
        <f>IF(K829,M829/H829,"")</f>
        <v>0</v>
      </c>
      <c r="Y829">
        <f>IF(AND(OR(J829="OK",J829="OPEN"),ISNUMBER(Journal!$G829)),G829*(Journal!$G829-Journal!$E829)/H829,"")</f>
        <v>0</v>
      </c>
      <c r="Z829">
        <f>IF(AA829="","",IF(AND(ISNUMBER(Settings!$D$5),ISNUMBER(Settings!$E$5),IF(Settings!$D$5&lt;=Settings!$E$5,AND(AA829&gt;=Settings!$D$5,AA829&lt;Settings!$E$5),OR(AA829&gt;=Settings!$D$5,AA829&lt;Settings!$E$5))),Settings!$A$5,IF(AND(ISNUMBER(Settings!$D$6),ISNUMBER(Settings!$E$6),IF(Settings!$D$6&lt;=Settings!$E$6,AND(AA829&gt;=Settings!$D$6,AA829&lt;Settings!$E$6),OR(AA829&gt;=Settings!$D$6,AA829&lt;Settings!$E$6))),Settings!$A$6,IF(AND(ISNUMBER(Settings!$D$7),ISNUMBER(Settings!$E$7),IF(Settings!$D$7&lt;=Settings!$E$7,AND(AA829&gt;=Settings!$D$7,AA829&lt;Settings!$E$7),OR(AA829&gt;=Settings!$D$7,AA829&lt;Settings!$E$7))),Settings!$A$7,IF(AND(ISNUMBER(Settings!$D$8),ISNUMBER(Settings!$E$8),IF(Settings!$D$8&lt;=Settings!$E$8,AND(AA829&gt;=Settings!$D$8,AA829&lt;Settings!$E$8),OR(AA829&gt;=Settings!$D$8,AA829&lt;Settings!$E$8))),Settings!$A$8,IF(AND(ISNUMBER(Settings!$D$9),ISNUMBER(Settings!$E$9),IF(Settings!$D$9&lt;=Settings!$E$9,AND(AA829&gt;=Settings!$D$9,AA829&lt;Settings!$E$9),OR(AA829&gt;=Settings!$D$9,AA829&lt;Settings!$E$9))),Settings!$A$9,IF(AND(ISNUMBER(Settings!$D$10),ISNUMBER(Settings!$E$10),IF(Settings!$D$10&lt;=Settings!$E$10,AND(AA829&gt;=Settings!$D$10,AA829&lt;Settings!$E$10),OR(AA829&gt;=Settings!$D$10,AA829&lt;Settings!$E$10))),Settings!$A$10,"")))))))</f>
        <v>0</v>
      </c>
      <c r="AA829">
        <f>IF(AND(A829,ISNUMBER(Journal!$B829)),MOD(ROUND(MOD(Journal!$B829,1)*1440,0)-ROUND(Journal!$D$8*60,0),1440),"")</f>
        <v>0</v>
      </c>
      <c r="AB829">
        <f>IF(G829=1,"LONG",IF(G829=-1,"SHORT",""))</f>
        <v>0</v>
      </c>
      <c r="AC829">
        <f>AC828+IF(K829,1,0)</f>
        <v>0</v>
      </c>
      <c r="AD829">
        <f>IF(K829,AC829,"")</f>
        <v>0</v>
      </c>
      <c r="AE829">
        <f>J829="OPEN"</f>
        <v>0</v>
      </c>
      <c r="AF829">
        <f>AND(J829&lt;&gt;"",J829&lt;&gt;"OK",J829&lt;&gt;"OPEN")</f>
        <v>0</v>
      </c>
      <c r="AH829">
        <v>818</v>
      </c>
      <c r="AI829">
        <f>IF(AH829&gt;$AZ$11,"",IF(AH829=0,Journal!$D$3,INDEX($Q$11:$Q$1010,MATCH(AH829,$AD$11:$AD$1010,0))))</f>
        <v>0</v>
      </c>
      <c r="AJ829">
        <v>819</v>
      </c>
      <c r="AK829">
        <f>IF(AJ829&gt;$AZ$11,"",INDEX($P$11:$P$1010,MATCH(AJ829,$AD$11:$AD$1010,0)))</f>
        <v>0</v>
      </c>
    </row>
    <row r="830" spans="1:37">
      <c r="A830">
        <f>COUNTA(Journal!A830:M830)&gt;0</f>
        <v>0</v>
      </c>
      <c r="B830">
        <f>IF(Journal!$C830="",0,IFERROR(MATCH(Journal!$C830,Markets!$A$5:$A$154,0),0))</f>
        <v>0</v>
      </c>
      <c r="C830">
        <f>IF(B830&gt;0,INDEX(Markets!$C$5:$C$154,B830),"")</f>
        <v>0</v>
      </c>
      <c r="D830">
        <f>IF(B830&gt;0,INDEX(Markets!$F$5:$F$154,B830),"")</f>
        <v>0</v>
      </c>
      <c r="E830">
        <f>IF(B830&gt;0,IF(INDEX(Markets!$G$5:$G$154,B830)="",Journal!$D$4,INDEX(Markets!$G$5:$G$154,B830)),"")</f>
        <v>0</v>
      </c>
      <c r="F830">
        <f>IF(B830&gt;0,N(INDEX(Markets!$H$5:$H$154,B830)),0)</f>
        <v>0</v>
      </c>
      <c r="G830">
        <f>IF(Journal!$D830="LONG",1,IF(Journal!$D830="SHORT",-1,0))</f>
        <v>0</v>
      </c>
      <c r="H830">
        <f>IF(AND(ISNUMBER(Journal!$E830),ISNUMBER(Journal!$F830)),ABS(Journal!$E830-Journal!$F830),"")</f>
        <v>0</v>
      </c>
      <c r="I830">
        <f>IF(NOT(A830),"",IF(Journal!$C830="","INSTRUMENT MISSING",IF(B830=0,"UNKNOWN INSTRUMENT",IF(OR(NOT(ISNUMBER(C830)),NOT(ISNUMBER(D830))),"INSTRUMENT SPECS MISSING",IF(OR(C830&lt;=0,D830&lt;=0),"INSTRUMENT SPECS MISSING",IF(NOT(ISNUMBER(Journal!$E830)),"ENTRY MISSING",IF(NOT(ISNUMBER(Journal!$F830)),"SL MISSING",IF(Journal!$F830=Journal!$E830,"SL = ENTRY",IF(G830=0,"DIRECTION MISSING",IF(G830*(Journal!$E830-Journal!$F830)&lt;=0,"SL WRONG SIDE",IF(NOT(AND(ISNUMBER(Journal!$L830),Journal!$L830&gt;0)),IF(TRUE,"LOTS MISSING","RISK MISSING"),"")))))))))))</f>
        <v>0</v>
      </c>
      <c r="J830">
        <f>IF(NOT(A830),"",IF(I830&lt;&gt;"",I830,IF(AND(ISNUMBER(Journal!$G830),G830*(Journal!$G830-Journal!$E830)&lt;=0),"TP1 WRONG SIDE",IF(AND(ISNUMBER(Journal!$H830),G830*(Journal!$H830-Journal!$E830)&lt;=0),"TP2 WRONG SIDE",IF(AND(ISNUMBER(Journal!$I830),G830*(Journal!$I830-Journal!$E830)&lt;=0),"TP3 WRONG SIDE",IF(Journal!$K830="","OPEN",IF(AND(Journal!$M830&lt;&gt;"",OR(NOT(ISNUMBER(Journal!$M830)),Journal!$M830&lt;=0,Journal!$M830&gt;=1)),"TP1 % INVALID",IF(Journal!$K830="SL","OK",IF(Journal!$K830="TP",IF(ISNUMBER(Journal!$G830),"OK","TP1 MISSING"),IF(Journal!$K830="Manual exit",IF(ISNUMBER(Journal!$J830),"OK","MANUAL MISSING"),IF(Journal!$K830="TP1 + Breakeven",IF(ISNUMBER(Journal!$G830),"OK","TP1 MISSING"),IF(Journal!$K830="TP1 + Manual",IF(ISNUMBER(Journal!$G830),IF(ISNUMBER(Journal!$J830),"OK","MANUAL MISSING"),IF(ISNUMBER(Journal!$J830),"TP1 MISSING","TP1 &amp; MANUAL MISSING")),IF(Journal!$K830="Multiple TP",IF(ISNUMBER(Journal!$G830),IF(ISNUMBER(Journal!$H830),"OK","TP2 MISSING"),IF(ISNUMBER(Journal!$H830),"TP1 MISSING","TP1 &amp; TP2 MISSING")),"UNKNOWN OUTCOME")))))))))))))</f>
        <v>0</v>
      </c>
      <c r="K830">
        <f>J830="OK"</f>
        <v>0</v>
      </c>
      <c r="L830">
        <f>IF(ISNUMBER(Journal!$M830),Journal!$M830,0.5)</f>
        <v>0</v>
      </c>
      <c r="M830">
        <f>IF(NOT(K830),"",G830*IF(Journal!$K830="SL",Journal!$F830-Journal!$E830,IF(Journal!$K830="TP",Journal!$G830-Journal!$E830,IF(Journal!$K830="Manual exit",Journal!$J830-Journal!$E830,IF(Journal!$K830="TP1 + Breakeven",L830*(Journal!$G830-Journal!$E830),IF(Journal!$K830="TP1 + Manual",L830*(Journal!$G830-Journal!$E830)+(1-L830)*(Journal!$J830-Journal!$E830),(Journal!$G830+Journal!$H830+IF(ISNUMBER(Journal!$I830),Journal!$I830,0))/IF(ISNUMBER(Journal!$I830),3,2)-Journal!$E830))))))</f>
        <v>0</v>
      </c>
      <c r="N830">
        <f>IF(K830,Journal!$E830+G830*M830,"")</f>
        <v>0</v>
      </c>
      <c r="O830">
        <f>Q829</f>
        <v>0</v>
      </c>
      <c r="P830">
        <f>IF(OR(NOT(A830),I830&lt;&gt;""),"",Journal!$L830)</f>
        <v>0</v>
      </c>
      <c r="Q830">
        <f>O830+IF(K830,V830,0)</f>
        <v>0</v>
      </c>
      <c r="R830">
        <f>IF(P830="","",H830*P830*C830*D830)</f>
        <v>0</v>
      </c>
      <c r="S830">
        <f>IF(K830,M830*P830*C830*D830,"")</f>
        <v>0</v>
      </c>
      <c r="T830">
        <f>IF(K830,-IF(F830&gt;0,F830*Journal!$E830*P830*C830*D830,P830*E830),"")</f>
        <v>0</v>
      </c>
      <c r="U830">
        <f>IF(K830,IF(S830&gt;0,"W",IF(S830&lt;0,"L","B")),"")</f>
        <v>0</v>
      </c>
      <c r="V830">
        <f>IF(K830,S830+T830,"")</f>
        <v>0</v>
      </c>
      <c r="W830">
        <f>IF(K830,V830/O830,"")</f>
        <v>0</v>
      </c>
      <c r="X830">
        <f>IF(K830,M830/H830,"")</f>
        <v>0</v>
      </c>
      <c r="Y830">
        <f>IF(AND(OR(J830="OK",J830="OPEN"),ISNUMBER(Journal!$G830)),G830*(Journal!$G830-Journal!$E830)/H830,"")</f>
        <v>0</v>
      </c>
      <c r="Z830">
        <f>IF(AA830="","",IF(AND(ISNUMBER(Settings!$D$5),ISNUMBER(Settings!$E$5),IF(Settings!$D$5&lt;=Settings!$E$5,AND(AA830&gt;=Settings!$D$5,AA830&lt;Settings!$E$5),OR(AA830&gt;=Settings!$D$5,AA830&lt;Settings!$E$5))),Settings!$A$5,IF(AND(ISNUMBER(Settings!$D$6),ISNUMBER(Settings!$E$6),IF(Settings!$D$6&lt;=Settings!$E$6,AND(AA830&gt;=Settings!$D$6,AA830&lt;Settings!$E$6),OR(AA830&gt;=Settings!$D$6,AA830&lt;Settings!$E$6))),Settings!$A$6,IF(AND(ISNUMBER(Settings!$D$7),ISNUMBER(Settings!$E$7),IF(Settings!$D$7&lt;=Settings!$E$7,AND(AA830&gt;=Settings!$D$7,AA830&lt;Settings!$E$7),OR(AA830&gt;=Settings!$D$7,AA830&lt;Settings!$E$7))),Settings!$A$7,IF(AND(ISNUMBER(Settings!$D$8),ISNUMBER(Settings!$E$8),IF(Settings!$D$8&lt;=Settings!$E$8,AND(AA830&gt;=Settings!$D$8,AA830&lt;Settings!$E$8),OR(AA830&gt;=Settings!$D$8,AA830&lt;Settings!$E$8))),Settings!$A$8,IF(AND(ISNUMBER(Settings!$D$9),ISNUMBER(Settings!$E$9),IF(Settings!$D$9&lt;=Settings!$E$9,AND(AA830&gt;=Settings!$D$9,AA830&lt;Settings!$E$9),OR(AA830&gt;=Settings!$D$9,AA830&lt;Settings!$E$9))),Settings!$A$9,IF(AND(ISNUMBER(Settings!$D$10),ISNUMBER(Settings!$E$10),IF(Settings!$D$10&lt;=Settings!$E$10,AND(AA830&gt;=Settings!$D$10,AA830&lt;Settings!$E$10),OR(AA830&gt;=Settings!$D$10,AA830&lt;Settings!$E$10))),Settings!$A$10,"")))))))</f>
        <v>0</v>
      </c>
      <c r="AA830">
        <f>IF(AND(A830,ISNUMBER(Journal!$B830)),MOD(ROUND(MOD(Journal!$B830,1)*1440,0)-ROUND(Journal!$D$8*60,0),1440),"")</f>
        <v>0</v>
      </c>
      <c r="AB830">
        <f>IF(G830=1,"LONG",IF(G830=-1,"SHORT",""))</f>
        <v>0</v>
      </c>
      <c r="AC830">
        <f>AC829+IF(K830,1,0)</f>
        <v>0</v>
      </c>
      <c r="AD830">
        <f>IF(K830,AC830,"")</f>
        <v>0</v>
      </c>
      <c r="AE830">
        <f>J830="OPEN"</f>
        <v>0</v>
      </c>
      <c r="AF830">
        <f>AND(J830&lt;&gt;"",J830&lt;&gt;"OK",J830&lt;&gt;"OPEN")</f>
        <v>0</v>
      </c>
      <c r="AH830">
        <v>819</v>
      </c>
      <c r="AI830">
        <f>IF(AH830&gt;$AZ$11,"",IF(AH830=0,Journal!$D$3,INDEX($Q$11:$Q$1010,MATCH(AH830,$AD$11:$AD$1010,0))))</f>
        <v>0</v>
      </c>
      <c r="AJ830">
        <v>820</v>
      </c>
      <c r="AK830">
        <f>IF(AJ830&gt;$AZ$11,"",INDEX($P$11:$P$1010,MATCH(AJ830,$AD$11:$AD$1010,0)))</f>
        <v>0</v>
      </c>
    </row>
    <row r="831" spans="1:37">
      <c r="A831">
        <f>COUNTA(Journal!A831:M831)&gt;0</f>
        <v>0</v>
      </c>
      <c r="B831">
        <f>IF(Journal!$C831="",0,IFERROR(MATCH(Journal!$C831,Markets!$A$5:$A$154,0),0))</f>
        <v>0</v>
      </c>
      <c r="C831">
        <f>IF(B831&gt;0,INDEX(Markets!$C$5:$C$154,B831),"")</f>
        <v>0</v>
      </c>
      <c r="D831">
        <f>IF(B831&gt;0,INDEX(Markets!$F$5:$F$154,B831),"")</f>
        <v>0</v>
      </c>
      <c r="E831">
        <f>IF(B831&gt;0,IF(INDEX(Markets!$G$5:$G$154,B831)="",Journal!$D$4,INDEX(Markets!$G$5:$G$154,B831)),"")</f>
        <v>0</v>
      </c>
      <c r="F831">
        <f>IF(B831&gt;0,N(INDEX(Markets!$H$5:$H$154,B831)),0)</f>
        <v>0</v>
      </c>
      <c r="G831">
        <f>IF(Journal!$D831="LONG",1,IF(Journal!$D831="SHORT",-1,0))</f>
        <v>0</v>
      </c>
      <c r="H831">
        <f>IF(AND(ISNUMBER(Journal!$E831),ISNUMBER(Journal!$F831)),ABS(Journal!$E831-Journal!$F831),"")</f>
        <v>0</v>
      </c>
      <c r="I831">
        <f>IF(NOT(A831),"",IF(Journal!$C831="","INSTRUMENT MISSING",IF(B831=0,"UNKNOWN INSTRUMENT",IF(OR(NOT(ISNUMBER(C831)),NOT(ISNUMBER(D831))),"INSTRUMENT SPECS MISSING",IF(OR(C831&lt;=0,D831&lt;=0),"INSTRUMENT SPECS MISSING",IF(NOT(ISNUMBER(Journal!$E831)),"ENTRY MISSING",IF(NOT(ISNUMBER(Journal!$F831)),"SL MISSING",IF(Journal!$F831=Journal!$E831,"SL = ENTRY",IF(G831=0,"DIRECTION MISSING",IF(G831*(Journal!$E831-Journal!$F831)&lt;=0,"SL WRONG SIDE",IF(NOT(AND(ISNUMBER(Journal!$L831),Journal!$L831&gt;0)),IF(TRUE,"LOTS MISSING","RISK MISSING"),"")))))))))))</f>
        <v>0</v>
      </c>
      <c r="J831">
        <f>IF(NOT(A831),"",IF(I831&lt;&gt;"",I831,IF(AND(ISNUMBER(Journal!$G831),G831*(Journal!$G831-Journal!$E831)&lt;=0),"TP1 WRONG SIDE",IF(AND(ISNUMBER(Journal!$H831),G831*(Journal!$H831-Journal!$E831)&lt;=0),"TP2 WRONG SIDE",IF(AND(ISNUMBER(Journal!$I831),G831*(Journal!$I831-Journal!$E831)&lt;=0),"TP3 WRONG SIDE",IF(Journal!$K831="","OPEN",IF(AND(Journal!$M831&lt;&gt;"",OR(NOT(ISNUMBER(Journal!$M831)),Journal!$M831&lt;=0,Journal!$M831&gt;=1)),"TP1 % INVALID",IF(Journal!$K831="SL","OK",IF(Journal!$K831="TP",IF(ISNUMBER(Journal!$G831),"OK","TP1 MISSING"),IF(Journal!$K831="Manual exit",IF(ISNUMBER(Journal!$J831),"OK","MANUAL MISSING"),IF(Journal!$K831="TP1 + Breakeven",IF(ISNUMBER(Journal!$G831),"OK","TP1 MISSING"),IF(Journal!$K831="TP1 + Manual",IF(ISNUMBER(Journal!$G831),IF(ISNUMBER(Journal!$J831),"OK","MANUAL MISSING"),IF(ISNUMBER(Journal!$J831),"TP1 MISSING","TP1 &amp; MANUAL MISSING")),IF(Journal!$K831="Multiple TP",IF(ISNUMBER(Journal!$G831),IF(ISNUMBER(Journal!$H831),"OK","TP2 MISSING"),IF(ISNUMBER(Journal!$H831),"TP1 MISSING","TP1 &amp; TP2 MISSING")),"UNKNOWN OUTCOME")))))))))))))</f>
        <v>0</v>
      </c>
      <c r="K831">
        <f>J831="OK"</f>
        <v>0</v>
      </c>
      <c r="L831">
        <f>IF(ISNUMBER(Journal!$M831),Journal!$M831,0.5)</f>
        <v>0</v>
      </c>
      <c r="M831">
        <f>IF(NOT(K831),"",G831*IF(Journal!$K831="SL",Journal!$F831-Journal!$E831,IF(Journal!$K831="TP",Journal!$G831-Journal!$E831,IF(Journal!$K831="Manual exit",Journal!$J831-Journal!$E831,IF(Journal!$K831="TP1 + Breakeven",L831*(Journal!$G831-Journal!$E831),IF(Journal!$K831="TP1 + Manual",L831*(Journal!$G831-Journal!$E831)+(1-L831)*(Journal!$J831-Journal!$E831),(Journal!$G831+Journal!$H831+IF(ISNUMBER(Journal!$I831),Journal!$I831,0))/IF(ISNUMBER(Journal!$I831),3,2)-Journal!$E831))))))</f>
        <v>0</v>
      </c>
      <c r="N831">
        <f>IF(K831,Journal!$E831+G831*M831,"")</f>
        <v>0</v>
      </c>
      <c r="O831">
        <f>Q830</f>
        <v>0</v>
      </c>
      <c r="P831">
        <f>IF(OR(NOT(A831),I831&lt;&gt;""),"",Journal!$L831)</f>
        <v>0</v>
      </c>
      <c r="Q831">
        <f>O831+IF(K831,V831,0)</f>
        <v>0</v>
      </c>
      <c r="R831">
        <f>IF(P831="","",H831*P831*C831*D831)</f>
        <v>0</v>
      </c>
      <c r="S831">
        <f>IF(K831,M831*P831*C831*D831,"")</f>
        <v>0</v>
      </c>
      <c r="T831">
        <f>IF(K831,-IF(F831&gt;0,F831*Journal!$E831*P831*C831*D831,P831*E831),"")</f>
        <v>0</v>
      </c>
      <c r="U831">
        <f>IF(K831,IF(S831&gt;0,"W",IF(S831&lt;0,"L","B")),"")</f>
        <v>0</v>
      </c>
      <c r="V831">
        <f>IF(K831,S831+T831,"")</f>
        <v>0</v>
      </c>
      <c r="W831">
        <f>IF(K831,V831/O831,"")</f>
        <v>0</v>
      </c>
      <c r="X831">
        <f>IF(K831,M831/H831,"")</f>
        <v>0</v>
      </c>
      <c r="Y831">
        <f>IF(AND(OR(J831="OK",J831="OPEN"),ISNUMBER(Journal!$G831)),G831*(Journal!$G831-Journal!$E831)/H831,"")</f>
        <v>0</v>
      </c>
      <c r="Z831">
        <f>IF(AA831="","",IF(AND(ISNUMBER(Settings!$D$5),ISNUMBER(Settings!$E$5),IF(Settings!$D$5&lt;=Settings!$E$5,AND(AA831&gt;=Settings!$D$5,AA831&lt;Settings!$E$5),OR(AA831&gt;=Settings!$D$5,AA831&lt;Settings!$E$5))),Settings!$A$5,IF(AND(ISNUMBER(Settings!$D$6),ISNUMBER(Settings!$E$6),IF(Settings!$D$6&lt;=Settings!$E$6,AND(AA831&gt;=Settings!$D$6,AA831&lt;Settings!$E$6),OR(AA831&gt;=Settings!$D$6,AA831&lt;Settings!$E$6))),Settings!$A$6,IF(AND(ISNUMBER(Settings!$D$7),ISNUMBER(Settings!$E$7),IF(Settings!$D$7&lt;=Settings!$E$7,AND(AA831&gt;=Settings!$D$7,AA831&lt;Settings!$E$7),OR(AA831&gt;=Settings!$D$7,AA831&lt;Settings!$E$7))),Settings!$A$7,IF(AND(ISNUMBER(Settings!$D$8),ISNUMBER(Settings!$E$8),IF(Settings!$D$8&lt;=Settings!$E$8,AND(AA831&gt;=Settings!$D$8,AA831&lt;Settings!$E$8),OR(AA831&gt;=Settings!$D$8,AA831&lt;Settings!$E$8))),Settings!$A$8,IF(AND(ISNUMBER(Settings!$D$9),ISNUMBER(Settings!$E$9),IF(Settings!$D$9&lt;=Settings!$E$9,AND(AA831&gt;=Settings!$D$9,AA831&lt;Settings!$E$9),OR(AA831&gt;=Settings!$D$9,AA831&lt;Settings!$E$9))),Settings!$A$9,IF(AND(ISNUMBER(Settings!$D$10),ISNUMBER(Settings!$E$10),IF(Settings!$D$10&lt;=Settings!$E$10,AND(AA831&gt;=Settings!$D$10,AA831&lt;Settings!$E$10),OR(AA831&gt;=Settings!$D$10,AA831&lt;Settings!$E$10))),Settings!$A$10,"")))))))</f>
        <v>0</v>
      </c>
      <c r="AA831">
        <f>IF(AND(A831,ISNUMBER(Journal!$B831)),MOD(ROUND(MOD(Journal!$B831,1)*1440,0)-ROUND(Journal!$D$8*60,0),1440),"")</f>
        <v>0</v>
      </c>
      <c r="AB831">
        <f>IF(G831=1,"LONG",IF(G831=-1,"SHORT",""))</f>
        <v>0</v>
      </c>
      <c r="AC831">
        <f>AC830+IF(K831,1,0)</f>
        <v>0</v>
      </c>
      <c r="AD831">
        <f>IF(K831,AC831,"")</f>
        <v>0</v>
      </c>
      <c r="AE831">
        <f>J831="OPEN"</f>
        <v>0</v>
      </c>
      <c r="AF831">
        <f>AND(J831&lt;&gt;"",J831&lt;&gt;"OK",J831&lt;&gt;"OPEN")</f>
        <v>0</v>
      </c>
      <c r="AH831">
        <v>820</v>
      </c>
      <c r="AI831">
        <f>IF(AH831&gt;$AZ$11,"",IF(AH831=0,Journal!$D$3,INDEX($Q$11:$Q$1010,MATCH(AH831,$AD$11:$AD$1010,0))))</f>
        <v>0</v>
      </c>
      <c r="AJ831">
        <v>821</v>
      </c>
      <c r="AK831">
        <f>IF(AJ831&gt;$AZ$11,"",INDEX($P$11:$P$1010,MATCH(AJ831,$AD$11:$AD$1010,0)))</f>
        <v>0</v>
      </c>
    </row>
    <row r="832" spans="1:37">
      <c r="A832">
        <f>COUNTA(Journal!A832:M832)&gt;0</f>
        <v>0</v>
      </c>
      <c r="B832">
        <f>IF(Journal!$C832="",0,IFERROR(MATCH(Journal!$C832,Markets!$A$5:$A$154,0),0))</f>
        <v>0</v>
      </c>
      <c r="C832">
        <f>IF(B832&gt;0,INDEX(Markets!$C$5:$C$154,B832),"")</f>
        <v>0</v>
      </c>
      <c r="D832">
        <f>IF(B832&gt;0,INDEX(Markets!$F$5:$F$154,B832),"")</f>
        <v>0</v>
      </c>
      <c r="E832">
        <f>IF(B832&gt;0,IF(INDEX(Markets!$G$5:$G$154,B832)="",Journal!$D$4,INDEX(Markets!$G$5:$G$154,B832)),"")</f>
        <v>0</v>
      </c>
      <c r="F832">
        <f>IF(B832&gt;0,N(INDEX(Markets!$H$5:$H$154,B832)),0)</f>
        <v>0</v>
      </c>
      <c r="G832">
        <f>IF(Journal!$D832="LONG",1,IF(Journal!$D832="SHORT",-1,0))</f>
        <v>0</v>
      </c>
      <c r="H832">
        <f>IF(AND(ISNUMBER(Journal!$E832),ISNUMBER(Journal!$F832)),ABS(Journal!$E832-Journal!$F832),"")</f>
        <v>0</v>
      </c>
      <c r="I832">
        <f>IF(NOT(A832),"",IF(Journal!$C832="","INSTRUMENT MISSING",IF(B832=0,"UNKNOWN INSTRUMENT",IF(OR(NOT(ISNUMBER(C832)),NOT(ISNUMBER(D832))),"INSTRUMENT SPECS MISSING",IF(OR(C832&lt;=0,D832&lt;=0),"INSTRUMENT SPECS MISSING",IF(NOT(ISNUMBER(Journal!$E832)),"ENTRY MISSING",IF(NOT(ISNUMBER(Journal!$F832)),"SL MISSING",IF(Journal!$F832=Journal!$E832,"SL = ENTRY",IF(G832=0,"DIRECTION MISSING",IF(G832*(Journal!$E832-Journal!$F832)&lt;=0,"SL WRONG SIDE",IF(NOT(AND(ISNUMBER(Journal!$L832),Journal!$L832&gt;0)),IF(TRUE,"LOTS MISSING","RISK MISSING"),"")))))))))))</f>
        <v>0</v>
      </c>
      <c r="J832">
        <f>IF(NOT(A832),"",IF(I832&lt;&gt;"",I832,IF(AND(ISNUMBER(Journal!$G832),G832*(Journal!$G832-Journal!$E832)&lt;=0),"TP1 WRONG SIDE",IF(AND(ISNUMBER(Journal!$H832),G832*(Journal!$H832-Journal!$E832)&lt;=0),"TP2 WRONG SIDE",IF(AND(ISNUMBER(Journal!$I832),G832*(Journal!$I832-Journal!$E832)&lt;=0),"TP3 WRONG SIDE",IF(Journal!$K832="","OPEN",IF(AND(Journal!$M832&lt;&gt;"",OR(NOT(ISNUMBER(Journal!$M832)),Journal!$M832&lt;=0,Journal!$M832&gt;=1)),"TP1 % INVALID",IF(Journal!$K832="SL","OK",IF(Journal!$K832="TP",IF(ISNUMBER(Journal!$G832),"OK","TP1 MISSING"),IF(Journal!$K832="Manual exit",IF(ISNUMBER(Journal!$J832),"OK","MANUAL MISSING"),IF(Journal!$K832="TP1 + Breakeven",IF(ISNUMBER(Journal!$G832),"OK","TP1 MISSING"),IF(Journal!$K832="TP1 + Manual",IF(ISNUMBER(Journal!$G832),IF(ISNUMBER(Journal!$J832),"OK","MANUAL MISSING"),IF(ISNUMBER(Journal!$J832),"TP1 MISSING","TP1 &amp; MANUAL MISSING")),IF(Journal!$K832="Multiple TP",IF(ISNUMBER(Journal!$G832),IF(ISNUMBER(Journal!$H832),"OK","TP2 MISSING"),IF(ISNUMBER(Journal!$H832),"TP1 MISSING","TP1 &amp; TP2 MISSING")),"UNKNOWN OUTCOME")))))))))))))</f>
        <v>0</v>
      </c>
      <c r="K832">
        <f>J832="OK"</f>
        <v>0</v>
      </c>
      <c r="L832">
        <f>IF(ISNUMBER(Journal!$M832),Journal!$M832,0.5)</f>
        <v>0</v>
      </c>
      <c r="M832">
        <f>IF(NOT(K832),"",G832*IF(Journal!$K832="SL",Journal!$F832-Journal!$E832,IF(Journal!$K832="TP",Journal!$G832-Journal!$E832,IF(Journal!$K832="Manual exit",Journal!$J832-Journal!$E832,IF(Journal!$K832="TP1 + Breakeven",L832*(Journal!$G832-Journal!$E832),IF(Journal!$K832="TP1 + Manual",L832*(Journal!$G832-Journal!$E832)+(1-L832)*(Journal!$J832-Journal!$E832),(Journal!$G832+Journal!$H832+IF(ISNUMBER(Journal!$I832),Journal!$I832,0))/IF(ISNUMBER(Journal!$I832),3,2)-Journal!$E832))))))</f>
        <v>0</v>
      </c>
      <c r="N832">
        <f>IF(K832,Journal!$E832+G832*M832,"")</f>
        <v>0</v>
      </c>
      <c r="O832">
        <f>Q831</f>
        <v>0</v>
      </c>
      <c r="P832">
        <f>IF(OR(NOT(A832),I832&lt;&gt;""),"",Journal!$L832)</f>
        <v>0</v>
      </c>
      <c r="Q832">
        <f>O832+IF(K832,V832,0)</f>
        <v>0</v>
      </c>
      <c r="R832">
        <f>IF(P832="","",H832*P832*C832*D832)</f>
        <v>0</v>
      </c>
      <c r="S832">
        <f>IF(K832,M832*P832*C832*D832,"")</f>
        <v>0</v>
      </c>
      <c r="T832">
        <f>IF(K832,-IF(F832&gt;0,F832*Journal!$E832*P832*C832*D832,P832*E832),"")</f>
        <v>0</v>
      </c>
      <c r="U832">
        <f>IF(K832,IF(S832&gt;0,"W",IF(S832&lt;0,"L","B")),"")</f>
        <v>0</v>
      </c>
      <c r="V832">
        <f>IF(K832,S832+T832,"")</f>
        <v>0</v>
      </c>
      <c r="W832">
        <f>IF(K832,V832/O832,"")</f>
        <v>0</v>
      </c>
      <c r="X832">
        <f>IF(K832,M832/H832,"")</f>
        <v>0</v>
      </c>
      <c r="Y832">
        <f>IF(AND(OR(J832="OK",J832="OPEN"),ISNUMBER(Journal!$G832)),G832*(Journal!$G832-Journal!$E832)/H832,"")</f>
        <v>0</v>
      </c>
      <c r="Z832">
        <f>IF(AA832="","",IF(AND(ISNUMBER(Settings!$D$5),ISNUMBER(Settings!$E$5),IF(Settings!$D$5&lt;=Settings!$E$5,AND(AA832&gt;=Settings!$D$5,AA832&lt;Settings!$E$5),OR(AA832&gt;=Settings!$D$5,AA832&lt;Settings!$E$5))),Settings!$A$5,IF(AND(ISNUMBER(Settings!$D$6),ISNUMBER(Settings!$E$6),IF(Settings!$D$6&lt;=Settings!$E$6,AND(AA832&gt;=Settings!$D$6,AA832&lt;Settings!$E$6),OR(AA832&gt;=Settings!$D$6,AA832&lt;Settings!$E$6))),Settings!$A$6,IF(AND(ISNUMBER(Settings!$D$7),ISNUMBER(Settings!$E$7),IF(Settings!$D$7&lt;=Settings!$E$7,AND(AA832&gt;=Settings!$D$7,AA832&lt;Settings!$E$7),OR(AA832&gt;=Settings!$D$7,AA832&lt;Settings!$E$7))),Settings!$A$7,IF(AND(ISNUMBER(Settings!$D$8),ISNUMBER(Settings!$E$8),IF(Settings!$D$8&lt;=Settings!$E$8,AND(AA832&gt;=Settings!$D$8,AA832&lt;Settings!$E$8),OR(AA832&gt;=Settings!$D$8,AA832&lt;Settings!$E$8))),Settings!$A$8,IF(AND(ISNUMBER(Settings!$D$9),ISNUMBER(Settings!$E$9),IF(Settings!$D$9&lt;=Settings!$E$9,AND(AA832&gt;=Settings!$D$9,AA832&lt;Settings!$E$9),OR(AA832&gt;=Settings!$D$9,AA832&lt;Settings!$E$9))),Settings!$A$9,IF(AND(ISNUMBER(Settings!$D$10),ISNUMBER(Settings!$E$10),IF(Settings!$D$10&lt;=Settings!$E$10,AND(AA832&gt;=Settings!$D$10,AA832&lt;Settings!$E$10),OR(AA832&gt;=Settings!$D$10,AA832&lt;Settings!$E$10))),Settings!$A$10,"")))))))</f>
        <v>0</v>
      </c>
      <c r="AA832">
        <f>IF(AND(A832,ISNUMBER(Journal!$B832)),MOD(ROUND(MOD(Journal!$B832,1)*1440,0)-ROUND(Journal!$D$8*60,0),1440),"")</f>
        <v>0</v>
      </c>
      <c r="AB832">
        <f>IF(G832=1,"LONG",IF(G832=-1,"SHORT",""))</f>
        <v>0</v>
      </c>
      <c r="AC832">
        <f>AC831+IF(K832,1,0)</f>
        <v>0</v>
      </c>
      <c r="AD832">
        <f>IF(K832,AC832,"")</f>
        <v>0</v>
      </c>
      <c r="AE832">
        <f>J832="OPEN"</f>
        <v>0</v>
      </c>
      <c r="AF832">
        <f>AND(J832&lt;&gt;"",J832&lt;&gt;"OK",J832&lt;&gt;"OPEN")</f>
        <v>0</v>
      </c>
      <c r="AH832">
        <v>821</v>
      </c>
      <c r="AI832">
        <f>IF(AH832&gt;$AZ$11,"",IF(AH832=0,Journal!$D$3,INDEX($Q$11:$Q$1010,MATCH(AH832,$AD$11:$AD$1010,0))))</f>
        <v>0</v>
      </c>
      <c r="AJ832">
        <v>822</v>
      </c>
      <c r="AK832">
        <f>IF(AJ832&gt;$AZ$11,"",INDEX($P$11:$P$1010,MATCH(AJ832,$AD$11:$AD$1010,0)))</f>
        <v>0</v>
      </c>
    </row>
    <row r="833" spans="1:37">
      <c r="A833">
        <f>COUNTA(Journal!A833:M833)&gt;0</f>
        <v>0</v>
      </c>
      <c r="B833">
        <f>IF(Journal!$C833="",0,IFERROR(MATCH(Journal!$C833,Markets!$A$5:$A$154,0),0))</f>
        <v>0</v>
      </c>
      <c r="C833">
        <f>IF(B833&gt;0,INDEX(Markets!$C$5:$C$154,B833),"")</f>
        <v>0</v>
      </c>
      <c r="D833">
        <f>IF(B833&gt;0,INDEX(Markets!$F$5:$F$154,B833),"")</f>
        <v>0</v>
      </c>
      <c r="E833">
        <f>IF(B833&gt;0,IF(INDEX(Markets!$G$5:$G$154,B833)="",Journal!$D$4,INDEX(Markets!$G$5:$G$154,B833)),"")</f>
        <v>0</v>
      </c>
      <c r="F833">
        <f>IF(B833&gt;0,N(INDEX(Markets!$H$5:$H$154,B833)),0)</f>
        <v>0</v>
      </c>
      <c r="G833">
        <f>IF(Journal!$D833="LONG",1,IF(Journal!$D833="SHORT",-1,0))</f>
        <v>0</v>
      </c>
      <c r="H833">
        <f>IF(AND(ISNUMBER(Journal!$E833),ISNUMBER(Journal!$F833)),ABS(Journal!$E833-Journal!$F833),"")</f>
        <v>0</v>
      </c>
      <c r="I833">
        <f>IF(NOT(A833),"",IF(Journal!$C833="","INSTRUMENT MISSING",IF(B833=0,"UNKNOWN INSTRUMENT",IF(OR(NOT(ISNUMBER(C833)),NOT(ISNUMBER(D833))),"INSTRUMENT SPECS MISSING",IF(OR(C833&lt;=0,D833&lt;=0),"INSTRUMENT SPECS MISSING",IF(NOT(ISNUMBER(Journal!$E833)),"ENTRY MISSING",IF(NOT(ISNUMBER(Journal!$F833)),"SL MISSING",IF(Journal!$F833=Journal!$E833,"SL = ENTRY",IF(G833=0,"DIRECTION MISSING",IF(G833*(Journal!$E833-Journal!$F833)&lt;=0,"SL WRONG SIDE",IF(NOT(AND(ISNUMBER(Journal!$L833),Journal!$L833&gt;0)),IF(TRUE,"LOTS MISSING","RISK MISSING"),"")))))))))))</f>
        <v>0</v>
      </c>
      <c r="J833">
        <f>IF(NOT(A833),"",IF(I833&lt;&gt;"",I833,IF(AND(ISNUMBER(Journal!$G833),G833*(Journal!$G833-Journal!$E833)&lt;=0),"TP1 WRONG SIDE",IF(AND(ISNUMBER(Journal!$H833),G833*(Journal!$H833-Journal!$E833)&lt;=0),"TP2 WRONG SIDE",IF(AND(ISNUMBER(Journal!$I833),G833*(Journal!$I833-Journal!$E833)&lt;=0),"TP3 WRONG SIDE",IF(Journal!$K833="","OPEN",IF(AND(Journal!$M833&lt;&gt;"",OR(NOT(ISNUMBER(Journal!$M833)),Journal!$M833&lt;=0,Journal!$M833&gt;=1)),"TP1 % INVALID",IF(Journal!$K833="SL","OK",IF(Journal!$K833="TP",IF(ISNUMBER(Journal!$G833),"OK","TP1 MISSING"),IF(Journal!$K833="Manual exit",IF(ISNUMBER(Journal!$J833),"OK","MANUAL MISSING"),IF(Journal!$K833="TP1 + Breakeven",IF(ISNUMBER(Journal!$G833),"OK","TP1 MISSING"),IF(Journal!$K833="TP1 + Manual",IF(ISNUMBER(Journal!$G833),IF(ISNUMBER(Journal!$J833),"OK","MANUAL MISSING"),IF(ISNUMBER(Journal!$J833),"TP1 MISSING","TP1 &amp; MANUAL MISSING")),IF(Journal!$K833="Multiple TP",IF(ISNUMBER(Journal!$G833),IF(ISNUMBER(Journal!$H833),"OK","TP2 MISSING"),IF(ISNUMBER(Journal!$H833),"TP1 MISSING","TP1 &amp; TP2 MISSING")),"UNKNOWN OUTCOME")))))))))))))</f>
        <v>0</v>
      </c>
      <c r="K833">
        <f>J833="OK"</f>
        <v>0</v>
      </c>
      <c r="L833">
        <f>IF(ISNUMBER(Journal!$M833),Journal!$M833,0.5)</f>
        <v>0</v>
      </c>
      <c r="M833">
        <f>IF(NOT(K833),"",G833*IF(Journal!$K833="SL",Journal!$F833-Journal!$E833,IF(Journal!$K833="TP",Journal!$G833-Journal!$E833,IF(Journal!$K833="Manual exit",Journal!$J833-Journal!$E833,IF(Journal!$K833="TP1 + Breakeven",L833*(Journal!$G833-Journal!$E833),IF(Journal!$K833="TP1 + Manual",L833*(Journal!$G833-Journal!$E833)+(1-L833)*(Journal!$J833-Journal!$E833),(Journal!$G833+Journal!$H833+IF(ISNUMBER(Journal!$I833),Journal!$I833,0))/IF(ISNUMBER(Journal!$I833),3,2)-Journal!$E833))))))</f>
        <v>0</v>
      </c>
      <c r="N833">
        <f>IF(K833,Journal!$E833+G833*M833,"")</f>
        <v>0</v>
      </c>
      <c r="O833">
        <f>Q832</f>
        <v>0</v>
      </c>
      <c r="P833">
        <f>IF(OR(NOT(A833),I833&lt;&gt;""),"",Journal!$L833)</f>
        <v>0</v>
      </c>
      <c r="Q833">
        <f>O833+IF(K833,V833,0)</f>
        <v>0</v>
      </c>
      <c r="R833">
        <f>IF(P833="","",H833*P833*C833*D833)</f>
        <v>0</v>
      </c>
      <c r="S833">
        <f>IF(K833,M833*P833*C833*D833,"")</f>
        <v>0</v>
      </c>
      <c r="T833">
        <f>IF(K833,-IF(F833&gt;0,F833*Journal!$E833*P833*C833*D833,P833*E833),"")</f>
        <v>0</v>
      </c>
      <c r="U833">
        <f>IF(K833,IF(S833&gt;0,"W",IF(S833&lt;0,"L","B")),"")</f>
        <v>0</v>
      </c>
      <c r="V833">
        <f>IF(K833,S833+T833,"")</f>
        <v>0</v>
      </c>
      <c r="W833">
        <f>IF(K833,V833/O833,"")</f>
        <v>0</v>
      </c>
      <c r="X833">
        <f>IF(K833,M833/H833,"")</f>
        <v>0</v>
      </c>
      <c r="Y833">
        <f>IF(AND(OR(J833="OK",J833="OPEN"),ISNUMBER(Journal!$G833)),G833*(Journal!$G833-Journal!$E833)/H833,"")</f>
        <v>0</v>
      </c>
      <c r="Z833">
        <f>IF(AA833="","",IF(AND(ISNUMBER(Settings!$D$5),ISNUMBER(Settings!$E$5),IF(Settings!$D$5&lt;=Settings!$E$5,AND(AA833&gt;=Settings!$D$5,AA833&lt;Settings!$E$5),OR(AA833&gt;=Settings!$D$5,AA833&lt;Settings!$E$5))),Settings!$A$5,IF(AND(ISNUMBER(Settings!$D$6),ISNUMBER(Settings!$E$6),IF(Settings!$D$6&lt;=Settings!$E$6,AND(AA833&gt;=Settings!$D$6,AA833&lt;Settings!$E$6),OR(AA833&gt;=Settings!$D$6,AA833&lt;Settings!$E$6))),Settings!$A$6,IF(AND(ISNUMBER(Settings!$D$7),ISNUMBER(Settings!$E$7),IF(Settings!$D$7&lt;=Settings!$E$7,AND(AA833&gt;=Settings!$D$7,AA833&lt;Settings!$E$7),OR(AA833&gt;=Settings!$D$7,AA833&lt;Settings!$E$7))),Settings!$A$7,IF(AND(ISNUMBER(Settings!$D$8),ISNUMBER(Settings!$E$8),IF(Settings!$D$8&lt;=Settings!$E$8,AND(AA833&gt;=Settings!$D$8,AA833&lt;Settings!$E$8),OR(AA833&gt;=Settings!$D$8,AA833&lt;Settings!$E$8))),Settings!$A$8,IF(AND(ISNUMBER(Settings!$D$9),ISNUMBER(Settings!$E$9),IF(Settings!$D$9&lt;=Settings!$E$9,AND(AA833&gt;=Settings!$D$9,AA833&lt;Settings!$E$9),OR(AA833&gt;=Settings!$D$9,AA833&lt;Settings!$E$9))),Settings!$A$9,IF(AND(ISNUMBER(Settings!$D$10),ISNUMBER(Settings!$E$10),IF(Settings!$D$10&lt;=Settings!$E$10,AND(AA833&gt;=Settings!$D$10,AA833&lt;Settings!$E$10),OR(AA833&gt;=Settings!$D$10,AA833&lt;Settings!$E$10))),Settings!$A$10,"")))))))</f>
        <v>0</v>
      </c>
      <c r="AA833">
        <f>IF(AND(A833,ISNUMBER(Journal!$B833)),MOD(ROUND(MOD(Journal!$B833,1)*1440,0)-ROUND(Journal!$D$8*60,0),1440),"")</f>
        <v>0</v>
      </c>
      <c r="AB833">
        <f>IF(G833=1,"LONG",IF(G833=-1,"SHORT",""))</f>
        <v>0</v>
      </c>
      <c r="AC833">
        <f>AC832+IF(K833,1,0)</f>
        <v>0</v>
      </c>
      <c r="AD833">
        <f>IF(K833,AC833,"")</f>
        <v>0</v>
      </c>
      <c r="AE833">
        <f>J833="OPEN"</f>
        <v>0</v>
      </c>
      <c r="AF833">
        <f>AND(J833&lt;&gt;"",J833&lt;&gt;"OK",J833&lt;&gt;"OPEN")</f>
        <v>0</v>
      </c>
      <c r="AH833">
        <v>822</v>
      </c>
      <c r="AI833">
        <f>IF(AH833&gt;$AZ$11,"",IF(AH833=0,Journal!$D$3,INDEX($Q$11:$Q$1010,MATCH(AH833,$AD$11:$AD$1010,0))))</f>
        <v>0</v>
      </c>
      <c r="AJ833">
        <v>823</v>
      </c>
      <c r="AK833">
        <f>IF(AJ833&gt;$AZ$11,"",INDEX($P$11:$P$1010,MATCH(AJ833,$AD$11:$AD$1010,0)))</f>
        <v>0</v>
      </c>
    </row>
    <row r="834" spans="1:37">
      <c r="A834">
        <f>COUNTA(Journal!A834:M834)&gt;0</f>
        <v>0</v>
      </c>
      <c r="B834">
        <f>IF(Journal!$C834="",0,IFERROR(MATCH(Journal!$C834,Markets!$A$5:$A$154,0),0))</f>
        <v>0</v>
      </c>
      <c r="C834">
        <f>IF(B834&gt;0,INDEX(Markets!$C$5:$C$154,B834),"")</f>
        <v>0</v>
      </c>
      <c r="D834">
        <f>IF(B834&gt;0,INDEX(Markets!$F$5:$F$154,B834),"")</f>
        <v>0</v>
      </c>
      <c r="E834">
        <f>IF(B834&gt;0,IF(INDEX(Markets!$G$5:$G$154,B834)="",Journal!$D$4,INDEX(Markets!$G$5:$G$154,B834)),"")</f>
        <v>0</v>
      </c>
      <c r="F834">
        <f>IF(B834&gt;0,N(INDEX(Markets!$H$5:$H$154,B834)),0)</f>
        <v>0</v>
      </c>
      <c r="G834">
        <f>IF(Journal!$D834="LONG",1,IF(Journal!$D834="SHORT",-1,0))</f>
        <v>0</v>
      </c>
      <c r="H834">
        <f>IF(AND(ISNUMBER(Journal!$E834),ISNUMBER(Journal!$F834)),ABS(Journal!$E834-Journal!$F834),"")</f>
        <v>0</v>
      </c>
      <c r="I834">
        <f>IF(NOT(A834),"",IF(Journal!$C834="","INSTRUMENT MISSING",IF(B834=0,"UNKNOWN INSTRUMENT",IF(OR(NOT(ISNUMBER(C834)),NOT(ISNUMBER(D834))),"INSTRUMENT SPECS MISSING",IF(OR(C834&lt;=0,D834&lt;=0),"INSTRUMENT SPECS MISSING",IF(NOT(ISNUMBER(Journal!$E834)),"ENTRY MISSING",IF(NOT(ISNUMBER(Journal!$F834)),"SL MISSING",IF(Journal!$F834=Journal!$E834,"SL = ENTRY",IF(G834=0,"DIRECTION MISSING",IF(G834*(Journal!$E834-Journal!$F834)&lt;=0,"SL WRONG SIDE",IF(NOT(AND(ISNUMBER(Journal!$L834),Journal!$L834&gt;0)),IF(TRUE,"LOTS MISSING","RISK MISSING"),"")))))))))))</f>
        <v>0</v>
      </c>
      <c r="J834">
        <f>IF(NOT(A834),"",IF(I834&lt;&gt;"",I834,IF(AND(ISNUMBER(Journal!$G834),G834*(Journal!$G834-Journal!$E834)&lt;=0),"TP1 WRONG SIDE",IF(AND(ISNUMBER(Journal!$H834),G834*(Journal!$H834-Journal!$E834)&lt;=0),"TP2 WRONG SIDE",IF(AND(ISNUMBER(Journal!$I834),G834*(Journal!$I834-Journal!$E834)&lt;=0),"TP3 WRONG SIDE",IF(Journal!$K834="","OPEN",IF(AND(Journal!$M834&lt;&gt;"",OR(NOT(ISNUMBER(Journal!$M834)),Journal!$M834&lt;=0,Journal!$M834&gt;=1)),"TP1 % INVALID",IF(Journal!$K834="SL","OK",IF(Journal!$K834="TP",IF(ISNUMBER(Journal!$G834),"OK","TP1 MISSING"),IF(Journal!$K834="Manual exit",IF(ISNUMBER(Journal!$J834),"OK","MANUAL MISSING"),IF(Journal!$K834="TP1 + Breakeven",IF(ISNUMBER(Journal!$G834),"OK","TP1 MISSING"),IF(Journal!$K834="TP1 + Manual",IF(ISNUMBER(Journal!$G834),IF(ISNUMBER(Journal!$J834),"OK","MANUAL MISSING"),IF(ISNUMBER(Journal!$J834),"TP1 MISSING","TP1 &amp; MANUAL MISSING")),IF(Journal!$K834="Multiple TP",IF(ISNUMBER(Journal!$G834),IF(ISNUMBER(Journal!$H834),"OK","TP2 MISSING"),IF(ISNUMBER(Journal!$H834),"TP1 MISSING","TP1 &amp; TP2 MISSING")),"UNKNOWN OUTCOME")))))))))))))</f>
        <v>0</v>
      </c>
      <c r="K834">
        <f>J834="OK"</f>
        <v>0</v>
      </c>
      <c r="L834">
        <f>IF(ISNUMBER(Journal!$M834),Journal!$M834,0.5)</f>
        <v>0</v>
      </c>
      <c r="M834">
        <f>IF(NOT(K834),"",G834*IF(Journal!$K834="SL",Journal!$F834-Journal!$E834,IF(Journal!$K834="TP",Journal!$G834-Journal!$E834,IF(Journal!$K834="Manual exit",Journal!$J834-Journal!$E834,IF(Journal!$K834="TP1 + Breakeven",L834*(Journal!$G834-Journal!$E834),IF(Journal!$K834="TP1 + Manual",L834*(Journal!$G834-Journal!$E834)+(1-L834)*(Journal!$J834-Journal!$E834),(Journal!$G834+Journal!$H834+IF(ISNUMBER(Journal!$I834),Journal!$I834,0))/IF(ISNUMBER(Journal!$I834),3,2)-Journal!$E834))))))</f>
        <v>0</v>
      </c>
      <c r="N834">
        <f>IF(K834,Journal!$E834+G834*M834,"")</f>
        <v>0</v>
      </c>
      <c r="O834">
        <f>Q833</f>
        <v>0</v>
      </c>
      <c r="P834">
        <f>IF(OR(NOT(A834),I834&lt;&gt;""),"",Journal!$L834)</f>
        <v>0</v>
      </c>
      <c r="Q834">
        <f>O834+IF(K834,V834,0)</f>
        <v>0</v>
      </c>
      <c r="R834">
        <f>IF(P834="","",H834*P834*C834*D834)</f>
        <v>0</v>
      </c>
      <c r="S834">
        <f>IF(K834,M834*P834*C834*D834,"")</f>
        <v>0</v>
      </c>
      <c r="T834">
        <f>IF(K834,-IF(F834&gt;0,F834*Journal!$E834*P834*C834*D834,P834*E834),"")</f>
        <v>0</v>
      </c>
      <c r="U834">
        <f>IF(K834,IF(S834&gt;0,"W",IF(S834&lt;0,"L","B")),"")</f>
        <v>0</v>
      </c>
      <c r="V834">
        <f>IF(K834,S834+T834,"")</f>
        <v>0</v>
      </c>
      <c r="W834">
        <f>IF(K834,V834/O834,"")</f>
        <v>0</v>
      </c>
      <c r="X834">
        <f>IF(K834,M834/H834,"")</f>
        <v>0</v>
      </c>
      <c r="Y834">
        <f>IF(AND(OR(J834="OK",J834="OPEN"),ISNUMBER(Journal!$G834)),G834*(Journal!$G834-Journal!$E834)/H834,"")</f>
        <v>0</v>
      </c>
      <c r="Z834">
        <f>IF(AA834="","",IF(AND(ISNUMBER(Settings!$D$5),ISNUMBER(Settings!$E$5),IF(Settings!$D$5&lt;=Settings!$E$5,AND(AA834&gt;=Settings!$D$5,AA834&lt;Settings!$E$5),OR(AA834&gt;=Settings!$D$5,AA834&lt;Settings!$E$5))),Settings!$A$5,IF(AND(ISNUMBER(Settings!$D$6),ISNUMBER(Settings!$E$6),IF(Settings!$D$6&lt;=Settings!$E$6,AND(AA834&gt;=Settings!$D$6,AA834&lt;Settings!$E$6),OR(AA834&gt;=Settings!$D$6,AA834&lt;Settings!$E$6))),Settings!$A$6,IF(AND(ISNUMBER(Settings!$D$7),ISNUMBER(Settings!$E$7),IF(Settings!$D$7&lt;=Settings!$E$7,AND(AA834&gt;=Settings!$D$7,AA834&lt;Settings!$E$7),OR(AA834&gt;=Settings!$D$7,AA834&lt;Settings!$E$7))),Settings!$A$7,IF(AND(ISNUMBER(Settings!$D$8),ISNUMBER(Settings!$E$8),IF(Settings!$D$8&lt;=Settings!$E$8,AND(AA834&gt;=Settings!$D$8,AA834&lt;Settings!$E$8),OR(AA834&gt;=Settings!$D$8,AA834&lt;Settings!$E$8))),Settings!$A$8,IF(AND(ISNUMBER(Settings!$D$9),ISNUMBER(Settings!$E$9),IF(Settings!$D$9&lt;=Settings!$E$9,AND(AA834&gt;=Settings!$D$9,AA834&lt;Settings!$E$9),OR(AA834&gt;=Settings!$D$9,AA834&lt;Settings!$E$9))),Settings!$A$9,IF(AND(ISNUMBER(Settings!$D$10),ISNUMBER(Settings!$E$10),IF(Settings!$D$10&lt;=Settings!$E$10,AND(AA834&gt;=Settings!$D$10,AA834&lt;Settings!$E$10),OR(AA834&gt;=Settings!$D$10,AA834&lt;Settings!$E$10))),Settings!$A$10,"")))))))</f>
        <v>0</v>
      </c>
      <c r="AA834">
        <f>IF(AND(A834,ISNUMBER(Journal!$B834)),MOD(ROUND(MOD(Journal!$B834,1)*1440,0)-ROUND(Journal!$D$8*60,0),1440),"")</f>
        <v>0</v>
      </c>
      <c r="AB834">
        <f>IF(G834=1,"LONG",IF(G834=-1,"SHORT",""))</f>
        <v>0</v>
      </c>
      <c r="AC834">
        <f>AC833+IF(K834,1,0)</f>
        <v>0</v>
      </c>
      <c r="AD834">
        <f>IF(K834,AC834,"")</f>
        <v>0</v>
      </c>
      <c r="AE834">
        <f>J834="OPEN"</f>
        <v>0</v>
      </c>
      <c r="AF834">
        <f>AND(J834&lt;&gt;"",J834&lt;&gt;"OK",J834&lt;&gt;"OPEN")</f>
        <v>0</v>
      </c>
      <c r="AH834">
        <v>823</v>
      </c>
      <c r="AI834">
        <f>IF(AH834&gt;$AZ$11,"",IF(AH834=0,Journal!$D$3,INDEX($Q$11:$Q$1010,MATCH(AH834,$AD$11:$AD$1010,0))))</f>
        <v>0</v>
      </c>
      <c r="AJ834">
        <v>824</v>
      </c>
      <c r="AK834">
        <f>IF(AJ834&gt;$AZ$11,"",INDEX($P$11:$P$1010,MATCH(AJ834,$AD$11:$AD$1010,0)))</f>
        <v>0</v>
      </c>
    </row>
    <row r="835" spans="1:37">
      <c r="A835">
        <f>COUNTA(Journal!A835:M835)&gt;0</f>
        <v>0</v>
      </c>
      <c r="B835">
        <f>IF(Journal!$C835="",0,IFERROR(MATCH(Journal!$C835,Markets!$A$5:$A$154,0),0))</f>
        <v>0</v>
      </c>
      <c r="C835">
        <f>IF(B835&gt;0,INDEX(Markets!$C$5:$C$154,B835),"")</f>
        <v>0</v>
      </c>
      <c r="D835">
        <f>IF(B835&gt;0,INDEX(Markets!$F$5:$F$154,B835),"")</f>
        <v>0</v>
      </c>
      <c r="E835">
        <f>IF(B835&gt;0,IF(INDEX(Markets!$G$5:$G$154,B835)="",Journal!$D$4,INDEX(Markets!$G$5:$G$154,B835)),"")</f>
        <v>0</v>
      </c>
      <c r="F835">
        <f>IF(B835&gt;0,N(INDEX(Markets!$H$5:$H$154,B835)),0)</f>
        <v>0</v>
      </c>
      <c r="G835">
        <f>IF(Journal!$D835="LONG",1,IF(Journal!$D835="SHORT",-1,0))</f>
        <v>0</v>
      </c>
      <c r="H835">
        <f>IF(AND(ISNUMBER(Journal!$E835),ISNUMBER(Journal!$F835)),ABS(Journal!$E835-Journal!$F835),"")</f>
        <v>0</v>
      </c>
      <c r="I835">
        <f>IF(NOT(A835),"",IF(Journal!$C835="","INSTRUMENT MISSING",IF(B835=0,"UNKNOWN INSTRUMENT",IF(OR(NOT(ISNUMBER(C835)),NOT(ISNUMBER(D835))),"INSTRUMENT SPECS MISSING",IF(OR(C835&lt;=0,D835&lt;=0),"INSTRUMENT SPECS MISSING",IF(NOT(ISNUMBER(Journal!$E835)),"ENTRY MISSING",IF(NOT(ISNUMBER(Journal!$F835)),"SL MISSING",IF(Journal!$F835=Journal!$E835,"SL = ENTRY",IF(G835=0,"DIRECTION MISSING",IF(G835*(Journal!$E835-Journal!$F835)&lt;=0,"SL WRONG SIDE",IF(NOT(AND(ISNUMBER(Journal!$L835),Journal!$L835&gt;0)),IF(TRUE,"LOTS MISSING","RISK MISSING"),"")))))))))))</f>
        <v>0</v>
      </c>
      <c r="J835">
        <f>IF(NOT(A835),"",IF(I835&lt;&gt;"",I835,IF(AND(ISNUMBER(Journal!$G835),G835*(Journal!$G835-Journal!$E835)&lt;=0),"TP1 WRONG SIDE",IF(AND(ISNUMBER(Journal!$H835),G835*(Journal!$H835-Journal!$E835)&lt;=0),"TP2 WRONG SIDE",IF(AND(ISNUMBER(Journal!$I835),G835*(Journal!$I835-Journal!$E835)&lt;=0),"TP3 WRONG SIDE",IF(Journal!$K835="","OPEN",IF(AND(Journal!$M835&lt;&gt;"",OR(NOT(ISNUMBER(Journal!$M835)),Journal!$M835&lt;=0,Journal!$M835&gt;=1)),"TP1 % INVALID",IF(Journal!$K835="SL","OK",IF(Journal!$K835="TP",IF(ISNUMBER(Journal!$G835),"OK","TP1 MISSING"),IF(Journal!$K835="Manual exit",IF(ISNUMBER(Journal!$J835),"OK","MANUAL MISSING"),IF(Journal!$K835="TP1 + Breakeven",IF(ISNUMBER(Journal!$G835),"OK","TP1 MISSING"),IF(Journal!$K835="TP1 + Manual",IF(ISNUMBER(Journal!$G835),IF(ISNUMBER(Journal!$J835),"OK","MANUAL MISSING"),IF(ISNUMBER(Journal!$J835),"TP1 MISSING","TP1 &amp; MANUAL MISSING")),IF(Journal!$K835="Multiple TP",IF(ISNUMBER(Journal!$G835),IF(ISNUMBER(Journal!$H835),"OK","TP2 MISSING"),IF(ISNUMBER(Journal!$H835),"TP1 MISSING","TP1 &amp; TP2 MISSING")),"UNKNOWN OUTCOME")))))))))))))</f>
        <v>0</v>
      </c>
      <c r="K835">
        <f>J835="OK"</f>
        <v>0</v>
      </c>
      <c r="L835">
        <f>IF(ISNUMBER(Journal!$M835),Journal!$M835,0.5)</f>
        <v>0</v>
      </c>
      <c r="M835">
        <f>IF(NOT(K835),"",G835*IF(Journal!$K835="SL",Journal!$F835-Journal!$E835,IF(Journal!$K835="TP",Journal!$G835-Journal!$E835,IF(Journal!$K835="Manual exit",Journal!$J835-Journal!$E835,IF(Journal!$K835="TP1 + Breakeven",L835*(Journal!$G835-Journal!$E835),IF(Journal!$K835="TP1 + Manual",L835*(Journal!$G835-Journal!$E835)+(1-L835)*(Journal!$J835-Journal!$E835),(Journal!$G835+Journal!$H835+IF(ISNUMBER(Journal!$I835),Journal!$I835,0))/IF(ISNUMBER(Journal!$I835),3,2)-Journal!$E835))))))</f>
        <v>0</v>
      </c>
      <c r="N835">
        <f>IF(K835,Journal!$E835+G835*M835,"")</f>
        <v>0</v>
      </c>
      <c r="O835">
        <f>Q834</f>
        <v>0</v>
      </c>
      <c r="P835">
        <f>IF(OR(NOT(A835),I835&lt;&gt;""),"",Journal!$L835)</f>
        <v>0</v>
      </c>
      <c r="Q835">
        <f>O835+IF(K835,V835,0)</f>
        <v>0</v>
      </c>
      <c r="R835">
        <f>IF(P835="","",H835*P835*C835*D835)</f>
        <v>0</v>
      </c>
      <c r="S835">
        <f>IF(K835,M835*P835*C835*D835,"")</f>
        <v>0</v>
      </c>
      <c r="T835">
        <f>IF(K835,-IF(F835&gt;0,F835*Journal!$E835*P835*C835*D835,P835*E835),"")</f>
        <v>0</v>
      </c>
      <c r="U835">
        <f>IF(K835,IF(S835&gt;0,"W",IF(S835&lt;0,"L","B")),"")</f>
        <v>0</v>
      </c>
      <c r="V835">
        <f>IF(K835,S835+T835,"")</f>
        <v>0</v>
      </c>
      <c r="W835">
        <f>IF(K835,V835/O835,"")</f>
        <v>0</v>
      </c>
      <c r="X835">
        <f>IF(K835,M835/H835,"")</f>
        <v>0</v>
      </c>
      <c r="Y835">
        <f>IF(AND(OR(J835="OK",J835="OPEN"),ISNUMBER(Journal!$G835)),G835*(Journal!$G835-Journal!$E835)/H835,"")</f>
        <v>0</v>
      </c>
      <c r="Z835">
        <f>IF(AA835="","",IF(AND(ISNUMBER(Settings!$D$5),ISNUMBER(Settings!$E$5),IF(Settings!$D$5&lt;=Settings!$E$5,AND(AA835&gt;=Settings!$D$5,AA835&lt;Settings!$E$5),OR(AA835&gt;=Settings!$D$5,AA835&lt;Settings!$E$5))),Settings!$A$5,IF(AND(ISNUMBER(Settings!$D$6),ISNUMBER(Settings!$E$6),IF(Settings!$D$6&lt;=Settings!$E$6,AND(AA835&gt;=Settings!$D$6,AA835&lt;Settings!$E$6),OR(AA835&gt;=Settings!$D$6,AA835&lt;Settings!$E$6))),Settings!$A$6,IF(AND(ISNUMBER(Settings!$D$7),ISNUMBER(Settings!$E$7),IF(Settings!$D$7&lt;=Settings!$E$7,AND(AA835&gt;=Settings!$D$7,AA835&lt;Settings!$E$7),OR(AA835&gt;=Settings!$D$7,AA835&lt;Settings!$E$7))),Settings!$A$7,IF(AND(ISNUMBER(Settings!$D$8),ISNUMBER(Settings!$E$8),IF(Settings!$D$8&lt;=Settings!$E$8,AND(AA835&gt;=Settings!$D$8,AA835&lt;Settings!$E$8),OR(AA835&gt;=Settings!$D$8,AA835&lt;Settings!$E$8))),Settings!$A$8,IF(AND(ISNUMBER(Settings!$D$9),ISNUMBER(Settings!$E$9),IF(Settings!$D$9&lt;=Settings!$E$9,AND(AA835&gt;=Settings!$D$9,AA835&lt;Settings!$E$9),OR(AA835&gt;=Settings!$D$9,AA835&lt;Settings!$E$9))),Settings!$A$9,IF(AND(ISNUMBER(Settings!$D$10),ISNUMBER(Settings!$E$10),IF(Settings!$D$10&lt;=Settings!$E$10,AND(AA835&gt;=Settings!$D$10,AA835&lt;Settings!$E$10),OR(AA835&gt;=Settings!$D$10,AA835&lt;Settings!$E$10))),Settings!$A$10,"")))))))</f>
        <v>0</v>
      </c>
      <c r="AA835">
        <f>IF(AND(A835,ISNUMBER(Journal!$B835)),MOD(ROUND(MOD(Journal!$B835,1)*1440,0)-ROUND(Journal!$D$8*60,0),1440),"")</f>
        <v>0</v>
      </c>
      <c r="AB835">
        <f>IF(G835=1,"LONG",IF(G835=-1,"SHORT",""))</f>
        <v>0</v>
      </c>
      <c r="AC835">
        <f>AC834+IF(K835,1,0)</f>
        <v>0</v>
      </c>
      <c r="AD835">
        <f>IF(K835,AC835,"")</f>
        <v>0</v>
      </c>
      <c r="AE835">
        <f>J835="OPEN"</f>
        <v>0</v>
      </c>
      <c r="AF835">
        <f>AND(J835&lt;&gt;"",J835&lt;&gt;"OK",J835&lt;&gt;"OPEN")</f>
        <v>0</v>
      </c>
      <c r="AH835">
        <v>824</v>
      </c>
      <c r="AI835">
        <f>IF(AH835&gt;$AZ$11,"",IF(AH835=0,Journal!$D$3,INDEX($Q$11:$Q$1010,MATCH(AH835,$AD$11:$AD$1010,0))))</f>
        <v>0</v>
      </c>
      <c r="AJ835">
        <v>825</v>
      </c>
      <c r="AK835">
        <f>IF(AJ835&gt;$AZ$11,"",INDEX($P$11:$P$1010,MATCH(AJ835,$AD$11:$AD$1010,0)))</f>
        <v>0</v>
      </c>
    </row>
    <row r="836" spans="1:37">
      <c r="A836">
        <f>COUNTA(Journal!A836:M836)&gt;0</f>
        <v>0</v>
      </c>
      <c r="B836">
        <f>IF(Journal!$C836="",0,IFERROR(MATCH(Journal!$C836,Markets!$A$5:$A$154,0),0))</f>
        <v>0</v>
      </c>
      <c r="C836">
        <f>IF(B836&gt;0,INDEX(Markets!$C$5:$C$154,B836),"")</f>
        <v>0</v>
      </c>
      <c r="D836">
        <f>IF(B836&gt;0,INDEX(Markets!$F$5:$F$154,B836),"")</f>
        <v>0</v>
      </c>
      <c r="E836">
        <f>IF(B836&gt;0,IF(INDEX(Markets!$G$5:$G$154,B836)="",Journal!$D$4,INDEX(Markets!$G$5:$G$154,B836)),"")</f>
        <v>0</v>
      </c>
      <c r="F836">
        <f>IF(B836&gt;0,N(INDEX(Markets!$H$5:$H$154,B836)),0)</f>
        <v>0</v>
      </c>
      <c r="G836">
        <f>IF(Journal!$D836="LONG",1,IF(Journal!$D836="SHORT",-1,0))</f>
        <v>0</v>
      </c>
      <c r="H836">
        <f>IF(AND(ISNUMBER(Journal!$E836),ISNUMBER(Journal!$F836)),ABS(Journal!$E836-Journal!$F836),"")</f>
        <v>0</v>
      </c>
      <c r="I836">
        <f>IF(NOT(A836),"",IF(Journal!$C836="","INSTRUMENT MISSING",IF(B836=0,"UNKNOWN INSTRUMENT",IF(OR(NOT(ISNUMBER(C836)),NOT(ISNUMBER(D836))),"INSTRUMENT SPECS MISSING",IF(OR(C836&lt;=0,D836&lt;=0),"INSTRUMENT SPECS MISSING",IF(NOT(ISNUMBER(Journal!$E836)),"ENTRY MISSING",IF(NOT(ISNUMBER(Journal!$F836)),"SL MISSING",IF(Journal!$F836=Journal!$E836,"SL = ENTRY",IF(G836=0,"DIRECTION MISSING",IF(G836*(Journal!$E836-Journal!$F836)&lt;=0,"SL WRONG SIDE",IF(NOT(AND(ISNUMBER(Journal!$L836),Journal!$L836&gt;0)),IF(TRUE,"LOTS MISSING","RISK MISSING"),"")))))))))))</f>
        <v>0</v>
      </c>
      <c r="J836">
        <f>IF(NOT(A836),"",IF(I836&lt;&gt;"",I836,IF(AND(ISNUMBER(Journal!$G836),G836*(Journal!$G836-Journal!$E836)&lt;=0),"TP1 WRONG SIDE",IF(AND(ISNUMBER(Journal!$H836),G836*(Journal!$H836-Journal!$E836)&lt;=0),"TP2 WRONG SIDE",IF(AND(ISNUMBER(Journal!$I836),G836*(Journal!$I836-Journal!$E836)&lt;=0),"TP3 WRONG SIDE",IF(Journal!$K836="","OPEN",IF(AND(Journal!$M836&lt;&gt;"",OR(NOT(ISNUMBER(Journal!$M836)),Journal!$M836&lt;=0,Journal!$M836&gt;=1)),"TP1 % INVALID",IF(Journal!$K836="SL","OK",IF(Journal!$K836="TP",IF(ISNUMBER(Journal!$G836),"OK","TP1 MISSING"),IF(Journal!$K836="Manual exit",IF(ISNUMBER(Journal!$J836),"OK","MANUAL MISSING"),IF(Journal!$K836="TP1 + Breakeven",IF(ISNUMBER(Journal!$G836),"OK","TP1 MISSING"),IF(Journal!$K836="TP1 + Manual",IF(ISNUMBER(Journal!$G836),IF(ISNUMBER(Journal!$J836),"OK","MANUAL MISSING"),IF(ISNUMBER(Journal!$J836),"TP1 MISSING","TP1 &amp; MANUAL MISSING")),IF(Journal!$K836="Multiple TP",IF(ISNUMBER(Journal!$G836),IF(ISNUMBER(Journal!$H836),"OK","TP2 MISSING"),IF(ISNUMBER(Journal!$H836),"TP1 MISSING","TP1 &amp; TP2 MISSING")),"UNKNOWN OUTCOME")))))))))))))</f>
        <v>0</v>
      </c>
      <c r="K836">
        <f>J836="OK"</f>
        <v>0</v>
      </c>
      <c r="L836">
        <f>IF(ISNUMBER(Journal!$M836),Journal!$M836,0.5)</f>
        <v>0</v>
      </c>
      <c r="M836">
        <f>IF(NOT(K836),"",G836*IF(Journal!$K836="SL",Journal!$F836-Journal!$E836,IF(Journal!$K836="TP",Journal!$G836-Journal!$E836,IF(Journal!$K836="Manual exit",Journal!$J836-Journal!$E836,IF(Journal!$K836="TP1 + Breakeven",L836*(Journal!$G836-Journal!$E836),IF(Journal!$K836="TP1 + Manual",L836*(Journal!$G836-Journal!$E836)+(1-L836)*(Journal!$J836-Journal!$E836),(Journal!$G836+Journal!$H836+IF(ISNUMBER(Journal!$I836),Journal!$I836,0))/IF(ISNUMBER(Journal!$I836),3,2)-Journal!$E836))))))</f>
        <v>0</v>
      </c>
      <c r="N836">
        <f>IF(K836,Journal!$E836+G836*M836,"")</f>
        <v>0</v>
      </c>
      <c r="O836">
        <f>Q835</f>
        <v>0</v>
      </c>
      <c r="P836">
        <f>IF(OR(NOT(A836),I836&lt;&gt;""),"",Journal!$L836)</f>
        <v>0</v>
      </c>
      <c r="Q836">
        <f>O836+IF(K836,V836,0)</f>
        <v>0</v>
      </c>
      <c r="R836">
        <f>IF(P836="","",H836*P836*C836*D836)</f>
        <v>0</v>
      </c>
      <c r="S836">
        <f>IF(K836,M836*P836*C836*D836,"")</f>
        <v>0</v>
      </c>
      <c r="T836">
        <f>IF(K836,-IF(F836&gt;0,F836*Journal!$E836*P836*C836*D836,P836*E836),"")</f>
        <v>0</v>
      </c>
      <c r="U836">
        <f>IF(K836,IF(S836&gt;0,"W",IF(S836&lt;0,"L","B")),"")</f>
        <v>0</v>
      </c>
      <c r="V836">
        <f>IF(K836,S836+T836,"")</f>
        <v>0</v>
      </c>
      <c r="W836">
        <f>IF(K836,V836/O836,"")</f>
        <v>0</v>
      </c>
      <c r="X836">
        <f>IF(K836,M836/H836,"")</f>
        <v>0</v>
      </c>
      <c r="Y836">
        <f>IF(AND(OR(J836="OK",J836="OPEN"),ISNUMBER(Journal!$G836)),G836*(Journal!$G836-Journal!$E836)/H836,"")</f>
        <v>0</v>
      </c>
      <c r="Z836">
        <f>IF(AA836="","",IF(AND(ISNUMBER(Settings!$D$5),ISNUMBER(Settings!$E$5),IF(Settings!$D$5&lt;=Settings!$E$5,AND(AA836&gt;=Settings!$D$5,AA836&lt;Settings!$E$5),OR(AA836&gt;=Settings!$D$5,AA836&lt;Settings!$E$5))),Settings!$A$5,IF(AND(ISNUMBER(Settings!$D$6),ISNUMBER(Settings!$E$6),IF(Settings!$D$6&lt;=Settings!$E$6,AND(AA836&gt;=Settings!$D$6,AA836&lt;Settings!$E$6),OR(AA836&gt;=Settings!$D$6,AA836&lt;Settings!$E$6))),Settings!$A$6,IF(AND(ISNUMBER(Settings!$D$7),ISNUMBER(Settings!$E$7),IF(Settings!$D$7&lt;=Settings!$E$7,AND(AA836&gt;=Settings!$D$7,AA836&lt;Settings!$E$7),OR(AA836&gt;=Settings!$D$7,AA836&lt;Settings!$E$7))),Settings!$A$7,IF(AND(ISNUMBER(Settings!$D$8),ISNUMBER(Settings!$E$8),IF(Settings!$D$8&lt;=Settings!$E$8,AND(AA836&gt;=Settings!$D$8,AA836&lt;Settings!$E$8),OR(AA836&gt;=Settings!$D$8,AA836&lt;Settings!$E$8))),Settings!$A$8,IF(AND(ISNUMBER(Settings!$D$9),ISNUMBER(Settings!$E$9),IF(Settings!$D$9&lt;=Settings!$E$9,AND(AA836&gt;=Settings!$D$9,AA836&lt;Settings!$E$9),OR(AA836&gt;=Settings!$D$9,AA836&lt;Settings!$E$9))),Settings!$A$9,IF(AND(ISNUMBER(Settings!$D$10),ISNUMBER(Settings!$E$10),IF(Settings!$D$10&lt;=Settings!$E$10,AND(AA836&gt;=Settings!$D$10,AA836&lt;Settings!$E$10),OR(AA836&gt;=Settings!$D$10,AA836&lt;Settings!$E$10))),Settings!$A$10,"")))))))</f>
        <v>0</v>
      </c>
      <c r="AA836">
        <f>IF(AND(A836,ISNUMBER(Journal!$B836)),MOD(ROUND(MOD(Journal!$B836,1)*1440,0)-ROUND(Journal!$D$8*60,0),1440),"")</f>
        <v>0</v>
      </c>
      <c r="AB836">
        <f>IF(G836=1,"LONG",IF(G836=-1,"SHORT",""))</f>
        <v>0</v>
      </c>
      <c r="AC836">
        <f>AC835+IF(K836,1,0)</f>
        <v>0</v>
      </c>
      <c r="AD836">
        <f>IF(K836,AC836,"")</f>
        <v>0</v>
      </c>
      <c r="AE836">
        <f>J836="OPEN"</f>
        <v>0</v>
      </c>
      <c r="AF836">
        <f>AND(J836&lt;&gt;"",J836&lt;&gt;"OK",J836&lt;&gt;"OPEN")</f>
        <v>0</v>
      </c>
      <c r="AH836">
        <v>825</v>
      </c>
      <c r="AI836">
        <f>IF(AH836&gt;$AZ$11,"",IF(AH836=0,Journal!$D$3,INDEX($Q$11:$Q$1010,MATCH(AH836,$AD$11:$AD$1010,0))))</f>
        <v>0</v>
      </c>
      <c r="AJ836">
        <v>826</v>
      </c>
      <c r="AK836">
        <f>IF(AJ836&gt;$AZ$11,"",INDEX($P$11:$P$1010,MATCH(AJ836,$AD$11:$AD$1010,0)))</f>
        <v>0</v>
      </c>
    </row>
    <row r="837" spans="1:37">
      <c r="A837">
        <f>COUNTA(Journal!A837:M837)&gt;0</f>
        <v>0</v>
      </c>
      <c r="B837">
        <f>IF(Journal!$C837="",0,IFERROR(MATCH(Journal!$C837,Markets!$A$5:$A$154,0),0))</f>
        <v>0</v>
      </c>
      <c r="C837">
        <f>IF(B837&gt;0,INDEX(Markets!$C$5:$C$154,B837),"")</f>
        <v>0</v>
      </c>
      <c r="D837">
        <f>IF(B837&gt;0,INDEX(Markets!$F$5:$F$154,B837),"")</f>
        <v>0</v>
      </c>
      <c r="E837">
        <f>IF(B837&gt;0,IF(INDEX(Markets!$G$5:$G$154,B837)="",Journal!$D$4,INDEX(Markets!$G$5:$G$154,B837)),"")</f>
        <v>0</v>
      </c>
      <c r="F837">
        <f>IF(B837&gt;0,N(INDEX(Markets!$H$5:$H$154,B837)),0)</f>
        <v>0</v>
      </c>
      <c r="G837">
        <f>IF(Journal!$D837="LONG",1,IF(Journal!$D837="SHORT",-1,0))</f>
        <v>0</v>
      </c>
      <c r="H837">
        <f>IF(AND(ISNUMBER(Journal!$E837),ISNUMBER(Journal!$F837)),ABS(Journal!$E837-Journal!$F837),"")</f>
        <v>0</v>
      </c>
      <c r="I837">
        <f>IF(NOT(A837),"",IF(Journal!$C837="","INSTRUMENT MISSING",IF(B837=0,"UNKNOWN INSTRUMENT",IF(OR(NOT(ISNUMBER(C837)),NOT(ISNUMBER(D837))),"INSTRUMENT SPECS MISSING",IF(OR(C837&lt;=0,D837&lt;=0),"INSTRUMENT SPECS MISSING",IF(NOT(ISNUMBER(Journal!$E837)),"ENTRY MISSING",IF(NOT(ISNUMBER(Journal!$F837)),"SL MISSING",IF(Journal!$F837=Journal!$E837,"SL = ENTRY",IF(G837=0,"DIRECTION MISSING",IF(G837*(Journal!$E837-Journal!$F837)&lt;=0,"SL WRONG SIDE",IF(NOT(AND(ISNUMBER(Journal!$L837),Journal!$L837&gt;0)),IF(TRUE,"LOTS MISSING","RISK MISSING"),"")))))))))))</f>
        <v>0</v>
      </c>
      <c r="J837">
        <f>IF(NOT(A837),"",IF(I837&lt;&gt;"",I837,IF(AND(ISNUMBER(Journal!$G837),G837*(Journal!$G837-Journal!$E837)&lt;=0),"TP1 WRONG SIDE",IF(AND(ISNUMBER(Journal!$H837),G837*(Journal!$H837-Journal!$E837)&lt;=0),"TP2 WRONG SIDE",IF(AND(ISNUMBER(Journal!$I837),G837*(Journal!$I837-Journal!$E837)&lt;=0),"TP3 WRONG SIDE",IF(Journal!$K837="","OPEN",IF(AND(Journal!$M837&lt;&gt;"",OR(NOT(ISNUMBER(Journal!$M837)),Journal!$M837&lt;=0,Journal!$M837&gt;=1)),"TP1 % INVALID",IF(Journal!$K837="SL","OK",IF(Journal!$K837="TP",IF(ISNUMBER(Journal!$G837),"OK","TP1 MISSING"),IF(Journal!$K837="Manual exit",IF(ISNUMBER(Journal!$J837),"OK","MANUAL MISSING"),IF(Journal!$K837="TP1 + Breakeven",IF(ISNUMBER(Journal!$G837),"OK","TP1 MISSING"),IF(Journal!$K837="TP1 + Manual",IF(ISNUMBER(Journal!$G837),IF(ISNUMBER(Journal!$J837),"OK","MANUAL MISSING"),IF(ISNUMBER(Journal!$J837),"TP1 MISSING","TP1 &amp; MANUAL MISSING")),IF(Journal!$K837="Multiple TP",IF(ISNUMBER(Journal!$G837),IF(ISNUMBER(Journal!$H837),"OK","TP2 MISSING"),IF(ISNUMBER(Journal!$H837),"TP1 MISSING","TP1 &amp; TP2 MISSING")),"UNKNOWN OUTCOME")))))))))))))</f>
        <v>0</v>
      </c>
      <c r="K837">
        <f>J837="OK"</f>
        <v>0</v>
      </c>
      <c r="L837">
        <f>IF(ISNUMBER(Journal!$M837),Journal!$M837,0.5)</f>
        <v>0</v>
      </c>
      <c r="M837">
        <f>IF(NOT(K837),"",G837*IF(Journal!$K837="SL",Journal!$F837-Journal!$E837,IF(Journal!$K837="TP",Journal!$G837-Journal!$E837,IF(Journal!$K837="Manual exit",Journal!$J837-Journal!$E837,IF(Journal!$K837="TP1 + Breakeven",L837*(Journal!$G837-Journal!$E837),IF(Journal!$K837="TP1 + Manual",L837*(Journal!$G837-Journal!$E837)+(1-L837)*(Journal!$J837-Journal!$E837),(Journal!$G837+Journal!$H837+IF(ISNUMBER(Journal!$I837),Journal!$I837,0))/IF(ISNUMBER(Journal!$I837),3,2)-Journal!$E837))))))</f>
        <v>0</v>
      </c>
      <c r="N837">
        <f>IF(K837,Journal!$E837+G837*M837,"")</f>
        <v>0</v>
      </c>
      <c r="O837">
        <f>Q836</f>
        <v>0</v>
      </c>
      <c r="P837">
        <f>IF(OR(NOT(A837),I837&lt;&gt;""),"",Journal!$L837)</f>
        <v>0</v>
      </c>
      <c r="Q837">
        <f>O837+IF(K837,V837,0)</f>
        <v>0</v>
      </c>
      <c r="R837">
        <f>IF(P837="","",H837*P837*C837*D837)</f>
        <v>0</v>
      </c>
      <c r="S837">
        <f>IF(K837,M837*P837*C837*D837,"")</f>
        <v>0</v>
      </c>
      <c r="T837">
        <f>IF(K837,-IF(F837&gt;0,F837*Journal!$E837*P837*C837*D837,P837*E837),"")</f>
        <v>0</v>
      </c>
      <c r="U837">
        <f>IF(K837,IF(S837&gt;0,"W",IF(S837&lt;0,"L","B")),"")</f>
        <v>0</v>
      </c>
      <c r="V837">
        <f>IF(K837,S837+T837,"")</f>
        <v>0</v>
      </c>
      <c r="W837">
        <f>IF(K837,V837/O837,"")</f>
        <v>0</v>
      </c>
      <c r="X837">
        <f>IF(K837,M837/H837,"")</f>
        <v>0</v>
      </c>
      <c r="Y837">
        <f>IF(AND(OR(J837="OK",J837="OPEN"),ISNUMBER(Journal!$G837)),G837*(Journal!$G837-Journal!$E837)/H837,"")</f>
        <v>0</v>
      </c>
      <c r="Z837">
        <f>IF(AA837="","",IF(AND(ISNUMBER(Settings!$D$5),ISNUMBER(Settings!$E$5),IF(Settings!$D$5&lt;=Settings!$E$5,AND(AA837&gt;=Settings!$D$5,AA837&lt;Settings!$E$5),OR(AA837&gt;=Settings!$D$5,AA837&lt;Settings!$E$5))),Settings!$A$5,IF(AND(ISNUMBER(Settings!$D$6),ISNUMBER(Settings!$E$6),IF(Settings!$D$6&lt;=Settings!$E$6,AND(AA837&gt;=Settings!$D$6,AA837&lt;Settings!$E$6),OR(AA837&gt;=Settings!$D$6,AA837&lt;Settings!$E$6))),Settings!$A$6,IF(AND(ISNUMBER(Settings!$D$7),ISNUMBER(Settings!$E$7),IF(Settings!$D$7&lt;=Settings!$E$7,AND(AA837&gt;=Settings!$D$7,AA837&lt;Settings!$E$7),OR(AA837&gt;=Settings!$D$7,AA837&lt;Settings!$E$7))),Settings!$A$7,IF(AND(ISNUMBER(Settings!$D$8),ISNUMBER(Settings!$E$8),IF(Settings!$D$8&lt;=Settings!$E$8,AND(AA837&gt;=Settings!$D$8,AA837&lt;Settings!$E$8),OR(AA837&gt;=Settings!$D$8,AA837&lt;Settings!$E$8))),Settings!$A$8,IF(AND(ISNUMBER(Settings!$D$9),ISNUMBER(Settings!$E$9),IF(Settings!$D$9&lt;=Settings!$E$9,AND(AA837&gt;=Settings!$D$9,AA837&lt;Settings!$E$9),OR(AA837&gt;=Settings!$D$9,AA837&lt;Settings!$E$9))),Settings!$A$9,IF(AND(ISNUMBER(Settings!$D$10),ISNUMBER(Settings!$E$10),IF(Settings!$D$10&lt;=Settings!$E$10,AND(AA837&gt;=Settings!$D$10,AA837&lt;Settings!$E$10),OR(AA837&gt;=Settings!$D$10,AA837&lt;Settings!$E$10))),Settings!$A$10,"")))))))</f>
        <v>0</v>
      </c>
      <c r="AA837">
        <f>IF(AND(A837,ISNUMBER(Journal!$B837)),MOD(ROUND(MOD(Journal!$B837,1)*1440,0)-ROUND(Journal!$D$8*60,0),1440),"")</f>
        <v>0</v>
      </c>
      <c r="AB837">
        <f>IF(G837=1,"LONG",IF(G837=-1,"SHORT",""))</f>
        <v>0</v>
      </c>
      <c r="AC837">
        <f>AC836+IF(K837,1,0)</f>
        <v>0</v>
      </c>
      <c r="AD837">
        <f>IF(K837,AC837,"")</f>
        <v>0</v>
      </c>
      <c r="AE837">
        <f>J837="OPEN"</f>
        <v>0</v>
      </c>
      <c r="AF837">
        <f>AND(J837&lt;&gt;"",J837&lt;&gt;"OK",J837&lt;&gt;"OPEN")</f>
        <v>0</v>
      </c>
      <c r="AH837">
        <v>826</v>
      </c>
      <c r="AI837">
        <f>IF(AH837&gt;$AZ$11,"",IF(AH837=0,Journal!$D$3,INDEX($Q$11:$Q$1010,MATCH(AH837,$AD$11:$AD$1010,0))))</f>
        <v>0</v>
      </c>
      <c r="AJ837">
        <v>827</v>
      </c>
      <c r="AK837">
        <f>IF(AJ837&gt;$AZ$11,"",INDEX($P$11:$P$1010,MATCH(AJ837,$AD$11:$AD$1010,0)))</f>
        <v>0</v>
      </c>
    </row>
    <row r="838" spans="1:37">
      <c r="A838">
        <f>COUNTA(Journal!A838:M838)&gt;0</f>
        <v>0</v>
      </c>
      <c r="B838">
        <f>IF(Journal!$C838="",0,IFERROR(MATCH(Journal!$C838,Markets!$A$5:$A$154,0),0))</f>
        <v>0</v>
      </c>
      <c r="C838">
        <f>IF(B838&gt;0,INDEX(Markets!$C$5:$C$154,B838),"")</f>
        <v>0</v>
      </c>
      <c r="D838">
        <f>IF(B838&gt;0,INDEX(Markets!$F$5:$F$154,B838),"")</f>
        <v>0</v>
      </c>
      <c r="E838">
        <f>IF(B838&gt;0,IF(INDEX(Markets!$G$5:$G$154,B838)="",Journal!$D$4,INDEX(Markets!$G$5:$G$154,B838)),"")</f>
        <v>0</v>
      </c>
      <c r="F838">
        <f>IF(B838&gt;0,N(INDEX(Markets!$H$5:$H$154,B838)),0)</f>
        <v>0</v>
      </c>
      <c r="G838">
        <f>IF(Journal!$D838="LONG",1,IF(Journal!$D838="SHORT",-1,0))</f>
        <v>0</v>
      </c>
      <c r="H838">
        <f>IF(AND(ISNUMBER(Journal!$E838),ISNUMBER(Journal!$F838)),ABS(Journal!$E838-Journal!$F838),"")</f>
        <v>0</v>
      </c>
      <c r="I838">
        <f>IF(NOT(A838),"",IF(Journal!$C838="","INSTRUMENT MISSING",IF(B838=0,"UNKNOWN INSTRUMENT",IF(OR(NOT(ISNUMBER(C838)),NOT(ISNUMBER(D838))),"INSTRUMENT SPECS MISSING",IF(OR(C838&lt;=0,D838&lt;=0),"INSTRUMENT SPECS MISSING",IF(NOT(ISNUMBER(Journal!$E838)),"ENTRY MISSING",IF(NOT(ISNUMBER(Journal!$F838)),"SL MISSING",IF(Journal!$F838=Journal!$E838,"SL = ENTRY",IF(G838=0,"DIRECTION MISSING",IF(G838*(Journal!$E838-Journal!$F838)&lt;=0,"SL WRONG SIDE",IF(NOT(AND(ISNUMBER(Journal!$L838),Journal!$L838&gt;0)),IF(TRUE,"LOTS MISSING","RISK MISSING"),"")))))))))))</f>
        <v>0</v>
      </c>
      <c r="J838">
        <f>IF(NOT(A838),"",IF(I838&lt;&gt;"",I838,IF(AND(ISNUMBER(Journal!$G838),G838*(Journal!$G838-Journal!$E838)&lt;=0),"TP1 WRONG SIDE",IF(AND(ISNUMBER(Journal!$H838),G838*(Journal!$H838-Journal!$E838)&lt;=0),"TP2 WRONG SIDE",IF(AND(ISNUMBER(Journal!$I838),G838*(Journal!$I838-Journal!$E838)&lt;=0),"TP3 WRONG SIDE",IF(Journal!$K838="","OPEN",IF(AND(Journal!$M838&lt;&gt;"",OR(NOT(ISNUMBER(Journal!$M838)),Journal!$M838&lt;=0,Journal!$M838&gt;=1)),"TP1 % INVALID",IF(Journal!$K838="SL","OK",IF(Journal!$K838="TP",IF(ISNUMBER(Journal!$G838),"OK","TP1 MISSING"),IF(Journal!$K838="Manual exit",IF(ISNUMBER(Journal!$J838),"OK","MANUAL MISSING"),IF(Journal!$K838="TP1 + Breakeven",IF(ISNUMBER(Journal!$G838),"OK","TP1 MISSING"),IF(Journal!$K838="TP1 + Manual",IF(ISNUMBER(Journal!$G838),IF(ISNUMBER(Journal!$J838),"OK","MANUAL MISSING"),IF(ISNUMBER(Journal!$J838),"TP1 MISSING","TP1 &amp; MANUAL MISSING")),IF(Journal!$K838="Multiple TP",IF(ISNUMBER(Journal!$G838),IF(ISNUMBER(Journal!$H838),"OK","TP2 MISSING"),IF(ISNUMBER(Journal!$H838),"TP1 MISSING","TP1 &amp; TP2 MISSING")),"UNKNOWN OUTCOME")))))))))))))</f>
        <v>0</v>
      </c>
      <c r="K838">
        <f>J838="OK"</f>
        <v>0</v>
      </c>
      <c r="L838">
        <f>IF(ISNUMBER(Journal!$M838),Journal!$M838,0.5)</f>
        <v>0</v>
      </c>
      <c r="M838">
        <f>IF(NOT(K838),"",G838*IF(Journal!$K838="SL",Journal!$F838-Journal!$E838,IF(Journal!$K838="TP",Journal!$G838-Journal!$E838,IF(Journal!$K838="Manual exit",Journal!$J838-Journal!$E838,IF(Journal!$K838="TP1 + Breakeven",L838*(Journal!$G838-Journal!$E838),IF(Journal!$K838="TP1 + Manual",L838*(Journal!$G838-Journal!$E838)+(1-L838)*(Journal!$J838-Journal!$E838),(Journal!$G838+Journal!$H838+IF(ISNUMBER(Journal!$I838),Journal!$I838,0))/IF(ISNUMBER(Journal!$I838),3,2)-Journal!$E838))))))</f>
        <v>0</v>
      </c>
      <c r="N838">
        <f>IF(K838,Journal!$E838+G838*M838,"")</f>
        <v>0</v>
      </c>
      <c r="O838">
        <f>Q837</f>
        <v>0</v>
      </c>
      <c r="P838">
        <f>IF(OR(NOT(A838),I838&lt;&gt;""),"",Journal!$L838)</f>
        <v>0</v>
      </c>
      <c r="Q838">
        <f>O838+IF(K838,V838,0)</f>
        <v>0</v>
      </c>
      <c r="R838">
        <f>IF(P838="","",H838*P838*C838*D838)</f>
        <v>0</v>
      </c>
      <c r="S838">
        <f>IF(K838,M838*P838*C838*D838,"")</f>
        <v>0</v>
      </c>
      <c r="T838">
        <f>IF(K838,-IF(F838&gt;0,F838*Journal!$E838*P838*C838*D838,P838*E838),"")</f>
        <v>0</v>
      </c>
      <c r="U838">
        <f>IF(K838,IF(S838&gt;0,"W",IF(S838&lt;0,"L","B")),"")</f>
        <v>0</v>
      </c>
      <c r="V838">
        <f>IF(K838,S838+T838,"")</f>
        <v>0</v>
      </c>
      <c r="W838">
        <f>IF(K838,V838/O838,"")</f>
        <v>0</v>
      </c>
      <c r="X838">
        <f>IF(K838,M838/H838,"")</f>
        <v>0</v>
      </c>
      <c r="Y838">
        <f>IF(AND(OR(J838="OK",J838="OPEN"),ISNUMBER(Journal!$G838)),G838*(Journal!$G838-Journal!$E838)/H838,"")</f>
        <v>0</v>
      </c>
      <c r="Z838">
        <f>IF(AA838="","",IF(AND(ISNUMBER(Settings!$D$5),ISNUMBER(Settings!$E$5),IF(Settings!$D$5&lt;=Settings!$E$5,AND(AA838&gt;=Settings!$D$5,AA838&lt;Settings!$E$5),OR(AA838&gt;=Settings!$D$5,AA838&lt;Settings!$E$5))),Settings!$A$5,IF(AND(ISNUMBER(Settings!$D$6),ISNUMBER(Settings!$E$6),IF(Settings!$D$6&lt;=Settings!$E$6,AND(AA838&gt;=Settings!$D$6,AA838&lt;Settings!$E$6),OR(AA838&gt;=Settings!$D$6,AA838&lt;Settings!$E$6))),Settings!$A$6,IF(AND(ISNUMBER(Settings!$D$7),ISNUMBER(Settings!$E$7),IF(Settings!$D$7&lt;=Settings!$E$7,AND(AA838&gt;=Settings!$D$7,AA838&lt;Settings!$E$7),OR(AA838&gt;=Settings!$D$7,AA838&lt;Settings!$E$7))),Settings!$A$7,IF(AND(ISNUMBER(Settings!$D$8),ISNUMBER(Settings!$E$8),IF(Settings!$D$8&lt;=Settings!$E$8,AND(AA838&gt;=Settings!$D$8,AA838&lt;Settings!$E$8),OR(AA838&gt;=Settings!$D$8,AA838&lt;Settings!$E$8))),Settings!$A$8,IF(AND(ISNUMBER(Settings!$D$9),ISNUMBER(Settings!$E$9),IF(Settings!$D$9&lt;=Settings!$E$9,AND(AA838&gt;=Settings!$D$9,AA838&lt;Settings!$E$9),OR(AA838&gt;=Settings!$D$9,AA838&lt;Settings!$E$9))),Settings!$A$9,IF(AND(ISNUMBER(Settings!$D$10),ISNUMBER(Settings!$E$10),IF(Settings!$D$10&lt;=Settings!$E$10,AND(AA838&gt;=Settings!$D$10,AA838&lt;Settings!$E$10),OR(AA838&gt;=Settings!$D$10,AA838&lt;Settings!$E$10))),Settings!$A$10,"")))))))</f>
        <v>0</v>
      </c>
      <c r="AA838">
        <f>IF(AND(A838,ISNUMBER(Journal!$B838)),MOD(ROUND(MOD(Journal!$B838,1)*1440,0)-ROUND(Journal!$D$8*60,0),1440),"")</f>
        <v>0</v>
      </c>
      <c r="AB838">
        <f>IF(G838=1,"LONG",IF(G838=-1,"SHORT",""))</f>
        <v>0</v>
      </c>
      <c r="AC838">
        <f>AC837+IF(K838,1,0)</f>
        <v>0</v>
      </c>
      <c r="AD838">
        <f>IF(K838,AC838,"")</f>
        <v>0</v>
      </c>
      <c r="AE838">
        <f>J838="OPEN"</f>
        <v>0</v>
      </c>
      <c r="AF838">
        <f>AND(J838&lt;&gt;"",J838&lt;&gt;"OK",J838&lt;&gt;"OPEN")</f>
        <v>0</v>
      </c>
      <c r="AH838">
        <v>827</v>
      </c>
      <c r="AI838">
        <f>IF(AH838&gt;$AZ$11,"",IF(AH838=0,Journal!$D$3,INDEX($Q$11:$Q$1010,MATCH(AH838,$AD$11:$AD$1010,0))))</f>
        <v>0</v>
      </c>
      <c r="AJ838">
        <v>828</v>
      </c>
      <c r="AK838">
        <f>IF(AJ838&gt;$AZ$11,"",INDEX($P$11:$P$1010,MATCH(AJ838,$AD$11:$AD$1010,0)))</f>
        <v>0</v>
      </c>
    </row>
    <row r="839" spans="1:37">
      <c r="A839">
        <f>COUNTA(Journal!A839:M839)&gt;0</f>
        <v>0</v>
      </c>
      <c r="B839">
        <f>IF(Journal!$C839="",0,IFERROR(MATCH(Journal!$C839,Markets!$A$5:$A$154,0),0))</f>
        <v>0</v>
      </c>
      <c r="C839">
        <f>IF(B839&gt;0,INDEX(Markets!$C$5:$C$154,B839),"")</f>
        <v>0</v>
      </c>
      <c r="D839">
        <f>IF(B839&gt;0,INDEX(Markets!$F$5:$F$154,B839),"")</f>
        <v>0</v>
      </c>
      <c r="E839">
        <f>IF(B839&gt;0,IF(INDEX(Markets!$G$5:$G$154,B839)="",Journal!$D$4,INDEX(Markets!$G$5:$G$154,B839)),"")</f>
        <v>0</v>
      </c>
      <c r="F839">
        <f>IF(B839&gt;0,N(INDEX(Markets!$H$5:$H$154,B839)),0)</f>
        <v>0</v>
      </c>
      <c r="G839">
        <f>IF(Journal!$D839="LONG",1,IF(Journal!$D839="SHORT",-1,0))</f>
        <v>0</v>
      </c>
      <c r="H839">
        <f>IF(AND(ISNUMBER(Journal!$E839),ISNUMBER(Journal!$F839)),ABS(Journal!$E839-Journal!$F839),"")</f>
        <v>0</v>
      </c>
      <c r="I839">
        <f>IF(NOT(A839),"",IF(Journal!$C839="","INSTRUMENT MISSING",IF(B839=0,"UNKNOWN INSTRUMENT",IF(OR(NOT(ISNUMBER(C839)),NOT(ISNUMBER(D839))),"INSTRUMENT SPECS MISSING",IF(OR(C839&lt;=0,D839&lt;=0),"INSTRUMENT SPECS MISSING",IF(NOT(ISNUMBER(Journal!$E839)),"ENTRY MISSING",IF(NOT(ISNUMBER(Journal!$F839)),"SL MISSING",IF(Journal!$F839=Journal!$E839,"SL = ENTRY",IF(G839=0,"DIRECTION MISSING",IF(G839*(Journal!$E839-Journal!$F839)&lt;=0,"SL WRONG SIDE",IF(NOT(AND(ISNUMBER(Journal!$L839),Journal!$L839&gt;0)),IF(TRUE,"LOTS MISSING","RISK MISSING"),"")))))))))))</f>
        <v>0</v>
      </c>
      <c r="J839">
        <f>IF(NOT(A839),"",IF(I839&lt;&gt;"",I839,IF(AND(ISNUMBER(Journal!$G839),G839*(Journal!$G839-Journal!$E839)&lt;=0),"TP1 WRONG SIDE",IF(AND(ISNUMBER(Journal!$H839),G839*(Journal!$H839-Journal!$E839)&lt;=0),"TP2 WRONG SIDE",IF(AND(ISNUMBER(Journal!$I839),G839*(Journal!$I839-Journal!$E839)&lt;=0),"TP3 WRONG SIDE",IF(Journal!$K839="","OPEN",IF(AND(Journal!$M839&lt;&gt;"",OR(NOT(ISNUMBER(Journal!$M839)),Journal!$M839&lt;=0,Journal!$M839&gt;=1)),"TP1 % INVALID",IF(Journal!$K839="SL","OK",IF(Journal!$K839="TP",IF(ISNUMBER(Journal!$G839),"OK","TP1 MISSING"),IF(Journal!$K839="Manual exit",IF(ISNUMBER(Journal!$J839),"OK","MANUAL MISSING"),IF(Journal!$K839="TP1 + Breakeven",IF(ISNUMBER(Journal!$G839),"OK","TP1 MISSING"),IF(Journal!$K839="TP1 + Manual",IF(ISNUMBER(Journal!$G839),IF(ISNUMBER(Journal!$J839),"OK","MANUAL MISSING"),IF(ISNUMBER(Journal!$J839),"TP1 MISSING","TP1 &amp; MANUAL MISSING")),IF(Journal!$K839="Multiple TP",IF(ISNUMBER(Journal!$G839),IF(ISNUMBER(Journal!$H839),"OK","TP2 MISSING"),IF(ISNUMBER(Journal!$H839),"TP1 MISSING","TP1 &amp; TP2 MISSING")),"UNKNOWN OUTCOME")))))))))))))</f>
        <v>0</v>
      </c>
      <c r="K839">
        <f>J839="OK"</f>
        <v>0</v>
      </c>
      <c r="L839">
        <f>IF(ISNUMBER(Journal!$M839),Journal!$M839,0.5)</f>
        <v>0</v>
      </c>
      <c r="M839">
        <f>IF(NOT(K839),"",G839*IF(Journal!$K839="SL",Journal!$F839-Journal!$E839,IF(Journal!$K839="TP",Journal!$G839-Journal!$E839,IF(Journal!$K839="Manual exit",Journal!$J839-Journal!$E839,IF(Journal!$K839="TP1 + Breakeven",L839*(Journal!$G839-Journal!$E839),IF(Journal!$K839="TP1 + Manual",L839*(Journal!$G839-Journal!$E839)+(1-L839)*(Journal!$J839-Journal!$E839),(Journal!$G839+Journal!$H839+IF(ISNUMBER(Journal!$I839),Journal!$I839,0))/IF(ISNUMBER(Journal!$I839),3,2)-Journal!$E839))))))</f>
        <v>0</v>
      </c>
      <c r="N839">
        <f>IF(K839,Journal!$E839+G839*M839,"")</f>
        <v>0</v>
      </c>
      <c r="O839">
        <f>Q838</f>
        <v>0</v>
      </c>
      <c r="P839">
        <f>IF(OR(NOT(A839),I839&lt;&gt;""),"",Journal!$L839)</f>
        <v>0</v>
      </c>
      <c r="Q839">
        <f>O839+IF(K839,V839,0)</f>
        <v>0</v>
      </c>
      <c r="R839">
        <f>IF(P839="","",H839*P839*C839*D839)</f>
        <v>0</v>
      </c>
      <c r="S839">
        <f>IF(K839,M839*P839*C839*D839,"")</f>
        <v>0</v>
      </c>
      <c r="T839">
        <f>IF(K839,-IF(F839&gt;0,F839*Journal!$E839*P839*C839*D839,P839*E839),"")</f>
        <v>0</v>
      </c>
      <c r="U839">
        <f>IF(K839,IF(S839&gt;0,"W",IF(S839&lt;0,"L","B")),"")</f>
        <v>0</v>
      </c>
      <c r="V839">
        <f>IF(K839,S839+T839,"")</f>
        <v>0</v>
      </c>
      <c r="W839">
        <f>IF(K839,V839/O839,"")</f>
        <v>0</v>
      </c>
      <c r="X839">
        <f>IF(K839,M839/H839,"")</f>
        <v>0</v>
      </c>
      <c r="Y839">
        <f>IF(AND(OR(J839="OK",J839="OPEN"),ISNUMBER(Journal!$G839)),G839*(Journal!$G839-Journal!$E839)/H839,"")</f>
        <v>0</v>
      </c>
      <c r="Z839">
        <f>IF(AA839="","",IF(AND(ISNUMBER(Settings!$D$5),ISNUMBER(Settings!$E$5),IF(Settings!$D$5&lt;=Settings!$E$5,AND(AA839&gt;=Settings!$D$5,AA839&lt;Settings!$E$5),OR(AA839&gt;=Settings!$D$5,AA839&lt;Settings!$E$5))),Settings!$A$5,IF(AND(ISNUMBER(Settings!$D$6),ISNUMBER(Settings!$E$6),IF(Settings!$D$6&lt;=Settings!$E$6,AND(AA839&gt;=Settings!$D$6,AA839&lt;Settings!$E$6),OR(AA839&gt;=Settings!$D$6,AA839&lt;Settings!$E$6))),Settings!$A$6,IF(AND(ISNUMBER(Settings!$D$7),ISNUMBER(Settings!$E$7),IF(Settings!$D$7&lt;=Settings!$E$7,AND(AA839&gt;=Settings!$D$7,AA839&lt;Settings!$E$7),OR(AA839&gt;=Settings!$D$7,AA839&lt;Settings!$E$7))),Settings!$A$7,IF(AND(ISNUMBER(Settings!$D$8),ISNUMBER(Settings!$E$8),IF(Settings!$D$8&lt;=Settings!$E$8,AND(AA839&gt;=Settings!$D$8,AA839&lt;Settings!$E$8),OR(AA839&gt;=Settings!$D$8,AA839&lt;Settings!$E$8))),Settings!$A$8,IF(AND(ISNUMBER(Settings!$D$9),ISNUMBER(Settings!$E$9),IF(Settings!$D$9&lt;=Settings!$E$9,AND(AA839&gt;=Settings!$D$9,AA839&lt;Settings!$E$9),OR(AA839&gt;=Settings!$D$9,AA839&lt;Settings!$E$9))),Settings!$A$9,IF(AND(ISNUMBER(Settings!$D$10),ISNUMBER(Settings!$E$10),IF(Settings!$D$10&lt;=Settings!$E$10,AND(AA839&gt;=Settings!$D$10,AA839&lt;Settings!$E$10),OR(AA839&gt;=Settings!$D$10,AA839&lt;Settings!$E$10))),Settings!$A$10,"")))))))</f>
        <v>0</v>
      </c>
      <c r="AA839">
        <f>IF(AND(A839,ISNUMBER(Journal!$B839)),MOD(ROUND(MOD(Journal!$B839,1)*1440,0)-ROUND(Journal!$D$8*60,0),1440),"")</f>
        <v>0</v>
      </c>
      <c r="AB839">
        <f>IF(G839=1,"LONG",IF(G839=-1,"SHORT",""))</f>
        <v>0</v>
      </c>
      <c r="AC839">
        <f>AC838+IF(K839,1,0)</f>
        <v>0</v>
      </c>
      <c r="AD839">
        <f>IF(K839,AC839,"")</f>
        <v>0</v>
      </c>
      <c r="AE839">
        <f>J839="OPEN"</f>
        <v>0</v>
      </c>
      <c r="AF839">
        <f>AND(J839&lt;&gt;"",J839&lt;&gt;"OK",J839&lt;&gt;"OPEN")</f>
        <v>0</v>
      </c>
      <c r="AH839">
        <v>828</v>
      </c>
      <c r="AI839">
        <f>IF(AH839&gt;$AZ$11,"",IF(AH839=0,Journal!$D$3,INDEX($Q$11:$Q$1010,MATCH(AH839,$AD$11:$AD$1010,0))))</f>
        <v>0</v>
      </c>
      <c r="AJ839">
        <v>829</v>
      </c>
      <c r="AK839">
        <f>IF(AJ839&gt;$AZ$11,"",INDEX($P$11:$P$1010,MATCH(AJ839,$AD$11:$AD$1010,0)))</f>
        <v>0</v>
      </c>
    </row>
    <row r="840" spans="1:37">
      <c r="A840">
        <f>COUNTA(Journal!A840:M840)&gt;0</f>
        <v>0</v>
      </c>
      <c r="B840">
        <f>IF(Journal!$C840="",0,IFERROR(MATCH(Journal!$C840,Markets!$A$5:$A$154,0),0))</f>
        <v>0</v>
      </c>
      <c r="C840">
        <f>IF(B840&gt;0,INDEX(Markets!$C$5:$C$154,B840),"")</f>
        <v>0</v>
      </c>
      <c r="D840">
        <f>IF(B840&gt;0,INDEX(Markets!$F$5:$F$154,B840),"")</f>
        <v>0</v>
      </c>
      <c r="E840">
        <f>IF(B840&gt;0,IF(INDEX(Markets!$G$5:$G$154,B840)="",Journal!$D$4,INDEX(Markets!$G$5:$G$154,B840)),"")</f>
        <v>0</v>
      </c>
      <c r="F840">
        <f>IF(B840&gt;0,N(INDEX(Markets!$H$5:$H$154,B840)),0)</f>
        <v>0</v>
      </c>
      <c r="G840">
        <f>IF(Journal!$D840="LONG",1,IF(Journal!$D840="SHORT",-1,0))</f>
        <v>0</v>
      </c>
      <c r="H840">
        <f>IF(AND(ISNUMBER(Journal!$E840),ISNUMBER(Journal!$F840)),ABS(Journal!$E840-Journal!$F840),"")</f>
        <v>0</v>
      </c>
      <c r="I840">
        <f>IF(NOT(A840),"",IF(Journal!$C840="","INSTRUMENT MISSING",IF(B840=0,"UNKNOWN INSTRUMENT",IF(OR(NOT(ISNUMBER(C840)),NOT(ISNUMBER(D840))),"INSTRUMENT SPECS MISSING",IF(OR(C840&lt;=0,D840&lt;=0),"INSTRUMENT SPECS MISSING",IF(NOT(ISNUMBER(Journal!$E840)),"ENTRY MISSING",IF(NOT(ISNUMBER(Journal!$F840)),"SL MISSING",IF(Journal!$F840=Journal!$E840,"SL = ENTRY",IF(G840=0,"DIRECTION MISSING",IF(G840*(Journal!$E840-Journal!$F840)&lt;=0,"SL WRONG SIDE",IF(NOT(AND(ISNUMBER(Journal!$L840),Journal!$L840&gt;0)),IF(TRUE,"LOTS MISSING","RISK MISSING"),"")))))))))))</f>
        <v>0</v>
      </c>
      <c r="J840">
        <f>IF(NOT(A840),"",IF(I840&lt;&gt;"",I840,IF(AND(ISNUMBER(Journal!$G840),G840*(Journal!$G840-Journal!$E840)&lt;=0),"TP1 WRONG SIDE",IF(AND(ISNUMBER(Journal!$H840),G840*(Journal!$H840-Journal!$E840)&lt;=0),"TP2 WRONG SIDE",IF(AND(ISNUMBER(Journal!$I840),G840*(Journal!$I840-Journal!$E840)&lt;=0),"TP3 WRONG SIDE",IF(Journal!$K840="","OPEN",IF(AND(Journal!$M840&lt;&gt;"",OR(NOT(ISNUMBER(Journal!$M840)),Journal!$M840&lt;=0,Journal!$M840&gt;=1)),"TP1 % INVALID",IF(Journal!$K840="SL","OK",IF(Journal!$K840="TP",IF(ISNUMBER(Journal!$G840),"OK","TP1 MISSING"),IF(Journal!$K840="Manual exit",IF(ISNUMBER(Journal!$J840),"OK","MANUAL MISSING"),IF(Journal!$K840="TP1 + Breakeven",IF(ISNUMBER(Journal!$G840),"OK","TP1 MISSING"),IF(Journal!$K840="TP1 + Manual",IF(ISNUMBER(Journal!$G840),IF(ISNUMBER(Journal!$J840),"OK","MANUAL MISSING"),IF(ISNUMBER(Journal!$J840),"TP1 MISSING","TP1 &amp; MANUAL MISSING")),IF(Journal!$K840="Multiple TP",IF(ISNUMBER(Journal!$G840),IF(ISNUMBER(Journal!$H840),"OK","TP2 MISSING"),IF(ISNUMBER(Journal!$H840),"TP1 MISSING","TP1 &amp; TP2 MISSING")),"UNKNOWN OUTCOME")))))))))))))</f>
        <v>0</v>
      </c>
      <c r="K840">
        <f>J840="OK"</f>
        <v>0</v>
      </c>
      <c r="L840">
        <f>IF(ISNUMBER(Journal!$M840),Journal!$M840,0.5)</f>
        <v>0</v>
      </c>
      <c r="M840">
        <f>IF(NOT(K840),"",G840*IF(Journal!$K840="SL",Journal!$F840-Journal!$E840,IF(Journal!$K840="TP",Journal!$G840-Journal!$E840,IF(Journal!$K840="Manual exit",Journal!$J840-Journal!$E840,IF(Journal!$K840="TP1 + Breakeven",L840*(Journal!$G840-Journal!$E840),IF(Journal!$K840="TP1 + Manual",L840*(Journal!$G840-Journal!$E840)+(1-L840)*(Journal!$J840-Journal!$E840),(Journal!$G840+Journal!$H840+IF(ISNUMBER(Journal!$I840),Journal!$I840,0))/IF(ISNUMBER(Journal!$I840),3,2)-Journal!$E840))))))</f>
        <v>0</v>
      </c>
      <c r="N840">
        <f>IF(K840,Journal!$E840+G840*M840,"")</f>
        <v>0</v>
      </c>
      <c r="O840">
        <f>Q839</f>
        <v>0</v>
      </c>
      <c r="P840">
        <f>IF(OR(NOT(A840),I840&lt;&gt;""),"",Journal!$L840)</f>
        <v>0</v>
      </c>
      <c r="Q840">
        <f>O840+IF(K840,V840,0)</f>
        <v>0</v>
      </c>
      <c r="R840">
        <f>IF(P840="","",H840*P840*C840*D840)</f>
        <v>0</v>
      </c>
      <c r="S840">
        <f>IF(K840,M840*P840*C840*D840,"")</f>
        <v>0</v>
      </c>
      <c r="T840">
        <f>IF(K840,-IF(F840&gt;0,F840*Journal!$E840*P840*C840*D840,P840*E840),"")</f>
        <v>0</v>
      </c>
      <c r="U840">
        <f>IF(K840,IF(S840&gt;0,"W",IF(S840&lt;0,"L","B")),"")</f>
        <v>0</v>
      </c>
      <c r="V840">
        <f>IF(K840,S840+T840,"")</f>
        <v>0</v>
      </c>
      <c r="W840">
        <f>IF(K840,V840/O840,"")</f>
        <v>0</v>
      </c>
      <c r="X840">
        <f>IF(K840,M840/H840,"")</f>
        <v>0</v>
      </c>
      <c r="Y840">
        <f>IF(AND(OR(J840="OK",J840="OPEN"),ISNUMBER(Journal!$G840)),G840*(Journal!$G840-Journal!$E840)/H840,"")</f>
        <v>0</v>
      </c>
      <c r="Z840">
        <f>IF(AA840="","",IF(AND(ISNUMBER(Settings!$D$5),ISNUMBER(Settings!$E$5),IF(Settings!$D$5&lt;=Settings!$E$5,AND(AA840&gt;=Settings!$D$5,AA840&lt;Settings!$E$5),OR(AA840&gt;=Settings!$D$5,AA840&lt;Settings!$E$5))),Settings!$A$5,IF(AND(ISNUMBER(Settings!$D$6),ISNUMBER(Settings!$E$6),IF(Settings!$D$6&lt;=Settings!$E$6,AND(AA840&gt;=Settings!$D$6,AA840&lt;Settings!$E$6),OR(AA840&gt;=Settings!$D$6,AA840&lt;Settings!$E$6))),Settings!$A$6,IF(AND(ISNUMBER(Settings!$D$7),ISNUMBER(Settings!$E$7),IF(Settings!$D$7&lt;=Settings!$E$7,AND(AA840&gt;=Settings!$D$7,AA840&lt;Settings!$E$7),OR(AA840&gt;=Settings!$D$7,AA840&lt;Settings!$E$7))),Settings!$A$7,IF(AND(ISNUMBER(Settings!$D$8),ISNUMBER(Settings!$E$8),IF(Settings!$D$8&lt;=Settings!$E$8,AND(AA840&gt;=Settings!$D$8,AA840&lt;Settings!$E$8),OR(AA840&gt;=Settings!$D$8,AA840&lt;Settings!$E$8))),Settings!$A$8,IF(AND(ISNUMBER(Settings!$D$9),ISNUMBER(Settings!$E$9),IF(Settings!$D$9&lt;=Settings!$E$9,AND(AA840&gt;=Settings!$D$9,AA840&lt;Settings!$E$9),OR(AA840&gt;=Settings!$D$9,AA840&lt;Settings!$E$9))),Settings!$A$9,IF(AND(ISNUMBER(Settings!$D$10),ISNUMBER(Settings!$E$10),IF(Settings!$D$10&lt;=Settings!$E$10,AND(AA840&gt;=Settings!$D$10,AA840&lt;Settings!$E$10),OR(AA840&gt;=Settings!$D$10,AA840&lt;Settings!$E$10))),Settings!$A$10,"")))))))</f>
        <v>0</v>
      </c>
      <c r="AA840">
        <f>IF(AND(A840,ISNUMBER(Journal!$B840)),MOD(ROUND(MOD(Journal!$B840,1)*1440,0)-ROUND(Journal!$D$8*60,0),1440),"")</f>
        <v>0</v>
      </c>
      <c r="AB840">
        <f>IF(G840=1,"LONG",IF(G840=-1,"SHORT",""))</f>
        <v>0</v>
      </c>
      <c r="AC840">
        <f>AC839+IF(K840,1,0)</f>
        <v>0</v>
      </c>
      <c r="AD840">
        <f>IF(K840,AC840,"")</f>
        <v>0</v>
      </c>
      <c r="AE840">
        <f>J840="OPEN"</f>
        <v>0</v>
      </c>
      <c r="AF840">
        <f>AND(J840&lt;&gt;"",J840&lt;&gt;"OK",J840&lt;&gt;"OPEN")</f>
        <v>0</v>
      </c>
      <c r="AH840">
        <v>829</v>
      </c>
      <c r="AI840">
        <f>IF(AH840&gt;$AZ$11,"",IF(AH840=0,Journal!$D$3,INDEX($Q$11:$Q$1010,MATCH(AH840,$AD$11:$AD$1010,0))))</f>
        <v>0</v>
      </c>
      <c r="AJ840">
        <v>830</v>
      </c>
      <c r="AK840">
        <f>IF(AJ840&gt;$AZ$11,"",INDEX($P$11:$P$1010,MATCH(AJ840,$AD$11:$AD$1010,0)))</f>
        <v>0</v>
      </c>
    </row>
    <row r="841" spans="1:37">
      <c r="A841">
        <f>COUNTA(Journal!A841:M841)&gt;0</f>
        <v>0</v>
      </c>
      <c r="B841">
        <f>IF(Journal!$C841="",0,IFERROR(MATCH(Journal!$C841,Markets!$A$5:$A$154,0),0))</f>
        <v>0</v>
      </c>
      <c r="C841">
        <f>IF(B841&gt;0,INDEX(Markets!$C$5:$C$154,B841),"")</f>
        <v>0</v>
      </c>
      <c r="D841">
        <f>IF(B841&gt;0,INDEX(Markets!$F$5:$F$154,B841),"")</f>
        <v>0</v>
      </c>
      <c r="E841">
        <f>IF(B841&gt;0,IF(INDEX(Markets!$G$5:$G$154,B841)="",Journal!$D$4,INDEX(Markets!$G$5:$G$154,B841)),"")</f>
        <v>0</v>
      </c>
      <c r="F841">
        <f>IF(B841&gt;0,N(INDEX(Markets!$H$5:$H$154,B841)),0)</f>
        <v>0</v>
      </c>
      <c r="G841">
        <f>IF(Journal!$D841="LONG",1,IF(Journal!$D841="SHORT",-1,0))</f>
        <v>0</v>
      </c>
      <c r="H841">
        <f>IF(AND(ISNUMBER(Journal!$E841),ISNUMBER(Journal!$F841)),ABS(Journal!$E841-Journal!$F841),"")</f>
        <v>0</v>
      </c>
      <c r="I841">
        <f>IF(NOT(A841),"",IF(Journal!$C841="","INSTRUMENT MISSING",IF(B841=0,"UNKNOWN INSTRUMENT",IF(OR(NOT(ISNUMBER(C841)),NOT(ISNUMBER(D841))),"INSTRUMENT SPECS MISSING",IF(OR(C841&lt;=0,D841&lt;=0),"INSTRUMENT SPECS MISSING",IF(NOT(ISNUMBER(Journal!$E841)),"ENTRY MISSING",IF(NOT(ISNUMBER(Journal!$F841)),"SL MISSING",IF(Journal!$F841=Journal!$E841,"SL = ENTRY",IF(G841=0,"DIRECTION MISSING",IF(G841*(Journal!$E841-Journal!$F841)&lt;=0,"SL WRONG SIDE",IF(NOT(AND(ISNUMBER(Journal!$L841),Journal!$L841&gt;0)),IF(TRUE,"LOTS MISSING","RISK MISSING"),"")))))))))))</f>
        <v>0</v>
      </c>
      <c r="J841">
        <f>IF(NOT(A841),"",IF(I841&lt;&gt;"",I841,IF(AND(ISNUMBER(Journal!$G841),G841*(Journal!$G841-Journal!$E841)&lt;=0),"TP1 WRONG SIDE",IF(AND(ISNUMBER(Journal!$H841),G841*(Journal!$H841-Journal!$E841)&lt;=0),"TP2 WRONG SIDE",IF(AND(ISNUMBER(Journal!$I841),G841*(Journal!$I841-Journal!$E841)&lt;=0),"TP3 WRONG SIDE",IF(Journal!$K841="","OPEN",IF(AND(Journal!$M841&lt;&gt;"",OR(NOT(ISNUMBER(Journal!$M841)),Journal!$M841&lt;=0,Journal!$M841&gt;=1)),"TP1 % INVALID",IF(Journal!$K841="SL","OK",IF(Journal!$K841="TP",IF(ISNUMBER(Journal!$G841),"OK","TP1 MISSING"),IF(Journal!$K841="Manual exit",IF(ISNUMBER(Journal!$J841),"OK","MANUAL MISSING"),IF(Journal!$K841="TP1 + Breakeven",IF(ISNUMBER(Journal!$G841),"OK","TP1 MISSING"),IF(Journal!$K841="TP1 + Manual",IF(ISNUMBER(Journal!$G841),IF(ISNUMBER(Journal!$J841),"OK","MANUAL MISSING"),IF(ISNUMBER(Journal!$J841),"TP1 MISSING","TP1 &amp; MANUAL MISSING")),IF(Journal!$K841="Multiple TP",IF(ISNUMBER(Journal!$G841),IF(ISNUMBER(Journal!$H841),"OK","TP2 MISSING"),IF(ISNUMBER(Journal!$H841),"TP1 MISSING","TP1 &amp; TP2 MISSING")),"UNKNOWN OUTCOME")))))))))))))</f>
        <v>0</v>
      </c>
      <c r="K841">
        <f>J841="OK"</f>
        <v>0</v>
      </c>
      <c r="L841">
        <f>IF(ISNUMBER(Journal!$M841),Journal!$M841,0.5)</f>
        <v>0</v>
      </c>
      <c r="M841">
        <f>IF(NOT(K841),"",G841*IF(Journal!$K841="SL",Journal!$F841-Journal!$E841,IF(Journal!$K841="TP",Journal!$G841-Journal!$E841,IF(Journal!$K841="Manual exit",Journal!$J841-Journal!$E841,IF(Journal!$K841="TP1 + Breakeven",L841*(Journal!$G841-Journal!$E841),IF(Journal!$K841="TP1 + Manual",L841*(Journal!$G841-Journal!$E841)+(1-L841)*(Journal!$J841-Journal!$E841),(Journal!$G841+Journal!$H841+IF(ISNUMBER(Journal!$I841),Journal!$I841,0))/IF(ISNUMBER(Journal!$I841),3,2)-Journal!$E841))))))</f>
        <v>0</v>
      </c>
      <c r="N841">
        <f>IF(K841,Journal!$E841+G841*M841,"")</f>
        <v>0</v>
      </c>
      <c r="O841">
        <f>Q840</f>
        <v>0</v>
      </c>
      <c r="P841">
        <f>IF(OR(NOT(A841),I841&lt;&gt;""),"",Journal!$L841)</f>
        <v>0</v>
      </c>
      <c r="Q841">
        <f>O841+IF(K841,V841,0)</f>
        <v>0</v>
      </c>
      <c r="R841">
        <f>IF(P841="","",H841*P841*C841*D841)</f>
        <v>0</v>
      </c>
      <c r="S841">
        <f>IF(K841,M841*P841*C841*D841,"")</f>
        <v>0</v>
      </c>
      <c r="T841">
        <f>IF(K841,-IF(F841&gt;0,F841*Journal!$E841*P841*C841*D841,P841*E841),"")</f>
        <v>0</v>
      </c>
      <c r="U841">
        <f>IF(K841,IF(S841&gt;0,"W",IF(S841&lt;0,"L","B")),"")</f>
        <v>0</v>
      </c>
      <c r="V841">
        <f>IF(K841,S841+T841,"")</f>
        <v>0</v>
      </c>
      <c r="W841">
        <f>IF(K841,V841/O841,"")</f>
        <v>0</v>
      </c>
      <c r="X841">
        <f>IF(K841,M841/H841,"")</f>
        <v>0</v>
      </c>
      <c r="Y841">
        <f>IF(AND(OR(J841="OK",J841="OPEN"),ISNUMBER(Journal!$G841)),G841*(Journal!$G841-Journal!$E841)/H841,"")</f>
        <v>0</v>
      </c>
      <c r="Z841">
        <f>IF(AA841="","",IF(AND(ISNUMBER(Settings!$D$5),ISNUMBER(Settings!$E$5),IF(Settings!$D$5&lt;=Settings!$E$5,AND(AA841&gt;=Settings!$D$5,AA841&lt;Settings!$E$5),OR(AA841&gt;=Settings!$D$5,AA841&lt;Settings!$E$5))),Settings!$A$5,IF(AND(ISNUMBER(Settings!$D$6),ISNUMBER(Settings!$E$6),IF(Settings!$D$6&lt;=Settings!$E$6,AND(AA841&gt;=Settings!$D$6,AA841&lt;Settings!$E$6),OR(AA841&gt;=Settings!$D$6,AA841&lt;Settings!$E$6))),Settings!$A$6,IF(AND(ISNUMBER(Settings!$D$7),ISNUMBER(Settings!$E$7),IF(Settings!$D$7&lt;=Settings!$E$7,AND(AA841&gt;=Settings!$D$7,AA841&lt;Settings!$E$7),OR(AA841&gt;=Settings!$D$7,AA841&lt;Settings!$E$7))),Settings!$A$7,IF(AND(ISNUMBER(Settings!$D$8),ISNUMBER(Settings!$E$8),IF(Settings!$D$8&lt;=Settings!$E$8,AND(AA841&gt;=Settings!$D$8,AA841&lt;Settings!$E$8),OR(AA841&gt;=Settings!$D$8,AA841&lt;Settings!$E$8))),Settings!$A$8,IF(AND(ISNUMBER(Settings!$D$9),ISNUMBER(Settings!$E$9),IF(Settings!$D$9&lt;=Settings!$E$9,AND(AA841&gt;=Settings!$D$9,AA841&lt;Settings!$E$9),OR(AA841&gt;=Settings!$D$9,AA841&lt;Settings!$E$9))),Settings!$A$9,IF(AND(ISNUMBER(Settings!$D$10),ISNUMBER(Settings!$E$10),IF(Settings!$D$10&lt;=Settings!$E$10,AND(AA841&gt;=Settings!$D$10,AA841&lt;Settings!$E$10),OR(AA841&gt;=Settings!$D$10,AA841&lt;Settings!$E$10))),Settings!$A$10,"")))))))</f>
        <v>0</v>
      </c>
      <c r="AA841">
        <f>IF(AND(A841,ISNUMBER(Journal!$B841)),MOD(ROUND(MOD(Journal!$B841,1)*1440,0)-ROUND(Journal!$D$8*60,0),1440),"")</f>
        <v>0</v>
      </c>
      <c r="AB841">
        <f>IF(G841=1,"LONG",IF(G841=-1,"SHORT",""))</f>
        <v>0</v>
      </c>
      <c r="AC841">
        <f>AC840+IF(K841,1,0)</f>
        <v>0</v>
      </c>
      <c r="AD841">
        <f>IF(K841,AC841,"")</f>
        <v>0</v>
      </c>
      <c r="AE841">
        <f>J841="OPEN"</f>
        <v>0</v>
      </c>
      <c r="AF841">
        <f>AND(J841&lt;&gt;"",J841&lt;&gt;"OK",J841&lt;&gt;"OPEN")</f>
        <v>0</v>
      </c>
      <c r="AH841">
        <v>830</v>
      </c>
      <c r="AI841">
        <f>IF(AH841&gt;$AZ$11,"",IF(AH841=0,Journal!$D$3,INDEX($Q$11:$Q$1010,MATCH(AH841,$AD$11:$AD$1010,0))))</f>
        <v>0</v>
      </c>
      <c r="AJ841">
        <v>831</v>
      </c>
      <c r="AK841">
        <f>IF(AJ841&gt;$AZ$11,"",INDEX($P$11:$P$1010,MATCH(AJ841,$AD$11:$AD$1010,0)))</f>
        <v>0</v>
      </c>
    </row>
    <row r="842" spans="1:37">
      <c r="A842">
        <f>COUNTA(Journal!A842:M842)&gt;0</f>
        <v>0</v>
      </c>
      <c r="B842">
        <f>IF(Journal!$C842="",0,IFERROR(MATCH(Journal!$C842,Markets!$A$5:$A$154,0),0))</f>
        <v>0</v>
      </c>
      <c r="C842">
        <f>IF(B842&gt;0,INDEX(Markets!$C$5:$C$154,B842),"")</f>
        <v>0</v>
      </c>
      <c r="D842">
        <f>IF(B842&gt;0,INDEX(Markets!$F$5:$F$154,B842),"")</f>
        <v>0</v>
      </c>
      <c r="E842">
        <f>IF(B842&gt;0,IF(INDEX(Markets!$G$5:$G$154,B842)="",Journal!$D$4,INDEX(Markets!$G$5:$G$154,B842)),"")</f>
        <v>0</v>
      </c>
      <c r="F842">
        <f>IF(B842&gt;0,N(INDEX(Markets!$H$5:$H$154,B842)),0)</f>
        <v>0</v>
      </c>
      <c r="G842">
        <f>IF(Journal!$D842="LONG",1,IF(Journal!$D842="SHORT",-1,0))</f>
        <v>0</v>
      </c>
      <c r="H842">
        <f>IF(AND(ISNUMBER(Journal!$E842),ISNUMBER(Journal!$F842)),ABS(Journal!$E842-Journal!$F842),"")</f>
        <v>0</v>
      </c>
      <c r="I842">
        <f>IF(NOT(A842),"",IF(Journal!$C842="","INSTRUMENT MISSING",IF(B842=0,"UNKNOWN INSTRUMENT",IF(OR(NOT(ISNUMBER(C842)),NOT(ISNUMBER(D842))),"INSTRUMENT SPECS MISSING",IF(OR(C842&lt;=0,D842&lt;=0),"INSTRUMENT SPECS MISSING",IF(NOT(ISNUMBER(Journal!$E842)),"ENTRY MISSING",IF(NOT(ISNUMBER(Journal!$F842)),"SL MISSING",IF(Journal!$F842=Journal!$E842,"SL = ENTRY",IF(G842=0,"DIRECTION MISSING",IF(G842*(Journal!$E842-Journal!$F842)&lt;=0,"SL WRONG SIDE",IF(NOT(AND(ISNUMBER(Journal!$L842),Journal!$L842&gt;0)),IF(TRUE,"LOTS MISSING","RISK MISSING"),"")))))))))))</f>
        <v>0</v>
      </c>
      <c r="J842">
        <f>IF(NOT(A842),"",IF(I842&lt;&gt;"",I842,IF(AND(ISNUMBER(Journal!$G842),G842*(Journal!$G842-Journal!$E842)&lt;=0),"TP1 WRONG SIDE",IF(AND(ISNUMBER(Journal!$H842),G842*(Journal!$H842-Journal!$E842)&lt;=0),"TP2 WRONG SIDE",IF(AND(ISNUMBER(Journal!$I842),G842*(Journal!$I842-Journal!$E842)&lt;=0),"TP3 WRONG SIDE",IF(Journal!$K842="","OPEN",IF(AND(Journal!$M842&lt;&gt;"",OR(NOT(ISNUMBER(Journal!$M842)),Journal!$M842&lt;=0,Journal!$M842&gt;=1)),"TP1 % INVALID",IF(Journal!$K842="SL","OK",IF(Journal!$K842="TP",IF(ISNUMBER(Journal!$G842),"OK","TP1 MISSING"),IF(Journal!$K842="Manual exit",IF(ISNUMBER(Journal!$J842),"OK","MANUAL MISSING"),IF(Journal!$K842="TP1 + Breakeven",IF(ISNUMBER(Journal!$G842),"OK","TP1 MISSING"),IF(Journal!$K842="TP1 + Manual",IF(ISNUMBER(Journal!$G842),IF(ISNUMBER(Journal!$J842),"OK","MANUAL MISSING"),IF(ISNUMBER(Journal!$J842),"TP1 MISSING","TP1 &amp; MANUAL MISSING")),IF(Journal!$K842="Multiple TP",IF(ISNUMBER(Journal!$G842),IF(ISNUMBER(Journal!$H842),"OK","TP2 MISSING"),IF(ISNUMBER(Journal!$H842),"TP1 MISSING","TP1 &amp; TP2 MISSING")),"UNKNOWN OUTCOME")))))))))))))</f>
        <v>0</v>
      </c>
      <c r="K842">
        <f>J842="OK"</f>
        <v>0</v>
      </c>
      <c r="L842">
        <f>IF(ISNUMBER(Journal!$M842),Journal!$M842,0.5)</f>
        <v>0</v>
      </c>
      <c r="M842">
        <f>IF(NOT(K842),"",G842*IF(Journal!$K842="SL",Journal!$F842-Journal!$E842,IF(Journal!$K842="TP",Journal!$G842-Journal!$E842,IF(Journal!$K842="Manual exit",Journal!$J842-Journal!$E842,IF(Journal!$K842="TP1 + Breakeven",L842*(Journal!$G842-Journal!$E842),IF(Journal!$K842="TP1 + Manual",L842*(Journal!$G842-Journal!$E842)+(1-L842)*(Journal!$J842-Journal!$E842),(Journal!$G842+Journal!$H842+IF(ISNUMBER(Journal!$I842),Journal!$I842,0))/IF(ISNUMBER(Journal!$I842),3,2)-Journal!$E842))))))</f>
        <v>0</v>
      </c>
      <c r="N842">
        <f>IF(K842,Journal!$E842+G842*M842,"")</f>
        <v>0</v>
      </c>
      <c r="O842">
        <f>Q841</f>
        <v>0</v>
      </c>
      <c r="P842">
        <f>IF(OR(NOT(A842),I842&lt;&gt;""),"",Journal!$L842)</f>
        <v>0</v>
      </c>
      <c r="Q842">
        <f>O842+IF(K842,V842,0)</f>
        <v>0</v>
      </c>
      <c r="R842">
        <f>IF(P842="","",H842*P842*C842*D842)</f>
        <v>0</v>
      </c>
      <c r="S842">
        <f>IF(K842,M842*P842*C842*D842,"")</f>
        <v>0</v>
      </c>
      <c r="T842">
        <f>IF(K842,-IF(F842&gt;0,F842*Journal!$E842*P842*C842*D842,P842*E842),"")</f>
        <v>0</v>
      </c>
      <c r="U842">
        <f>IF(K842,IF(S842&gt;0,"W",IF(S842&lt;0,"L","B")),"")</f>
        <v>0</v>
      </c>
      <c r="V842">
        <f>IF(K842,S842+T842,"")</f>
        <v>0</v>
      </c>
      <c r="W842">
        <f>IF(K842,V842/O842,"")</f>
        <v>0</v>
      </c>
      <c r="X842">
        <f>IF(K842,M842/H842,"")</f>
        <v>0</v>
      </c>
      <c r="Y842">
        <f>IF(AND(OR(J842="OK",J842="OPEN"),ISNUMBER(Journal!$G842)),G842*(Journal!$G842-Journal!$E842)/H842,"")</f>
        <v>0</v>
      </c>
      <c r="Z842">
        <f>IF(AA842="","",IF(AND(ISNUMBER(Settings!$D$5),ISNUMBER(Settings!$E$5),IF(Settings!$D$5&lt;=Settings!$E$5,AND(AA842&gt;=Settings!$D$5,AA842&lt;Settings!$E$5),OR(AA842&gt;=Settings!$D$5,AA842&lt;Settings!$E$5))),Settings!$A$5,IF(AND(ISNUMBER(Settings!$D$6),ISNUMBER(Settings!$E$6),IF(Settings!$D$6&lt;=Settings!$E$6,AND(AA842&gt;=Settings!$D$6,AA842&lt;Settings!$E$6),OR(AA842&gt;=Settings!$D$6,AA842&lt;Settings!$E$6))),Settings!$A$6,IF(AND(ISNUMBER(Settings!$D$7),ISNUMBER(Settings!$E$7),IF(Settings!$D$7&lt;=Settings!$E$7,AND(AA842&gt;=Settings!$D$7,AA842&lt;Settings!$E$7),OR(AA842&gt;=Settings!$D$7,AA842&lt;Settings!$E$7))),Settings!$A$7,IF(AND(ISNUMBER(Settings!$D$8),ISNUMBER(Settings!$E$8),IF(Settings!$D$8&lt;=Settings!$E$8,AND(AA842&gt;=Settings!$D$8,AA842&lt;Settings!$E$8),OR(AA842&gt;=Settings!$D$8,AA842&lt;Settings!$E$8))),Settings!$A$8,IF(AND(ISNUMBER(Settings!$D$9),ISNUMBER(Settings!$E$9),IF(Settings!$D$9&lt;=Settings!$E$9,AND(AA842&gt;=Settings!$D$9,AA842&lt;Settings!$E$9),OR(AA842&gt;=Settings!$D$9,AA842&lt;Settings!$E$9))),Settings!$A$9,IF(AND(ISNUMBER(Settings!$D$10),ISNUMBER(Settings!$E$10),IF(Settings!$D$10&lt;=Settings!$E$10,AND(AA842&gt;=Settings!$D$10,AA842&lt;Settings!$E$10),OR(AA842&gt;=Settings!$D$10,AA842&lt;Settings!$E$10))),Settings!$A$10,"")))))))</f>
        <v>0</v>
      </c>
      <c r="AA842">
        <f>IF(AND(A842,ISNUMBER(Journal!$B842)),MOD(ROUND(MOD(Journal!$B842,1)*1440,0)-ROUND(Journal!$D$8*60,0),1440),"")</f>
        <v>0</v>
      </c>
      <c r="AB842">
        <f>IF(G842=1,"LONG",IF(G842=-1,"SHORT",""))</f>
        <v>0</v>
      </c>
      <c r="AC842">
        <f>AC841+IF(K842,1,0)</f>
        <v>0</v>
      </c>
      <c r="AD842">
        <f>IF(K842,AC842,"")</f>
        <v>0</v>
      </c>
      <c r="AE842">
        <f>J842="OPEN"</f>
        <v>0</v>
      </c>
      <c r="AF842">
        <f>AND(J842&lt;&gt;"",J842&lt;&gt;"OK",J842&lt;&gt;"OPEN")</f>
        <v>0</v>
      </c>
      <c r="AH842">
        <v>831</v>
      </c>
      <c r="AI842">
        <f>IF(AH842&gt;$AZ$11,"",IF(AH842=0,Journal!$D$3,INDEX($Q$11:$Q$1010,MATCH(AH842,$AD$11:$AD$1010,0))))</f>
        <v>0</v>
      </c>
      <c r="AJ842">
        <v>832</v>
      </c>
      <c r="AK842">
        <f>IF(AJ842&gt;$AZ$11,"",INDEX($P$11:$P$1010,MATCH(AJ842,$AD$11:$AD$1010,0)))</f>
        <v>0</v>
      </c>
    </row>
    <row r="843" spans="1:37">
      <c r="A843">
        <f>COUNTA(Journal!A843:M843)&gt;0</f>
        <v>0</v>
      </c>
      <c r="B843">
        <f>IF(Journal!$C843="",0,IFERROR(MATCH(Journal!$C843,Markets!$A$5:$A$154,0),0))</f>
        <v>0</v>
      </c>
      <c r="C843">
        <f>IF(B843&gt;0,INDEX(Markets!$C$5:$C$154,B843),"")</f>
        <v>0</v>
      </c>
      <c r="D843">
        <f>IF(B843&gt;0,INDEX(Markets!$F$5:$F$154,B843),"")</f>
        <v>0</v>
      </c>
      <c r="E843">
        <f>IF(B843&gt;0,IF(INDEX(Markets!$G$5:$G$154,B843)="",Journal!$D$4,INDEX(Markets!$G$5:$G$154,B843)),"")</f>
        <v>0</v>
      </c>
      <c r="F843">
        <f>IF(B843&gt;0,N(INDEX(Markets!$H$5:$H$154,B843)),0)</f>
        <v>0</v>
      </c>
      <c r="G843">
        <f>IF(Journal!$D843="LONG",1,IF(Journal!$D843="SHORT",-1,0))</f>
        <v>0</v>
      </c>
      <c r="H843">
        <f>IF(AND(ISNUMBER(Journal!$E843),ISNUMBER(Journal!$F843)),ABS(Journal!$E843-Journal!$F843),"")</f>
        <v>0</v>
      </c>
      <c r="I843">
        <f>IF(NOT(A843),"",IF(Journal!$C843="","INSTRUMENT MISSING",IF(B843=0,"UNKNOWN INSTRUMENT",IF(OR(NOT(ISNUMBER(C843)),NOT(ISNUMBER(D843))),"INSTRUMENT SPECS MISSING",IF(OR(C843&lt;=0,D843&lt;=0),"INSTRUMENT SPECS MISSING",IF(NOT(ISNUMBER(Journal!$E843)),"ENTRY MISSING",IF(NOT(ISNUMBER(Journal!$F843)),"SL MISSING",IF(Journal!$F843=Journal!$E843,"SL = ENTRY",IF(G843=0,"DIRECTION MISSING",IF(G843*(Journal!$E843-Journal!$F843)&lt;=0,"SL WRONG SIDE",IF(NOT(AND(ISNUMBER(Journal!$L843),Journal!$L843&gt;0)),IF(TRUE,"LOTS MISSING","RISK MISSING"),"")))))))))))</f>
        <v>0</v>
      </c>
      <c r="J843">
        <f>IF(NOT(A843),"",IF(I843&lt;&gt;"",I843,IF(AND(ISNUMBER(Journal!$G843),G843*(Journal!$G843-Journal!$E843)&lt;=0),"TP1 WRONG SIDE",IF(AND(ISNUMBER(Journal!$H843),G843*(Journal!$H843-Journal!$E843)&lt;=0),"TP2 WRONG SIDE",IF(AND(ISNUMBER(Journal!$I843),G843*(Journal!$I843-Journal!$E843)&lt;=0),"TP3 WRONG SIDE",IF(Journal!$K843="","OPEN",IF(AND(Journal!$M843&lt;&gt;"",OR(NOT(ISNUMBER(Journal!$M843)),Journal!$M843&lt;=0,Journal!$M843&gt;=1)),"TP1 % INVALID",IF(Journal!$K843="SL","OK",IF(Journal!$K843="TP",IF(ISNUMBER(Journal!$G843),"OK","TP1 MISSING"),IF(Journal!$K843="Manual exit",IF(ISNUMBER(Journal!$J843),"OK","MANUAL MISSING"),IF(Journal!$K843="TP1 + Breakeven",IF(ISNUMBER(Journal!$G843),"OK","TP1 MISSING"),IF(Journal!$K843="TP1 + Manual",IF(ISNUMBER(Journal!$G843),IF(ISNUMBER(Journal!$J843),"OK","MANUAL MISSING"),IF(ISNUMBER(Journal!$J843),"TP1 MISSING","TP1 &amp; MANUAL MISSING")),IF(Journal!$K843="Multiple TP",IF(ISNUMBER(Journal!$G843),IF(ISNUMBER(Journal!$H843),"OK","TP2 MISSING"),IF(ISNUMBER(Journal!$H843),"TP1 MISSING","TP1 &amp; TP2 MISSING")),"UNKNOWN OUTCOME")))))))))))))</f>
        <v>0</v>
      </c>
      <c r="K843">
        <f>J843="OK"</f>
        <v>0</v>
      </c>
      <c r="L843">
        <f>IF(ISNUMBER(Journal!$M843),Journal!$M843,0.5)</f>
        <v>0</v>
      </c>
      <c r="M843">
        <f>IF(NOT(K843),"",G843*IF(Journal!$K843="SL",Journal!$F843-Journal!$E843,IF(Journal!$K843="TP",Journal!$G843-Journal!$E843,IF(Journal!$K843="Manual exit",Journal!$J843-Journal!$E843,IF(Journal!$K843="TP1 + Breakeven",L843*(Journal!$G843-Journal!$E843),IF(Journal!$K843="TP1 + Manual",L843*(Journal!$G843-Journal!$E843)+(1-L843)*(Journal!$J843-Journal!$E843),(Journal!$G843+Journal!$H843+IF(ISNUMBER(Journal!$I843),Journal!$I843,0))/IF(ISNUMBER(Journal!$I843),3,2)-Journal!$E843))))))</f>
        <v>0</v>
      </c>
      <c r="N843">
        <f>IF(K843,Journal!$E843+G843*M843,"")</f>
        <v>0</v>
      </c>
      <c r="O843">
        <f>Q842</f>
        <v>0</v>
      </c>
      <c r="P843">
        <f>IF(OR(NOT(A843),I843&lt;&gt;""),"",Journal!$L843)</f>
        <v>0</v>
      </c>
      <c r="Q843">
        <f>O843+IF(K843,V843,0)</f>
        <v>0</v>
      </c>
      <c r="R843">
        <f>IF(P843="","",H843*P843*C843*D843)</f>
        <v>0</v>
      </c>
      <c r="S843">
        <f>IF(K843,M843*P843*C843*D843,"")</f>
        <v>0</v>
      </c>
      <c r="T843">
        <f>IF(K843,-IF(F843&gt;0,F843*Journal!$E843*P843*C843*D843,P843*E843),"")</f>
        <v>0</v>
      </c>
      <c r="U843">
        <f>IF(K843,IF(S843&gt;0,"W",IF(S843&lt;0,"L","B")),"")</f>
        <v>0</v>
      </c>
      <c r="V843">
        <f>IF(K843,S843+T843,"")</f>
        <v>0</v>
      </c>
      <c r="W843">
        <f>IF(K843,V843/O843,"")</f>
        <v>0</v>
      </c>
      <c r="X843">
        <f>IF(K843,M843/H843,"")</f>
        <v>0</v>
      </c>
      <c r="Y843">
        <f>IF(AND(OR(J843="OK",J843="OPEN"),ISNUMBER(Journal!$G843)),G843*(Journal!$G843-Journal!$E843)/H843,"")</f>
        <v>0</v>
      </c>
      <c r="Z843">
        <f>IF(AA843="","",IF(AND(ISNUMBER(Settings!$D$5),ISNUMBER(Settings!$E$5),IF(Settings!$D$5&lt;=Settings!$E$5,AND(AA843&gt;=Settings!$D$5,AA843&lt;Settings!$E$5),OR(AA843&gt;=Settings!$D$5,AA843&lt;Settings!$E$5))),Settings!$A$5,IF(AND(ISNUMBER(Settings!$D$6),ISNUMBER(Settings!$E$6),IF(Settings!$D$6&lt;=Settings!$E$6,AND(AA843&gt;=Settings!$D$6,AA843&lt;Settings!$E$6),OR(AA843&gt;=Settings!$D$6,AA843&lt;Settings!$E$6))),Settings!$A$6,IF(AND(ISNUMBER(Settings!$D$7),ISNUMBER(Settings!$E$7),IF(Settings!$D$7&lt;=Settings!$E$7,AND(AA843&gt;=Settings!$D$7,AA843&lt;Settings!$E$7),OR(AA843&gt;=Settings!$D$7,AA843&lt;Settings!$E$7))),Settings!$A$7,IF(AND(ISNUMBER(Settings!$D$8),ISNUMBER(Settings!$E$8),IF(Settings!$D$8&lt;=Settings!$E$8,AND(AA843&gt;=Settings!$D$8,AA843&lt;Settings!$E$8),OR(AA843&gt;=Settings!$D$8,AA843&lt;Settings!$E$8))),Settings!$A$8,IF(AND(ISNUMBER(Settings!$D$9),ISNUMBER(Settings!$E$9),IF(Settings!$D$9&lt;=Settings!$E$9,AND(AA843&gt;=Settings!$D$9,AA843&lt;Settings!$E$9),OR(AA843&gt;=Settings!$D$9,AA843&lt;Settings!$E$9))),Settings!$A$9,IF(AND(ISNUMBER(Settings!$D$10),ISNUMBER(Settings!$E$10),IF(Settings!$D$10&lt;=Settings!$E$10,AND(AA843&gt;=Settings!$D$10,AA843&lt;Settings!$E$10),OR(AA843&gt;=Settings!$D$10,AA843&lt;Settings!$E$10))),Settings!$A$10,"")))))))</f>
        <v>0</v>
      </c>
      <c r="AA843">
        <f>IF(AND(A843,ISNUMBER(Journal!$B843)),MOD(ROUND(MOD(Journal!$B843,1)*1440,0)-ROUND(Journal!$D$8*60,0),1440),"")</f>
        <v>0</v>
      </c>
      <c r="AB843">
        <f>IF(G843=1,"LONG",IF(G843=-1,"SHORT",""))</f>
        <v>0</v>
      </c>
      <c r="AC843">
        <f>AC842+IF(K843,1,0)</f>
        <v>0</v>
      </c>
      <c r="AD843">
        <f>IF(K843,AC843,"")</f>
        <v>0</v>
      </c>
      <c r="AE843">
        <f>J843="OPEN"</f>
        <v>0</v>
      </c>
      <c r="AF843">
        <f>AND(J843&lt;&gt;"",J843&lt;&gt;"OK",J843&lt;&gt;"OPEN")</f>
        <v>0</v>
      </c>
      <c r="AH843">
        <v>832</v>
      </c>
      <c r="AI843">
        <f>IF(AH843&gt;$AZ$11,"",IF(AH843=0,Journal!$D$3,INDEX($Q$11:$Q$1010,MATCH(AH843,$AD$11:$AD$1010,0))))</f>
        <v>0</v>
      </c>
      <c r="AJ843">
        <v>833</v>
      </c>
      <c r="AK843">
        <f>IF(AJ843&gt;$AZ$11,"",INDEX($P$11:$P$1010,MATCH(AJ843,$AD$11:$AD$1010,0)))</f>
        <v>0</v>
      </c>
    </row>
    <row r="844" spans="1:37">
      <c r="A844">
        <f>COUNTA(Journal!A844:M844)&gt;0</f>
        <v>0</v>
      </c>
      <c r="B844">
        <f>IF(Journal!$C844="",0,IFERROR(MATCH(Journal!$C844,Markets!$A$5:$A$154,0),0))</f>
        <v>0</v>
      </c>
      <c r="C844">
        <f>IF(B844&gt;0,INDEX(Markets!$C$5:$C$154,B844),"")</f>
        <v>0</v>
      </c>
      <c r="D844">
        <f>IF(B844&gt;0,INDEX(Markets!$F$5:$F$154,B844),"")</f>
        <v>0</v>
      </c>
      <c r="E844">
        <f>IF(B844&gt;0,IF(INDEX(Markets!$G$5:$G$154,B844)="",Journal!$D$4,INDEX(Markets!$G$5:$G$154,B844)),"")</f>
        <v>0</v>
      </c>
      <c r="F844">
        <f>IF(B844&gt;0,N(INDEX(Markets!$H$5:$H$154,B844)),0)</f>
        <v>0</v>
      </c>
      <c r="G844">
        <f>IF(Journal!$D844="LONG",1,IF(Journal!$D844="SHORT",-1,0))</f>
        <v>0</v>
      </c>
      <c r="H844">
        <f>IF(AND(ISNUMBER(Journal!$E844),ISNUMBER(Journal!$F844)),ABS(Journal!$E844-Journal!$F844),"")</f>
        <v>0</v>
      </c>
      <c r="I844">
        <f>IF(NOT(A844),"",IF(Journal!$C844="","INSTRUMENT MISSING",IF(B844=0,"UNKNOWN INSTRUMENT",IF(OR(NOT(ISNUMBER(C844)),NOT(ISNUMBER(D844))),"INSTRUMENT SPECS MISSING",IF(OR(C844&lt;=0,D844&lt;=0),"INSTRUMENT SPECS MISSING",IF(NOT(ISNUMBER(Journal!$E844)),"ENTRY MISSING",IF(NOT(ISNUMBER(Journal!$F844)),"SL MISSING",IF(Journal!$F844=Journal!$E844,"SL = ENTRY",IF(G844=0,"DIRECTION MISSING",IF(G844*(Journal!$E844-Journal!$F844)&lt;=0,"SL WRONG SIDE",IF(NOT(AND(ISNUMBER(Journal!$L844),Journal!$L844&gt;0)),IF(TRUE,"LOTS MISSING","RISK MISSING"),"")))))))))))</f>
        <v>0</v>
      </c>
      <c r="J844">
        <f>IF(NOT(A844),"",IF(I844&lt;&gt;"",I844,IF(AND(ISNUMBER(Journal!$G844),G844*(Journal!$G844-Journal!$E844)&lt;=0),"TP1 WRONG SIDE",IF(AND(ISNUMBER(Journal!$H844),G844*(Journal!$H844-Journal!$E844)&lt;=0),"TP2 WRONG SIDE",IF(AND(ISNUMBER(Journal!$I844),G844*(Journal!$I844-Journal!$E844)&lt;=0),"TP3 WRONG SIDE",IF(Journal!$K844="","OPEN",IF(AND(Journal!$M844&lt;&gt;"",OR(NOT(ISNUMBER(Journal!$M844)),Journal!$M844&lt;=0,Journal!$M844&gt;=1)),"TP1 % INVALID",IF(Journal!$K844="SL","OK",IF(Journal!$K844="TP",IF(ISNUMBER(Journal!$G844),"OK","TP1 MISSING"),IF(Journal!$K844="Manual exit",IF(ISNUMBER(Journal!$J844),"OK","MANUAL MISSING"),IF(Journal!$K844="TP1 + Breakeven",IF(ISNUMBER(Journal!$G844),"OK","TP1 MISSING"),IF(Journal!$K844="TP1 + Manual",IF(ISNUMBER(Journal!$G844),IF(ISNUMBER(Journal!$J844),"OK","MANUAL MISSING"),IF(ISNUMBER(Journal!$J844),"TP1 MISSING","TP1 &amp; MANUAL MISSING")),IF(Journal!$K844="Multiple TP",IF(ISNUMBER(Journal!$G844),IF(ISNUMBER(Journal!$H844),"OK","TP2 MISSING"),IF(ISNUMBER(Journal!$H844),"TP1 MISSING","TP1 &amp; TP2 MISSING")),"UNKNOWN OUTCOME")))))))))))))</f>
        <v>0</v>
      </c>
      <c r="K844">
        <f>J844="OK"</f>
        <v>0</v>
      </c>
      <c r="L844">
        <f>IF(ISNUMBER(Journal!$M844),Journal!$M844,0.5)</f>
        <v>0</v>
      </c>
      <c r="M844">
        <f>IF(NOT(K844),"",G844*IF(Journal!$K844="SL",Journal!$F844-Journal!$E844,IF(Journal!$K844="TP",Journal!$G844-Journal!$E844,IF(Journal!$K844="Manual exit",Journal!$J844-Journal!$E844,IF(Journal!$K844="TP1 + Breakeven",L844*(Journal!$G844-Journal!$E844),IF(Journal!$K844="TP1 + Manual",L844*(Journal!$G844-Journal!$E844)+(1-L844)*(Journal!$J844-Journal!$E844),(Journal!$G844+Journal!$H844+IF(ISNUMBER(Journal!$I844),Journal!$I844,0))/IF(ISNUMBER(Journal!$I844),3,2)-Journal!$E844))))))</f>
        <v>0</v>
      </c>
      <c r="N844">
        <f>IF(K844,Journal!$E844+G844*M844,"")</f>
        <v>0</v>
      </c>
      <c r="O844">
        <f>Q843</f>
        <v>0</v>
      </c>
      <c r="P844">
        <f>IF(OR(NOT(A844),I844&lt;&gt;""),"",Journal!$L844)</f>
        <v>0</v>
      </c>
      <c r="Q844">
        <f>O844+IF(K844,V844,0)</f>
        <v>0</v>
      </c>
      <c r="R844">
        <f>IF(P844="","",H844*P844*C844*D844)</f>
        <v>0</v>
      </c>
      <c r="S844">
        <f>IF(K844,M844*P844*C844*D844,"")</f>
        <v>0</v>
      </c>
      <c r="T844">
        <f>IF(K844,-IF(F844&gt;0,F844*Journal!$E844*P844*C844*D844,P844*E844),"")</f>
        <v>0</v>
      </c>
      <c r="U844">
        <f>IF(K844,IF(S844&gt;0,"W",IF(S844&lt;0,"L","B")),"")</f>
        <v>0</v>
      </c>
      <c r="V844">
        <f>IF(K844,S844+T844,"")</f>
        <v>0</v>
      </c>
      <c r="W844">
        <f>IF(K844,V844/O844,"")</f>
        <v>0</v>
      </c>
      <c r="X844">
        <f>IF(K844,M844/H844,"")</f>
        <v>0</v>
      </c>
      <c r="Y844">
        <f>IF(AND(OR(J844="OK",J844="OPEN"),ISNUMBER(Journal!$G844)),G844*(Journal!$G844-Journal!$E844)/H844,"")</f>
        <v>0</v>
      </c>
      <c r="Z844">
        <f>IF(AA844="","",IF(AND(ISNUMBER(Settings!$D$5),ISNUMBER(Settings!$E$5),IF(Settings!$D$5&lt;=Settings!$E$5,AND(AA844&gt;=Settings!$D$5,AA844&lt;Settings!$E$5),OR(AA844&gt;=Settings!$D$5,AA844&lt;Settings!$E$5))),Settings!$A$5,IF(AND(ISNUMBER(Settings!$D$6),ISNUMBER(Settings!$E$6),IF(Settings!$D$6&lt;=Settings!$E$6,AND(AA844&gt;=Settings!$D$6,AA844&lt;Settings!$E$6),OR(AA844&gt;=Settings!$D$6,AA844&lt;Settings!$E$6))),Settings!$A$6,IF(AND(ISNUMBER(Settings!$D$7),ISNUMBER(Settings!$E$7),IF(Settings!$D$7&lt;=Settings!$E$7,AND(AA844&gt;=Settings!$D$7,AA844&lt;Settings!$E$7),OR(AA844&gt;=Settings!$D$7,AA844&lt;Settings!$E$7))),Settings!$A$7,IF(AND(ISNUMBER(Settings!$D$8),ISNUMBER(Settings!$E$8),IF(Settings!$D$8&lt;=Settings!$E$8,AND(AA844&gt;=Settings!$D$8,AA844&lt;Settings!$E$8),OR(AA844&gt;=Settings!$D$8,AA844&lt;Settings!$E$8))),Settings!$A$8,IF(AND(ISNUMBER(Settings!$D$9),ISNUMBER(Settings!$E$9),IF(Settings!$D$9&lt;=Settings!$E$9,AND(AA844&gt;=Settings!$D$9,AA844&lt;Settings!$E$9),OR(AA844&gt;=Settings!$D$9,AA844&lt;Settings!$E$9))),Settings!$A$9,IF(AND(ISNUMBER(Settings!$D$10),ISNUMBER(Settings!$E$10),IF(Settings!$D$10&lt;=Settings!$E$10,AND(AA844&gt;=Settings!$D$10,AA844&lt;Settings!$E$10),OR(AA844&gt;=Settings!$D$10,AA844&lt;Settings!$E$10))),Settings!$A$10,"")))))))</f>
        <v>0</v>
      </c>
      <c r="AA844">
        <f>IF(AND(A844,ISNUMBER(Journal!$B844)),MOD(ROUND(MOD(Journal!$B844,1)*1440,0)-ROUND(Journal!$D$8*60,0),1440),"")</f>
        <v>0</v>
      </c>
      <c r="AB844">
        <f>IF(G844=1,"LONG",IF(G844=-1,"SHORT",""))</f>
        <v>0</v>
      </c>
      <c r="AC844">
        <f>AC843+IF(K844,1,0)</f>
        <v>0</v>
      </c>
      <c r="AD844">
        <f>IF(K844,AC844,"")</f>
        <v>0</v>
      </c>
      <c r="AE844">
        <f>J844="OPEN"</f>
        <v>0</v>
      </c>
      <c r="AF844">
        <f>AND(J844&lt;&gt;"",J844&lt;&gt;"OK",J844&lt;&gt;"OPEN")</f>
        <v>0</v>
      </c>
      <c r="AH844">
        <v>833</v>
      </c>
      <c r="AI844">
        <f>IF(AH844&gt;$AZ$11,"",IF(AH844=0,Journal!$D$3,INDEX($Q$11:$Q$1010,MATCH(AH844,$AD$11:$AD$1010,0))))</f>
        <v>0</v>
      </c>
      <c r="AJ844">
        <v>834</v>
      </c>
      <c r="AK844">
        <f>IF(AJ844&gt;$AZ$11,"",INDEX($P$11:$P$1010,MATCH(AJ844,$AD$11:$AD$1010,0)))</f>
        <v>0</v>
      </c>
    </row>
    <row r="845" spans="1:37">
      <c r="A845">
        <f>COUNTA(Journal!A845:M845)&gt;0</f>
        <v>0</v>
      </c>
      <c r="B845">
        <f>IF(Journal!$C845="",0,IFERROR(MATCH(Journal!$C845,Markets!$A$5:$A$154,0),0))</f>
        <v>0</v>
      </c>
      <c r="C845">
        <f>IF(B845&gt;0,INDEX(Markets!$C$5:$C$154,B845),"")</f>
        <v>0</v>
      </c>
      <c r="D845">
        <f>IF(B845&gt;0,INDEX(Markets!$F$5:$F$154,B845),"")</f>
        <v>0</v>
      </c>
      <c r="E845">
        <f>IF(B845&gt;0,IF(INDEX(Markets!$G$5:$G$154,B845)="",Journal!$D$4,INDEX(Markets!$G$5:$G$154,B845)),"")</f>
        <v>0</v>
      </c>
      <c r="F845">
        <f>IF(B845&gt;0,N(INDEX(Markets!$H$5:$H$154,B845)),0)</f>
        <v>0</v>
      </c>
      <c r="G845">
        <f>IF(Journal!$D845="LONG",1,IF(Journal!$D845="SHORT",-1,0))</f>
        <v>0</v>
      </c>
      <c r="H845">
        <f>IF(AND(ISNUMBER(Journal!$E845),ISNUMBER(Journal!$F845)),ABS(Journal!$E845-Journal!$F845),"")</f>
        <v>0</v>
      </c>
      <c r="I845">
        <f>IF(NOT(A845),"",IF(Journal!$C845="","INSTRUMENT MISSING",IF(B845=0,"UNKNOWN INSTRUMENT",IF(OR(NOT(ISNUMBER(C845)),NOT(ISNUMBER(D845))),"INSTRUMENT SPECS MISSING",IF(OR(C845&lt;=0,D845&lt;=0),"INSTRUMENT SPECS MISSING",IF(NOT(ISNUMBER(Journal!$E845)),"ENTRY MISSING",IF(NOT(ISNUMBER(Journal!$F845)),"SL MISSING",IF(Journal!$F845=Journal!$E845,"SL = ENTRY",IF(G845=0,"DIRECTION MISSING",IF(G845*(Journal!$E845-Journal!$F845)&lt;=0,"SL WRONG SIDE",IF(NOT(AND(ISNUMBER(Journal!$L845),Journal!$L845&gt;0)),IF(TRUE,"LOTS MISSING","RISK MISSING"),"")))))))))))</f>
        <v>0</v>
      </c>
      <c r="J845">
        <f>IF(NOT(A845),"",IF(I845&lt;&gt;"",I845,IF(AND(ISNUMBER(Journal!$G845),G845*(Journal!$G845-Journal!$E845)&lt;=0),"TP1 WRONG SIDE",IF(AND(ISNUMBER(Journal!$H845),G845*(Journal!$H845-Journal!$E845)&lt;=0),"TP2 WRONG SIDE",IF(AND(ISNUMBER(Journal!$I845),G845*(Journal!$I845-Journal!$E845)&lt;=0),"TP3 WRONG SIDE",IF(Journal!$K845="","OPEN",IF(AND(Journal!$M845&lt;&gt;"",OR(NOT(ISNUMBER(Journal!$M845)),Journal!$M845&lt;=0,Journal!$M845&gt;=1)),"TP1 % INVALID",IF(Journal!$K845="SL","OK",IF(Journal!$K845="TP",IF(ISNUMBER(Journal!$G845),"OK","TP1 MISSING"),IF(Journal!$K845="Manual exit",IF(ISNUMBER(Journal!$J845),"OK","MANUAL MISSING"),IF(Journal!$K845="TP1 + Breakeven",IF(ISNUMBER(Journal!$G845),"OK","TP1 MISSING"),IF(Journal!$K845="TP1 + Manual",IF(ISNUMBER(Journal!$G845),IF(ISNUMBER(Journal!$J845),"OK","MANUAL MISSING"),IF(ISNUMBER(Journal!$J845),"TP1 MISSING","TP1 &amp; MANUAL MISSING")),IF(Journal!$K845="Multiple TP",IF(ISNUMBER(Journal!$G845),IF(ISNUMBER(Journal!$H845),"OK","TP2 MISSING"),IF(ISNUMBER(Journal!$H845),"TP1 MISSING","TP1 &amp; TP2 MISSING")),"UNKNOWN OUTCOME")))))))))))))</f>
        <v>0</v>
      </c>
      <c r="K845">
        <f>J845="OK"</f>
        <v>0</v>
      </c>
      <c r="L845">
        <f>IF(ISNUMBER(Journal!$M845),Journal!$M845,0.5)</f>
        <v>0</v>
      </c>
      <c r="M845">
        <f>IF(NOT(K845),"",G845*IF(Journal!$K845="SL",Journal!$F845-Journal!$E845,IF(Journal!$K845="TP",Journal!$G845-Journal!$E845,IF(Journal!$K845="Manual exit",Journal!$J845-Journal!$E845,IF(Journal!$K845="TP1 + Breakeven",L845*(Journal!$G845-Journal!$E845),IF(Journal!$K845="TP1 + Manual",L845*(Journal!$G845-Journal!$E845)+(1-L845)*(Journal!$J845-Journal!$E845),(Journal!$G845+Journal!$H845+IF(ISNUMBER(Journal!$I845),Journal!$I845,0))/IF(ISNUMBER(Journal!$I845),3,2)-Journal!$E845))))))</f>
        <v>0</v>
      </c>
      <c r="N845">
        <f>IF(K845,Journal!$E845+G845*M845,"")</f>
        <v>0</v>
      </c>
      <c r="O845">
        <f>Q844</f>
        <v>0</v>
      </c>
      <c r="P845">
        <f>IF(OR(NOT(A845),I845&lt;&gt;""),"",Journal!$L845)</f>
        <v>0</v>
      </c>
      <c r="Q845">
        <f>O845+IF(K845,V845,0)</f>
        <v>0</v>
      </c>
      <c r="R845">
        <f>IF(P845="","",H845*P845*C845*D845)</f>
        <v>0</v>
      </c>
      <c r="S845">
        <f>IF(K845,M845*P845*C845*D845,"")</f>
        <v>0</v>
      </c>
      <c r="T845">
        <f>IF(K845,-IF(F845&gt;0,F845*Journal!$E845*P845*C845*D845,P845*E845),"")</f>
        <v>0</v>
      </c>
      <c r="U845">
        <f>IF(K845,IF(S845&gt;0,"W",IF(S845&lt;0,"L","B")),"")</f>
        <v>0</v>
      </c>
      <c r="V845">
        <f>IF(K845,S845+T845,"")</f>
        <v>0</v>
      </c>
      <c r="W845">
        <f>IF(K845,V845/O845,"")</f>
        <v>0</v>
      </c>
      <c r="X845">
        <f>IF(K845,M845/H845,"")</f>
        <v>0</v>
      </c>
      <c r="Y845">
        <f>IF(AND(OR(J845="OK",J845="OPEN"),ISNUMBER(Journal!$G845)),G845*(Journal!$G845-Journal!$E845)/H845,"")</f>
        <v>0</v>
      </c>
      <c r="Z845">
        <f>IF(AA845="","",IF(AND(ISNUMBER(Settings!$D$5),ISNUMBER(Settings!$E$5),IF(Settings!$D$5&lt;=Settings!$E$5,AND(AA845&gt;=Settings!$D$5,AA845&lt;Settings!$E$5),OR(AA845&gt;=Settings!$D$5,AA845&lt;Settings!$E$5))),Settings!$A$5,IF(AND(ISNUMBER(Settings!$D$6),ISNUMBER(Settings!$E$6),IF(Settings!$D$6&lt;=Settings!$E$6,AND(AA845&gt;=Settings!$D$6,AA845&lt;Settings!$E$6),OR(AA845&gt;=Settings!$D$6,AA845&lt;Settings!$E$6))),Settings!$A$6,IF(AND(ISNUMBER(Settings!$D$7),ISNUMBER(Settings!$E$7),IF(Settings!$D$7&lt;=Settings!$E$7,AND(AA845&gt;=Settings!$D$7,AA845&lt;Settings!$E$7),OR(AA845&gt;=Settings!$D$7,AA845&lt;Settings!$E$7))),Settings!$A$7,IF(AND(ISNUMBER(Settings!$D$8),ISNUMBER(Settings!$E$8),IF(Settings!$D$8&lt;=Settings!$E$8,AND(AA845&gt;=Settings!$D$8,AA845&lt;Settings!$E$8),OR(AA845&gt;=Settings!$D$8,AA845&lt;Settings!$E$8))),Settings!$A$8,IF(AND(ISNUMBER(Settings!$D$9),ISNUMBER(Settings!$E$9),IF(Settings!$D$9&lt;=Settings!$E$9,AND(AA845&gt;=Settings!$D$9,AA845&lt;Settings!$E$9),OR(AA845&gt;=Settings!$D$9,AA845&lt;Settings!$E$9))),Settings!$A$9,IF(AND(ISNUMBER(Settings!$D$10),ISNUMBER(Settings!$E$10),IF(Settings!$D$10&lt;=Settings!$E$10,AND(AA845&gt;=Settings!$D$10,AA845&lt;Settings!$E$10),OR(AA845&gt;=Settings!$D$10,AA845&lt;Settings!$E$10))),Settings!$A$10,"")))))))</f>
        <v>0</v>
      </c>
      <c r="AA845">
        <f>IF(AND(A845,ISNUMBER(Journal!$B845)),MOD(ROUND(MOD(Journal!$B845,1)*1440,0)-ROUND(Journal!$D$8*60,0),1440),"")</f>
        <v>0</v>
      </c>
      <c r="AB845">
        <f>IF(G845=1,"LONG",IF(G845=-1,"SHORT",""))</f>
        <v>0</v>
      </c>
      <c r="AC845">
        <f>AC844+IF(K845,1,0)</f>
        <v>0</v>
      </c>
      <c r="AD845">
        <f>IF(K845,AC845,"")</f>
        <v>0</v>
      </c>
      <c r="AE845">
        <f>J845="OPEN"</f>
        <v>0</v>
      </c>
      <c r="AF845">
        <f>AND(J845&lt;&gt;"",J845&lt;&gt;"OK",J845&lt;&gt;"OPEN")</f>
        <v>0</v>
      </c>
      <c r="AH845">
        <v>834</v>
      </c>
      <c r="AI845">
        <f>IF(AH845&gt;$AZ$11,"",IF(AH845=0,Journal!$D$3,INDEX($Q$11:$Q$1010,MATCH(AH845,$AD$11:$AD$1010,0))))</f>
        <v>0</v>
      </c>
      <c r="AJ845">
        <v>835</v>
      </c>
      <c r="AK845">
        <f>IF(AJ845&gt;$AZ$11,"",INDEX($P$11:$P$1010,MATCH(AJ845,$AD$11:$AD$1010,0)))</f>
        <v>0</v>
      </c>
    </row>
    <row r="846" spans="1:37">
      <c r="A846">
        <f>COUNTA(Journal!A846:M846)&gt;0</f>
        <v>0</v>
      </c>
      <c r="B846">
        <f>IF(Journal!$C846="",0,IFERROR(MATCH(Journal!$C846,Markets!$A$5:$A$154,0),0))</f>
        <v>0</v>
      </c>
      <c r="C846">
        <f>IF(B846&gt;0,INDEX(Markets!$C$5:$C$154,B846),"")</f>
        <v>0</v>
      </c>
      <c r="D846">
        <f>IF(B846&gt;0,INDEX(Markets!$F$5:$F$154,B846),"")</f>
        <v>0</v>
      </c>
      <c r="E846">
        <f>IF(B846&gt;0,IF(INDEX(Markets!$G$5:$G$154,B846)="",Journal!$D$4,INDEX(Markets!$G$5:$G$154,B846)),"")</f>
        <v>0</v>
      </c>
      <c r="F846">
        <f>IF(B846&gt;0,N(INDEX(Markets!$H$5:$H$154,B846)),0)</f>
        <v>0</v>
      </c>
      <c r="G846">
        <f>IF(Journal!$D846="LONG",1,IF(Journal!$D846="SHORT",-1,0))</f>
        <v>0</v>
      </c>
      <c r="H846">
        <f>IF(AND(ISNUMBER(Journal!$E846),ISNUMBER(Journal!$F846)),ABS(Journal!$E846-Journal!$F846),"")</f>
        <v>0</v>
      </c>
      <c r="I846">
        <f>IF(NOT(A846),"",IF(Journal!$C846="","INSTRUMENT MISSING",IF(B846=0,"UNKNOWN INSTRUMENT",IF(OR(NOT(ISNUMBER(C846)),NOT(ISNUMBER(D846))),"INSTRUMENT SPECS MISSING",IF(OR(C846&lt;=0,D846&lt;=0),"INSTRUMENT SPECS MISSING",IF(NOT(ISNUMBER(Journal!$E846)),"ENTRY MISSING",IF(NOT(ISNUMBER(Journal!$F846)),"SL MISSING",IF(Journal!$F846=Journal!$E846,"SL = ENTRY",IF(G846=0,"DIRECTION MISSING",IF(G846*(Journal!$E846-Journal!$F846)&lt;=0,"SL WRONG SIDE",IF(NOT(AND(ISNUMBER(Journal!$L846),Journal!$L846&gt;0)),IF(TRUE,"LOTS MISSING","RISK MISSING"),"")))))))))))</f>
        <v>0</v>
      </c>
      <c r="J846">
        <f>IF(NOT(A846),"",IF(I846&lt;&gt;"",I846,IF(AND(ISNUMBER(Journal!$G846),G846*(Journal!$G846-Journal!$E846)&lt;=0),"TP1 WRONG SIDE",IF(AND(ISNUMBER(Journal!$H846),G846*(Journal!$H846-Journal!$E846)&lt;=0),"TP2 WRONG SIDE",IF(AND(ISNUMBER(Journal!$I846),G846*(Journal!$I846-Journal!$E846)&lt;=0),"TP3 WRONG SIDE",IF(Journal!$K846="","OPEN",IF(AND(Journal!$M846&lt;&gt;"",OR(NOT(ISNUMBER(Journal!$M846)),Journal!$M846&lt;=0,Journal!$M846&gt;=1)),"TP1 % INVALID",IF(Journal!$K846="SL","OK",IF(Journal!$K846="TP",IF(ISNUMBER(Journal!$G846),"OK","TP1 MISSING"),IF(Journal!$K846="Manual exit",IF(ISNUMBER(Journal!$J846),"OK","MANUAL MISSING"),IF(Journal!$K846="TP1 + Breakeven",IF(ISNUMBER(Journal!$G846),"OK","TP1 MISSING"),IF(Journal!$K846="TP1 + Manual",IF(ISNUMBER(Journal!$G846),IF(ISNUMBER(Journal!$J846),"OK","MANUAL MISSING"),IF(ISNUMBER(Journal!$J846),"TP1 MISSING","TP1 &amp; MANUAL MISSING")),IF(Journal!$K846="Multiple TP",IF(ISNUMBER(Journal!$G846),IF(ISNUMBER(Journal!$H846),"OK","TP2 MISSING"),IF(ISNUMBER(Journal!$H846),"TP1 MISSING","TP1 &amp; TP2 MISSING")),"UNKNOWN OUTCOME")))))))))))))</f>
        <v>0</v>
      </c>
      <c r="K846">
        <f>J846="OK"</f>
        <v>0</v>
      </c>
      <c r="L846">
        <f>IF(ISNUMBER(Journal!$M846),Journal!$M846,0.5)</f>
        <v>0</v>
      </c>
      <c r="M846">
        <f>IF(NOT(K846),"",G846*IF(Journal!$K846="SL",Journal!$F846-Journal!$E846,IF(Journal!$K846="TP",Journal!$G846-Journal!$E846,IF(Journal!$K846="Manual exit",Journal!$J846-Journal!$E846,IF(Journal!$K846="TP1 + Breakeven",L846*(Journal!$G846-Journal!$E846),IF(Journal!$K846="TP1 + Manual",L846*(Journal!$G846-Journal!$E846)+(1-L846)*(Journal!$J846-Journal!$E846),(Journal!$G846+Journal!$H846+IF(ISNUMBER(Journal!$I846),Journal!$I846,0))/IF(ISNUMBER(Journal!$I846),3,2)-Journal!$E846))))))</f>
        <v>0</v>
      </c>
      <c r="N846">
        <f>IF(K846,Journal!$E846+G846*M846,"")</f>
        <v>0</v>
      </c>
      <c r="O846">
        <f>Q845</f>
        <v>0</v>
      </c>
      <c r="P846">
        <f>IF(OR(NOT(A846),I846&lt;&gt;""),"",Journal!$L846)</f>
        <v>0</v>
      </c>
      <c r="Q846">
        <f>O846+IF(K846,V846,0)</f>
        <v>0</v>
      </c>
      <c r="R846">
        <f>IF(P846="","",H846*P846*C846*D846)</f>
        <v>0</v>
      </c>
      <c r="S846">
        <f>IF(K846,M846*P846*C846*D846,"")</f>
        <v>0</v>
      </c>
      <c r="T846">
        <f>IF(K846,-IF(F846&gt;0,F846*Journal!$E846*P846*C846*D846,P846*E846),"")</f>
        <v>0</v>
      </c>
      <c r="U846">
        <f>IF(K846,IF(S846&gt;0,"W",IF(S846&lt;0,"L","B")),"")</f>
        <v>0</v>
      </c>
      <c r="V846">
        <f>IF(K846,S846+T846,"")</f>
        <v>0</v>
      </c>
      <c r="W846">
        <f>IF(K846,V846/O846,"")</f>
        <v>0</v>
      </c>
      <c r="X846">
        <f>IF(K846,M846/H846,"")</f>
        <v>0</v>
      </c>
      <c r="Y846">
        <f>IF(AND(OR(J846="OK",J846="OPEN"),ISNUMBER(Journal!$G846)),G846*(Journal!$G846-Journal!$E846)/H846,"")</f>
        <v>0</v>
      </c>
      <c r="Z846">
        <f>IF(AA846="","",IF(AND(ISNUMBER(Settings!$D$5),ISNUMBER(Settings!$E$5),IF(Settings!$D$5&lt;=Settings!$E$5,AND(AA846&gt;=Settings!$D$5,AA846&lt;Settings!$E$5),OR(AA846&gt;=Settings!$D$5,AA846&lt;Settings!$E$5))),Settings!$A$5,IF(AND(ISNUMBER(Settings!$D$6),ISNUMBER(Settings!$E$6),IF(Settings!$D$6&lt;=Settings!$E$6,AND(AA846&gt;=Settings!$D$6,AA846&lt;Settings!$E$6),OR(AA846&gt;=Settings!$D$6,AA846&lt;Settings!$E$6))),Settings!$A$6,IF(AND(ISNUMBER(Settings!$D$7),ISNUMBER(Settings!$E$7),IF(Settings!$D$7&lt;=Settings!$E$7,AND(AA846&gt;=Settings!$D$7,AA846&lt;Settings!$E$7),OR(AA846&gt;=Settings!$D$7,AA846&lt;Settings!$E$7))),Settings!$A$7,IF(AND(ISNUMBER(Settings!$D$8),ISNUMBER(Settings!$E$8),IF(Settings!$D$8&lt;=Settings!$E$8,AND(AA846&gt;=Settings!$D$8,AA846&lt;Settings!$E$8),OR(AA846&gt;=Settings!$D$8,AA846&lt;Settings!$E$8))),Settings!$A$8,IF(AND(ISNUMBER(Settings!$D$9),ISNUMBER(Settings!$E$9),IF(Settings!$D$9&lt;=Settings!$E$9,AND(AA846&gt;=Settings!$D$9,AA846&lt;Settings!$E$9),OR(AA846&gt;=Settings!$D$9,AA846&lt;Settings!$E$9))),Settings!$A$9,IF(AND(ISNUMBER(Settings!$D$10),ISNUMBER(Settings!$E$10),IF(Settings!$D$10&lt;=Settings!$E$10,AND(AA846&gt;=Settings!$D$10,AA846&lt;Settings!$E$10),OR(AA846&gt;=Settings!$D$10,AA846&lt;Settings!$E$10))),Settings!$A$10,"")))))))</f>
        <v>0</v>
      </c>
      <c r="AA846">
        <f>IF(AND(A846,ISNUMBER(Journal!$B846)),MOD(ROUND(MOD(Journal!$B846,1)*1440,0)-ROUND(Journal!$D$8*60,0),1440),"")</f>
        <v>0</v>
      </c>
      <c r="AB846">
        <f>IF(G846=1,"LONG",IF(G846=-1,"SHORT",""))</f>
        <v>0</v>
      </c>
      <c r="AC846">
        <f>AC845+IF(K846,1,0)</f>
        <v>0</v>
      </c>
      <c r="AD846">
        <f>IF(K846,AC846,"")</f>
        <v>0</v>
      </c>
      <c r="AE846">
        <f>J846="OPEN"</f>
        <v>0</v>
      </c>
      <c r="AF846">
        <f>AND(J846&lt;&gt;"",J846&lt;&gt;"OK",J846&lt;&gt;"OPEN")</f>
        <v>0</v>
      </c>
      <c r="AH846">
        <v>835</v>
      </c>
      <c r="AI846">
        <f>IF(AH846&gt;$AZ$11,"",IF(AH846=0,Journal!$D$3,INDEX($Q$11:$Q$1010,MATCH(AH846,$AD$11:$AD$1010,0))))</f>
        <v>0</v>
      </c>
      <c r="AJ846">
        <v>836</v>
      </c>
      <c r="AK846">
        <f>IF(AJ846&gt;$AZ$11,"",INDEX($P$11:$P$1010,MATCH(AJ846,$AD$11:$AD$1010,0)))</f>
        <v>0</v>
      </c>
    </row>
    <row r="847" spans="1:37">
      <c r="A847">
        <f>COUNTA(Journal!A847:M847)&gt;0</f>
        <v>0</v>
      </c>
      <c r="B847">
        <f>IF(Journal!$C847="",0,IFERROR(MATCH(Journal!$C847,Markets!$A$5:$A$154,0),0))</f>
        <v>0</v>
      </c>
      <c r="C847">
        <f>IF(B847&gt;0,INDEX(Markets!$C$5:$C$154,B847),"")</f>
        <v>0</v>
      </c>
      <c r="D847">
        <f>IF(B847&gt;0,INDEX(Markets!$F$5:$F$154,B847),"")</f>
        <v>0</v>
      </c>
      <c r="E847">
        <f>IF(B847&gt;0,IF(INDEX(Markets!$G$5:$G$154,B847)="",Journal!$D$4,INDEX(Markets!$G$5:$G$154,B847)),"")</f>
        <v>0</v>
      </c>
      <c r="F847">
        <f>IF(B847&gt;0,N(INDEX(Markets!$H$5:$H$154,B847)),0)</f>
        <v>0</v>
      </c>
      <c r="G847">
        <f>IF(Journal!$D847="LONG",1,IF(Journal!$D847="SHORT",-1,0))</f>
        <v>0</v>
      </c>
      <c r="H847">
        <f>IF(AND(ISNUMBER(Journal!$E847),ISNUMBER(Journal!$F847)),ABS(Journal!$E847-Journal!$F847),"")</f>
        <v>0</v>
      </c>
      <c r="I847">
        <f>IF(NOT(A847),"",IF(Journal!$C847="","INSTRUMENT MISSING",IF(B847=0,"UNKNOWN INSTRUMENT",IF(OR(NOT(ISNUMBER(C847)),NOT(ISNUMBER(D847))),"INSTRUMENT SPECS MISSING",IF(OR(C847&lt;=0,D847&lt;=0),"INSTRUMENT SPECS MISSING",IF(NOT(ISNUMBER(Journal!$E847)),"ENTRY MISSING",IF(NOT(ISNUMBER(Journal!$F847)),"SL MISSING",IF(Journal!$F847=Journal!$E847,"SL = ENTRY",IF(G847=0,"DIRECTION MISSING",IF(G847*(Journal!$E847-Journal!$F847)&lt;=0,"SL WRONG SIDE",IF(NOT(AND(ISNUMBER(Journal!$L847),Journal!$L847&gt;0)),IF(TRUE,"LOTS MISSING","RISK MISSING"),"")))))))))))</f>
        <v>0</v>
      </c>
      <c r="J847">
        <f>IF(NOT(A847),"",IF(I847&lt;&gt;"",I847,IF(AND(ISNUMBER(Journal!$G847),G847*(Journal!$G847-Journal!$E847)&lt;=0),"TP1 WRONG SIDE",IF(AND(ISNUMBER(Journal!$H847),G847*(Journal!$H847-Journal!$E847)&lt;=0),"TP2 WRONG SIDE",IF(AND(ISNUMBER(Journal!$I847),G847*(Journal!$I847-Journal!$E847)&lt;=0),"TP3 WRONG SIDE",IF(Journal!$K847="","OPEN",IF(AND(Journal!$M847&lt;&gt;"",OR(NOT(ISNUMBER(Journal!$M847)),Journal!$M847&lt;=0,Journal!$M847&gt;=1)),"TP1 % INVALID",IF(Journal!$K847="SL","OK",IF(Journal!$K847="TP",IF(ISNUMBER(Journal!$G847),"OK","TP1 MISSING"),IF(Journal!$K847="Manual exit",IF(ISNUMBER(Journal!$J847),"OK","MANUAL MISSING"),IF(Journal!$K847="TP1 + Breakeven",IF(ISNUMBER(Journal!$G847),"OK","TP1 MISSING"),IF(Journal!$K847="TP1 + Manual",IF(ISNUMBER(Journal!$G847),IF(ISNUMBER(Journal!$J847),"OK","MANUAL MISSING"),IF(ISNUMBER(Journal!$J847),"TP1 MISSING","TP1 &amp; MANUAL MISSING")),IF(Journal!$K847="Multiple TP",IF(ISNUMBER(Journal!$G847),IF(ISNUMBER(Journal!$H847),"OK","TP2 MISSING"),IF(ISNUMBER(Journal!$H847),"TP1 MISSING","TP1 &amp; TP2 MISSING")),"UNKNOWN OUTCOME")))))))))))))</f>
        <v>0</v>
      </c>
      <c r="K847">
        <f>J847="OK"</f>
        <v>0</v>
      </c>
      <c r="L847">
        <f>IF(ISNUMBER(Journal!$M847),Journal!$M847,0.5)</f>
        <v>0</v>
      </c>
      <c r="M847">
        <f>IF(NOT(K847),"",G847*IF(Journal!$K847="SL",Journal!$F847-Journal!$E847,IF(Journal!$K847="TP",Journal!$G847-Journal!$E847,IF(Journal!$K847="Manual exit",Journal!$J847-Journal!$E847,IF(Journal!$K847="TP1 + Breakeven",L847*(Journal!$G847-Journal!$E847),IF(Journal!$K847="TP1 + Manual",L847*(Journal!$G847-Journal!$E847)+(1-L847)*(Journal!$J847-Journal!$E847),(Journal!$G847+Journal!$H847+IF(ISNUMBER(Journal!$I847),Journal!$I847,0))/IF(ISNUMBER(Journal!$I847),3,2)-Journal!$E847))))))</f>
        <v>0</v>
      </c>
      <c r="N847">
        <f>IF(K847,Journal!$E847+G847*M847,"")</f>
        <v>0</v>
      </c>
      <c r="O847">
        <f>Q846</f>
        <v>0</v>
      </c>
      <c r="P847">
        <f>IF(OR(NOT(A847),I847&lt;&gt;""),"",Journal!$L847)</f>
        <v>0</v>
      </c>
      <c r="Q847">
        <f>O847+IF(K847,V847,0)</f>
        <v>0</v>
      </c>
      <c r="R847">
        <f>IF(P847="","",H847*P847*C847*D847)</f>
        <v>0</v>
      </c>
      <c r="S847">
        <f>IF(K847,M847*P847*C847*D847,"")</f>
        <v>0</v>
      </c>
      <c r="T847">
        <f>IF(K847,-IF(F847&gt;0,F847*Journal!$E847*P847*C847*D847,P847*E847),"")</f>
        <v>0</v>
      </c>
      <c r="U847">
        <f>IF(K847,IF(S847&gt;0,"W",IF(S847&lt;0,"L","B")),"")</f>
        <v>0</v>
      </c>
      <c r="V847">
        <f>IF(K847,S847+T847,"")</f>
        <v>0</v>
      </c>
      <c r="W847">
        <f>IF(K847,V847/O847,"")</f>
        <v>0</v>
      </c>
      <c r="X847">
        <f>IF(K847,M847/H847,"")</f>
        <v>0</v>
      </c>
      <c r="Y847">
        <f>IF(AND(OR(J847="OK",J847="OPEN"),ISNUMBER(Journal!$G847)),G847*(Journal!$G847-Journal!$E847)/H847,"")</f>
        <v>0</v>
      </c>
      <c r="Z847">
        <f>IF(AA847="","",IF(AND(ISNUMBER(Settings!$D$5),ISNUMBER(Settings!$E$5),IF(Settings!$D$5&lt;=Settings!$E$5,AND(AA847&gt;=Settings!$D$5,AA847&lt;Settings!$E$5),OR(AA847&gt;=Settings!$D$5,AA847&lt;Settings!$E$5))),Settings!$A$5,IF(AND(ISNUMBER(Settings!$D$6),ISNUMBER(Settings!$E$6),IF(Settings!$D$6&lt;=Settings!$E$6,AND(AA847&gt;=Settings!$D$6,AA847&lt;Settings!$E$6),OR(AA847&gt;=Settings!$D$6,AA847&lt;Settings!$E$6))),Settings!$A$6,IF(AND(ISNUMBER(Settings!$D$7),ISNUMBER(Settings!$E$7),IF(Settings!$D$7&lt;=Settings!$E$7,AND(AA847&gt;=Settings!$D$7,AA847&lt;Settings!$E$7),OR(AA847&gt;=Settings!$D$7,AA847&lt;Settings!$E$7))),Settings!$A$7,IF(AND(ISNUMBER(Settings!$D$8),ISNUMBER(Settings!$E$8),IF(Settings!$D$8&lt;=Settings!$E$8,AND(AA847&gt;=Settings!$D$8,AA847&lt;Settings!$E$8),OR(AA847&gt;=Settings!$D$8,AA847&lt;Settings!$E$8))),Settings!$A$8,IF(AND(ISNUMBER(Settings!$D$9),ISNUMBER(Settings!$E$9),IF(Settings!$D$9&lt;=Settings!$E$9,AND(AA847&gt;=Settings!$D$9,AA847&lt;Settings!$E$9),OR(AA847&gt;=Settings!$D$9,AA847&lt;Settings!$E$9))),Settings!$A$9,IF(AND(ISNUMBER(Settings!$D$10),ISNUMBER(Settings!$E$10),IF(Settings!$D$10&lt;=Settings!$E$10,AND(AA847&gt;=Settings!$D$10,AA847&lt;Settings!$E$10),OR(AA847&gt;=Settings!$D$10,AA847&lt;Settings!$E$10))),Settings!$A$10,"")))))))</f>
        <v>0</v>
      </c>
      <c r="AA847">
        <f>IF(AND(A847,ISNUMBER(Journal!$B847)),MOD(ROUND(MOD(Journal!$B847,1)*1440,0)-ROUND(Journal!$D$8*60,0),1440),"")</f>
        <v>0</v>
      </c>
      <c r="AB847">
        <f>IF(G847=1,"LONG",IF(G847=-1,"SHORT",""))</f>
        <v>0</v>
      </c>
      <c r="AC847">
        <f>AC846+IF(K847,1,0)</f>
        <v>0</v>
      </c>
      <c r="AD847">
        <f>IF(K847,AC847,"")</f>
        <v>0</v>
      </c>
      <c r="AE847">
        <f>J847="OPEN"</f>
        <v>0</v>
      </c>
      <c r="AF847">
        <f>AND(J847&lt;&gt;"",J847&lt;&gt;"OK",J847&lt;&gt;"OPEN")</f>
        <v>0</v>
      </c>
      <c r="AH847">
        <v>836</v>
      </c>
      <c r="AI847">
        <f>IF(AH847&gt;$AZ$11,"",IF(AH847=0,Journal!$D$3,INDEX($Q$11:$Q$1010,MATCH(AH847,$AD$11:$AD$1010,0))))</f>
        <v>0</v>
      </c>
      <c r="AJ847">
        <v>837</v>
      </c>
      <c r="AK847">
        <f>IF(AJ847&gt;$AZ$11,"",INDEX($P$11:$P$1010,MATCH(AJ847,$AD$11:$AD$1010,0)))</f>
        <v>0</v>
      </c>
    </row>
    <row r="848" spans="1:37">
      <c r="A848">
        <f>COUNTA(Journal!A848:M848)&gt;0</f>
        <v>0</v>
      </c>
      <c r="B848">
        <f>IF(Journal!$C848="",0,IFERROR(MATCH(Journal!$C848,Markets!$A$5:$A$154,0),0))</f>
        <v>0</v>
      </c>
      <c r="C848">
        <f>IF(B848&gt;0,INDEX(Markets!$C$5:$C$154,B848),"")</f>
        <v>0</v>
      </c>
      <c r="D848">
        <f>IF(B848&gt;0,INDEX(Markets!$F$5:$F$154,B848),"")</f>
        <v>0</v>
      </c>
      <c r="E848">
        <f>IF(B848&gt;0,IF(INDEX(Markets!$G$5:$G$154,B848)="",Journal!$D$4,INDEX(Markets!$G$5:$G$154,B848)),"")</f>
        <v>0</v>
      </c>
      <c r="F848">
        <f>IF(B848&gt;0,N(INDEX(Markets!$H$5:$H$154,B848)),0)</f>
        <v>0</v>
      </c>
      <c r="G848">
        <f>IF(Journal!$D848="LONG",1,IF(Journal!$D848="SHORT",-1,0))</f>
        <v>0</v>
      </c>
      <c r="H848">
        <f>IF(AND(ISNUMBER(Journal!$E848),ISNUMBER(Journal!$F848)),ABS(Journal!$E848-Journal!$F848),"")</f>
        <v>0</v>
      </c>
      <c r="I848">
        <f>IF(NOT(A848),"",IF(Journal!$C848="","INSTRUMENT MISSING",IF(B848=0,"UNKNOWN INSTRUMENT",IF(OR(NOT(ISNUMBER(C848)),NOT(ISNUMBER(D848))),"INSTRUMENT SPECS MISSING",IF(OR(C848&lt;=0,D848&lt;=0),"INSTRUMENT SPECS MISSING",IF(NOT(ISNUMBER(Journal!$E848)),"ENTRY MISSING",IF(NOT(ISNUMBER(Journal!$F848)),"SL MISSING",IF(Journal!$F848=Journal!$E848,"SL = ENTRY",IF(G848=0,"DIRECTION MISSING",IF(G848*(Journal!$E848-Journal!$F848)&lt;=0,"SL WRONG SIDE",IF(NOT(AND(ISNUMBER(Journal!$L848),Journal!$L848&gt;0)),IF(TRUE,"LOTS MISSING","RISK MISSING"),"")))))))))))</f>
        <v>0</v>
      </c>
      <c r="J848">
        <f>IF(NOT(A848),"",IF(I848&lt;&gt;"",I848,IF(AND(ISNUMBER(Journal!$G848),G848*(Journal!$G848-Journal!$E848)&lt;=0),"TP1 WRONG SIDE",IF(AND(ISNUMBER(Journal!$H848),G848*(Journal!$H848-Journal!$E848)&lt;=0),"TP2 WRONG SIDE",IF(AND(ISNUMBER(Journal!$I848),G848*(Journal!$I848-Journal!$E848)&lt;=0),"TP3 WRONG SIDE",IF(Journal!$K848="","OPEN",IF(AND(Journal!$M848&lt;&gt;"",OR(NOT(ISNUMBER(Journal!$M848)),Journal!$M848&lt;=0,Journal!$M848&gt;=1)),"TP1 % INVALID",IF(Journal!$K848="SL","OK",IF(Journal!$K848="TP",IF(ISNUMBER(Journal!$G848),"OK","TP1 MISSING"),IF(Journal!$K848="Manual exit",IF(ISNUMBER(Journal!$J848),"OK","MANUAL MISSING"),IF(Journal!$K848="TP1 + Breakeven",IF(ISNUMBER(Journal!$G848),"OK","TP1 MISSING"),IF(Journal!$K848="TP1 + Manual",IF(ISNUMBER(Journal!$G848),IF(ISNUMBER(Journal!$J848),"OK","MANUAL MISSING"),IF(ISNUMBER(Journal!$J848),"TP1 MISSING","TP1 &amp; MANUAL MISSING")),IF(Journal!$K848="Multiple TP",IF(ISNUMBER(Journal!$G848),IF(ISNUMBER(Journal!$H848),"OK","TP2 MISSING"),IF(ISNUMBER(Journal!$H848),"TP1 MISSING","TP1 &amp; TP2 MISSING")),"UNKNOWN OUTCOME")))))))))))))</f>
        <v>0</v>
      </c>
      <c r="K848">
        <f>J848="OK"</f>
        <v>0</v>
      </c>
      <c r="L848">
        <f>IF(ISNUMBER(Journal!$M848),Journal!$M848,0.5)</f>
        <v>0</v>
      </c>
      <c r="M848">
        <f>IF(NOT(K848),"",G848*IF(Journal!$K848="SL",Journal!$F848-Journal!$E848,IF(Journal!$K848="TP",Journal!$G848-Journal!$E848,IF(Journal!$K848="Manual exit",Journal!$J848-Journal!$E848,IF(Journal!$K848="TP1 + Breakeven",L848*(Journal!$G848-Journal!$E848),IF(Journal!$K848="TP1 + Manual",L848*(Journal!$G848-Journal!$E848)+(1-L848)*(Journal!$J848-Journal!$E848),(Journal!$G848+Journal!$H848+IF(ISNUMBER(Journal!$I848),Journal!$I848,0))/IF(ISNUMBER(Journal!$I848),3,2)-Journal!$E848))))))</f>
        <v>0</v>
      </c>
      <c r="N848">
        <f>IF(K848,Journal!$E848+G848*M848,"")</f>
        <v>0</v>
      </c>
      <c r="O848">
        <f>Q847</f>
        <v>0</v>
      </c>
      <c r="P848">
        <f>IF(OR(NOT(A848),I848&lt;&gt;""),"",Journal!$L848)</f>
        <v>0</v>
      </c>
      <c r="Q848">
        <f>O848+IF(K848,V848,0)</f>
        <v>0</v>
      </c>
      <c r="R848">
        <f>IF(P848="","",H848*P848*C848*D848)</f>
        <v>0</v>
      </c>
      <c r="S848">
        <f>IF(K848,M848*P848*C848*D848,"")</f>
        <v>0</v>
      </c>
      <c r="T848">
        <f>IF(K848,-IF(F848&gt;0,F848*Journal!$E848*P848*C848*D848,P848*E848),"")</f>
        <v>0</v>
      </c>
      <c r="U848">
        <f>IF(K848,IF(S848&gt;0,"W",IF(S848&lt;0,"L","B")),"")</f>
        <v>0</v>
      </c>
      <c r="V848">
        <f>IF(K848,S848+T848,"")</f>
        <v>0</v>
      </c>
      <c r="W848">
        <f>IF(K848,V848/O848,"")</f>
        <v>0</v>
      </c>
      <c r="X848">
        <f>IF(K848,M848/H848,"")</f>
        <v>0</v>
      </c>
      <c r="Y848">
        <f>IF(AND(OR(J848="OK",J848="OPEN"),ISNUMBER(Journal!$G848)),G848*(Journal!$G848-Journal!$E848)/H848,"")</f>
        <v>0</v>
      </c>
      <c r="Z848">
        <f>IF(AA848="","",IF(AND(ISNUMBER(Settings!$D$5),ISNUMBER(Settings!$E$5),IF(Settings!$D$5&lt;=Settings!$E$5,AND(AA848&gt;=Settings!$D$5,AA848&lt;Settings!$E$5),OR(AA848&gt;=Settings!$D$5,AA848&lt;Settings!$E$5))),Settings!$A$5,IF(AND(ISNUMBER(Settings!$D$6),ISNUMBER(Settings!$E$6),IF(Settings!$D$6&lt;=Settings!$E$6,AND(AA848&gt;=Settings!$D$6,AA848&lt;Settings!$E$6),OR(AA848&gt;=Settings!$D$6,AA848&lt;Settings!$E$6))),Settings!$A$6,IF(AND(ISNUMBER(Settings!$D$7),ISNUMBER(Settings!$E$7),IF(Settings!$D$7&lt;=Settings!$E$7,AND(AA848&gt;=Settings!$D$7,AA848&lt;Settings!$E$7),OR(AA848&gt;=Settings!$D$7,AA848&lt;Settings!$E$7))),Settings!$A$7,IF(AND(ISNUMBER(Settings!$D$8),ISNUMBER(Settings!$E$8),IF(Settings!$D$8&lt;=Settings!$E$8,AND(AA848&gt;=Settings!$D$8,AA848&lt;Settings!$E$8),OR(AA848&gt;=Settings!$D$8,AA848&lt;Settings!$E$8))),Settings!$A$8,IF(AND(ISNUMBER(Settings!$D$9),ISNUMBER(Settings!$E$9),IF(Settings!$D$9&lt;=Settings!$E$9,AND(AA848&gt;=Settings!$D$9,AA848&lt;Settings!$E$9),OR(AA848&gt;=Settings!$D$9,AA848&lt;Settings!$E$9))),Settings!$A$9,IF(AND(ISNUMBER(Settings!$D$10),ISNUMBER(Settings!$E$10),IF(Settings!$D$10&lt;=Settings!$E$10,AND(AA848&gt;=Settings!$D$10,AA848&lt;Settings!$E$10),OR(AA848&gt;=Settings!$D$10,AA848&lt;Settings!$E$10))),Settings!$A$10,"")))))))</f>
        <v>0</v>
      </c>
      <c r="AA848">
        <f>IF(AND(A848,ISNUMBER(Journal!$B848)),MOD(ROUND(MOD(Journal!$B848,1)*1440,0)-ROUND(Journal!$D$8*60,0),1440),"")</f>
        <v>0</v>
      </c>
      <c r="AB848">
        <f>IF(G848=1,"LONG",IF(G848=-1,"SHORT",""))</f>
        <v>0</v>
      </c>
      <c r="AC848">
        <f>AC847+IF(K848,1,0)</f>
        <v>0</v>
      </c>
      <c r="AD848">
        <f>IF(K848,AC848,"")</f>
        <v>0</v>
      </c>
      <c r="AE848">
        <f>J848="OPEN"</f>
        <v>0</v>
      </c>
      <c r="AF848">
        <f>AND(J848&lt;&gt;"",J848&lt;&gt;"OK",J848&lt;&gt;"OPEN")</f>
        <v>0</v>
      </c>
      <c r="AH848">
        <v>837</v>
      </c>
      <c r="AI848">
        <f>IF(AH848&gt;$AZ$11,"",IF(AH848=0,Journal!$D$3,INDEX($Q$11:$Q$1010,MATCH(AH848,$AD$11:$AD$1010,0))))</f>
        <v>0</v>
      </c>
      <c r="AJ848">
        <v>838</v>
      </c>
      <c r="AK848">
        <f>IF(AJ848&gt;$AZ$11,"",INDEX($P$11:$P$1010,MATCH(AJ848,$AD$11:$AD$1010,0)))</f>
        <v>0</v>
      </c>
    </row>
    <row r="849" spans="1:37">
      <c r="A849">
        <f>COUNTA(Journal!A849:M849)&gt;0</f>
        <v>0</v>
      </c>
      <c r="B849">
        <f>IF(Journal!$C849="",0,IFERROR(MATCH(Journal!$C849,Markets!$A$5:$A$154,0),0))</f>
        <v>0</v>
      </c>
      <c r="C849">
        <f>IF(B849&gt;0,INDEX(Markets!$C$5:$C$154,B849),"")</f>
        <v>0</v>
      </c>
      <c r="D849">
        <f>IF(B849&gt;0,INDEX(Markets!$F$5:$F$154,B849),"")</f>
        <v>0</v>
      </c>
      <c r="E849">
        <f>IF(B849&gt;0,IF(INDEX(Markets!$G$5:$G$154,B849)="",Journal!$D$4,INDEX(Markets!$G$5:$G$154,B849)),"")</f>
        <v>0</v>
      </c>
      <c r="F849">
        <f>IF(B849&gt;0,N(INDEX(Markets!$H$5:$H$154,B849)),0)</f>
        <v>0</v>
      </c>
      <c r="G849">
        <f>IF(Journal!$D849="LONG",1,IF(Journal!$D849="SHORT",-1,0))</f>
        <v>0</v>
      </c>
      <c r="H849">
        <f>IF(AND(ISNUMBER(Journal!$E849),ISNUMBER(Journal!$F849)),ABS(Journal!$E849-Journal!$F849),"")</f>
        <v>0</v>
      </c>
      <c r="I849">
        <f>IF(NOT(A849),"",IF(Journal!$C849="","INSTRUMENT MISSING",IF(B849=0,"UNKNOWN INSTRUMENT",IF(OR(NOT(ISNUMBER(C849)),NOT(ISNUMBER(D849))),"INSTRUMENT SPECS MISSING",IF(OR(C849&lt;=0,D849&lt;=0),"INSTRUMENT SPECS MISSING",IF(NOT(ISNUMBER(Journal!$E849)),"ENTRY MISSING",IF(NOT(ISNUMBER(Journal!$F849)),"SL MISSING",IF(Journal!$F849=Journal!$E849,"SL = ENTRY",IF(G849=0,"DIRECTION MISSING",IF(G849*(Journal!$E849-Journal!$F849)&lt;=0,"SL WRONG SIDE",IF(NOT(AND(ISNUMBER(Journal!$L849),Journal!$L849&gt;0)),IF(TRUE,"LOTS MISSING","RISK MISSING"),"")))))))))))</f>
        <v>0</v>
      </c>
      <c r="J849">
        <f>IF(NOT(A849),"",IF(I849&lt;&gt;"",I849,IF(AND(ISNUMBER(Journal!$G849),G849*(Journal!$G849-Journal!$E849)&lt;=0),"TP1 WRONG SIDE",IF(AND(ISNUMBER(Journal!$H849),G849*(Journal!$H849-Journal!$E849)&lt;=0),"TP2 WRONG SIDE",IF(AND(ISNUMBER(Journal!$I849),G849*(Journal!$I849-Journal!$E849)&lt;=0),"TP3 WRONG SIDE",IF(Journal!$K849="","OPEN",IF(AND(Journal!$M849&lt;&gt;"",OR(NOT(ISNUMBER(Journal!$M849)),Journal!$M849&lt;=0,Journal!$M849&gt;=1)),"TP1 % INVALID",IF(Journal!$K849="SL","OK",IF(Journal!$K849="TP",IF(ISNUMBER(Journal!$G849),"OK","TP1 MISSING"),IF(Journal!$K849="Manual exit",IF(ISNUMBER(Journal!$J849),"OK","MANUAL MISSING"),IF(Journal!$K849="TP1 + Breakeven",IF(ISNUMBER(Journal!$G849),"OK","TP1 MISSING"),IF(Journal!$K849="TP1 + Manual",IF(ISNUMBER(Journal!$G849),IF(ISNUMBER(Journal!$J849),"OK","MANUAL MISSING"),IF(ISNUMBER(Journal!$J849),"TP1 MISSING","TP1 &amp; MANUAL MISSING")),IF(Journal!$K849="Multiple TP",IF(ISNUMBER(Journal!$G849),IF(ISNUMBER(Journal!$H849),"OK","TP2 MISSING"),IF(ISNUMBER(Journal!$H849),"TP1 MISSING","TP1 &amp; TP2 MISSING")),"UNKNOWN OUTCOME")))))))))))))</f>
        <v>0</v>
      </c>
      <c r="K849">
        <f>J849="OK"</f>
        <v>0</v>
      </c>
      <c r="L849">
        <f>IF(ISNUMBER(Journal!$M849),Journal!$M849,0.5)</f>
        <v>0</v>
      </c>
      <c r="M849">
        <f>IF(NOT(K849),"",G849*IF(Journal!$K849="SL",Journal!$F849-Journal!$E849,IF(Journal!$K849="TP",Journal!$G849-Journal!$E849,IF(Journal!$K849="Manual exit",Journal!$J849-Journal!$E849,IF(Journal!$K849="TP1 + Breakeven",L849*(Journal!$G849-Journal!$E849),IF(Journal!$K849="TP1 + Manual",L849*(Journal!$G849-Journal!$E849)+(1-L849)*(Journal!$J849-Journal!$E849),(Journal!$G849+Journal!$H849+IF(ISNUMBER(Journal!$I849),Journal!$I849,0))/IF(ISNUMBER(Journal!$I849),3,2)-Journal!$E849))))))</f>
        <v>0</v>
      </c>
      <c r="N849">
        <f>IF(K849,Journal!$E849+G849*M849,"")</f>
        <v>0</v>
      </c>
      <c r="O849">
        <f>Q848</f>
        <v>0</v>
      </c>
      <c r="P849">
        <f>IF(OR(NOT(A849),I849&lt;&gt;""),"",Journal!$L849)</f>
        <v>0</v>
      </c>
      <c r="Q849">
        <f>O849+IF(K849,V849,0)</f>
        <v>0</v>
      </c>
      <c r="R849">
        <f>IF(P849="","",H849*P849*C849*D849)</f>
        <v>0</v>
      </c>
      <c r="S849">
        <f>IF(K849,M849*P849*C849*D849,"")</f>
        <v>0</v>
      </c>
      <c r="T849">
        <f>IF(K849,-IF(F849&gt;0,F849*Journal!$E849*P849*C849*D849,P849*E849),"")</f>
        <v>0</v>
      </c>
      <c r="U849">
        <f>IF(K849,IF(S849&gt;0,"W",IF(S849&lt;0,"L","B")),"")</f>
        <v>0</v>
      </c>
      <c r="V849">
        <f>IF(K849,S849+T849,"")</f>
        <v>0</v>
      </c>
      <c r="W849">
        <f>IF(K849,V849/O849,"")</f>
        <v>0</v>
      </c>
      <c r="X849">
        <f>IF(K849,M849/H849,"")</f>
        <v>0</v>
      </c>
      <c r="Y849">
        <f>IF(AND(OR(J849="OK",J849="OPEN"),ISNUMBER(Journal!$G849)),G849*(Journal!$G849-Journal!$E849)/H849,"")</f>
        <v>0</v>
      </c>
      <c r="Z849">
        <f>IF(AA849="","",IF(AND(ISNUMBER(Settings!$D$5),ISNUMBER(Settings!$E$5),IF(Settings!$D$5&lt;=Settings!$E$5,AND(AA849&gt;=Settings!$D$5,AA849&lt;Settings!$E$5),OR(AA849&gt;=Settings!$D$5,AA849&lt;Settings!$E$5))),Settings!$A$5,IF(AND(ISNUMBER(Settings!$D$6),ISNUMBER(Settings!$E$6),IF(Settings!$D$6&lt;=Settings!$E$6,AND(AA849&gt;=Settings!$D$6,AA849&lt;Settings!$E$6),OR(AA849&gt;=Settings!$D$6,AA849&lt;Settings!$E$6))),Settings!$A$6,IF(AND(ISNUMBER(Settings!$D$7),ISNUMBER(Settings!$E$7),IF(Settings!$D$7&lt;=Settings!$E$7,AND(AA849&gt;=Settings!$D$7,AA849&lt;Settings!$E$7),OR(AA849&gt;=Settings!$D$7,AA849&lt;Settings!$E$7))),Settings!$A$7,IF(AND(ISNUMBER(Settings!$D$8),ISNUMBER(Settings!$E$8),IF(Settings!$D$8&lt;=Settings!$E$8,AND(AA849&gt;=Settings!$D$8,AA849&lt;Settings!$E$8),OR(AA849&gt;=Settings!$D$8,AA849&lt;Settings!$E$8))),Settings!$A$8,IF(AND(ISNUMBER(Settings!$D$9),ISNUMBER(Settings!$E$9),IF(Settings!$D$9&lt;=Settings!$E$9,AND(AA849&gt;=Settings!$D$9,AA849&lt;Settings!$E$9),OR(AA849&gt;=Settings!$D$9,AA849&lt;Settings!$E$9))),Settings!$A$9,IF(AND(ISNUMBER(Settings!$D$10),ISNUMBER(Settings!$E$10),IF(Settings!$D$10&lt;=Settings!$E$10,AND(AA849&gt;=Settings!$D$10,AA849&lt;Settings!$E$10),OR(AA849&gt;=Settings!$D$10,AA849&lt;Settings!$E$10))),Settings!$A$10,"")))))))</f>
        <v>0</v>
      </c>
      <c r="AA849">
        <f>IF(AND(A849,ISNUMBER(Journal!$B849)),MOD(ROUND(MOD(Journal!$B849,1)*1440,0)-ROUND(Journal!$D$8*60,0),1440),"")</f>
        <v>0</v>
      </c>
      <c r="AB849">
        <f>IF(G849=1,"LONG",IF(G849=-1,"SHORT",""))</f>
        <v>0</v>
      </c>
      <c r="AC849">
        <f>AC848+IF(K849,1,0)</f>
        <v>0</v>
      </c>
      <c r="AD849">
        <f>IF(K849,AC849,"")</f>
        <v>0</v>
      </c>
      <c r="AE849">
        <f>J849="OPEN"</f>
        <v>0</v>
      </c>
      <c r="AF849">
        <f>AND(J849&lt;&gt;"",J849&lt;&gt;"OK",J849&lt;&gt;"OPEN")</f>
        <v>0</v>
      </c>
      <c r="AH849">
        <v>838</v>
      </c>
      <c r="AI849">
        <f>IF(AH849&gt;$AZ$11,"",IF(AH849=0,Journal!$D$3,INDEX($Q$11:$Q$1010,MATCH(AH849,$AD$11:$AD$1010,0))))</f>
        <v>0</v>
      </c>
      <c r="AJ849">
        <v>839</v>
      </c>
      <c r="AK849">
        <f>IF(AJ849&gt;$AZ$11,"",INDEX($P$11:$P$1010,MATCH(AJ849,$AD$11:$AD$1010,0)))</f>
        <v>0</v>
      </c>
    </row>
    <row r="850" spans="1:37">
      <c r="A850">
        <f>COUNTA(Journal!A850:M850)&gt;0</f>
        <v>0</v>
      </c>
      <c r="B850">
        <f>IF(Journal!$C850="",0,IFERROR(MATCH(Journal!$C850,Markets!$A$5:$A$154,0),0))</f>
        <v>0</v>
      </c>
      <c r="C850">
        <f>IF(B850&gt;0,INDEX(Markets!$C$5:$C$154,B850),"")</f>
        <v>0</v>
      </c>
      <c r="D850">
        <f>IF(B850&gt;0,INDEX(Markets!$F$5:$F$154,B850),"")</f>
        <v>0</v>
      </c>
      <c r="E850">
        <f>IF(B850&gt;0,IF(INDEX(Markets!$G$5:$G$154,B850)="",Journal!$D$4,INDEX(Markets!$G$5:$G$154,B850)),"")</f>
        <v>0</v>
      </c>
      <c r="F850">
        <f>IF(B850&gt;0,N(INDEX(Markets!$H$5:$H$154,B850)),0)</f>
        <v>0</v>
      </c>
      <c r="G850">
        <f>IF(Journal!$D850="LONG",1,IF(Journal!$D850="SHORT",-1,0))</f>
        <v>0</v>
      </c>
      <c r="H850">
        <f>IF(AND(ISNUMBER(Journal!$E850),ISNUMBER(Journal!$F850)),ABS(Journal!$E850-Journal!$F850),"")</f>
        <v>0</v>
      </c>
      <c r="I850">
        <f>IF(NOT(A850),"",IF(Journal!$C850="","INSTRUMENT MISSING",IF(B850=0,"UNKNOWN INSTRUMENT",IF(OR(NOT(ISNUMBER(C850)),NOT(ISNUMBER(D850))),"INSTRUMENT SPECS MISSING",IF(OR(C850&lt;=0,D850&lt;=0),"INSTRUMENT SPECS MISSING",IF(NOT(ISNUMBER(Journal!$E850)),"ENTRY MISSING",IF(NOT(ISNUMBER(Journal!$F850)),"SL MISSING",IF(Journal!$F850=Journal!$E850,"SL = ENTRY",IF(G850=0,"DIRECTION MISSING",IF(G850*(Journal!$E850-Journal!$F850)&lt;=0,"SL WRONG SIDE",IF(NOT(AND(ISNUMBER(Journal!$L850),Journal!$L850&gt;0)),IF(TRUE,"LOTS MISSING","RISK MISSING"),"")))))))))))</f>
        <v>0</v>
      </c>
      <c r="J850">
        <f>IF(NOT(A850),"",IF(I850&lt;&gt;"",I850,IF(AND(ISNUMBER(Journal!$G850),G850*(Journal!$G850-Journal!$E850)&lt;=0),"TP1 WRONG SIDE",IF(AND(ISNUMBER(Journal!$H850),G850*(Journal!$H850-Journal!$E850)&lt;=0),"TP2 WRONG SIDE",IF(AND(ISNUMBER(Journal!$I850),G850*(Journal!$I850-Journal!$E850)&lt;=0),"TP3 WRONG SIDE",IF(Journal!$K850="","OPEN",IF(AND(Journal!$M850&lt;&gt;"",OR(NOT(ISNUMBER(Journal!$M850)),Journal!$M850&lt;=0,Journal!$M850&gt;=1)),"TP1 % INVALID",IF(Journal!$K850="SL","OK",IF(Journal!$K850="TP",IF(ISNUMBER(Journal!$G850),"OK","TP1 MISSING"),IF(Journal!$K850="Manual exit",IF(ISNUMBER(Journal!$J850),"OK","MANUAL MISSING"),IF(Journal!$K850="TP1 + Breakeven",IF(ISNUMBER(Journal!$G850),"OK","TP1 MISSING"),IF(Journal!$K850="TP1 + Manual",IF(ISNUMBER(Journal!$G850),IF(ISNUMBER(Journal!$J850),"OK","MANUAL MISSING"),IF(ISNUMBER(Journal!$J850),"TP1 MISSING","TP1 &amp; MANUAL MISSING")),IF(Journal!$K850="Multiple TP",IF(ISNUMBER(Journal!$G850),IF(ISNUMBER(Journal!$H850),"OK","TP2 MISSING"),IF(ISNUMBER(Journal!$H850),"TP1 MISSING","TP1 &amp; TP2 MISSING")),"UNKNOWN OUTCOME")))))))))))))</f>
        <v>0</v>
      </c>
      <c r="K850">
        <f>J850="OK"</f>
        <v>0</v>
      </c>
      <c r="L850">
        <f>IF(ISNUMBER(Journal!$M850),Journal!$M850,0.5)</f>
        <v>0</v>
      </c>
      <c r="M850">
        <f>IF(NOT(K850),"",G850*IF(Journal!$K850="SL",Journal!$F850-Journal!$E850,IF(Journal!$K850="TP",Journal!$G850-Journal!$E850,IF(Journal!$K850="Manual exit",Journal!$J850-Journal!$E850,IF(Journal!$K850="TP1 + Breakeven",L850*(Journal!$G850-Journal!$E850),IF(Journal!$K850="TP1 + Manual",L850*(Journal!$G850-Journal!$E850)+(1-L850)*(Journal!$J850-Journal!$E850),(Journal!$G850+Journal!$H850+IF(ISNUMBER(Journal!$I850),Journal!$I850,0))/IF(ISNUMBER(Journal!$I850),3,2)-Journal!$E850))))))</f>
        <v>0</v>
      </c>
      <c r="N850">
        <f>IF(K850,Journal!$E850+G850*M850,"")</f>
        <v>0</v>
      </c>
      <c r="O850">
        <f>Q849</f>
        <v>0</v>
      </c>
      <c r="P850">
        <f>IF(OR(NOT(A850),I850&lt;&gt;""),"",Journal!$L850)</f>
        <v>0</v>
      </c>
      <c r="Q850">
        <f>O850+IF(K850,V850,0)</f>
        <v>0</v>
      </c>
      <c r="R850">
        <f>IF(P850="","",H850*P850*C850*D850)</f>
        <v>0</v>
      </c>
      <c r="S850">
        <f>IF(K850,M850*P850*C850*D850,"")</f>
        <v>0</v>
      </c>
      <c r="T850">
        <f>IF(K850,-IF(F850&gt;0,F850*Journal!$E850*P850*C850*D850,P850*E850),"")</f>
        <v>0</v>
      </c>
      <c r="U850">
        <f>IF(K850,IF(S850&gt;0,"W",IF(S850&lt;0,"L","B")),"")</f>
        <v>0</v>
      </c>
      <c r="V850">
        <f>IF(K850,S850+T850,"")</f>
        <v>0</v>
      </c>
      <c r="W850">
        <f>IF(K850,V850/O850,"")</f>
        <v>0</v>
      </c>
      <c r="X850">
        <f>IF(K850,M850/H850,"")</f>
        <v>0</v>
      </c>
      <c r="Y850">
        <f>IF(AND(OR(J850="OK",J850="OPEN"),ISNUMBER(Journal!$G850)),G850*(Journal!$G850-Journal!$E850)/H850,"")</f>
        <v>0</v>
      </c>
      <c r="Z850">
        <f>IF(AA850="","",IF(AND(ISNUMBER(Settings!$D$5),ISNUMBER(Settings!$E$5),IF(Settings!$D$5&lt;=Settings!$E$5,AND(AA850&gt;=Settings!$D$5,AA850&lt;Settings!$E$5),OR(AA850&gt;=Settings!$D$5,AA850&lt;Settings!$E$5))),Settings!$A$5,IF(AND(ISNUMBER(Settings!$D$6),ISNUMBER(Settings!$E$6),IF(Settings!$D$6&lt;=Settings!$E$6,AND(AA850&gt;=Settings!$D$6,AA850&lt;Settings!$E$6),OR(AA850&gt;=Settings!$D$6,AA850&lt;Settings!$E$6))),Settings!$A$6,IF(AND(ISNUMBER(Settings!$D$7),ISNUMBER(Settings!$E$7),IF(Settings!$D$7&lt;=Settings!$E$7,AND(AA850&gt;=Settings!$D$7,AA850&lt;Settings!$E$7),OR(AA850&gt;=Settings!$D$7,AA850&lt;Settings!$E$7))),Settings!$A$7,IF(AND(ISNUMBER(Settings!$D$8),ISNUMBER(Settings!$E$8),IF(Settings!$D$8&lt;=Settings!$E$8,AND(AA850&gt;=Settings!$D$8,AA850&lt;Settings!$E$8),OR(AA850&gt;=Settings!$D$8,AA850&lt;Settings!$E$8))),Settings!$A$8,IF(AND(ISNUMBER(Settings!$D$9),ISNUMBER(Settings!$E$9),IF(Settings!$D$9&lt;=Settings!$E$9,AND(AA850&gt;=Settings!$D$9,AA850&lt;Settings!$E$9),OR(AA850&gt;=Settings!$D$9,AA850&lt;Settings!$E$9))),Settings!$A$9,IF(AND(ISNUMBER(Settings!$D$10),ISNUMBER(Settings!$E$10),IF(Settings!$D$10&lt;=Settings!$E$10,AND(AA850&gt;=Settings!$D$10,AA850&lt;Settings!$E$10),OR(AA850&gt;=Settings!$D$10,AA850&lt;Settings!$E$10))),Settings!$A$10,"")))))))</f>
        <v>0</v>
      </c>
      <c r="AA850">
        <f>IF(AND(A850,ISNUMBER(Journal!$B850)),MOD(ROUND(MOD(Journal!$B850,1)*1440,0)-ROUND(Journal!$D$8*60,0),1440),"")</f>
        <v>0</v>
      </c>
      <c r="AB850">
        <f>IF(G850=1,"LONG",IF(G850=-1,"SHORT",""))</f>
        <v>0</v>
      </c>
      <c r="AC850">
        <f>AC849+IF(K850,1,0)</f>
        <v>0</v>
      </c>
      <c r="AD850">
        <f>IF(K850,AC850,"")</f>
        <v>0</v>
      </c>
      <c r="AE850">
        <f>J850="OPEN"</f>
        <v>0</v>
      </c>
      <c r="AF850">
        <f>AND(J850&lt;&gt;"",J850&lt;&gt;"OK",J850&lt;&gt;"OPEN")</f>
        <v>0</v>
      </c>
      <c r="AH850">
        <v>839</v>
      </c>
      <c r="AI850">
        <f>IF(AH850&gt;$AZ$11,"",IF(AH850=0,Journal!$D$3,INDEX($Q$11:$Q$1010,MATCH(AH850,$AD$11:$AD$1010,0))))</f>
        <v>0</v>
      </c>
      <c r="AJ850">
        <v>840</v>
      </c>
      <c r="AK850">
        <f>IF(AJ850&gt;$AZ$11,"",INDEX($P$11:$P$1010,MATCH(AJ850,$AD$11:$AD$1010,0)))</f>
        <v>0</v>
      </c>
    </row>
    <row r="851" spans="1:37">
      <c r="A851">
        <f>COUNTA(Journal!A851:M851)&gt;0</f>
        <v>0</v>
      </c>
      <c r="B851">
        <f>IF(Journal!$C851="",0,IFERROR(MATCH(Journal!$C851,Markets!$A$5:$A$154,0),0))</f>
        <v>0</v>
      </c>
      <c r="C851">
        <f>IF(B851&gt;0,INDEX(Markets!$C$5:$C$154,B851),"")</f>
        <v>0</v>
      </c>
      <c r="D851">
        <f>IF(B851&gt;0,INDEX(Markets!$F$5:$F$154,B851),"")</f>
        <v>0</v>
      </c>
      <c r="E851">
        <f>IF(B851&gt;0,IF(INDEX(Markets!$G$5:$G$154,B851)="",Journal!$D$4,INDEX(Markets!$G$5:$G$154,B851)),"")</f>
        <v>0</v>
      </c>
      <c r="F851">
        <f>IF(B851&gt;0,N(INDEX(Markets!$H$5:$H$154,B851)),0)</f>
        <v>0</v>
      </c>
      <c r="G851">
        <f>IF(Journal!$D851="LONG",1,IF(Journal!$D851="SHORT",-1,0))</f>
        <v>0</v>
      </c>
      <c r="H851">
        <f>IF(AND(ISNUMBER(Journal!$E851),ISNUMBER(Journal!$F851)),ABS(Journal!$E851-Journal!$F851),"")</f>
        <v>0</v>
      </c>
      <c r="I851">
        <f>IF(NOT(A851),"",IF(Journal!$C851="","INSTRUMENT MISSING",IF(B851=0,"UNKNOWN INSTRUMENT",IF(OR(NOT(ISNUMBER(C851)),NOT(ISNUMBER(D851))),"INSTRUMENT SPECS MISSING",IF(OR(C851&lt;=0,D851&lt;=0),"INSTRUMENT SPECS MISSING",IF(NOT(ISNUMBER(Journal!$E851)),"ENTRY MISSING",IF(NOT(ISNUMBER(Journal!$F851)),"SL MISSING",IF(Journal!$F851=Journal!$E851,"SL = ENTRY",IF(G851=0,"DIRECTION MISSING",IF(G851*(Journal!$E851-Journal!$F851)&lt;=0,"SL WRONG SIDE",IF(NOT(AND(ISNUMBER(Journal!$L851),Journal!$L851&gt;0)),IF(TRUE,"LOTS MISSING","RISK MISSING"),"")))))))))))</f>
        <v>0</v>
      </c>
      <c r="J851">
        <f>IF(NOT(A851),"",IF(I851&lt;&gt;"",I851,IF(AND(ISNUMBER(Journal!$G851),G851*(Journal!$G851-Journal!$E851)&lt;=0),"TP1 WRONG SIDE",IF(AND(ISNUMBER(Journal!$H851),G851*(Journal!$H851-Journal!$E851)&lt;=0),"TP2 WRONG SIDE",IF(AND(ISNUMBER(Journal!$I851),G851*(Journal!$I851-Journal!$E851)&lt;=0),"TP3 WRONG SIDE",IF(Journal!$K851="","OPEN",IF(AND(Journal!$M851&lt;&gt;"",OR(NOT(ISNUMBER(Journal!$M851)),Journal!$M851&lt;=0,Journal!$M851&gt;=1)),"TP1 % INVALID",IF(Journal!$K851="SL","OK",IF(Journal!$K851="TP",IF(ISNUMBER(Journal!$G851),"OK","TP1 MISSING"),IF(Journal!$K851="Manual exit",IF(ISNUMBER(Journal!$J851),"OK","MANUAL MISSING"),IF(Journal!$K851="TP1 + Breakeven",IF(ISNUMBER(Journal!$G851),"OK","TP1 MISSING"),IF(Journal!$K851="TP1 + Manual",IF(ISNUMBER(Journal!$G851),IF(ISNUMBER(Journal!$J851),"OK","MANUAL MISSING"),IF(ISNUMBER(Journal!$J851),"TP1 MISSING","TP1 &amp; MANUAL MISSING")),IF(Journal!$K851="Multiple TP",IF(ISNUMBER(Journal!$G851),IF(ISNUMBER(Journal!$H851),"OK","TP2 MISSING"),IF(ISNUMBER(Journal!$H851),"TP1 MISSING","TP1 &amp; TP2 MISSING")),"UNKNOWN OUTCOME")))))))))))))</f>
        <v>0</v>
      </c>
      <c r="K851">
        <f>J851="OK"</f>
        <v>0</v>
      </c>
      <c r="L851">
        <f>IF(ISNUMBER(Journal!$M851),Journal!$M851,0.5)</f>
        <v>0</v>
      </c>
      <c r="M851">
        <f>IF(NOT(K851),"",G851*IF(Journal!$K851="SL",Journal!$F851-Journal!$E851,IF(Journal!$K851="TP",Journal!$G851-Journal!$E851,IF(Journal!$K851="Manual exit",Journal!$J851-Journal!$E851,IF(Journal!$K851="TP1 + Breakeven",L851*(Journal!$G851-Journal!$E851),IF(Journal!$K851="TP1 + Manual",L851*(Journal!$G851-Journal!$E851)+(1-L851)*(Journal!$J851-Journal!$E851),(Journal!$G851+Journal!$H851+IF(ISNUMBER(Journal!$I851),Journal!$I851,0))/IF(ISNUMBER(Journal!$I851),3,2)-Journal!$E851))))))</f>
        <v>0</v>
      </c>
      <c r="N851">
        <f>IF(K851,Journal!$E851+G851*M851,"")</f>
        <v>0</v>
      </c>
      <c r="O851">
        <f>Q850</f>
        <v>0</v>
      </c>
      <c r="P851">
        <f>IF(OR(NOT(A851),I851&lt;&gt;""),"",Journal!$L851)</f>
        <v>0</v>
      </c>
      <c r="Q851">
        <f>O851+IF(K851,V851,0)</f>
        <v>0</v>
      </c>
      <c r="R851">
        <f>IF(P851="","",H851*P851*C851*D851)</f>
        <v>0</v>
      </c>
      <c r="S851">
        <f>IF(K851,M851*P851*C851*D851,"")</f>
        <v>0</v>
      </c>
      <c r="T851">
        <f>IF(K851,-IF(F851&gt;0,F851*Journal!$E851*P851*C851*D851,P851*E851),"")</f>
        <v>0</v>
      </c>
      <c r="U851">
        <f>IF(K851,IF(S851&gt;0,"W",IF(S851&lt;0,"L","B")),"")</f>
        <v>0</v>
      </c>
      <c r="V851">
        <f>IF(K851,S851+T851,"")</f>
        <v>0</v>
      </c>
      <c r="W851">
        <f>IF(K851,V851/O851,"")</f>
        <v>0</v>
      </c>
      <c r="X851">
        <f>IF(K851,M851/H851,"")</f>
        <v>0</v>
      </c>
      <c r="Y851">
        <f>IF(AND(OR(J851="OK",J851="OPEN"),ISNUMBER(Journal!$G851)),G851*(Journal!$G851-Journal!$E851)/H851,"")</f>
        <v>0</v>
      </c>
      <c r="Z851">
        <f>IF(AA851="","",IF(AND(ISNUMBER(Settings!$D$5),ISNUMBER(Settings!$E$5),IF(Settings!$D$5&lt;=Settings!$E$5,AND(AA851&gt;=Settings!$D$5,AA851&lt;Settings!$E$5),OR(AA851&gt;=Settings!$D$5,AA851&lt;Settings!$E$5))),Settings!$A$5,IF(AND(ISNUMBER(Settings!$D$6),ISNUMBER(Settings!$E$6),IF(Settings!$D$6&lt;=Settings!$E$6,AND(AA851&gt;=Settings!$D$6,AA851&lt;Settings!$E$6),OR(AA851&gt;=Settings!$D$6,AA851&lt;Settings!$E$6))),Settings!$A$6,IF(AND(ISNUMBER(Settings!$D$7),ISNUMBER(Settings!$E$7),IF(Settings!$D$7&lt;=Settings!$E$7,AND(AA851&gt;=Settings!$D$7,AA851&lt;Settings!$E$7),OR(AA851&gt;=Settings!$D$7,AA851&lt;Settings!$E$7))),Settings!$A$7,IF(AND(ISNUMBER(Settings!$D$8),ISNUMBER(Settings!$E$8),IF(Settings!$D$8&lt;=Settings!$E$8,AND(AA851&gt;=Settings!$D$8,AA851&lt;Settings!$E$8),OR(AA851&gt;=Settings!$D$8,AA851&lt;Settings!$E$8))),Settings!$A$8,IF(AND(ISNUMBER(Settings!$D$9),ISNUMBER(Settings!$E$9),IF(Settings!$D$9&lt;=Settings!$E$9,AND(AA851&gt;=Settings!$D$9,AA851&lt;Settings!$E$9),OR(AA851&gt;=Settings!$D$9,AA851&lt;Settings!$E$9))),Settings!$A$9,IF(AND(ISNUMBER(Settings!$D$10),ISNUMBER(Settings!$E$10),IF(Settings!$D$10&lt;=Settings!$E$10,AND(AA851&gt;=Settings!$D$10,AA851&lt;Settings!$E$10),OR(AA851&gt;=Settings!$D$10,AA851&lt;Settings!$E$10))),Settings!$A$10,"")))))))</f>
        <v>0</v>
      </c>
      <c r="AA851">
        <f>IF(AND(A851,ISNUMBER(Journal!$B851)),MOD(ROUND(MOD(Journal!$B851,1)*1440,0)-ROUND(Journal!$D$8*60,0),1440),"")</f>
        <v>0</v>
      </c>
      <c r="AB851">
        <f>IF(G851=1,"LONG",IF(G851=-1,"SHORT",""))</f>
        <v>0</v>
      </c>
      <c r="AC851">
        <f>AC850+IF(K851,1,0)</f>
        <v>0</v>
      </c>
      <c r="AD851">
        <f>IF(K851,AC851,"")</f>
        <v>0</v>
      </c>
      <c r="AE851">
        <f>J851="OPEN"</f>
        <v>0</v>
      </c>
      <c r="AF851">
        <f>AND(J851&lt;&gt;"",J851&lt;&gt;"OK",J851&lt;&gt;"OPEN")</f>
        <v>0</v>
      </c>
      <c r="AH851">
        <v>840</v>
      </c>
      <c r="AI851">
        <f>IF(AH851&gt;$AZ$11,"",IF(AH851=0,Journal!$D$3,INDEX($Q$11:$Q$1010,MATCH(AH851,$AD$11:$AD$1010,0))))</f>
        <v>0</v>
      </c>
      <c r="AJ851">
        <v>841</v>
      </c>
      <c r="AK851">
        <f>IF(AJ851&gt;$AZ$11,"",INDEX($P$11:$P$1010,MATCH(AJ851,$AD$11:$AD$1010,0)))</f>
        <v>0</v>
      </c>
    </row>
    <row r="852" spans="1:37">
      <c r="A852">
        <f>COUNTA(Journal!A852:M852)&gt;0</f>
        <v>0</v>
      </c>
      <c r="B852">
        <f>IF(Journal!$C852="",0,IFERROR(MATCH(Journal!$C852,Markets!$A$5:$A$154,0),0))</f>
        <v>0</v>
      </c>
      <c r="C852">
        <f>IF(B852&gt;0,INDEX(Markets!$C$5:$C$154,B852),"")</f>
        <v>0</v>
      </c>
      <c r="D852">
        <f>IF(B852&gt;0,INDEX(Markets!$F$5:$F$154,B852),"")</f>
        <v>0</v>
      </c>
      <c r="E852">
        <f>IF(B852&gt;0,IF(INDEX(Markets!$G$5:$G$154,B852)="",Journal!$D$4,INDEX(Markets!$G$5:$G$154,B852)),"")</f>
        <v>0</v>
      </c>
      <c r="F852">
        <f>IF(B852&gt;0,N(INDEX(Markets!$H$5:$H$154,B852)),0)</f>
        <v>0</v>
      </c>
      <c r="G852">
        <f>IF(Journal!$D852="LONG",1,IF(Journal!$D852="SHORT",-1,0))</f>
        <v>0</v>
      </c>
      <c r="H852">
        <f>IF(AND(ISNUMBER(Journal!$E852),ISNUMBER(Journal!$F852)),ABS(Journal!$E852-Journal!$F852),"")</f>
        <v>0</v>
      </c>
      <c r="I852">
        <f>IF(NOT(A852),"",IF(Journal!$C852="","INSTRUMENT MISSING",IF(B852=0,"UNKNOWN INSTRUMENT",IF(OR(NOT(ISNUMBER(C852)),NOT(ISNUMBER(D852))),"INSTRUMENT SPECS MISSING",IF(OR(C852&lt;=0,D852&lt;=0),"INSTRUMENT SPECS MISSING",IF(NOT(ISNUMBER(Journal!$E852)),"ENTRY MISSING",IF(NOT(ISNUMBER(Journal!$F852)),"SL MISSING",IF(Journal!$F852=Journal!$E852,"SL = ENTRY",IF(G852=0,"DIRECTION MISSING",IF(G852*(Journal!$E852-Journal!$F852)&lt;=0,"SL WRONG SIDE",IF(NOT(AND(ISNUMBER(Journal!$L852),Journal!$L852&gt;0)),IF(TRUE,"LOTS MISSING","RISK MISSING"),"")))))))))))</f>
        <v>0</v>
      </c>
      <c r="J852">
        <f>IF(NOT(A852),"",IF(I852&lt;&gt;"",I852,IF(AND(ISNUMBER(Journal!$G852),G852*(Journal!$G852-Journal!$E852)&lt;=0),"TP1 WRONG SIDE",IF(AND(ISNUMBER(Journal!$H852),G852*(Journal!$H852-Journal!$E852)&lt;=0),"TP2 WRONG SIDE",IF(AND(ISNUMBER(Journal!$I852),G852*(Journal!$I852-Journal!$E852)&lt;=0),"TP3 WRONG SIDE",IF(Journal!$K852="","OPEN",IF(AND(Journal!$M852&lt;&gt;"",OR(NOT(ISNUMBER(Journal!$M852)),Journal!$M852&lt;=0,Journal!$M852&gt;=1)),"TP1 % INVALID",IF(Journal!$K852="SL","OK",IF(Journal!$K852="TP",IF(ISNUMBER(Journal!$G852),"OK","TP1 MISSING"),IF(Journal!$K852="Manual exit",IF(ISNUMBER(Journal!$J852),"OK","MANUAL MISSING"),IF(Journal!$K852="TP1 + Breakeven",IF(ISNUMBER(Journal!$G852),"OK","TP1 MISSING"),IF(Journal!$K852="TP1 + Manual",IF(ISNUMBER(Journal!$G852),IF(ISNUMBER(Journal!$J852),"OK","MANUAL MISSING"),IF(ISNUMBER(Journal!$J852),"TP1 MISSING","TP1 &amp; MANUAL MISSING")),IF(Journal!$K852="Multiple TP",IF(ISNUMBER(Journal!$G852),IF(ISNUMBER(Journal!$H852),"OK","TP2 MISSING"),IF(ISNUMBER(Journal!$H852),"TP1 MISSING","TP1 &amp; TP2 MISSING")),"UNKNOWN OUTCOME")))))))))))))</f>
        <v>0</v>
      </c>
      <c r="K852">
        <f>J852="OK"</f>
        <v>0</v>
      </c>
      <c r="L852">
        <f>IF(ISNUMBER(Journal!$M852),Journal!$M852,0.5)</f>
        <v>0</v>
      </c>
      <c r="M852">
        <f>IF(NOT(K852),"",G852*IF(Journal!$K852="SL",Journal!$F852-Journal!$E852,IF(Journal!$K852="TP",Journal!$G852-Journal!$E852,IF(Journal!$K852="Manual exit",Journal!$J852-Journal!$E852,IF(Journal!$K852="TP1 + Breakeven",L852*(Journal!$G852-Journal!$E852),IF(Journal!$K852="TP1 + Manual",L852*(Journal!$G852-Journal!$E852)+(1-L852)*(Journal!$J852-Journal!$E852),(Journal!$G852+Journal!$H852+IF(ISNUMBER(Journal!$I852),Journal!$I852,0))/IF(ISNUMBER(Journal!$I852),3,2)-Journal!$E852))))))</f>
        <v>0</v>
      </c>
      <c r="N852">
        <f>IF(K852,Journal!$E852+G852*M852,"")</f>
        <v>0</v>
      </c>
      <c r="O852">
        <f>Q851</f>
        <v>0</v>
      </c>
      <c r="P852">
        <f>IF(OR(NOT(A852),I852&lt;&gt;""),"",Journal!$L852)</f>
        <v>0</v>
      </c>
      <c r="Q852">
        <f>O852+IF(K852,V852,0)</f>
        <v>0</v>
      </c>
      <c r="R852">
        <f>IF(P852="","",H852*P852*C852*D852)</f>
        <v>0</v>
      </c>
      <c r="S852">
        <f>IF(K852,M852*P852*C852*D852,"")</f>
        <v>0</v>
      </c>
      <c r="T852">
        <f>IF(K852,-IF(F852&gt;0,F852*Journal!$E852*P852*C852*D852,P852*E852),"")</f>
        <v>0</v>
      </c>
      <c r="U852">
        <f>IF(K852,IF(S852&gt;0,"W",IF(S852&lt;0,"L","B")),"")</f>
        <v>0</v>
      </c>
      <c r="V852">
        <f>IF(K852,S852+T852,"")</f>
        <v>0</v>
      </c>
      <c r="W852">
        <f>IF(K852,V852/O852,"")</f>
        <v>0</v>
      </c>
      <c r="X852">
        <f>IF(K852,M852/H852,"")</f>
        <v>0</v>
      </c>
      <c r="Y852">
        <f>IF(AND(OR(J852="OK",J852="OPEN"),ISNUMBER(Journal!$G852)),G852*(Journal!$G852-Journal!$E852)/H852,"")</f>
        <v>0</v>
      </c>
      <c r="Z852">
        <f>IF(AA852="","",IF(AND(ISNUMBER(Settings!$D$5),ISNUMBER(Settings!$E$5),IF(Settings!$D$5&lt;=Settings!$E$5,AND(AA852&gt;=Settings!$D$5,AA852&lt;Settings!$E$5),OR(AA852&gt;=Settings!$D$5,AA852&lt;Settings!$E$5))),Settings!$A$5,IF(AND(ISNUMBER(Settings!$D$6),ISNUMBER(Settings!$E$6),IF(Settings!$D$6&lt;=Settings!$E$6,AND(AA852&gt;=Settings!$D$6,AA852&lt;Settings!$E$6),OR(AA852&gt;=Settings!$D$6,AA852&lt;Settings!$E$6))),Settings!$A$6,IF(AND(ISNUMBER(Settings!$D$7),ISNUMBER(Settings!$E$7),IF(Settings!$D$7&lt;=Settings!$E$7,AND(AA852&gt;=Settings!$D$7,AA852&lt;Settings!$E$7),OR(AA852&gt;=Settings!$D$7,AA852&lt;Settings!$E$7))),Settings!$A$7,IF(AND(ISNUMBER(Settings!$D$8),ISNUMBER(Settings!$E$8),IF(Settings!$D$8&lt;=Settings!$E$8,AND(AA852&gt;=Settings!$D$8,AA852&lt;Settings!$E$8),OR(AA852&gt;=Settings!$D$8,AA852&lt;Settings!$E$8))),Settings!$A$8,IF(AND(ISNUMBER(Settings!$D$9),ISNUMBER(Settings!$E$9),IF(Settings!$D$9&lt;=Settings!$E$9,AND(AA852&gt;=Settings!$D$9,AA852&lt;Settings!$E$9),OR(AA852&gt;=Settings!$D$9,AA852&lt;Settings!$E$9))),Settings!$A$9,IF(AND(ISNUMBER(Settings!$D$10),ISNUMBER(Settings!$E$10),IF(Settings!$D$10&lt;=Settings!$E$10,AND(AA852&gt;=Settings!$D$10,AA852&lt;Settings!$E$10),OR(AA852&gt;=Settings!$D$10,AA852&lt;Settings!$E$10))),Settings!$A$10,"")))))))</f>
        <v>0</v>
      </c>
      <c r="AA852">
        <f>IF(AND(A852,ISNUMBER(Journal!$B852)),MOD(ROUND(MOD(Journal!$B852,1)*1440,0)-ROUND(Journal!$D$8*60,0),1440),"")</f>
        <v>0</v>
      </c>
      <c r="AB852">
        <f>IF(G852=1,"LONG",IF(G852=-1,"SHORT",""))</f>
        <v>0</v>
      </c>
      <c r="AC852">
        <f>AC851+IF(K852,1,0)</f>
        <v>0</v>
      </c>
      <c r="AD852">
        <f>IF(K852,AC852,"")</f>
        <v>0</v>
      </c>
      <c r="AE852">
        <f>J852="OPEN"</f>
        <v>0</v>
      </c>
      <c r="AF852">
        <f>AND(J852&lt;&gt;"",J852&lt;&gt;"OK",J852&lt;&gt;"OPEN")</f>
        <v>0</v>
      </c>
      <c r="AH852">
        <v>841</v>
      </c>
      <c r="AI852">
        <f>IF(AH852&gt;$AZ$11,"",IF(AH852=0,Journal!$D$3,INDEX($Q$11:$Q$1010,MATCH(AH852,$AD$11:$AD$1010,0))))</f>
        <v>0</v>
      </c>
      <c r="AJ852">
        <v>842</v>
      </c>
      <c r="AK852">
        <f>IF(AJ852&gt;$AZ$11,"",INDEX($P$11:$P$1010,MATCH(AJ852,$AD$11:$AD$1010,0)))</f>
        <v>0</v>
      </c>
    </row>
    <row r="853" spans="1:37">
      <c r="A853">
        <f>COUNTA(Journal!A853:M853)&gt;0</f>
        <v>0</v>
      </c>
      <c r="B853">
        <f>IF(Journal!$C853="",0,IFERROR(MATCH(Journal!$C853,Markets!$A$5:$A$154,0),0))</f>
        <v>0</v>
      </c>
      <c r="C853">
        <f>IF(B853&gt;0,INDEX(Markets!$C$5:$C$154,B853),"")</f>
        <v>0</v>
      </c>
      <c r="D853">
        <f>IF(B853&gt;0,INDEX(Markets!$F$5:$F$154,B853),"")</f>
        <v>0</v>
      </c>
      <c r="E853">
        <f>IF(B853&gt;0,IF(INDEX(Markets!$G$5:$G$154,B853)="",Journal!$D$4,INDEX(Markets!$G$5:$G$154,B853)),"")</f>
        <v>0</v>
      </c>
      <c r="F853">
        <f>IF(B853&gt;0,N(INDEX(Markets!$H$5:$H$154,B853)),0)</f>
        <v>0</v>
      </c>
      <c r="G853">
        <f>IF(Journal!$D853="LONG",1,IF(Journal!$D853="SHORT",-1,0))</f>
        <v>0</v>
      </c>
      <c r="H853">
        <f>IF(AND(ISNUMBER(Journal!$E853),ISNUMBER(Journal!$F853)),ABS(Journal!$E853-Journal!$F853),"")</f>
        <v>0</v>
      </c>
      <c r="I853">
        <f>IF(NOT(A853),"",IF(Journal!$C853="","INSTRUMENT MISSING",IF(B853=0,"UNKNOWN INSTRUMENT",IF(OR(NOT(ISNUMBER(C853)),NOT(ISNUMBER(D853))),"INSTRUMENT SPECS MISSING",IF(OR(C853&lt;=0,D853&lt;=0),"INSTRUMENT SPECS MISSING",IF(NOT(ISNUMBER(Journal!$E853)),"ENTRY MISSING",IF(NOT(ISNUMBER(Journal!$F853)),"SL MISSING",IF(Journal!$F853=Journal!$E853,"SL = ENTRY",IF(G853=0,"DIRECTION MISSING",IF(G853*(Journal!$E853-Journal!$F853)&lt;=0,"SL WRONG SIDE",IF(NOT(AND(ISNUMBER(Journal!$L853),Journal!$L853&gt;0)),IF(TRUE,"LOTS MISSING","RISK MISSING"),"")))))))))))</f>
        <v>0</v>
      </c>
      <c r="J853">
        <f>IF(NOT(A853),"",IF(I853&lt;&gt;"",I853,IF(AND(ISNUMBER(Journal!$G853),G853*(Journal!$G853-Journal!$E853)&lt;=0),"TP1 WRONG SIDE",IF(AND(ISNUMBER(Journal!$H853),G853*(Journal!$H853-Journal!$E853)&lt;=0),"TP2 WRONG SIDE",IF(AND(ISNUMBER(Journal!$I853),G853*(Journal!$I853-Journal!$E853)&lt;=0),"TP3 WRONG SIDE",IF(Journal!$K853="","OPEN",IF(AND(Journal!$M853&lt;&gt;"",OR(NOT(ISNUMBER(Journal!$M853)),Journal!$M853&lt;=0,Journal!$M853&gt;=1)),"TP1 % INVALID",IF(Journal!$K853="SL","OK",IF(Journal!$K853="TP",IF(ISNUMBER(Journal!$G853),"OK","TP1 MISSING"),IF(Journal!$K853="Manual exit",IF(ISNUMBER(Journal!$J853),"OK","MANUAL MISSING"),IF(Journal!$K853="TP1 + Breakeven",IF(ISNUMBER(Journal!$G853),"OK","TP1 MISSING"),IF(Journal!$K853="TP1 + Manual",IF(ISNUMBER(Journal!$G853),IF(ISNUMBER(Journal!$J853),"OK","MANUAL MISSING"),IF(ISNUMBER(Journal!$J853),"TP1 MISSING","TP1 &amp; MANUAL MISSING")),IF(Journal!$K853="Multiple TP",IF(ISNUMBER(Journal!$G853),IF(ISNUMBER(Journal!$H853),"OK","TP2 MISSING"),IF(ISNUMBER(Journal!$H853),"TP1 MISSING","TP1 &amp; TP2 MISSING")),"UNKNOWN OUTCOME")))))))))))))</f>
        <v>0</v>
      </c>
      <c r="K853">
        <f>J853="OK"</f>
        <v>0</v>
      </c>
      <c r="L853">
        <f>IF(ISNUMBER(Journal!$M853),Journal!$M853,0.5)</f>
        <v>0</v>
      </c>
      <c r="M853">
        <f>IF(NOT(K853),"",G853*IF(Journal!$K853="SL",Journal!$F853-Journal!$E853,IF(Journal!$K853="TP",Journal!$G853-Journal!$E853,IF(Journal!$K853="Manual exit",Journal!$J853-Journal!$E853,IF(Journal!$K853="TP1 + Breakeven",L853*(Journal!$G853-Journal!$E853),IF(Journal!$K853="TP1 + Manual",L853*(Journal!$G853-Journal!$E853)+(1-L853)*(Journal!$J853-Journal!$E853),(Journal!$G853+Journal!$H853+IF(ISNUMBER(Journal!$I853),Journal!$I853,0))/IF(ISNUMBER(Journal!$I853),3,2)-Journal!$E853))))))</f>
        <v>0</v>
      </c>
      <c r="N853">
        <f>IF(K853,Journal!$E853+G853*M853,"")</f>
        <v>0</v>
      </c>
      <c r="O853">
        <f>Q852</f>
        <v>0</v>
      </c>
      <c r="P853">
        <f>IF(OR(NOT(A853),I853&lt;&gt;""),"",Journal!$L853)</f>
        <v>0</v>
      </c>
      <c r="Q853">
        <f>O853+IF(K853,V853,0)</f>
        <v>0</v>
      </c>
      <c r="R853">
        <f>IF(P853="","",H853*P853*C853*D853)</f>
        <v>0</v>
      </c>
      <c r="S853">
        <f>IF(K853,M853*P853*C853*D853,"")</f>
        <v>0</v>
      </c>
      <c r="T853">
        <f>IF(K853,-IF(F853&gt;0,F853*Journal!$E853*P853*C853*D853,P853*E853),"")</f>
        <v>0</v>
      </c>
      <c r="U853">
        <f>IF(K853,IF(S853&gt;0,"W",IF(S853&lt;0,"L","B")),"")</f>
        <v>0</v>
      </c>
      <c r="V853">
        <f>IF(K853,S853+T853,"")</f>
        <v>0</v>
      </c>
      <c r="W853">
        <f>IF(K853,V853/O853,"")</f>
        <v>0</v>
      </c>
      <c r="X853">
        <f>IF(K853,M853/H853,"")</f>
        <v>0</v>
      </c>
      <c r="Y853">
        <f>IF(AND(OR(J853="OK",J853="OPEN"),ISNUMBER(Journal!$G853)),G853*(Journal!$G853-Journal!$E853)/H853,"")</f>
        <v>0</v>
      </c>
      <c r="Z853">
        <f>IF(AA853="","",IF(AND(ISNUMBER(Settings!$D$5),ISNUMBER(Settings!$E$5),IF(Settings!$D$5&lt;=Settings!$E$5,AND(AA853&gt;=Settings!$D$5,AA853&lt;Settings!$E$5),OR(AA853&gt;=Settings!$D$5,AA853&lt;Settings!$E$5))),Settings!$A$5,IF(AND(ISNUMBER(Settings!$D$6),ISNUMBER(Settings!$E$6),IF(Settings!$D$6&lt;=Settings!$E$6,AND(AA853&gt;=Settings!$D$6,AA853&lt;Settings!$E$6),OR(AA853&gt;=Settings!$D$6,AA853&lt;Settings!$E$6))),Settings!$A$6,IF(AND(ISNUMBER(Settings!$D$7),ISNUMBER(Settings!$E$7),IF(Settings!$D$7&lt;=Settings!$E$7,AND(AA853&gt;=Settings!$D$7,AA853&lt;Settings!$E$7),OR(AA853&gt;=Settings!$D$7,AA853&lt;Settings!$E$7))),Settings!$A$7,IF(AND(ISNUMBER(Settings!$D$8),ISNUMBER(Settings!$E$8),IF(Settings!$D$8&lt;=Settings!$E$8,AND(AA853&gt;=Settings!$D$8,AA853&lt;Settings!$E$8),OR(AA853&gt;=Settings!$D$8,AA853&lt;Settings!$E$8))),Settings!$A$8,IF(AND(ISNUMBER(Settings!$D$9),ISNUMBER(Settings!$E$9),IF(Settings!$D$9&lt;=Settings!$E$9,AND(AA853&gt;=Settings!$D$9,AA853&lt;Settings!$E$9),OR(AA853&gt;=Settings!$D$9,AA853&lt;Settings!$E$9))),Settings!$A$9,IF(AND(ISNUMBER(Settings!$D$10),ISNUMBER(Settings!$E$10),IF(Settings!$D$10&lt;=Settings!$E$10,AND(AA853&gt;=Settings!$D$10,AA853&lt;Settings!$E$10),OR(AA853&gt;=Settings!$D$10,AA853&lt;Settings!$E$10))),Settings!$A$10,"")))))))</f>
        <v>0</v>
      </c>
      <c r="AA853">
        <f>IF(AND(A853,ISNUMBER(Journal!$B853)),MOD(ROUND(MOD(Journal!$B853,1)*1440,0)-ROUND(Journal!$D$8*60,0),1440),"")</f>
        <v>0</v>
      </c>
      <c r="AB853">
        <f>IF(G853=1,"LONG",IF(G853=-1,"SHORT",""))</f>
        <v>0</v>
      </c>
      <c r="AC853">
        <f>AC852+IF(K853,1,0)</f>
        <v>0</v>
      </c>
      <c r="AD853">
        <f>IF(K853,AC853,"")</f>
        <v>0</v>
      </c>
      <c r="AE853">
        <f>J853="OPEN"</f>
        <v>0</v>
      </c>
      <c r="AF853">
        <f>AND(J853&lt;&gt;"",J853&lt;&gt;"OK",J853&lt;&gt;"OPEN")</f>
        <v>0</v>
      </c>
      <c r="AH853">
        <v>842</v>
      </c>
      <c r="AI853">
        <f>IF(AH853&gt;$AZ$11,"",IF(AH853=0,Journal!$D$3,INDEX($Q$11:$Q$1010,MATCH(AH853,$AD$11:$AD$1010,0))))</f>
        <v>0</v>
      </c>
      <c r="AJ853">
        <v>843</v>
      </c>
      <c r="AK853">
        <f>IF(AJ853&gt;$AZ$11,"",INDEX($P$11:$P$1010,MATCH(AJ853,$AD$11:$AD$1010,0)))</f>
        <v>0</v>
      </c>
    </row>
    <row r="854" spans="1:37">
      <c r="A854">
        <f>COUNTA(Journal!A854:M854)&gt;0</f>
        <v>0</v>
      </c>
      <c r="B854">
        <f>IF(Journal!$C854="",0,IFERROR(MATCH(Journal!$C854,Markets!$A$5:$A$154,0),0))</f>
        <v>0</v>
      </c>
      <c r="C854">
        <f>IF(B854&gt;0,INDEX(Markets!$C$5:$C$154,B854),"")</f>
        <v>0</v>
      </c>
      <c r="D854">
        <f>IF(B854&gt;0,INDEX(Markets!$F$5:$F$154,B854),"")</f>
        <v>0</v>
      </c>
      <c r="E854">
        <f>IF(B854&gt;0,IF(INDEX(Markets!$G$5:$G$154,B854)="",Journal!$D$4,INDEX(Markets!$G$5:$G$154,B854)),"")</f>
        <v>0</v>
      </c>
      <c r="F854">
        <f>IF(B854&gt;0,N(INDEX(Markets!$H$5:$H$154,B854)),0)</f>
        <v>0</v>
      </c>
      <c r="G854">
        <f>IF(Journal!$D854="LONG",1,IF(Journal!$D854="SHORT",-1,0))</f>
        <v>0</v>
      </c>
      <c r="H854">
        <f>IF(AND(ISNUMBER(Journal!$E854),ISNUMBER(Journal!$F854)),ABS(Journal!$E854-Journal!$F854),"")</f>
        <v>0</v>
      </c>
      <c r="I854">
        <f>IF(NOT(A854),"",IF(Journal!$C854="","INSTRUMENT MISSING",IF(B854=0,"UNKNOWN INSTRUMENT",IF(OR(NOT(ISNUMBER(C854)),NOT(ISNUMBER(D854))),"INSTRUMENT SPECS MISSING",IF(OR(C854&lt;=0,D854&lt;=0),"INSTRUMENT SPECS MISSING",IF(NOT(ISNUMBER(Journal!$E854)),"ENTRY MISSING",IF(NOT(ISNUMBER(Journal!$F854)),"SL MISSING",IF(Journal!$F854=Journal!$E854,"SL = ENTRY",IF(G854=0,"DIRECTION MISSING",IF(G854*(Journal!$E854-Journal!$F854)&lt;=0,"SL WRONG SIDE",IF(NOT(AND(ISNUMBER(Journal!$L854),Journal!$L854&gt;0)),IF(TRUE,"LOTS MISSING","RISK MISSING"),"")))))))))))</f>
        <v>0</v>
      </c>
      <c r="J854">
        <f>IF(NOT(A854),"",IF(I854&lt;&gt;"",I854,IF(AND(ISNUMBER(Journal!$G854),G854*(Journal!$G854-Journal!$E854)&lt;=0),"TP1 WRONG SIDE",IF(AND(ISNUMBER(Journal!$H854),G854*(Journal!$H854-Journal!$E854)&lt;=0),"TP2 WRONG SIDE",IF(AND(ISNUMBER(Journal!$I854),G854*(Journal!$I854-Journal!$E854)&lt;=0),"TP3 WRONG SIDE",IF(Journal!$K854="","OPEN",IF(AND(Journal!$M854&lt;&gt;"",OR(NOT(ISNUMBER(Journal!$M854)),Journal!$M854&lt;=0,Journal!$M854&gt;=1)),"TP1 % INVALID",IF(Journal!$K854="SL","OK",IF(Journal!$K854="TP",IF(ISNUMBER(Journal!$G854),"OK","TP1 MISSING"),IF(Journal!$K854="Manual exit",IF(ISNUMBER(Journal!$J854),"OK","MANUAL MISSING"),IF(Journal!$K854="TP1 + Breakeven",IF(ISNUMBER(Journal!$G854),"OK","TP1 MISSING"),IF(Journal!$K854="TP1 + Manual",IF(ISNUMBER(Journal!$G854),IF(ISNUMBER(Journal!$J854),"OK","MANUAL MISSING"),IF(ISNUMBER(Journal!$J854),"TP1 MISSING","TP1 &amp; MANUAL MISSING")),IF(Journal!$K854="Multiple TP",IF(ISNUMBER(Journal!$G854),IF(ISNUMBER(Journal!$H854),"OK","TP2 MISSING"),IF(ISNUMBER(Journal!$H854),"TP1 MISSING","TP1 &amp; TP2 MISSING")),"UNKNOWN OUTCOME")))))))))))))</f>
        <v>0</v>
      </c>
      <c r="K854">
        <f>J854="OK"</f>
        <v>0</v>
      </c>
      <c r="L854">
        <f>IF(ISNUMBER(Journal!$M854),Journal!$M854,0.5)</f>
        <v>0</v>
      </c>
      <c r="M854">
        <f>IF(NOT(K854),"",G854*IF(Journal!$K854="SL",Journal!$F854-Journal!$E854,IF(Journal!$K854="TP",Journal!$G854-Journal!$E854,IF(Journal!$K854="Manual exit",Journal!$J854-Journal!$E854,IF(Journal!$K854="TP1 + Breakeven",L854*(Journal!$G854-Journal!$E854),IF(Journal!$K854="TP1 + Manual",L854*(Journal!$G854-Journal!$E854)+(1-L854)*(Journal!$J854-Journal!$E854),(Journal!$G854+Journal!$H854+IF(ISNUMBER(Journal!$I854),Journal!$I854,0))/IF(ISNUMBER(Journal!$I854),3,2)-Journal!$E854))))))</f>
        <v>0</v>
      </c>
      <c r="N854">
        <f>IF(K854,Journal!$E854+G854*M854,"")</f>
        <v>0</v>
      </c>
      <c r="O854">
        <f>Q853</f>
        <v>0</v>
      </c>
      <c r="P854">
        <f>IF(OR(NOT(A854),I854&lt;&gt;""),"",Journal!$L854)</f>
        <v>0</v>
      </c>
      <c r="Q854">
        <f>O854+IF(K854,V854,0)</f>
        <v>0</v>
      </c>
      <c r="R854">
        <f>IF(P854="","",H854*P854*C854*D854)</f>
        <v>0</v>
      </c>
      <c r="S854">
        <f>IF(K854,M854*P854*C854*D854,"")</f>
        <v>0</v>
      </c>
      <c r="T854">
        <f>IF(K854,-IF(F854&gt;0,F854*Journal!$E854*P854*C854*D854,P854*E854),"")</f>
        <v>0</v>
      </c>
      <c r="U854">
        <f>IF(K854,IF(S854&gt;0,"W",IF(S854&lt;0,"L","B")),"")</f>
        <v>0</v>
      </c>
      <c r="V854">
        <f>IF(K854,S854+T854,"")</f>
        <v>0</v>
      </c>
      <c r="W854">
        <f>IF(K854,V854/O854,"")</f>
        <v>0</v>
      </c>
      <c r="X854">
        <f>IF(K854,M854/H854,"")</f>
        <v>0</v>
      </c>
      <c r="Y854">
        <f>IF(AND(OR(J854="OK",J854="OPEN"),ISNUMBER(Journal!$G854)),G854*(Journal!$G854-Journal!$E854)/H854,"")</f>
        <v>0</v>
      </c>
      <c r="Z854">
        <f>IF(AA854="","",IF(AND(ISNUMBER(Settings!$D$5),ISNUMBER(Settings!$E$5),IF(Settings!$D$5&lt;=Settings!$E$5,AND(AA854&gt;=Settings!$D$5,AA854&lt;Settings!$E$5),OR(AA854&gt;=Settings!$D$5,AA854&lt;Settings!$E$5))),Settings!$A$5,IF(AND(ISNUMBER(Settings!$D$6),ISNUMBER(Settings!$E$6),IF(Settings!$D$6&lt;=Settings!$E$6,AND(AA854&gt;=Settings!$D$6,AA854&lt;Settings!$E$6),OR(AA854&gt;=Settings!$D$6,AA854&lt;Settings!$E$6))),Settings!$A$6,IF(AND(ISNUMBER(Settings!$D$7),ISNUMBER(Settings!$E$7),IF(Settings!$D$7&lt;=Settings!$E$7,AND(AA854&gt;=Settings!$D$7,AA854&lt;Settings!$E$7),OR(AA854&gt;=Settings!$D$7,AA854&lt;Settings!$E$7))),Settings!$A$7,IF(AND(ISNUMBER(Settings!$D$8),ISNUMBER(Settings!$E$8),IF(Settings!$D$8&lt;=Settings!$E$8,AND(AA854&gt;=Settings!$D$8,AA854&lt;Settings!$E$8),OR(AA854&gt;=Settings!$D$8,AA854&lt;Settings!$E$8))),Settings!$A$8,IF(AND(ISNUMBER(Settings!$D$9),ISNUMBER(Settings!$E$9),IF(Settings!$D$9&lt;=Settings!$E$9,AND(AA854&gt;=Settings!$D$9,AA854&lt;Settings!$E$9),OR(AA854&gt;=Settings!$D$9,AA854&lt;Settings!$E$9))),Settings!$A$9,IF(AND(ISNUMBER(Settings!$D$10),ISNUMBER(Settings!$E$10),IF(Settings!$D$10&lt;=Settings!$E$10,AND(AA854&gt;=Settings!$D$10,AA854&lt;Settings!$E$10),OR(AA854&gt;=Settings!$D$10,AA854&lt;Settings!$E$10))),Settings!$A$10,"")))))))</f>
        <v>0</v>
      </c>
      <c r="AA854">
        <f>IF(AND(A854,ISNUMBER(Journal!$B854)),MOD(ROUND(MOD(Journal!$B854,1)*1440,0)-ROUND(Journal!$D$8*60,0),1440),"")</f>
        <v>0</v>
      </c>
      <c r="AB854">
        <f>IF(G854=1,"LONG",IF(G854=-1,"SHORT",""))</f>
        <v>0</v>
      </c>
      <c r="AC854">
        <f>AC853+IF(K854,1,0)</f>
        <v>0</v>
      </c>
      <c r="AD854">
        <f>IF(K854,AC854,"")</f>
        <v>0</v>
      </c>
      <c r="AE854">
        <f>J854="OPEN"</f>
        <v>0</v>
      </c>
      <c r="AF854">
        <f>AND(J854&lt;&gt;"",J854&lt;&gt;"OK",J854&lt;&gt;"OPEN")</f>
        <v>0</v>
      </c>
      <c r="AH854">
        <v>843</v>
      </c>
      <c r="AI854">
        <f>IF(AH854&gt;$AZ$11,"",IF(AH854=0,Journal!$D$3,INDEX($Q$11:$Q$1010,MATCH(AH854,$AD$11:$AD$1010,0))))</f>
        <v>0</v>
      </c>
      <c r="AJ854">
        <v>844</v>
      </c>
      <c r="AK854">
        <f>IF(AJ854&gt;$AZ$11,"",INDEX($P$11:$P$1010,MATCH(AJ854,$AD$11:$AD$1010,0)))</f>
        <v>0</v>
      </c>
    </row>
    <row r="855" spans="1:37">
      <c r="A855">
        <f>COUNTA(Journal!A855:M855)&gt;0</f>
        <v>0</v>
      </c>
      <c r="B855">
        <f>IF(Journal!$C855="",0,IFERROR(MATCH(Journal!$C855,Markets!$A$5:$A$154,0),0))</f>
        <v>0</v>
      </c>
      <c r="C855">
        <f>IF(B855&gt;0,INDEX(Markets!$C$5:$C$154,B855),"")</f>
        <v>0</v>
      </c>
      <c r="D855">
        <f>IF(B855&gt;0,INDEX(Markets!$F$5:$F$154,B855),"")</f>
        <v>0</v>
      </c>
      <c r="E855">
        <f>IF(B855&gt;0,IF(INDEX(Markets!$G$5:$G$154,B855)="",Journal!$D$4,INDEX(Markets!$G$5:$G$154,B855)),"")</f>
        <v>0</v>
      </c>
      <c r="F855">
        <f>IF(B855&gt;0,N(INDEX(Markets!$H$5:$H$154,B855)),0)</f>
        <v>0</v>
      </c>
      <c r="G855">
        <f>IF(Journal!$D855="LONG",1,IF(Journal!$D855="SHORT",-1,0))</f>
        <v>0</v>
      </c>
      <c r="H855">
        <f>IF(AND(ISNUMBER(Journal!$E855),ISNUMBER(Journal!$F855)),ABS(Journal!$E855-Journal!$F855),"")</f>
        <v>0</v>
      </c>
      <c r="I855">
        <f>IF(NOT(A855),"",IF(Journal!$C855="","INSTRUMENT MISSING",IF(B855=0,"UNKNOWN INSTRUMENT",IF(OR(NOT(ISNUMBER(C855)),NOT(ISNUMBER(D855))),"INSTRUMENT SPECS MISSING",IF(OR(C855&lt;=0,D855&lt;=0),"INSTRUMENT SPECS MISSING",IF(NOT(ISNUMBER(Journal!$E855)),"ENTRY MISSING",IF(NOT(ISNUMBER(Journal!$F855)),"SL MISSING",IF(Journal!$F855=Journal!$E855,"SL = ENTRY",IF(G855=0,"DIRECTION MISSING",IF(G855*(Journal!$E855-Journal!$F855)&lt;=0,"SL WRONG SIDE",IF(NOT(AND(ISNUMBER(Journal!$L855),Journal!$L855&gt;0)),IF(TRUE,"LOTS MISSING","RISK MISSING"),"")))))))))))</f>
        <v>0</v>
      </c>
      <c r="J855">
        <f>IF(NOT(A855),"",IF(I855&lt;&gt;"",I855,IF(AND(ISNUMBER(Journal!$G855),G855*(Journal!$G855-Journal!$E855)&lt;=0),"TP1 WRONG SIDE",IF(AND(ISNUMBER(Journal!$H855),G855*(Journal!$H855-Journal!$E855)&lt;=0),"TP2 WRONG SIDE",IF(AND(ISNUMBER(Journal!$I855),G855*(Journal!$I855-Journal!$E855)&lt;=0),"TP3 WRONG SIDE",IF(Journal!$K855="","OPEN",IF(AND(Journal!$M855&lt;&gt;"",OR(NOT(ISNUMBER(Journal!$M855)),Journal!$M855&lt;=0,Journal!$M855&gt;=1)),"TP1 % INVALID",IF(Journal!$K855="SL","OK",IF(Journal!$K855="TP",IF(ISNUMBER(Journal!$G855),"OK","TP1 MISSING"),IF(Journal!$K855="Manual exit",IF(ISNUMBER(Journal!$J855),"OK","MANUAL MISSING"),IF(Journal!$K855="TP1 + Breakeven",IF(ISNUMBER(Journal!$G855),"OK","TP1 MISSING"),IF(Journal!$K855="TP1 + Manual",IF(ISNUMBER(Journal!$G855),IF(ISNUMBER(Journal!$J855),"OK","MANUAL MISSING"),IF(ISNUMBER(Journal!$J855),"TP1 MISSING","TP1 &amp; MANUAL MISSING")),IF(Journal!$K855="Multiple TP",IF(ISNUMBER(Journal!$G855),IF(ISNUMBER(Journal!$H855),"OK","TP2 MISSING"),IF(ISNUMBER(Journal!$H855),"TP1 MISSING","TP1 &amp; TP2 MISSING")),"UNKNOWN OUTCOME")))))))))))))</f>
        <v>0</v>
      </c>
      <c r="K855">
        <f>J855="OK"</f>
        <v>0</v>
      </c>
      <c r="L855">
        <f>IF(ISNUMBER(Journal!$M855),Journal!$M855,0.5)</f>
        <v>0</v>
      </c>
      <c r="M855">
        <f>IF(NOT(K855),"",G855*IF(Journal!$K855="SL",Journal!$F855-Journal!$E855,IF(Journal!$K855="TP",Journal!$G855-Journal!$E855,IF(Journal!$K855="Manual exit",Journal!$J855-Journal!$E855,IF(Journal!$K855="TP1 + Breakeven",L855*(Journal!$G855-Journal!$E855),IF(Journal!$K855="TP1 + Manual",L855*(Journal!$G855-Journal!$E855)+(1-L855)*(Journal!$J855-Journal!$E855),(Journal!$G855+Journal!$H855+IF(ISNUMBER(Journal!$I855),Journal!$I855,0))/IF(ISNUMBER(Journal!$I855),3,2)-Journal!$E855))))))</f>
        <v>0</v>
      </c>
      <c r="N855">
        <f>IF(K855,Journal!$E855+G855*M855,"")</f>
        <v>0</v>
      </c>
      <c r="O855">
        <f>Q854</f>
        <v>0</v>
      </c>
      <c r="P855">
        <f>IF(OR(NOT(A855),I855&lt;&gt;""),"",Journal!$L855)</f>
        <v>0</v>
      </c>
      <c r="Q855">
        <f>O855+IF(K855,V855,0)</f>
        <v>0</v>
      </c>
      <c r="R855">
        <f>IF(P855="","",H855*P855*C855*D855)</f>
        <v>0</v>
      </c>
      <c r="S855">
        <f>IF(K855,M855*P855*C855*D855,"")</f>
        <v>0</v>
      </c>
      <c r="T855">
        <f>IF(K855,-IF(F855&gt;0,F855*Journal!$E855*P855*C855*D855,P855*E855),"")</f>
        <v>0</v>
      </c>
      <c r="U855">
        <f>IF(K855,IF(S855&gt;0,"W",IF(S855&lt;0,"L","B")),"")</f>
        <v>0</v>
      </c>
      <c r="V855">
        <f>IF(K855,S855+T855,"")</f>
        <v>0</v>
      </c>
      <c r="W855">
        <f>IF(K855,V855/O855,"")</f>
        <v>0</v>
      </c>
      <c r="X855">
        <f>IF(K855,M855/H855,"")</f>
        <v>0</v>
      </c>
      <c r="Y855">
        <f>IF(AND(OR(J855="OK",J855="OPEN"),ISNUMBER(Journal!$G855)),G855*(Journal!$G855-Journal!$E855)/H855,"")</f>
        <v>0</v>
      </c>
      <c r="Z855">
        <f>IF(AA855="","",IF(AND(ISNUMBER(Settings!$D$5),ISNUMBER(Settings!$E$5),IF(Settings!$D$5&lt;=Settings!$E$5,AND(AA855&gt;=Settings!$D$5,AA855&lt;Settings!$E$5),OR(AA855&gt;=Settings!$D$5,AA855&lt;Settings!$E$5))),Settings!$A$5,IF(AND(ISNUMBER(Settings!$D$6),ISNUMBER(Settings!$E$6),IF(Settings!$D$6&lt;=Settings!$E$6,AND(AA855&gt;=Settings!$D$6,AA855&lt;Settings!$E$6),OR(AA855&gt;=Settings!$D$6,AA855&lt;Settings!$E$6))),Settings!$A$6,IF(AND(ISNUMBER(Settings!$D$7),ISNUMBER(Settings!$E$7),IF(Settings!$D$7&lt;=Settings!$E$7,AND(AA855&gt;=Settings!$D$7,AA855&lt;Settings!$E$7),OR(AA855&gt;=Settings!$D$7,AA855&lt;Settings!$E$7))),Settings!$A$7,IF(AND(ISNUMBER(Settings!$D$8),ISNUMBER(Settings!$E$8),IF(Settings!$D$8&lt;=Settings!$E$8,AND(AA855&gt;=Settings!$D$8,AA855&lt;Settings!$E$8),OR(AA855&gt;=Settings!$D$8,AA855&lt;Settings!$E$8))),Settings!$A$8,IF(AND(ISNUMBER(Settings!$D$9),ISNUMBER(Settings!$E$9),IF(Settings!$D$9&lt;=Settings!$E$9,AND(AA855&gt;=Settings!$D$9,AA855&lt;Settings!$E$9),OR(AA855&gt;=Settings!$D$9,AA855&lt;Settings!$E$9))),Settings!$A$9,IF(AND(ISNUMBER(Settings!$D$10),ISNUMBER(Settings!$E$10),IF(Settings!$D$10&lt;=Settings!$E$10,AND(AA855&gt;=Settings!$D$10,AA855&lt;Settings!$E$10),OR(AA855&gt;=Settings!$D$10,AA855&lt;Settings!$E$10))),Settings!$A$10,"")))))))</f>
        <v>0</v>
      </c>
      <c r="AA855">
        <f>IF(AND(A855,ISNUMBER(Journal!$B855)),MOD(ROUND(MOD(Journal!$B855,1)*1440,0)-ROUND(Journal!$D$8*60,0),1440),"")</f>
        <v>0</v>
      </c>
      <c r="AB855">
        <f>IF(G855=1,"LONG",IF(G855=-1,"SHORT",""))</f>
        <v>0</v>
      </c>
      <c r="AC855">
        <f>AC854+IF(K855,1,0)</f>
        <v>0</v>
      </c>
      <c r="AD855">
        <f>IF(K855,AC855,"")</f>
        <v>0</v>
      </c>
      <c r="AE855">
        <f>J855="OPEN"</f>
        <v>0</v>
      </c>
      <c r="AF855">
        <f>AND(J855&lt;&gt;"",J855&lt;&gt;"OK",J855&lt;&gt;"OPEN")</f>
        <v>0</v>
      </c>
      <c r="AH855">
        <v>844</v>
      </c>
      <c r="AI855">
        <f>IF(AH855&gt;$AZ$11,"",IF(AH855=0,Journal!$D$3,INDEX($Q$11:$Q$1010,MATCH(AH855,$AD$11:$AD$1010,0))))</f>
        <v>0</v>
      </c>
      <c r="AJ855">
        <v>845</v>
      </c>
      <c r="AK855">
        <f>IF(AJ855&gt;$AZ$11,"",INDEX($P$11:$P$1010,MATCH(AJ855,$AD$11:$AD$1010,0)))</f>
        <v>0</v>
      </c>
    </row>
    <row r="856" spans="1:37">
      <c r="A856">
        <f>COUNTA(Journal!A856:M856)&gt;0</f>
        <v>0</v>
      </c>
      <c r="B856">
        <f>IF(Journal!$C856="",0,IFERROR(MATCH(Journal!$C856,Markets!$A$5:$A$154,0),0))</f>
        <v>0</v>
      </c>
      <c r="C856">
        <f>IF(B856&gt;0,INDEX(Markets!$C$5:$C$154,B856),"")</f>
        <v>0</v>
      </c>
      <c r="D856">
        <f>IF(B856&gt;0,INDEX(Markets!$F$5:$F$154,B856),"")</f>
        <v>0</v>
      </c>
      <c r="E856">
        <f>IF(B856&gt;0,IF(INDEX(Markets!$G$5:$G$154,B856)="",Journal!$D$4,INDEX(Markets!$G$5:$G$154,B856)),"")</f>
        <v>0</v>
      </c>
      <c r="F856">
        <f>IF(B856&gt;0,N(INDEX(Markets!$H$5:$H$154,B856)),0)</f>
        <v>0</v>
      </c>
      <c r="G856">
        <f>IF(Journal!$D856="LONG",1,IF(Journal!$D856="SHORT",-1,0))</f>
        <v>0</v>
      </c>
      <c r="H856">
        <f>IF(AND(ISNUMBER(Journal!$E856),ISNUMBER(Journal!$F856)),ABS(Journal!$E856-Journal!$F856),"")</f>
        <v>0</v>
      </c>
      <c r="I856">
        <f>IF(NOT(A856),"",IF(Journal!$C856="","INSTRUMENT MISSING",IF(B856=0,"UNKNOWN INSTRUMENT",IF(OR(NOT(ISNUMBER(C856)),NOT(ISNUMBER(D856))),"INSTRUMENT SPECS MISSING",IF(OR(C856&lt;=0,D856&lt;=0),"INSTRUMENT SPECS MISSING",IF(NOT(ISNUMBER(Journal!$E856)),"ENTRY MISSING",IF(NOT(ISNUMBER(Journal!$F856)),"SL MISSING",IF(Journal!$F856=Journal!$E856,"SL = ENTRY",IF(G856=0,"DIRECTION MISSING",IF(G856*(Journal!$E856-Journal!$F856)&lt;=0,"SL WRONG SIDE",IF(NOT(AND(ISNUMBER(Journal!$L856),Journal!$L856&gt;0)),IF(TRUE,"LOTS MISSING","RISK MISSING"),"")))))))))))</f>
        <v>0</v>
      </c>
      <c r="J856">
        <f>IF(NOT(A856),"",IF(I856&lt;&gt;"",I856,IF(AND(ISNUMBER(Journal!$G856),G856*(Journal!$G856-Journal!$E856)&lt;=0),"TP1 WRONG SIDE",IF(AND(ISNUMBER(Journal!$H856),G856*(Journal!$H856-Journal!$E856)&lt;=0),"TP2 WRONG SIDE",IF(AND(ISNUMBER(Journal!$I856),G856*(Journal!$I856-Journal!$E856)&lt;=0),"TP3 WRONG SIDE",IF(Journal!$K856="","OPEN",IF(AND(Journal!$M856&lt;&gt;"",OR(NOT(ISNUMBER(Journal!$M856)),Journal!$M856&lt;=0,Journal!$M856&gt;=1)),"TP1 % INVALID",IF(Journal!$K856="SL","OK",IF(Journal!$K856="TP",IF(ISNUMBER(Journal!$G856),"OK","TP1 MISSING"),IF(Journal!$K856="Manual exit",IF(ISNUMBER(Journal!$J856),"OK","MANUAL MISSING"),IF(Journal!$K856="TP1 + Breakeven",IF(ISNUMBER(Journal!$G856),"OK","TP1 MISSING"),IF(Journal!$K856="TP1 + Manual",IF(ISNUMBER(Journal!$G856),IF(ISNUMBER(Journal!$J856),"OK","MANUAL MISSING"),IF(ISNUMBER(Journal!$J856),"TP1 MISSING","TP1 &amp; MANUAL MISSING")),IF(Journal!$K856="Multiple TP",IF(ISNUMBER(Journal!$G856),IF(ISNUMBER(Journal!$H856),"OK","TP2 MISSING"),IF(ISNUMBER(Journal!$H856),"TP1 MISSING","TP1 &amp; TP2 MISSING")),"UNKNOWN OUTCOME")))))))))))))</f>
        <v>0</v>
      </c>
      <c r="K856">
        <f>J856="OK"</f>
        <v>0</v>
      </c>
      <c r="L856">
        <f>IF(ISNUMBER(Journal!$M856),Journal!$M856,0.5)</f>
        <v>0</v>
      </c>
      <c r="M856">
        <f>IF(NOT(K856),"",G856*IF(Journal!$K856="SL",Journal!$F856-Journal!$E856,IF(Journal!$K856="TP",Journal!$G856-Journal!$E856,IF(Journal!$K856="Manual exit",Journal!$J856-Journal!$E856,IF(Journal!$K856="TP1 + Breakeven",L856*(Journal!$G856-Journal!$E856),IF(Journal!$K856="TP1 + Manual",L856*(Journal!$G856-Journal!$E856)+(1-L856)*(Journal!$J856-Journal!$E856),(Journal!$G856+Journal!$H856+IF(ISNUMBER(Journal!$I856),Journal!$I856,0))/IF(ISNUMBER(Journal!$I856),3,2)-Journal!$E856))))))</f>
        <v>0</v>
      </c>
      <c r="N856">
        <f>IF(K856,Journal!$E856+G856*M856,"")</f>
        <v>0</v>
      </c>
      <c r="O856">
        <f>Q855</f>
        <v>0</v>
      </c>
      <c r="P856">
        <f>IF(OR(NOT(A856),I856&lt;&gt;""),"",Journal!$L856)</f>
        <v>0</v>
      </c>
      <c r="Q856">
        <f>O856+IF(K856,V856,0)</f>
        <v>0</v>
      </c>
      <c r="R856">
        <f>IF(P856="","",H856*P856*C856*D856)</f>
        <v>0</v>
      </c>
      <c r="S856">
        <f>IF(K856,M856*P856*C856*D856,"")</f>
        <v>0</v>
      </c>
      <c r="T856">
        <f>IF(K856,-IF(F856&gt;0,F856*Journal!$E856*P856*C856*D856,P856*E856),"")</f>
        <v>0</v>
      </c>
      <c r="U856">
        <f>IF(K856,IF(S856&gt;0,"W",IF(S856&lt;0,"L","B")),"")</f>
        <v>0</v>
      </c>
      <c r="V856">
        <f>IF(K856,S856+T856,"")</f>
        <v>0</v>
      </c>
      <c r="W856">
        <f>IF(K856,V856/O856,"")</f>
        <v>0</v>
      </c>
      <c r="X856">
        <f>IF(K856,M856/H856,"")</f>
        <v>0</v>
      </c>
      <c r="Y856">
        <f>IF(AND(OR(J856="OK",J856="OPEN"),ISNUMBER(Journal!$G856)),G856*(Journal!$G856-Journal!$E856)/H856,"")</f>
        <v>0</v>
      </c>
      <c r="Z856">
        <f>IF(AA856="","",IF(AND(ISNUMBER(Settings!$D$5),ISNUMBER(Settings!$E$5),IF(Settings!$D$5&lt;=Settings!$E$5,AND(AA856&gt;=Settings!$D$5,AA856&lt;Settings!$E$5),OR(AA856&gt;=Settings!$D$5,AA856&lt;Settings!$E$5))),Settings!$A$5,IF(AND(ISNUMBER(Settings!$D$6),ISNUMBER(Settings!$E$6),IF(Settings!$D$6&lt;=Settings!$E$6,AND(AA856&gt;=Settings!$D$6,AA856&lt;Settings!$E$6),OR(AA856&gt;=Settings!$D$6,AA856&lt;Settings!$E$6))),Settings!$A$6,IF(AND(ISNUMBER(Settings!$D$7),ISNUMBER(Settings!$E$7),IF(Settings!$D$7&lt;=Settings!$E$7,AND(AA856&gt;=Settings!$D$7,AA856&lt;Settings!$E$7),OR(AA856&gt;=Settings!$D$7,AA856&lt;Settings!$E$7))),Settings!$A$7,IF(AND(ISNUMBER(Settings!$D$8),ISNUMBER(Settings!$E$8),IF(Settings!$D$8&lt;=Settings!$E$8,AND(AA856&gt;=Settings!$D$8,AA856&lt;Settings!$E$8),OR(AA856&gt;=Settings!$D$8,AA856&lt;Settings!$E$8))),Settings!$A$8,IF(AND(ISNUMBER(Settings!$D$9),ISNUMBER(Settings!$E$9),IF(Settings!$D$9&lt;=Settings!$E$9,AND(AA856&gt;=Settings!$D$9,AA856&lt;Settings!$E$9),OR(AA856&gt;=Settings!$D$9,AA856&lt;Settings!$E$9))),Settings!$A$9,IF(AND(ISNUMBER(Settings!$D$10),ISNUMBER(Settings!$E$10),IF(Settings!$D$10&lt;=Settings!$E$10,AND(AA856&gt;=Settings!$D$10,AA856&lt;Settings!$E$10),OR(AA856&gt;=Settings!$D$10,AA856&lt;Settings!$E$10))),Settings!$A$10,"")))))))</f>
        <v>0</v>
      </c>
      <c r="AA856">
        <f>IF(AND(A856,ISNUMBER(Journal!$B856)),MOD(ROUND(MOD(Journal!$B856,1)*1440,0)-ROUND(Journal!$D$8*60,0),1440),"")</f>
        <v>0</v>
      </c>
      <c r="AB856">
        <f>IF(G856=1,"LONG",IF(G856=-1,"SHORT",""))</f>
        <v>0</v>
      </c>
      <c r="AC856">
        <f>AC855+IF(K856,1,0)</f>
        <v>0</v>
      </c>
      <c r="AD856">
        <f>IF(K856,AC856,"")</f>
        <v>0</v>
      </c>
      <c r="AE856">
        <f>J856="OPEN"</f>
        <v>0</v>
      </c>
      <c r="AF856">
        <f>AND(J856&lt;&gt;"",J856&lt;&gt;"OK",J856&lt;&gt;"OPEN")</f>
        <v>0</v>
      </c>
      <c r="AH856">
        <v>845</v>
      </c>
      <c r="AI856">
        <f>IF(AH856&gt;$AZ$11,"",IF(AH856=0,Journal!$D$3,INDEX($Q$11:$Q$1010,MATCH(AH856,$AD$11:$AD$1010,0))))</f>
        <v>0</v>
      </c>
      <c r="AJ856">
        <v>846</v>
      </c>
      <c r="AK856">
        <f>IF(AJ856&gt;$AZ$11,"",INDEX($P$11:$P$1010,MATCH(AJ856,$AD$11:$AD$1010,0)))</f>
        <v>0</v>
      </c>
    </row>
    <row r="857" spans="1:37">
      <c r="A857">
        <f>COUNTA(Journal!A857:M857)&gt;0</f>
        <v>0</v>
      </c>
      <c r="B857">
        <f>IF(Journal!$C857="",0,IFERROR(MATCH(Journal!$C857,Markets!$A$5:$A$154,0),0))</f>
        <v>0</v>
      </c>
      <c r="C857">
        <f>IF(B857&gt;0,INDEX(Markets!$C$5:$C$154,B857),"")</f>
        <v>0</v>
      </c>
      <c r="D857">
        <f>IF(B857&gt;0,INDEX(Markets!$F$5:$F$154,B857),"")</f>
        <v>0</v>
      </c>
      <c r="E857">
        <f>IF(B857&gt;0,IF(INDEX(Markets!$G$5:$G$154,B857)="",Journal!$D$4,INDEX(Markets!$G$5:$G$154,B857)),"")</f>
        <v>0</v>
      </c>
      <c r="F857">
        <f>IF(B857&gt;0,N(INDEX(Markets!$H$5:$H$154,B857)),0)</f>
        <v>0</v>
      </c>
      <c r="G857">
        <f>IF(Journal!$D857="LONG",1,IF(Journal!$D857="SHORT",-1,0))</f>
        <v>0</v>
      </c>
      <c r="H857">
        <f>IF(AND(ISNUMBER(Journal!$E857),ISNUMBER(Journal!$F857)),ABS(Journal!$E857-Journal!$F857),"")</f>
        <v>0</v>
      </c>
      <c r="I857">
        <f>IF(NOT(A857),"",IF(Journal!$C857="","INSTRUMENT MISSING",IF(B857=0,"UNKNOWN INSTRUMENT",IF(OR(NOT(ISNUMBER(C857)),NOT(ISNUMBER(D857))),"INSTRUMENT SPECS MISSING",IF(OR(C857&lt;=0,D857&lt;=0),"INSTRUMENT SPECS MISSING",IF(NOT(ISNUMBER(Journal!$E857)),"ENTRY MISSING",IF(NOT(ISNUMBER(Journal!$F857)),"SL MISSING",IF(Journal!$F857=Journal!$E857,"SL = ENTRY",IF(G857=0,"DIRECTION MISSING",IF(G857*(Journal!$E857-Journal!$F857)&lt;=0,"SL WRONG SIDE",IF(NOT(AND(ISNUMBER(Journal!$L857),Journal!$L857&gt;0)),IF(TRUE,"LOTS MISSING","RISK MISSING"),"")))))))))))</f>
        <v>0</v>
      </c>
      <c r="J857">
        <f>IF(NOT(A857),"",IF(I857&lt;&gt;"",I857,IF(AND(ISNUMBER(Journal!$G857),G857*(Journal!$G857-Journal!$E857)&lt;=0),"TP1 WRONG SIDE",IF(AND(ISNUMBER(Journal!$H857),G857*(Journal!$H857-Journal!$E857)&lt;=0),"TP2 WRONG SIDE",IF(AND(ISNUMBER(Journal!$I857),G857*(Journal!$I857-Journal!$E857)&lt;=0),"TP3 WRONG SIDE",IF(Journal!$K857="","OPEN",IF(AND(Journal!$M857&lt;&gt;"",OR(NOT(ISNUMBER(Journal!$M857)),Journal!$M857&lt;=0,Journal!$M857&gt;=1)),"TP1 % INVALID",IF(Journal!$K857="SL","OK",IF(Journal!$K857="TP",IF(ISNUMBER(Journal!$G857),"OK","TP1 MISSING"),IF(Journal!$K857="Manual exit",IF(ISNUMBER(Journal!$J857),"OK","MANUAL MISSING"),IF(Journal!$K857="TP1 + Breakeven",IF(ISNUMBER(Journal!$G857),"OK","TP1 MISSING"),IF(Journal!$K857="TP1 + Manual",IF(ISNUMBER(Journal!$G857),IF(ISNUMBER(Journal!$J857),"OK","MANUAL MISSING"),IF(ISNUMBER(Journal!$J857),"TP1 MISSING","TP1 &amp; MANUAL MISSING")),IF(Journal!$K857="Multiple TP",IF(ISNUMBER(Journal!$G857),IF(ISNUMBER(Journal!$H857),"OK","TP2 MISSING"),IF(ISNUMBER(Journal!$H857),"TP1 MISSING","TP1 &amp; TP2 MISSING")),"UNKNOWN OUTCOME")))))))))))))</f>
        <v>0</v>
      </c>
      <c r="K857">
        <f>J857="OK"</f>
        <v>0</v>
      </c>
      <c r="L857">
        <f>IF(ISNUMBER(Journal!$M857),Journal!$M857,0.5)</f>
        <v>0</v>
      </c>
      <c r="M857">
        <f>IF(NOT(K857),"",G857*IF(Journal!$K857="SL",Journal!$F857-Journal!$E857,IF(Journal!$K857="TP",Journal!$G857-Journal!$E857,IF(Journal!$K857="Manual exit",Journal!$J857-Journal!$E857,IF(Journal!$K857="TP1 + Breakeven",L857*(Journal!$G857-Journal!$E857),IF(Journal!$K857="TP1 + Manual",L857*(Journal!$G857-Journal!$E857)+(1-L857)*(Journal!$J857-Journal!$E857),(Journal!$G857+Journal!$H857+IF(ISNUMBER(Journal!$I857),Journal!$I857,0))/IF(ISNUMBER(Journal!$I857),3,2)-Journal!$E857))))))</f>
        <v>0</v>
      </c>
      <c r="N857">
        <f>IF(K857,Journal!$E857+G857*M857,"")</f>
        <v>0</v>
      </c>
      <c r="O857">
        <f>Q856</f>
        <v>0</v>
      </c>
      <c r="P857">
        <f>IF(OR(NOT(A857),I857&lt;&gt;""),"",Journal!$L857)</f>
        <v>0</v>
      </c>
      <c r="Q857">
        <f>O857+IF(K857,V857,0)</f>
        <v>0</v>
      </c>
      <c r="R857">
        <f>IF(P857="","",H857*P857*C857*D857)</f>
        <v>0</v>
      </c>
      <c r="S857">
        <f>IF(K857,M857*P857*C857*D857,"")</f>
        <v>0</v>
      </c>
      <c r="T857">
        <f>IF(K857,-IF(F857&gt;0,F857*Journal!$E857*P857*C857*D857,P857*E857),"")</f>
        <v>0</v>
      </c>
      <c r="U857">
        <f>IF(K857,IF(S857&gt;0,"W",IF(S857&lt;0,"L","B")),"")</f>
        <v>0</v>
      </c>
      <c r="V857">
        <f>IF(K857,S857+T857,"")</f>
        <v>0</v>
      </c>
      <c r="W857">
        <f>IF(K857,V857/O857,"")</f>
        <v>0</v>
      </c>
      <c r="X857">
        <f>IF(K857,M857/H857,"")</f>
        <v>0</v>
      </c>
      <c r="Y857">
        <f>IF(AND(OR(J857="OK",J857="OPEN"),ISNUMBER(Journal!$G857)),G857*(Journal!$G857-Journal!$E857)/H857,"")</f>
        <v>0</v>
      </c>
      <c r="Z857">
        <f>IF(AA857="","",IF(AND(ISNUMBER(Settings!$D$5),ISNUMBER(Settings!$E$5),IF(Settings!$D$5&lt;=Settings!$E$5,AND(AA857&gt;=Settings!$D$5,AA857&lt;Settings!$E$5),OR(AA857&gt;=Settings!$D$5,AA857&lt;Settings!$E$5))),Settings!$A$5,IF(AND(ISNUMBER(Settings!$D$6),ISNUMBER(Settings!$E$6),IF(Settings!$D$6&lt;=Settings!$E$6,AND(AA857&gt;=Settings!$D$6,AA857&lt;Settings!$E$6),OR(AA857&gt;=Settings!$D$6,AA857&lt;Settings!$E$6))),Settings!$A$6,IF(AND(ISNUMBER(Settings!$D$7),ISNUMBER(Settings!$E$7),IF(Settings!$D$7&lt;=Settings!$E$7,AND(AA857&gt;=Settings!$D$7,AA857&lt;Settings!$E$7),OR(AA857&gt;=Settings!$D$7,AA857&lt;Settings!$E$7))),Settings!$A$7,IF(AND(ISNUMBER(Settings!$D$8),ISNUMBER(Settings!$E$8),IF(Settings!$D$8&lt;=Settings!$E$8,AND(AA857&gt;=Settings!$D$8,AA857&lt;Settings!$E$8),OR(AA857&gt;=Settings!$D$8,AA857&lt;Settings!$E$8))),Settings!$A$8,IF(AND(ISNUMBER(Settings!$D$9),ISNUMBER(Settings!$E$9),IF(Settings!$D$9&lt;=Settings!$E$9,AND(AA857&gt;=Settings!$D$9,AA857&lt;Settings!$E$9),OR(AA857&gt;=Settings!$D$9,AA857&lt;Settings!$E$9))),Settings!$A$9,IF(AND(ISNUMBER(Settings!$D$10),ISNUMBER(Settings!$E$10),IF(Settings!$D$10&lt;=Settings!$E$10,AND(AA857&gt;=Settings!$D$10,AA857&lt;Settings!$E$10),OR(AA857&gt;=Settings!$D$10,AA857&lt;Settings!$E$10))),Settings!$A$10,"")))))))</f>
        <v>0</v>
      </c>
      <c r="AA857">
        <f>IF(AND(A857,ISNUMBER(Journal!$B857)),MOD(ROUND(MOD(Journal!$B857,1)*1440,0)-ROUND(Journal!$D$8*60,0),1440),"")</f>
        <v>0</v>
      </c>
      <c r="AB857">
        <f>IF(G857=1,"LONG",IF(G857=-1,"SHORT",""))</f>
        <v>0</v>
      </c>
      <c r="AC857">
        <f>AC856+IF(K857,1,0)</f>
        <v>0</v>
      </c>
      <c r="AD857">
        <f>IF(K857,AC857,"")</f>
        <v>0</v>
      </c>
      <c r="AE857">
        <f>J857="OPEN"</f>
        <v>0</v>
      </c>
      <c r="AF857">
        <f>AND(J857&lt;&gt;"",J857&lt;&gt;"OK",J857&lt;&gt;"OPEN")</f>
        <v>0</v>
      </c>
      <c r="AH857">
        <v>846</v>
      </c>
      <c r="AI857">
        <f>IF(AH857&gt;$AZ$11,"",IF(AH857=0,Journal!$D$3,INDEX($Q$11:$Q$1010,MATCH(AH857,$AD$11:$AD$1010,0))))</f>
        <v>0</v>
      </c>
      <c r="AJ857">
        <v>847</v>
      </c>
      <c r="AK857">
        <f>IF(AJ857&gt;$AZ$11,"",INDEX($P$11:$P$1010,MATCH(AJ857,$AD$11:$AD$1010,0)))</f>
        <v>0</v>
      </c>
    </row>
    <row r="858" spans="1:37">
      <c r="A858">
        <f>COUNTA(Journal!A858:M858)&gt;0</f>
        <v>0</v>
      </c>
      <c r="B858">
        <f>IF(Journal!$C858="",0,IFERROR(MATCH(Journal!$C858,Markets!$A$5:$A$154,0),0))</f>
        <v>0</v>
      </c>
      <c r="C858">
        <f>IF(B858&gt;0,INDEX(Markets!$C$5:$C$154,B858),"")</f>
        <v>0</v>
      </c>
      <c r="D858">
        <f>IF(B858&gt;0,INDEX(Markets!$F$5:$F$154,B858),"")</f>
        <v>0</v>
      </c>
      <c r="E858">
        <f>IF(B858&gt;0,IF(INDEX(Markets!$G$5:$G$154,B858)="",Journal!$D$4,INDEX(Markets!$G$5:$G$154,B858)),"")</f>
        <v>0</v>
      </c>
      <c r="F858">
        <f>IF(B858&gt;0,N(INDEX(Markets!$H$5:$H$154,B858)),0)</f>
        <v>0</v>
      </c>
      <c r="G858">
        <f>IF(Journal!$D858="LONG",1,IF(Journal!$D858="SHORT",-1,0))</f>
        <v>0</v>
      </c>
      <c r="H858">
        <f>IF(AND(ISNUMBER(Journal!$E858),ISNUMBER(Journal!$F858)),ABS(Journal!$E858-Journal!$F858),"")</f>
        <v>0</v>
      </c>
      <c r="I858">
        <f>IF(NOT(A858),"",IF(Journal!$C858="","INSTRUMENT MISSING",IF(B858=0,"UNKNOWN INSTRUMENT",IF(OR(NOT(ISNUMBER(C858)),NOT(ISNUMBER(D858))),"INSTRUMENT SPECS MISSING",IF(OR(C858&lt;=0,D858&lt;=0),"INSTRUMENT SPECS MISSING",IF(NOT(ISNUMBER(Journal!$E858)),"ENTRY MISSING",IF(NOT(ISNUMBER(Journal!$F858)),"SL MISSING",IF(Journal!$F858=Journal!$E858,"SL = ENTRY",IF(G858=0,"DIRECTION MISSING",IF(G858*(Journal!$E858-Journal!$F858)&lt;=0,"SL WRONG SIDE",IF(NOT(AND(ISNUMBER(Journal!$L858),Journal!$L858&gt;0)),IF(TRUE,"LOTS MISSING","RISK MISSING"),"")))))))))))</f>
        <v>0</v>
      </c>
      <c r="J858">
        <f>IF(NOT(A858),"",IF(I858&lt;&gt;"",I858,IF(AND(ISNUMBER(Journal!$G858),G858*(Journal!$G858-Journal!$E858)&lt;=0),"TP1 WRONG SIDE",IF(AND(ISNUMBER(Journal!$H858),G858*(Journal!$H858-Journal!$E858)&lt;=0),"TP2 WRONG SIDE",IF(AND(ISNUMBER(Journal!$I858),G858*(Journal!$I858-Journal!$E858)&lt;=0),"TP3 WRONG SIDE",IF(Journal!$K858="","OPEN",IF(AND(Journal!$M858&lt;&gt;"",OR(NOT(ISNUMBER(Journal!$M858)),Journal!$M858&lt;=0,Journal!$M858&gt;=1)),"TP1 % INVALID",IF(Journal!$K858="SL","OK",IF(Journal!$K858="TP",IF(ISNUMBER(Journal!$G858),"OK","TP1 MISSING"),IF(Journal!$K858="Manual exit",IF(ISNUMBER(Journal!$J858),"OK","MANUAL MISSING"),IF(Journal!$K858="TP1 + Breakeven",IF(ISNUMBER(Journal!$G858),"OK","TP1 MISSING"),IF(Journal!$K858="TP1 + Manual",IF(ISNUMBER(Journal!$G858),IF(ISNUMBER(Journal!$J858),"OK","MANUAL MISSING"),IF(ISNUMBER(Journal!$J858),"TP1 MISSING","TP1 &amp; MANUAL MISSING")),IF(Journal!$K858="Multiple TP",IF(ISNUMBER(Journal!$G858),IF(ISNUMBER(Journal!$H858),"OK","TP2 MISSING"),IF(ISNUMBER(Journal!$H858),"TP1 MISSING","TP1 &amp; TP2 MISSING")),"UNKNOWN OUTCOME")))))))))))))</f>
        <v>0</v>
      </c>
      <c r="K858">
        <f>J858="OK"</f>
        <v>0</v>
      </c>
      <c r="L858">
        <f>IF(ISNUMBER(Journal!$M858),Journal!$M858,0.5)</f>
        <v>0</v>
      </c>
      <c r="M858">
        <f>IF(NOT(K858),"",G858*IF(Journal!$K858="SL",Journal!$F858-Journal!$E858,IF(Journal!$K858="TP",Journal!$G858-Journal!$E858,IF(Journal!$K858="Manual exit",Journal!$J858-Journal!$E858,IF(Journal!$K858="TP1 + Breakeven",L858*(Journal!$G858-Journal!$E858),IF(Journal!$K858="TP1 + Manual",L858*(Journal!$G858-Journal!$E858)+(1-L858)*(Journal!$J858-Journal!$E858),(Journal!$G858+Journal!$H858+IF(ISNUMBER(Journal!$I858),Journal!$I858,0))/IF(ISNUMBER(Journal!$I858),3,2)-Journal!$E858))))))</f>
        <v>0</v>
      </c>
      <c r="N858">
        <f>IF(K858,Journal!$E858+G858*M858,"")</f>
        <v>0</v>
      </c>
      <c r="O858">
        <f>Q857</f>
        <v>0</v>
      </c>
      <c r="P858">
        <f>IF(OR(NOT(A858),I858&lt;&gt;""),"",Journal!$L858)</f>
        <v>0</v>
      </c>
      <c r="Q858">
        <f>O858+IF(K858,V858,0)</f>
        <v>0</v>
      </c>
      <c r="R858">
        <f>IF(P858="","",H858*P858*C858*D858)</f>
        <v>0</v>
      </c>
      <c r="S858">
        <f>IF(K858,M858*P858*C858*D858,"")</f>
        <v>0</v>
      </c>
      <c r="T858">
        <f>IF(K858,-IF(F858&gt;0,F858*Journal!$E858*P858*C858*D858,P858*E858),"")</f>
        <v>0</v>
      </c>
      <c r="U858">
        <f>IF(K858,IF(S858&gt;0,"W",IF(S858&lt;0,"L","B")),"")</f>
        <v>0</v>
      </c>
      <c r="V858">
        <f>IF(K858,S858+T858,"")</f>
        <v>0</v>
      </c>
      <c r="W858">
        <f>IF(K858,V858/O858,"")</f>
        <v>0</v>
      </c>
      <c r="X858">
        <f>IF(K858,M858/H858,"")</f>
        <v>0</v>
      </c>
      <c r="Y858">
        <f>IF(AND(OR(J858="OK",J858="OPEN"),ISNUMBER(Journal!$G858)),G858*(Journal!$G858-Journal!$E858)/H858,"")</f>
        <v>0</v>
      </c>
      <c r="Z858">
        <f>IF(AA858="","",IF(AND(ISNUMBER(Settings!$D$5),ISNUMBER(Settings!$E$5),IF(Settings!$D$5&lt;=Settings!$E$5,AND(AA858&gt;=Settings!$D$5,AA858&lt;Settings!$E$5),OR(AA858&gt;=Settings!$D$5,AA858&lt;Settings!$E$5))),Settings!$A$5,IF(AND(ISNUMBER(Settings!$D$6),ISNUMBER(Settings!$E$6),IF(Settings!$D$6&lt;=Settings!$E$6,AND(AA858&gt;=Settings!$D$6,AA858&lt;Settings!$E$6),OR(AA858&gt;=Settings!$D$6,AA858&lt;Settings!$E$6))),Settings!$A$6,IF(AND(ISNUMBER(Settings!$D$7),ISNUMBER(Settings!$E$7),IF(Settings!$D$7&lt;=Settings!$E$7,AND(AA858&gt;=Settings!$D$7,AA858&lt;Settings!$E$7),OR(AA858&gt;=Settings!$D$7,AA858&lt;Settings!$E$7))),Settings!$A$7,IF(AND(ISNUMBER(Settings!$D$8),ISNUMBER(Settings!$E$8),IF(Settings!$D$8&lt;=Settings!$E$8,AND(AA858&gt;=Settings!$D$8,AA858&lt;Settings!$E$8),OR(AA858&gt;=Settings!$D$8,AA858&lt;Settings!$E$8))),Settings!$A$8,IF(AND(ISNUMBER(Settings!$D$9),ISNUMBER(Settings!$E$9),IF(Settings!$D$9&lt;=Settings!$E$9,AND(AA858&gt;=Settings!$D$9,AA858&lt;Settings!$E$9),OR(AA858&gt;=Settings!$D$9,AA858&lt;Settings!$E$9))),Settings!$A$9,IF(AND(ISNUMBER(Settings!$D$10),ISNUMBER(Settings!$E$10),IF(Settings!$D$10&lt;=Settings!$E$10,AND(AA858&gt;=Settings!$D$10,AA858&lt;Settings!$E$10),OR(AA858&gt;=Settings!$D$10,AA858&lt;Settings!$E$10))),Settings!$A$10,"")))))))</f>
        <v>0</v>
      </c>
      <c r="AA858">
        <f>IF(AND(A858,ISNUMBER(Journal!$B858)),MOD(ROUND(MOD(Journal!$B858,1)*1440,0)-ROUND(Journal!$D$8*60,0),1440),"")</f>
        <v>0</v>
      </c>
      <c r="AB858">
        <f>IF(G858=1,"LONG",IF(G858=-1,"SHORT",""))</f>
        <v>0</v>
      </c>
      <c r="AC858">
        <f>AC857+IF(K858,1,0)</f>
        <v>0</v>
      </c>
      <c r="AD858">
        <f>IF(K858,AC858,"")</f>
        <v>0</v>
      </c>
      <c r="AE858">
        <f>J858="OPEN"</f>
        <v>0</v>
      </c>
      <c r="AF858">
        <f>AND(J858&lt;&gt;"",J858&lt;&gt;"OK",J858&lt;&gt;"OPEN")</f>
        <v>0</v>
      </c>
      <c r="AH858">
        <v>847</v>
      </c>
      <c r="AI858">
        <f>IF(AH858&gt;$AZ$11,"",IF(AH858=0,Journal!$D$3,INDEX($Q$11:$Q$1010,MATCH(AH858,$AD$11:$AD$1010,0))))</f>
        <v>0</v>
      </c>
      <c r="AJ858">
        <v>848</v>
      </c>
      <c r="AK858">
        <f>IF(AJ858&gt;$AZ$11,"",INDEX($P$11:$P$1010,MATCH(AJ858,$AD$11:$AD$1010,0)))</f>
        <v>0</v>
      </c>
    </row>
    <row r="859" spans="1:37">
      <c r="A859">
        <f>COUNTA(Journal!A859:M859)&gt;0</f>
        <v>0</v>
      </c>
      <c r="B859">
        <f>IF(Journal!$C859="",0,IFERROR(MATCH(Journal!$C859,Markets!$A$5:$A$154,0),0))</f>
        <v>0</v>
      </c>
      <c r="C859">
        <f>IF(B859&gt;0,INDEX(Markets!$C$5:$C$154,B859),"")</f>
        <v>0</v>
      </c>
      <c r="D859">
        <f>IF(B859&gt;0,INDEX(Markets!$F$5:$F$154,B859),"")</f>
        <v>0</v>
      </c>
      <c r="E859">
        <f>IF(B859&gt;0,IF(INDEX(Markets!$G$5:$G$154,B859)="",Journal!$D$4,INDEX(Markets!$G$5:$G$154,B859)),"")</f>
        <v>0</v>
      </c>
      <c r="F859">
        <f>IF(B859&gt;0,N(INDEX(Markets!$H$5:$H$154,B859)),0)</f>
        <v>0</v>
      </c>
      <c r="G859">
        <f>IF(Journal!$D859="LONG",1,IF(Journal!$D859="SHORT",-1,0))</f>
        <v>0</v>
      </c>
      <c r="H859">
        <f>IF(AND(ISNUMBER(Journal!$E859),ISNUMBER(Journal!$F859)),ABS(Journal!$E859-Journal!$F859),"")</f>
        <v>0</v>
      </c>
      <c r="I859">
        <f>IF(NOT(A859),"",IF(Journal!$C859="","INSTRUMENT MISSING",IF(B859=0,"UNKNOWN INSTRUMENT",IF(OR(NOT(ISNUMBER(C859)),NOT(ISNUMBER(D859))),"INSTRUMENT SPECS MISSING",IF(OR(C859&lt;=0,D859&lt;=0),"INSTRUMENT SPECS MISSING",IF(NOT(ISNUMBER(Journal!$E859)),"ENTRY MISSING",IF(NOT(ISNUMBER(Journal!$F859)),"SL MISSING",IF(Journal!$F859=Journal!$E859,"SL = ENTRY",IF(G859=0,"DIRECTION MISSING",IF(G859*(Journal!$E859-Journal!$F859)&lt;=0,"SL WRONG SIDE",IF(NOT(AND(ISNUMBER(Journal!$L859),Journal!$L859&gt;0)),IF(TRUE,"LOTS MISSING","RISK MISSING"),"")))))))))))</f>
        <v>0</v>
      </c>
      <c r="J859">
        <f>IF(NOT(A859),"",IF(I859&lt;&gt;"",I859,IF(AND(ISNUMBER(Journal!$G859),G859*(Journal!$G859-Journal!$E859)&lt;=0),"TP1 WRONG SIDE",IF(AND(ISNUMBER(Journal!$H859),G859*(Journal!$H859-Journal!$E859)&lt;=0),"TP2 WRONG SIDE",IF(AND(ISNUMBER(Journal!$I859),G859*(Journal!$I859-Journal!$E859)&lt;=0),"TP3 WRONG SIDE",IF(Journal!$K859="","OPEN",IF(AND(Journal!$M859&lt;&gt;"",OR(NOT(ISNUMBER(Journal!$M859)),Journal!$M859&lt;=0,Journal!$M859&gt;=1)),"TP1 % INVALID",IF(Journal!$K859="SL","OK",IF(Journal!$K859="TP",IF(ISNUMBER(Journal!$G859),"OK","TP1 MISSING"),IF(Journal!$K859="Manual exit",IF(ISNUMBER(Journal!$J859),"OK","MANUAL MISSING"),IF(Journal!$K859="TP1 + Breakeven",IF(ISNUMBER(Journal!$G859),"OK","TP1 MISSING"),IF(Journal!$K859="TP1 + Manual",IF(ISNUMBER(Journal!$G859),IF(ISNUMBER(Journal!$J859),"OK","MANUAL MISSING"),IF(ISNUMBER(Journal!$J859),"TP1 MISSING","TP1 &amp; MANUAL MISSING")),IF(Journal!$K859="Multiple TP",IF(ISNUMBER(Journal!$G859),IF(ISNUMBER(Journal!$H859),"OK","TP2 MISSING"),IF(ISNUMBER(Journal!$H859),"TP1 MISSING","TP1 &amp; TP2 MISSING")),"UNKNOWN OUTCOME")))))))))))))</f>
        <v>0</v>
      </c>
      <c r="K859">
        <f>J859="OK"</f>
        <v>0</v>
      </c>
      <c r="L859">
        <f>IF(ISNUMBER(Journal!$M859),Journal!$M859,0.5)</f>
        <v>0</v>
      </c>
      <c r="M859">
        <f>IF(NOT(K859),"",G859*IF(Journal!$K859="SL",Journal!$F859-Journal!$E859,IF(Journal!$K859="TP",Journal!$G859-Journal!$E859,IF(Journal!$K859="Manual exit",Journal!$J859-Journal!$E859,IF(Journal!$K859="TP1 + Breakeven",L859*(Journal!$G859-Journal!$E859),IF(Journal!$K859="TP1 + Manual",L859*(Journal!$G859-Journal!$E859)+(1-L859)*(Journal!$J859-Journal!$E859),(Journal!$G859+Journal!$H859+IF(ISNUMBER(Journal!$I859),Journal!$I859,0))/IF(ISNUMBER(Journal!$I859),3,2)-Journal!$E859))))))</f>
        <v>0</v>
      </c>
      <c r="N859">
        <f>IF(K859,Journal!$E859+G859*M859,"")</f>
        <v>0</v>
      </c>
      <c r="O859">
        <f>Q858</f>
        <v>0</v>
      </c>
      <c r="P859">
        <f>IF(OR(NOT(A859),I859&lt;&gt;""),"",Journal!$L859)</f>
        <v>0</v>
      </c>
      <c r="Q859">
        <f>O859+IF(K859,V859,0)</f>
        <v>0</v>
      </c>
      <c r="R859">
        <f>IF(P859="","",H859*P859*C859*D859)</f>
        <v>0</v>
      </c>
      <c r="S859">
        <f>IF(K859,M859*P859*C859*D859,"")</f>
        <v>0</v>
      </c>
      <c r="T859">
        <f>IF(K859,-IF(F859&gt;0,F859*Journal!$E859*P859*C859*D859,P859*E859),"")</f>
        <v>0</v>
      </c>
      <c r="U859">
        <f>IF(K859,IF(S859&gt;0,"W",IF(S859&lt;0,"L","B")),"")</f>
        <v>0</v>
      </c>
      <c r="V859">
        <f>IF(K859,S859+T859,"")</f>
        <v>0</v>
      </c>
      <c r="W859">
        <f>IF(K859,V859/O859,"")</f>
        <v>0</v>
      </c>
      <c r="X859">
        <f>IF(K859,M859/H859,"")</f>
        <v>0</v>
      </c>
      <c r="Y859">
        <f>IF(AND(OR(J859="OK",J859="OPEN"),ISNUMBER(Journal!$G859)),G859*(Journal!$G859-Journal!$E859)/H859,"")</f>
        <v>0</v>
      </c>
      <c r="Z859">
        <f>IF(AA859="","",IF(AND(ISNUMBER(Settings!$D$5),ISNUMBER(Settings!$E$5),IF(Settings!$D$5&lt;=Settings!$E$5,AND(AA859&gt;=Settings!$D$5,AA859&lt;Settings!$E$5),OR(AA859&gt;=Settings!$D$5,AA859&lt;Settings!$E$5))),Settings!$A$5,IF(AND(ISNUMBER(Settings!$D$6),ISNUMBER(Settings!$E$6),IF(Settings!$D$6&lt;=Settings!$E$6,AND(AA859&gt;=Settings!$D$6,AA859&lt;Settings!$E$6),OR(AA859&gt;=Settings!$D$6,AA859&lt;Settings!$E$6))),Settings!$A$6,IF(AND(ISNUMBER(Settings!$D$7),ISNUMBER(Settings!$E$7),IF(Settings!$D$7&lt;=Settings!$E$7,AND(AA859&gt;=Settings!$D$7,AA859&lt;Settings!$E$7),OR(AA859&gt;=Settings!$D$7,AA859&lt;Settings!$E$7))),Settings!$A$7,IF(AND(ISNUMBER(Settings!$D$8),ISNUMBER(Settings!$E$8),IF(Settings!$D$8&lt;=Settings!$E$8,AND(AA859&gt;=Settings!$D$8,AA859&lt;Settings!$E$8),OR(AA859&gt;=Settings!$D$8,AA859&lt;Settings!$E$8))),Settings!$A$8,IF(AND(ISNUMBER(Settings!$D$9),ISNUMBER(Settings!$E$9),IF(Settings!$D$9&lt;=Settings!$E$9,AND(AA859&gt;=Settings!$D$9,AA859&lt;Settings!$E$9),OR(AA859&gt;=Settings!$D$9,AA859&lt;Settings!$E$9))),Settings!$A$9,IF(AND(ISNUMBER(Settings!$D$10),ISNUMBER(Settings!$E$10),IF(Settings!$D$10&lt;=Settings!$E$10,AND(AA859&gt;=Settings!$D$10,AA859&lt;Settings!$E$10),OR(AA859&gt;=Settings!$D$10,AA859&lt;Settings!$E$10))),Settings!$A$10,"")))))))</f>
        <v>0</v>
      </c>
      <c r="AA859">
        <f>IF(AND(A859,ISNUMBER(Journal!$B859)),MOD(ROUND(MOD(Journal!$B859,1)*1440,0)-ROUND(Journal!$D$8*60,0),1440),"")</f>
        <v>0</v>
      </c>
      <c r="AB859">
        <f>IF(G859=1,"LONG",IF(G859=-1,"SHORT",""))</f>
        <v>0</v>
      </c>
      <c r="AC859">
        <f>AC858+IF(K859,1,0)</f>
        <v>0</v>
      </c>
      <c r="AD859">
        <f>IF(K859,AC859,"")</f>
        <v>0</v>
      </c>
      <c r="AE859">
        <f>J859="OPEN"</f>
        <v>0</v>
      </c>
      <c r="AF859">
        <f>AND(J859&lt;&gt;"",J859&lt;&gt;"OK",J859&lt;&gt;"OPEN")</f>
        <v>0</v>
      </c>
      <c r="AH859">
        <v>848</v>
      </c>
      <c r="AI859">
        <f>IF(AH859&gt;$AZ$11,"",IF(AH859=0,Journal!$D$3,INDEX($Q$11:$Q$1010,MATCH(AH859,$AD$11:$AD$1010,0))))</f>
        <v>0</v>
      </c>
      <c r="AJ859">
        <v>849</v>
      </c>
      <c r="AK859">
        <f>IF(AJ859&gt;$AZ$11,"",INDEX($P$11:$P$1010,MATCH(AJ859,$AD$11:$AD$1010,0)))</f>
        <v>0</v>
      </c>
    </row>
    <row r="860" spans="1:37">
      <c r="A860">
        <f>COUNTA(Journal!A860:M860)&gt;0</f>
        <v>0</v>
      </c>
      <c r="B860">
        <f>IF(Journal!$C860="",0,IFERROR(MATCH(Journal!$C860,Markets!$A$5:$A$154,0),0))</f>
        <v>0</v>
      </c>
      <c r="C860">
        <f>IF(B860&gt;0,INDEX(Markets!$C$5:$C$154,B860),"")</f>
        <v>0</v>
      </c>
      <c r="D860">
        <f>IF(B860&gt;0,INDEX(Markets!$F$5:$F$154,B860),"")</f>
        <v>0</v>
      </c>
      <c r="E860">
        <f>IF(B860&gt;0,IF(INDEX(Markets!$G$5:$G$154,B860)="",Journal!$D$4,INDEX(Markets!$G$5:$G$154,B860)),"")</f>
        <v>0</v>
      </c>
      <c r="F860">
        <f>IF(B860&gt;0,N(INDEX(Markets!$H$5:$H$154,B860)),0)</f>
        <v>0</v>
      </c>
      <c r="G860">
        <f>IF(Journal!$D860="LONG",1,IF(Journal!$D860="SHORT",-1,0))</f>
        <v>0</v>
      </c>
      <c r="H860">
        <f>IF(AND(ISNUMBER(Journal!$E860),ISNUMBER(Journal!$F860)),ABS(Journal!$E860-Journal!$F860),"")</f>
        <v>0</v>
      </c>
      <c r="I860">
        <f>IF(NOT(A860),"",IF(Journal!$C860="","INSTRUMENT MISSING",IF(B860=0,"UNKNOWN INSTRUMENT",IF(OR(NOT(ISNUMBER(C860)),NOT(ISNUMBER(D860))),"INSTRUMENT SPECS MISSING",IF(OR(C860&lt;=0,D860&lt;=0),"INSTRUMENT SPECS MISSING",IF(NOT(ISNUMBER(Journal!$E860)),"ENTRY MISSING",IF(NOT(ISNUMBER(Journal!$F860)),"SL MISSING",IF(Journal!$F860=Journal!$E860,"SL = ENTRY",IF(G860=0,"DIRECTION MISSING",IF(G860*(Journal!$E860-Journal!$F860)&lt;=0,"SL WRONG SIDE",IF(NOT(AND(ISNUMBER(Journal!$L860),Journal!$L860&gt;0)),IF(TRUE,"LOTS MISSING","RISK MISSING"),"")))))))))))</f>
        <v>0</v>
      </c>
      <c r="J860">
        <f>IF(NOT(A860),"",IF(I860&lt;&gt;"",I860,IF(AND(ISNUMBER(Journal!$G860),G860*(Journal!$G860-Journal!$E860)&lt;=0),"TP1 WRONG SIDE",IF(AND(ISNUMBER(Journal!$H860),G860*(Journal!$H860-Journal!$E860)&lt;=0),"TP2 WRONG SIDE",IF(AND(ISNUMBER(Journal!$I860),G860*(Journal!$I860-Journal!$E860)&lt;=0),"TP3 WRONG SIDE",IF(Journal!$K860="","OPEN",IF(AND(Journal!$M860&lt;&gt;"",OR(NOT(ISNUMBER(Journal!$M860)),Journal!$M860&lt;=0,Journal!$M860&gt;=1)),"TP1 % INVALID",IF(Journal!$K860="SL","OK",IF(Journal!$K860="TP",IF(ISNUMBER(Journal!$G860),"OK","TP1 MISSING"),IF(Journal!$K860="Manual exit",IF(ISNUMBER(Journal!$J860),"OK","MANUAL MISSING"),IF(Journal!$K860="TP1 + Breakeven",IF(ISNUMBER(Journal!$G860),"OK","TP1 MISSING"),IF(Journal!$K860="TP1 + Manual",IF(ISNUMBER(Journal!$G860),IF(ISNUMBER(Journal!$J860),"OK","MANUAL MISSING"),IF(ISNUMBER(Journal!$J860),"TP1 MISSING","TP1 &amp; MANUAL MISSING")),IF(Journal!$K860="Multiple TP",IF(ISNUMBER(Journal!$G860),IF(ISNUMBER(Journal!$H860),"OK","TP2 MISSING"),IF(ISNUMBER(Journal!$H860),"TP1 MISSING","TP1 &amp; TP2 MISSING")),"UNKNOWN OUTCOME")))))))))))))</f>
        <v>0</v>
      </c>
      <c r="K860">
        <f>J860="OK"</f>
        <v>0</v>
      </c>
      <c r="L860">
        <f>IF(ISNUMBER(Journal!$M860),Journal!$M860,0.5)</f>
        <v>0</v>
      </c>
      <c r="M860">
        <f>IF(NOT(K860),"",G860*IF(Journal!$K860="SL",Journal!$F860-Journal!$E860,IF(Journal!$K860="TP",Journal!$G860-Journal!$E860,IF(Journal!$K860="Manual exit",Journal!$J860-Journal!$E860,IF(Journal!$K860="TP1 + Breakeven",L860*(Journal!$G860-Journal!$E860),IF(Journal!$K860="TP1 + Manual",L860*(Journal!$G860-Journal!$E860)+(1-L860)*(Journal!$J860-Journal!$E860),(Journal!$G860+Journal!$H860+IF(ISNUMBER(Journal!$I860),Journal!$I860,0))/IF(ISNUMBER(Journal!$I860),3,2)-Journal!$E860))))))</f>
        <v>0</v>
      </c>
      <c r="N860">
        <f>IF(K860,Journal!$E860+G860*M860,"")</f>
        <v>0</v>
      </c>
      <c r="O860">
        <f>Q859</f>
        <v>0</v>
      </c>
      <c r="P860">
        <f>IF(OR(NOT(A860),I860&lt;&gt;""),"",Journal!$L860)</f>
        <v>0</v>
      </c>
      <c r="Q860">
        <f>O860+IF(K860,V860,0)</f>
        <v>0</v>
      </c>
      <c r="R860">
        <f>IF(P860="","",H860*P860*C860*D860)</f>
        <v>0</v>
      </c>
      <c r="S860">
        <f>IF(K860,M860*P860*C860*D860,"")</f>
        <v>0</v>
      </c>
      <c r="T860">
        <f>IF(K860,-IF(F860&gt;0,F860*Journal!$E860*P860*C860*D860,P860*E860),"")</f>
        <v>0</v>
      </c>
      <c r="U860">
        <f>IF(K860,IF(S860&gt;0,"W",IF(S860&lt;0,"L","B")),"")</f>
        <v>0</v>
      </c>
      <c r="V860">
        <f>IF(K860,S860+T860,"")</f>
        <v>0</v>
      </c>
      <c r="W860">
        <f>IF(K860,V860/O860,"")</f>
        <v>0</v>
      </c>
      <c r="X860">
        <f>IF(K860,M860/H860,"")</f>
        <v>0</v>
      </c>
      <c r="Y860">
        <f>IF(AND(OR(J860="OK",J860="OPEN"),ISNUMBER(Journal!$G860)),G860*(Journal!$G860-Journal!$E860)/H860,"")</f>
        <v>0</v>
      </c>
      <c r="Z860">
        <f>IF(AA860="","",IF(AND(ISNUMBER(Settings!$D$5),ISNUMBER(Settings!$E$5),IF(Settings!$D$5&lt;=Settings!$E$5,AND(AA860&gt;=Settings!$D$5,AA860&lt;Settings!$E$5),OR(AA860&gt;=Settings!$D$5,AA860&lt;Settings!$E$5))),Settings!$A$5,IF(AND(ISNUMBER(Settings!$D$6),ISNUMBER(Settings!$E$6),IF(Settings!$D$6&lt;=Settings!$E$6,AND(AA860&gt;=Settings!$D$6,AA860&lt;Settings!$E$6),OR(AA860&gt;=Settings!$D$6,AA860&lt;Settings!$E$6))),Settings!$A$6,IF(AND(ISNUMBER(Settings!$D$7),ISNUMBER(Settings!$E$7),IF(Settings!$D$7&lt;=Settings!$E$7,AND(AA860&gt;=Settings!$D$7,AA860&lt;Settings!$E$7),OR(AA860&gt;=Settings!$D$7,AA860&lt;Settings!$E$7))),Settings!$A$7,IF(AND(ISNUMBER(Settings!$D$8),ISNUMBER(Settings!$E$8),IF(Settings!$D$8&lt;=Settings!$E$8,AND(AA860&gt;=Settings!$D$8,AA860&lt;Settings!$E$8),OR(AA860&gt;=Settings!$D$8,AA860&lt;Settings!$E$8))),Settings!$A$8,IF(AND(ISNUMBER(Settings!$D$9),ISNUMBER(Settings!$E$9),IF(Settings!$D$9&lt;=Settings!$E$9,AND(AA860&gt;=Settings!$D$9,AA860&lt;Settings!$E$9),OR(AA860&gt;=Settings!$D$9,AA860&lt;Settings!$E$9))),Settings!$A$9,IF(AND(ISNUMBER(Settings!$D$10),ISNUMBER(Settings!$E$10),IF(Settings!$D$10&lt;=Settings!$E$10,AND(AA860&gt;=Settings!$D$10,AA860&lt;Settings!$E$10),OR(AA860&gt;=Settings!$D$10,AA860&lt;Settings!$E$10))),Settings!$A$10,"")))))))</f>
        <v>0</v>
      </c>
      <c r="AA860">
        <f>IF(AND(A860,ISNUMBER(Journal!$B860)),MOD(ROUND(MOD(Journal!$B860,1)*1440,0)-ROUND(Journal!$D$8*60,0),1440),"")</f>
        <v>0</v>
      </c>
      <c r="AB860">
        <f>IF(G860=1,"LONG",IF(G860=-1,"SHORT",""))</f>
        <v>0</v>
      </c>
      <c r="AC860">
        <f>AC859+IF(K860,1,0)</f>
        <v>0</v>
      </c>
      <c r="AD860">
        <f>IF(K860,AC860,"")</f>
        <v>0</v>
      </c>
      <c r="AE860">
        <f>J860="OPEN"</f>
        <v>0</v>
      </c>
      <c r="AF860">
        <f>AND(J860&lt;&gt;"",J860&lt;&gt;"OK",J860&lt;&gt;"OPEN")</f>
        <v>0</v>
      </c>
      <c r="AH860">
        <v>849</v>
      </c>
      <c r="AI860">
        <f>IF(AH860&gt;$AZ$11,"",IF(AH860=0,Journal!$D$3,INDEX($Q$11:$Q$1010,MATCH(AH860,$AD$11:$AD$1010,0))))</f>
        <v>0</v>
      </c>
      <c r="AJ860">
        <v>850</v>
      </c>
      <c r="AK860">
        <f>IF(AJ860&gt;$AZ$11,"",INDEX($P$11:$P$1010,MATCH(AJ860,$AD$11:$AD$1010,0)))</f>
        <v>0</v>
      </c>
    </row>
    <row r="861" spans="1:37">
      <c r="A861">
        <f>COUNTA(Journal!A861:M861)&gt;0</f>
        <v>0</v>
      </c>
      <c r="B861">
        <f>IF(Journal!$C861="",0,IFERROR(MATCH(Journal!$C861,Markets!$A$5:$A$154,0),0))</f>
        <v>0</v>
      </c>
      <c r="C861">
        <f>IF(B861&gt;0,INDEX(Markets!$C$5:$C$154,B861),"")</f>
        <v>0</v>
      </c>
      <c r="D861">
        <f>IF(B861&gt;0,INDEX(Markets!$F$5:$F$154,B861),"")</f>
        <v>0</v>
      </c>
      <c r="E861">
        <f>IF(B861&gt;0,IF(INDEX(Markets!$G$5:$G$154,B861)="",Journal!$D$4,INDEX(Markets!$G$5:$G$154,B861)),"")</f>
        <v>0</v>
      </c>
      <c r="F861">
        <f>IF(B861&gt;0,N(INDEX(Markets!$H$5:$H$154,B861)),0)</f>
        <v>0</v>
      </c>
      <c r="G861">
        <f>IF(Journal!$D861="LONG",1,IF(Journal!$D861="SHORT",-1,0))</f>
        <v>0</v>
      </c>
      <c r="H861">
        <f>IF(AND(ISNUMBER(Journal!$E861),ISNUMBER(Journal!$F861)),ABS(Journal!$E861-Journal!$F861),"")</f>
        <v>0</v>
      </c>
      <c r="I861">
        <f>IF(NOT(A861),"",IF(Journal!$C861="","INSTRUMENT MISSING",IF(B861=0,"UNKNOWN INSTRUMENT",IF(OR(NOT(ISNUMBER(C861)),NOT(ISNUMBER(D861))),"INSTRUMENT SPECS MISSING",IF(OR(C861&lt;=0,D861&lt;=0),"INSTRUMENT SPECS MISSING",IF(NOT(ISNUMBER(Journal!$E861)),"ENTRY MISSING",IF(NOT(ISNUMBER(Journal!$F861)),"SL MISSING",IF(Journal!$F861=Journal!$E861,"SL = ENTRY",IF(G861=0,"DIRECTION MISSING",IF(G861*(Journal!$E861-Journal!$F861)&lt;=0,"SL WRONG SIDE",IF(NOT(AND(ISNUMBER(Journal!$L861),Journal!$L861&gt;0)),IF(TRUE,"LOTS MISSING","RISK MISSING"),"")))))))))))</f>
        <v>0</v>
      </c>
      <c r="J861">
        <f>IF(NOT(A861),"",IF(I861&lt;&gt;"",I861,IF(AND(ISNUMBER(Journal!$G861),G861*(Journal!$G861-Journal!$E861)&lt;=0),"TP1 WRONG SIDE",IF(AND(ISNUMBER(Journal!$H861),G861*(Journal!$H861-Journal!$E861)&lt;=0),"TP2 WRONG SIDE",IF(AND(ISNUMBER(Journal!$I861),G861*(Journal!$I861-Journal!$E861)&lt;=0),"TP3 WRONG SIDE",IF(Journal!$K861="","OPEN",IF(AND(Journal!$M861&lt;&gt;"",OR(NOT(ISNUMBER(Journal!$M861)),Journal!$M861&lt;=0,Journal!$M861&gt;=1)),"TP1 % INVALID",IF(Journal!$K861="SL","OK",IF(Journal!$K861="TP",IF(ISNUMBER(Journal!$G861),"OK","TP1 MISSING"),IF(Journal!$K861="Manual exit",IF(ISNUMBER(Journal!$J861),"OK","MANUAL MISSING"),IF(Journal!$K861="TP1 + Breakeven",IF(ISNUMBER(Journal!$G861),"OK","TP1 MISSING"),IF(Journal!$K861="TP1 + Manual",IF(ISNUMBER(Journal!$G861),IF(ISNUMBER(Journal!$J861),"OK","MANUAL MISSING"),IF(ISNUMBER(Journal!$J861),"TP1 MISSING","TP1 &amp; MANUAL MISSING")),IF(Journal!$K861="Multiple TP",IF(ISNUMBER(Journal!$G861),IF(ISNUMBER(Journal!$H861),"OK","TP2 MISSING"),IF(ISNUMBER(Journal!$H861),"TP1 MISSING","TP1 &amp; TP2 MISSING")),"UNKNOWN OUTCOME")))))))))))))</f>
        <v>0</v>
      </c>
      <c r="K861">
        <f>J861="OK"</f>
        <v>0</v>
      </c>
      <c r="L861">
        <f>IF(ISNUMBER(Journal!$M861),Journal!$M861,0.5)</f>
        <v>0</v>
      </c>
      <c r="M861">
        <f>IF(NOT(K861),"",G861*IF(Journal!$K861="SL",Journal!$F861-Journal!$E861,IF(Journal!$K861="TP",Journal!$G861-Journal!$E861,IF(Journal!$K861="Manual exit",Journal!$J861-Journal!$E861,IF(Journal!$K861="TP1 + Breakeven",L861*(Journal!$G861-Journal!$E861),IF(Journal!$K861="TP1 + Manual",L861*(Journal!$G861-Journal!$E861)+(1-L861)*(Journal!$J861-Journal!$E861),(Journal!$G861+Journal!$H861+IF(ISNUMBER(Journal!$I861),Journal!$I861,0))/IF(ISNUMBER(Journal!$I861),3,2)-Journal!$E861))))))</f>
        <v>0</v>
      </c>
      <c r="N861">
        <f>IF(K861,Journal!$E861+G861*M861,"")</f>
        <v>0</v>
      </c>
      <c r="O861">
        <f>Q860</f>
        <v>0</v>
      </c>
      <c r="P861">
        <f>IF(OR(NOT(A861),I861&lt;&gt;""),"",Journal!$L861)</f>
        <v>0</v>
      </c>
      <c r="Q861">
        <f>O861+IF(K861,V861,0)</f>
        <v>0</v>
      </c>
      <c r="R861">
        <f>IF(P861="","",H861*P861*C861*D861)</f>
        <v>0</v>
      </c>
      <c r="S861">
        <f>IF(K861,M861*P861*C861*D861,"")</f>
        <v>0</v>
      </c>
      <c r="T861">
        <f>IF(K861,-IF(F861&gt;0,F861*Journal!$E861*P861*C861*D861,P861*E861),"")</f>
        <v>0</v>
      </c>
      <c r="U861">
        <f>IF(K861,IF(S861&gt;0,"W",IF(S861&lt;0,"L","B")),"")</f>
        <v>0</v>
      </c>
      <c r="V861">
        <f>IF(K861,S861+T861,"")</f>
        <v>0</v>
      </c>
      <c r="W861">
        <f>IF(K861,V861/O861,"")</f>
        <v>0</v>
      </c>
      <c r="X861">
        <f>IF(K861,M861/H861,"")</f>
        <v>0</v>
      </c>
      <c r="Y861">
        <f>IF(AND(OR(J861="OK",J861="OPEN"),ISNUMBER(Journal!$G861)),G861*(Journal!$G861-Journal!$E861)/H861,"")</f>
        <v>0</v>
      </c>
      <c r="Z861">
        <f>IF(AA861="","",IF(AND(ISNUMBER(Settings!$D$5),ISNUMBER(Settings!$E$5),IF(Settings!$D$5&lt;=Settings!$E$5,AND(AA861&gt;=Settings!$D$5,AA861&lt;Settings!$E$5),OR(AA861&gt;=Settings!$D$5,AA861&lt;Settings!$E$5))),Settings!$A$5,IF(AND(ISNUMBER(Settings!$D$6),ISNUMBER(Settings!$E$6),IF(Settings!$D$6&lt;=Settings!$E$6,AND(AA861&gt;=Settings!$D$6,AA861&lt;Settings!$E$6),OR(AA861&gt;=Settings!$D$6,AA861&lt;Settings!$E$6))),Settings!$A$6,IF(AND(ISNUMBER(Settings!$D$7),ISNUMBER(Settings!$E$7),IF(Settings!$D$7&lt;=Settings!$E$7,AND(AA861&gt;=Settings!$D$7,AA861&lt;Settings!$E$7),OR(AA861&gt;=Settings!$D$7,AA861&lt;Settings!$E$7))),Settings!$A$7,IF(AND(ISNUMBER(Settings!$D$8),ISNUMBER(Settings!$E$8),IF(Settings!$D$8&lt;=Settings!$E$8,AND(AA861&gt;=Settings!$D$8,AA861&lt;Settings!$E$8),OR(AA861&gt;=Settings!$D$8,AA861&lt;Settings!$E$8))),Settings!$A$8,IF(AND(ISNUMBER(Settings!$D$9),ISNUMBER(Settings!$E$9),IF(Settings!$D$9&lt;=Settings!$E$9,AND(AA861&gt;=Settings!$D$9,AA861&lt;Settings!$E$9),OR(AA861&gt;=Settings!$D$9,AA861&lt;Settings!$E$9))),Settings!$A$9,IF(AND(ISNUMBER(Settings!$D$10),ISNUMBER(Settings!$E$10),IF(Settings!$D$10&lt;=Settings!$E$10,AND(AA861&gt;=Settings!$D$10,AA861&lt;Settings!$E$10),OR(AA861&gt;=Settings!$D$10,AA861&lt;Settings!$E$10))),Settings!$A$10,"")))))))</f>
        <v>0</v>
      </c>
      <c r="AA861">
        <f>IF(AND(A861,ISNUMBER(Journal!$B861)),MOD(ROUND(MOD(Journal!$B861,1)*1440,0)-ROUND(Journal!$D$8*60,0),1440),"")</f>
        <v>0</v>
      </c>
      <c r="AB861">
        <f>IF(G861=1,"LONG",IF(G861=-1,"SHORT",""))</f>
        <v>0</v>
      </c>
      <c r="AC861">
        <f>AC860+IF(K861,1,0)</f>
        <v>0</v>
      </c>
      <c r="AD861">
        <f>IF(K861,AC861,"")</f>
        <v>0</v>
      </c>
      <c r="AE861">
        <f>J861="OPEN"</f>
        <v>0</v>
      </c>
      <c r="AF861">
        <f>AND(J861&lt;&gt;"",J861&lt;&gt;"OK",J861&lt;&gt;"OPEN")</f>
        <v>0</v>
      </c>
      <c r="AH861">
        <v>850</v>
      </c>
      <c r="AI861">
        <f>IF(AH861&gt;$AZ$11,"",IF(AH861=0,Journal!$D$3,INDEX($Q$11:$Q$1010,MATCH(AH861,$AD$11:$AD$1010,0))))</f>
        <v>0</v>
      </c>
      <c r="AJ861">
        <v>851</v>
      </c>
      <c r="AK861">
        <f>IF(AJ861&gt;$AZ$11,"",INDEX($P$11:$P$1010,MATCH(AJ861,$AD$11:$AD$1010,0)))</f>
        <v>0</v>
      </c>
    </row>
    <row r="862" spans="1:37">
      <c r="A862">
        <f>COUNTA(Journal!A862:M862)&gt;0</f>
        <v>0</v>
      </c>
      <c r="B862">
        <f>IF(Journal!$C862="",0,IFERROR(MATCH(Journal!$C862,Markets!$A$5:$A$154,0),0))</f>
        <v>0</v>
      </c>
      <c r="C862">
        <f>IF(B862&gt;0,INDEX(Markets!$C$5:$C$154,B862),"")</f>
        <v>0</v>
      </c>
      <c r="D862">
        <f>IF(B862&gt;0,INDEX(Markets!$F$5:$F$154,B862),"")</f>
        <v>0</v>
      </c>
      <c r="E862">
        <f>IF(B862&gt;0,IF(INDEX(Markets!$G$5:$G$154,B862)="",Journal!$D$4,INDEX(Markets!$G$5:$G$154,B862)),"")</f>
        <v>0</v>
      </c>
      <c r="F862">
        <f>IF(B862&gt;0,N(INDEX(Markets!$H$5:$H$154,B862)),0)</f>
        <v>0</v>
      </c>
      <c r="G862">
        <f>IF(Journal!$D862="LONG",1,IF(Journal!$D862="SHORT",-1,0))</f>
        <v>0</v>
      </c>
      <c r="H862">
        <f>IF(AND(ISNUMBER(Journal!$E862),ISNUMBER(Journal!$F862)),ABS(Journal!$E862-Journal!$F862),"")</f>
        <v>0</v>
      </c>
      <c r="I862">
        <f>IF(NOT(A862),"",IF(Journal!$C862="","INSTRUMENT MISSING",IF(B862=0,"UNKNOWN INSTRUMENT",IF(OR(NOT(ISNUMBER(C862)),NOT(ISNUMBER(D862))),"INSTRUMENT SPECS MISSING",IF(OR(C862&lt;=0,D862&lt;=0),"INSTRUMENT SPECS MISSING",IF(NOT(ISNUMBER(Journal!$E862)),"ENTRY MISSING",IF(NOT(ISNUMBER(Journal!$F862)),"SL MISSING",IF(Journal!$F862=Journal!$E862,"SL = ENTRY",IF(G862=0,"DIRECTION MISSING",IF(G862*(Journal!$E862-Journal!$F862)&lt;=0,"SL WRONG SIDE",IF(NOT(AND(ISNUMBER(Journal!$L862),Journal!$L862&gt;0)),IF(TRUE,"LOTS MISSING","RISK MISSING"),"")))))))))))</f>
        <v>0</v>
      </c>
      <c r="J862">
        <f>IF(NOT(A862),"",IF(I862&lt;&gt;"",I862,IF(AND(ISNUMBER(Journal!$G862),G862*(Journal!$G862-Journal!$E862)&lt;=0),"TP1 WRONG SIDE",IF(AND(ISNUMBER(Journal!$H862),G862*(Journal!$H862-Journal!$E862)&lt;=0),"TP2 WRONG SIDE",IF(AND(ISNUMBER(Journal!$I862),G862*(Journal!$I862-Journal!$E862)&lt;=0),"TP3 WRONG SIDE",IF(Journal!$K862="","OPEN",IF(AND(Journal!$M862&lt;&gt;"",OR(NOT(ISNUMBER(Journal!$M862)),Journal!$M862&lt;=0,Journal!$M862&gt;=1)),"TP1 % INVALID",IF(Journal!$K862="SL","OK",IF(Journal!$K862="TP",IF(ISNUMBER(Journal!$G862),"OK","TP1 MISSING"),IF(Journal!$K862="Manual exit",IF(ISNUMBER(Journal!$J862),"OK","MANUAL MISSING"),IF(Journal!$K862="TP1 + Breakeven",IF(ISNUMBER(Journal!$G862),"OK","TP1 MISSING"),IF(Journal!$K862="TP1 + Manual",IF(ISNUMBER(Journal!$G862),IF(ISNUMBER(Journal!$J862),"OK","MANUAL MISSING"),IF(ISNUMBER(Journal!$J862),"TP1 MISSING","TP1 &amp; MANUAL MISSING")),IF(Journal!$K862="Multiple TP",IF(ISNUMBER(Journal!$G862),IF(ISNUMBER(Journal!$H862),"OK","TP2 MISSING"),IF(ISNUMBER(Journal!$H862),"TP1 MISSING","TP1 &amp; TP2 MISSING")),"UNKNOWN OUTCOME")))))))))))))</f>
        <v>0</v>
      </c>
      <c r="K862">
        <f>J862="OK"</f>
        <v>0</v>
      </c>
      <c r="L862">
        <f>IF(ISNUMBER(Journal!$M862),Journal!$M862,0.5)</f>
        <v>0</v>
      </c>
      <c r="M862">
        <f>IF(NOT(K862),"",G862*IF(Journal!$K862="SL",Journal!$F862-Journal!$E862,IF(Journal!$K862="TP",Journal!$G862-Journal!$E862,IF(Journal!$K862="Manual exit",Journal!$J862-Journal!$E862,IF(Journal!$K862="TP1 + Breakeven",L862*(Journal!$G862-Journal!$E862),IF(Journal!$K862="TP1 + Manual",L862*(Journal!$G862-Journal!$E862)+(1-L862)*(Journal!$J862-Journal!$E862),(Journal!$G862+Journal!$H862+IF(ISNUMBER(Journal!$I862),Journal!$I862,0))/IF(ISNUMBER(Journal!$I862),3,2)-Journal!$E862))))))</f>
        <v>0</v>
      </c>
      <c r="N862">
        <f>IF(K862,Journal!$E862+G862*M862,"")</f>
        <v>0</v>
      </c>
      <c r="O862">
        <f>Q861</f>
        <v>0</v>
      </c>
      <c r="P862">
        <f>IF(OR(NOT(A862),I862&lt;&gt;""),"",Journal!$L862)</f>
        <v>0</v>
      </c>
      <c r="Q862">
        <f>O862+IF(K862,V862,0)</f>
        <v>0</v>
      </c>
      <c r="R862">
        <f>IF(P862="","",H862*P862*C862*D862)</f>
        <v>0</v>
      </c>
      <c r="S862">
        <f>IF(K862,M862*P862*C862*D862,"")</f>
        <v>0</v>
      </c>
      <c r="T862">
        <f>IF(K862,-IF(F862&gt;0,F862*Journal!$E862*P862*C862*D862,P862*E862),"")</f>
        <v>0</v>
      </c>
      <c r="U862">
        <f>IF(K862,IF(S862&gt;0,"W",IF(S862&lt;0,"L","B")),"")</f>
        <v>0</v>
      </c>
      <c r="V862">
        <f>IF(K862,S862+T862,"")</f>
        <v>0</v>
      </c>
      <c r="W862">
        <f>IF(K862,V862/O862,"")</f>
        <v>0</v>
      </c>
      <c r="X862">
        <f>IF(K862,M862/H862,"")</f>
        <v>0</v>
      </c>
      <c r="Y862">
        <f>IF(AND(OR(J862="OK",J862="OPEN"),ISNUMBER(Journal!$G862)),G862*(Journal!$G862-Journal!$E862)/H862,"")</f>
        <v>0</v>
      </c>
      <c r="Z862">
        <f>IF(AA862="","",IF(AND(ISNUMBER(Settings!$D$5),ISNUMBER(Settings!$E$5),IF(Settings!$D$5&lt;=Settings!$E$5,AND(AA862&gt;=Settings!$D$5,AA862&lt;Settings!$E$5),OR(AA862&gt;=Settings!$D$5,AA862&lt;Settings!$E$5))),Settings!$A$5,IF(AND(ISNUMBER(Settings!$D$6),ISNUMBER(Settings!$E$6),IF(Settings!$D$6&lt;=Settings!$E$6,AND(AA862&gt;=Settings!$D$6,AA862&lt;Settings!$E$6),OR(AA862&gt;=Settings!$D$6,AA862&lt;Settings!$E$6))),Settings!$A$6,IF(AND(ISNUMBER(Settings!$D$7),ISNUMBER(Settings!$E$7),IF(Settings!$D$7&lt;=Settings!$E$7,AND(AA862&gt;=Settings!$D$7,AA862&lt;Settings!$E$7),OR(AA862&gt;=Settings!$D$7,AA862&lt;Settings!$E$7))),Settings!$A$7,IF(AND(ISNUMBER(Settings!$D$8),ISNUMBER(Settings!$E$8),IF(Settings!$D$8&lt;=Settings!$E$8,AND(AA862&gt;=Settings!$D$8,AA862&lt;Settings!$E$8),OR(AA862&gt;=Settings!$D$8,AA862&lt;Settings!$E$8))),Settings!$A$8,IF(AND(ISNUMBER(Settings!$D$9),ISNUMBER(Settings!$E$9),IF(Settings!$D$9&lt;=Settings!$E$9,AND(AA862&gt;=Settings!$D$9,AA862&lt;Settings!$E$9),OR(AA862&gt;=Settings!$D$9,AA862&lt;Settings!$E$9))),Settings!$A$9,IF(AND(ISNUMBER(Settings!$D$10),ISNUMBER(Settings!$E$10),IF(Settings!$D$10&lt;=Settings!$E$10,AND(AA862&gt;=Settings!$D$10,AA862&lt;Settings!$E$10),OR(AA862&gt;=Settings!$D$10,AA862&lt;Settings!$E$10))),Settings!$A$10,"")))))))</f>
        <v>0</v>
      </c>
      <c r="AA862">
        <f>IF(AND(A862,ISNUMBER(Journal!$B862)),MOD(ROUND(MOD(Journal!$B862,1)*1440,0)-ROUND(Journal!$D$8*60,0),1440),"")</f>
        <v>0</v>
      </c>
      <c r="AB862">
        <f>IF(G862=1,"LONG",IF(G862=-1,"SHORT",""))</f>
        <v>0</v>
      </c>
      <c r="AC862">
        <f>AC861+IF(K862,1,0)</f>
        <v>0</v>
      </c>
      <c r="AD862">
        <f>IF(K862,AC862,"")</f>
        <v>0</v>
      </c>
      <c r="AE862">
        <f>J862="OPEN"</f>
        <v>0</v>
      </c>
      <c r="AF862">
        <f>AND(J862&lt;&gt;"",J862&lt;&gt;"OK",J862&lt;&gt;"OPEN")</f>
        <v>0</v>
      </c>
      <c r="AH862">
        <v>851</v>
      </c>
      <c r="AI862">
        <f>IF(AH862&gt;$AZ$11,"",IF(AH862=0,Journal!$D$3,INDEX($Q$11:$Q$1010,MATCH(AH862,$AD$11:$AD$1010,0))))</f>
        <v>0</v>
      </c>
      <c r="AJ862">
        <v>852</v>
      </c>
      <c r="AK862">
        <f>IF(AJ862&gt;$AZ$11,"",INDEX($P$11:$P$1010,MATCH(AJ862,$AD$11:$AD$1010,0)))</f>
        <v>0</v>
      </c>
    </row>
    <row r="863" spans="1:37">
      <c r="A863">
        <f>COUNTA(Journal!A863:M863)&gt;0</f>
        <v>0</v>
      </c>
      <c r="B863">
        <f>IF(Journal!$C863="",0,IFERROR(MATCH(Journal!$C863,Markets!$A$5:$A$154,0),0))</f>
        <v>0</v>
      </c>
      <c r="C863">
        <f>IF(B863&gt;0,INDEX(Markets!$C$5:$C$154,B863),"")</f>
        <v>0</v>
      </c>
      <c r="D863">
        <f>IF(B863&gt;0,INDEX(Markets!$F$5:$F$154,B863),"")</f>
        <v>0</v>
      </c>
      <c r="E863">
        <f>IF(B863&gt;0,IF(INDEX(Markets!$G$5:$G$154,B863)="",Journal!$D$4,INDEX(Markets!$G$5:$G$154,B863)),"")</f>
        <v>0</v>
      </c>
      <c r="F863">
        <f>IF(B863&gt;0,N(INDEX(Markets!$H$5:$H$154,B863)),0)</f>
        <v>0</v>
      </c>
      <c r="G863">
        <f>IF(Journal!$D863="LONG",1,IF(Journal!$D863="SHORT",-1,0))</f>
        <v>0</v>
      </c>
      <c r="H863">
        <f>IF(AND(ISNUMBER(Journal!$E863),ISNUMBER(Journal!$F863)),ABS(Journal!$E863-Journal!$F863),"")</f>
        <v>0</v>
      </c>
      <c r="I863">
        <f>IF(NOT(A863),"",IF(Journal!$C863="","INSTRUMENT MISSING",IF(B863=0,"UNKNOWN INSTRUMENT",IF(OR(NOT(ISNUMBER(C863)),NOT(ISNUMBER(D863))),"INSTRUMENT SPECS MISSING",IF(OR(C863&lt;=0,D863&lt;=0),"INSTRUMENT SPECS MISSING",IF(NOT(ISNUMBER(Journal!$E863)),"ENTRY MISSING",IF(NOT(ISNUMBER(Journal!$F863)),"SL MISSING",IF(Journal!$F863=Journal!$E863,"SL = ENTRY",IF(G863=0,"DIRECTION MISSING",IF(G863*(Journal!$E863-Journal!$F863)&lt;=0,"SL WRONG SIDE",IF(NOT(AND(ISNUMBER(Journal!$L863),Journal!$L863&gt;0)),IF(TRUE,"LOTS MISSING","RISK MISSING"),"")))))))))))</f>
        <v>0</v>
      </c>
      <c r="J863">
        <f>IF(NOT(A863),"",IF(I863&lt;&gt;"",I863,IF(AND(ISNUMBER(Journal!$G863),G863*(Journal!$G863-Journal!$E863)&lt;=0),"TP1 WRONG SIDE",IF(AND(ISNUMBER(Journal!$H863),G863*(Journal!$H863-Journal!$E863)&lt;=0),"TP2 WRONG SIDE",IF(AND(ISNUMBER(Journal!$I863),G863*(Journal!$I863-Journal!$E863)&lt;=0),"TP3 WRONG SIDE",IF(Journal!$K863="","OPEN",IF(AND(Journal!$M863&lt;&gt;"",OR(NOT(ISNUMBER(Journal!$M863)),Journal!$M863&lt;=0,Journal!$M863&gt;=1)),"TP1 % INVALID",IF(Journal!$K863="SL","OK",IF(Journal!$K863="TP",IF(ISNUMBER(Journal!$G863),"OK","TP1 MISSING"),IF(Journal!$K863="Manual exit",IF(ISNUMBER(Journal!$J863),"OK","MANUAL MISSING"),IF(Journal!$K863="TP1 + Breakeven",IF(ISNUMBER(Journal!$G863),"OK","TP1 MISSING"),IF(Journal!$K863="TP1 + Manual",IF(ISNUMBER(Journal!$G863),IF(ISNUMBER(Journal!$J863),"OK","MANUAL MISSING"),IF(ISNUMBER(Journal!$J863),"TP1 MISSING","TP1 &amp; MANUAL MISSING")),IF(Journal!$K863="Multiple TP",IF(ISNUMBER(Journal!$G863),IF(ISNUMBER(Journal!$H863),"OK","TP2 MISSING"),IF(ISNUMBER(Journal!$H863),"TP1 MISSING","TP1 &amp; TP2 MISSING")),"UNKNOWN OUTCOME")))))))))))))</f>
        <v>0</v>
      </c>
      <c r="K863">
        <f>J863="OK"</f>
        <v>0</v>
      </c>
      <c r="L863">
        <f>IF(ISNUMBER(Journal!$M863),Journal!$M863,0.5)</f>
        <v>0</v>
      </c>
      <c r="M863">
        <f>IF(NOT(K863),"",G863*IF(Journal!$K863="SL",Journal!$F863-Journal!$E863,IF(Journal!$K863="TP",Journal!$G863-Journal!$E863,IF(Journal!$K863="Manual exit",Journal!$J863-Journal!$E863,IF(Journal!$K863="TP1 + Breakeven",L863*(Journal!$G863-Journal!$E863),IF(Journal!$K863="TP1 + Manual",L863*(Journal!$G863-Journal!$E863)+(1-L863)*(Journal!$J863-Journal!$E863),(Journal!$G863+Journal!$H863+IF(ISNUMBER(Journal!$I863),Journal!$I863,0))/IF(ISNUMBER(Journal!$I863),3,2)-Journal!$E863))))))</f>
        <v>0</v>
      </c>
      <c r="N863">
        <f>IF(K863,Journal!$E863+G863*M863,"")</f>
        <v>0</v>
      </c>
      <c r="O863">
        <f>Q862</f>
        <v>0</v>
      </c>
      <c r="P863">
        <f>IF(OR(NOT(A863),I863&lt;&gt;""),"",Journal!$L863)</f>
        <v>0</v>
      </c>
      <c r="Q863">
        <f>O863+IF(K863,V863,0)</f>
        <v>0</v>
      </c>
      <c r="R863">
        <f>IF(P863="","",H863*P863*C863*D863)</f>
        <v>0</v>
      </c>
      <c r="S863">
        <f>IF(K863,M863*P863*C863*D863,"")</f>
        <v>0</v>
      </c>
      <c r="T863">
        <f>IF(K863,-IF(F863&gt;0,F863*Journal!$E863*P863*C863*D863,P863*E863),"")</f>
        <v>0</v>
      </c>
      <c r="U863">
        <f>IF(K863,IF(S863&gt;0,"W",IF(S863&lt;0,"L","B")),"")</f>
        <v>0</v>
      </c>
      <c r="V863">
        <f>IF(K863,S863+T863,"")</f>
        <v>0</v>
      </c>
      <c r="W863">
        <f>IF(K863,V863/O863,"")</f>
        <v>0</v>
      </c>
      <c r="X863">
        <f>IF(K863,M863/H863,"")</f>
        <v>0</v>
      </c>
      <c r="Y863">
        <f>IF(AND(OR(J863="OK",J863="OPEN"),ISNUMBER(Journal!$G863)),G863*(Journal!$G863-Journal!$E863)/H863,"")</f>
        <v>0</v>
      </c>
      <c r="Z863">
        <f>IF(AA863="","",IF(AND(ISNUMBER(Settings!$D$5),ISNUMBER(Settings!$E$5),IF(Settings!$D$5&lt;=Settings!$E$5,AND(AA863&gt;=Settings!$D$5,AA863&lt;Settings!$E$5),OR(AA863&gt;=Settings!$D$5,AA863&lt;Settings!$E$5))),Settings!$A$5,IF(AND(ISNUMBER(Settings!$D$6),ISNUMBER(Settings!$E$6),IF(Settings!$D$6&lt;=Settings!$E$6,AND(AA863&gt;=Settings!$D$6,AA863&lt;Settings!$E$6),OR(AA863&gt;=Settings!$D$6,AA863&lt;Settings!$E$6))),Settings!$A$6,IF(AND(ISNUMBER(Settings!$D$7),ISNUMBER(Settings!$E$7),IF(Settings!$D$7&lt;=Settings!$E$7,AND(AA863&gt;=Settings!$D$7,AA863&lt;Settings!$E$7),OR(AA863&gt;=Settings!$D$7,AA863&lt;Settings!$E$7))),Settings!$A$7,IF(AND(ISNUMBER(Settings!$D$8),ISNUMBER(Settings!$E$8),IF(Settings!$D$8&lt;=Settings!$E$8,AND(AA863&gt;=Settings!$D$8,AA863&lt;Settings!$E$8),OR(AA863&gt;=Settings!$D$8,AA863&lt;Settings!$E$8))),Settings!$A$8,IF(AND(ISNUMBER(Settings!$D$9),ISNUMBER(Settings!$E$9),IF(Settings!$D$9&lt;=Settings!$E$9,AND(AA863&gt;=Settings!$D$9,AA863&lt;Settings!$E$9),OR(AA863&gt;=Settings!$D$9,AA863&lt;Settings!$E$9))),Settings!$A$9,IF(AND(ISNUMBER(Settings!$D$10),ISNUMBER(Settings!$E$10),IF(Settings!$D$10&lt;=Settings!$E$10,AND(AA863&gt;=Settings!$D$10,AA863&lt;Settings!$E$10),OR(AA863&gt;=Settings!$D$10,AA863&lt;Settings!$E$10))),Settings!$A$10,"")))))))</f>
        <v>0</v>
      </c>
      <c r="AA863">
        <f>IF(AND(A863,ISNUMBER(Journal!$B863)),MOD(ROUND(MOD(Journal!$B863,1)*1440,0)-ROUND(Journal!$D$8*60,0),1440),"")</f>
        <v>0</v>
      </c>
      <c r="AB863">
        <f>IF(G863=1,"LONG",IF(G863=-1,"SHORT",""))</f>
        <v>0</v>
      </c>
      <c r="AC863">
        <f>AC862+IF(K863,1,0)</f>
        <v>0</v>
      </c>
      <c r="AD863">
        <f>IF(K863,AC863,"")</f>
        <v>0</v>
      </c>
      <c r="AE863">
        <f>J863="OPEN"</f>
        <v>0</v>
      </c>
      <c r="AF863">
        <f>AND(J863&lt;&gt;"",J863&lt;&gt;"OK",J863&lt;&gt;"OPEN")</f>
        <v>0</v>
      </c>
      <c r="AH863">
        <v>852</v>
      </c>
      <c r="AI863">
        <f>IF(AH863&gt;$AZ$11,"",IF(AH863=0,Journal!$D$3,INDEX($Q$11:$Q$1010,MATCH(AH863,$AD$11:$AD$1010,0))))</f>
        <v>0</v>
      </c>
      <c r="AJ863">
        <v>853</v>
      </c>
      <c r="AK863">
        <f>IF(AJ863&gt;$AZ$11,"",INDEX($P$11:$P$1010,MATCH(AJ863,$AD$11:$AD$1010,0)))</f>
        <v>0</v>
      </c>
    </row>
    <row r="864" spans="1:37">
      <c r="A864">
        <f>COUNTA(Journal!A864:M864)&gt;0</f>
        <v>0</v>
      </c>
      <c r="B864">
        <f>IF(Journal!$C864="",0,IFERROR(MATCH(Journal!$C864,Markets!$A$5:$A$154,0),0))</f>
        <v>0</v>
      </c>
      <c r="C864">
        <f>IF(B864&gt;0,INDEX(Markets!$C$5:$C$154,B864),"")</f>
        <v>0</v>
      </c>
      <c r="D864">
        <f>IF(B864&gt;0,INDEX(Markets!$F$5:$F$154,B864),"")</f>
        <v>0</v>
      </c>
      <c r="E864">
        <f>IF(B864&gt;0,IF(INDEX(Markets!$G$5:$G$154,B864)="",Journal!$D$4,INDEX(Markets!$G$5:$G$154,B864)),"")</f>
        <v>0</v>
      </c>
      <c r="F864">
        <f>IF(B864&gt;0,N(INDEX(Markets!$H$5:$H$154,B864)),0)</f>
        <v>0</v>
      </c>
      <c r="G864">
        <f>IF(Journal!$D864="LONG",1,IF(Journal!$D864="SHORT",-1,0))</f>
        <v>0</v>
      </c>
      <c r="H864">
        <f>IF(AND(ISNUMBER(Journal!$E864),ISNUMBER(Journal!$F864)),ABS(Journal!$E864-Journal!$F864),"")</f>
        <v>0</v>
      </c>
      <c r="I864">
        <f>IF(NOT(A864),"",IF(Journal!$C864="","INSTRUMENT MISSING",IF(B864=0,"UNKNOWN INSTRUMENT",IF(OR(NOT(ISNUMBER(C864)),NOT(ISNUMBER(D864))),"INSTRUMENT SPECS MISSING",IF(OR(C864&lt;=0,D864&lt;=0),"INSTRUMENT SPECS MISSING",IF(NOT(ISNUMBER(Journal!$E864)),"ENTRY MISSING",IF(NOT(ISNUMBER(Journal!$F864)),"SL MISSING",IF(Journal!$F864=Journal!$E864,"SL = ENTRY",IF(G864=0,"DIRECTION MISSING",IF(G864*(Journal!$E864-Journal!$F864)&lt;=0,"SL WRONG SIDE",IF(NOT(AND(ISNUMBER(Journal!$L864),Journal!$L864&gt;0)),IF(TRUE,"LOTS MISSING","RISK MISSING"),"")))))))))))</f>
        <v>0</v>
      </c>
      <c r="J864">
        <f>IF(NOT(A864),"",IF(I864&lt;&gt;"",I864,IF(AND(ISNUMBER(Journal!$G864),G864*(Journal!$G864-Journal!$E864)&lt;=0),"TP1 WRONG SIDE",IF(AND(ISNUMBER(Journal!$H864),G864*(Journal!$H864-Journal!$E864)&lt;=0),"TP2 WRONG SIDE",IF(AND(ISNUMBER(Journal!$I864),G864*(Journal!$I864-Journal!$E864)&lt;=0),"TP3 WRONG SIDE",IF(Journal!$K864="","OPEN",IF(AND(Journal!$M864&lt;&gt;"",OR(NOT(ISNUMBER(Journal!$M864)),Journal!$M864&lt;=0,Journal!$M864&gt;=1)),"TP1 % INVALID",IF(Journal!$K864="SL","OK",IF(Journal!$K864="TP",IF(ISNUMBER(Journal!$G864),"OK","TP1 MISSING"),IF(Journal!$K864="Manual exit",IF(ISNUMBER(Journal!$J864),"OK","MANUAL MISSING"),IF(Journal!$K864="TP1 + Breakeven",IF(ISNUMBER(Journal!$G864),"OK","TP1 MISSING"),IF(Journal!$K864="TP1 + Manual",IF(ISNUMBER(Journal!$G864),IF(ISNUMBER(Journal!$J864),"OK","MANUAL MISSING"),IF(ISNUMBER(Journal!$J864),"TP1 MISSING","TP1 &amp; MANUAL MISSING")),IF(Journal!$K864="Multiple TP",IF(ISNUMBER(Journal!$G864),IF(ISNUMBER(Journal!$H864),"OK","TP2 MISSING"),IF(ISNUMBER(Journal!$H864),"TP1 MISSING","TP1 &amp; TP2 MISSING")),"UNKNOWN OUTCOME")))))))))))))</f>
        <v>0</v>
      </c>
      <c r="K864">
        <f>J864="OK"</f>
        <v>0</v>
      </c>
      <c r="L864">
        <f>IF(ISNUMBER(Journal!$M864),Journal!$M864,0.5)</f>
        <v>0</v>
      </c>
      <c r="M864">
        <f>IF(NOT(K864),"",G864*IF(Journal!$K864="SL",Journal!$F864-Journal!$E864,IF(Journal!$K864="TP",Journal!$G864-Journal!$E864,IF(Journal!$K864="Manual exit",Journal!$J864-Journal!$E864,IF(Journal!$K864="TP1 + Breakeven",L864*(Journal!$G864-Journal!$E864),IF(Journal!$K864="TP1 + Manual",L864*(Journal!$G864-Journal!$E864)+(1-L864)*(Journal!$J864-Journal!$E864),(Journal!$G864+Journal!$H864+IF(ISNUMBER(Journal!$I864),Journal!$I864,0))/IF(ISNUMBER(Journal!$I864),3,2)-Journal!$E864))))))</f>
        <v>0</v>
      </c>
      <c r="N864">
        <f>IF(K864,Journal!$E864+G864*M864,"")</f>
        <v>0</v>
      </c>
      <c r="O864">
        <f>Q863</f>
        <v>0</v>
      </c>
      <c r="P864">
        <f>IF(OR(NOT(A864),I864&lt;&gt;""),"",Journal!$L864)</f>
        <v>0</v>
      </c>
      <c r="Q864">
        <f>O864+IF(K864,V864,0)</f>
        <v>0</v>
      </c>
      <c r="R864">
        <f>IF(P864="","",H864*P864*C864*D864)</f>
        <v>0</v>
      </c>
      <c r="S864">
        <f>IF(K864,M864*P864*C864*D864,"")</f>
        <v>0</v>
      </c>
      <c r="T864">
        <f>IF(K864,-IF(F864&gt;0,F864*Journal!$E864*P864*C864*D864,P864*E864),"")</f>
        <v>0</v>
      </c>
      <c r="U864">
        <f>IF(K864,IF(S864&gt;0,"W",IF(S864&lt;0,"L","B")),"")</f>
        <v>0</v>
      </c>
      <c r="V864">
        <f>IF(K864,S864+T864,"")</f>
        <v>0</v>
      </c>
      <c r="W864">
        <f>IF(K864,V864/O864,"")</f>
        <v>0</v>
      </c>
      <c r="X864">
        <f>IF(K864,M864/H864,"")</f>
        <v>0</v>
      </c>
      <c r="Y864">
        <f>IF(AND(OR(J864="OK",J864="OPEN"),ISNUMBER(Journal!$G864)),G864*(Journal!$G864-Journal!$E864)/H864,"")</f>
        <v>0</v>
      </c>
      <c r="Z864">
        <f>IF(AA864="","",IF(AND(ISNUMBER(Settings!$D$5),ISNUMBER(Settings!$E$5),IF(Settings!$D$5&lt;=Settings!$E$5,AND(AA864&gt;=Settings!$D$5,AA864&lt;Settings!$E$5),OR(AA864&gt;=Settings!$D$5,AA864&lt;Settings!$E$5))),Settings!$A$5,IF(AND(ISNUMBER(Settings!$D$6),ISNUMBER(Settings!$E$6),IF(Settings!$D$6&lt;=Settings!$E$6,AND(AA864&gt;=Settings!$D$6,AA864&lt;Settings!$E$6),OR(AA864&gt;=Settings!$D$6,AA864&lt;Settings!$E$6))),Settings!$A$6,IF(AND(ISNUMBER(Settings!$D$7),ISNUMBER(Settings!$E$7),IF(Settings!$D$7&lt;=Settings!$E$7,AND(AA864&gt;=Settings!$D$7,AA864&lt;Settings!$E$7),OR(AA864&gt;=Settings!$D$7,AA864&lt;Settings!$E$7))),Settings!$A$7,IF(AND(ISNUMBER(Settings!$D$8),ISNUMBER(Settings!$E$8),IF(Settings!$D$8&lt;=Settings!$E$8,AND(AA864&gt;=Settings!$D$8,AA864&lt;Settings!$E$8),OR(AA864&gt;=Settings!$D$8,AA864&lt;Settings!$E$8))),Settings!$A$8,IF(AND(ISNUMBER(Settings!$D$9),ISNUMBER(Settings!$E$9),IF(Settings!$D$9&lt;=Settings!$E$9,AND(AA864&gt;=Settings!$D$9,AA864&lt;Settings!$E$9),OR(AA864&gt;=Settings!$D$9,AA864&lt;Settings!$E$9))),Settings!$A$9,IF(AND(ISNUMBER(Settings!$D$10),ISNUMBER(Settings!$E$10),IF(Settings!$D$10&lt;=Settings!$E$10,AND(AA864&gt;=Settings!$D$10,AA864&lt;Settings!$E$10),OR(AA864&gt;=Settings!$D$10,AA864&lt;Settings!$E$10))),Settings!$A$10,"")))))))</f>
        <v>0</v>
      </c>
      <c r="AA864">
        <f>IF(AND(A864,ISNUMBER(Journal!$B864)),MOD(ROUND(MOD(Journal!$B864,1)*1440,0)-ROUND(Journal!$D$8*60,0),1440),"")</f>
        <v>0</v>
      </c>
      <c r="AB864">
        <f>IF(G864=1,"LONG",IF(G864=-1,"SHORT",""))</f>
        <v>0</v>
      </c>
      <c r="AC864">
        <f>AC863+IF(K864,1,0)</f>
        <v>0</v>
      </c>
      <c r="AD864">
        <f>IF(K864,AC864,"")</f>
        <v>0</v>
      </c>
      <c r="AE864">
        <f>J864="OPEN"</f>
        <v>0</v>
      </c>
      <c r="AF864">
        <f>AND(J864&lt;&gt;"",J864&lt;&gt;"OK",J864&lt;&gt;"OPEN")</f>
        <v>0</v>
      </c>
      <c r="AH864">
        <v>853</v>
      </c>
      <c r="AI864">
        <f>IF(AH864&gt;$AZ$11,"",IF(AH864=0,Journal!$D$3,INDEX($Q$11:$Q$1010,MATCH(AH864,$AD$11:$AD$1010,0))))</f>
        <v>0</v>
      </c>
      <c r="AJ864">
        <v>854</v>
      </c>
      <c r="AK864">
        <f>IF(AJ864&gt;$AZ$11,"",INDEX($P$11:$P$1010,MATCH(AJ864,$AD$11:$AD$1010,0)))</f>
        <v>0</v>
      </c>
    </row>
    <row r="865" spans="1:37">
      <c r="A865">
        <f>COUNTA(Journal!A865:M865)&gt;0</f>
        <v>0</v>
      </c>
      <c r="B865">
        <f>IF(Journal!$C865="",0,IFERROR(MATCH(Journal!$C865,Markets!$A$5:$A$154,0),0))</f>
        <v>0</v>
      </c>
      <c r="C865">
        <f>IF(B865&gt;0,INDEX(Markets!$C$5:$C$154,B865),"")</f>
        <v>0</v>
      </c>
      <c r="D865">
        <f>IF(B865&gt;0,INDEX(Markets!$F$5:$F$154,B865),"")</f>
        <v>0</v>
      </c>
      <c r="E865">
        <f>IF(B865&gt;0,IF(INDEX(Markets!$G$5:$G$154,B865)="",Journal!$D$4,INDEX(Markets!$G$5:$G$154,B865)),"")</f>
        <v>0</v>
      </c>
      <c r="F865">
        <f>IF(B865&gt;0,N(INDEX(Markets!$H$5:$H$154,B865)),0)</f>
        <v>0</v>
      </c>
      <c r="G865">
        <f>IF(Journal!$D865="LONG",1,IF(Journal!$D865="SHORT",-1,0))</f>
        <v>0</v>
      </c>
      <c r="H865">
        <f>IF(AND(ISNUMBER(Journal!$E865),ISNUMBER(Journal!$F865)),ABS(Journal!$E865-Journal!$F865),"")</f>
        <v>0</v>
      </c>
      <c r="I865">
        <f>IF(NOT(A865),"",IF(Journal!$C865="","INSTRUMENT MISSING",IF(B865=0,"UNKNOWN INSTRUMENT",IF(OR(NOT(ISNUMBER(C865)),NOT(ISNUMBER(D865))),"INSTRUMENT SPECS MISSING",IF(OR(C865&lt;=0,D865&lt;=0),"INSTRUMENT SPECS MISSING",IF(NOT(ISNUMBER(Journal!$E865)),"ENTRY MISSING",IF(NOT(ISNUMBER(Journal!$F865)),"SL MISSING",IF(Journal!$F865=Journal!$E865,"SL = ENTRY",IF(G865=0,"DIRECTION MISSING",IF(G865*(Journal!$E865-Journal!$F865)&lt;=0,"SL WRONG SIDE",IF(NOT(AND(ISNUMBER(Journal!$L865),Journal!$L865&gt;0)),IF(TRUE,"LOTS MISSING","RISK MISSING"),"")))))))))))</f>
        <v>0</v>
      </c>
      <c r="J865">
        <f>IF(NOT(A865),"",IF(I865&lt;&gt;"",I865,IF(AND(ISNUMBER(Journal!$G865),G865*(Journal!$G865-Journal!$E865)&lt;=0),"TP1 WRONG SIDE",IF(AND(ISNUMBER(Journal!$H865),G865*(Journal!$H865-Journal!$E865)&lt;=0),"TP2 WRONG SIDE",IF(AND(ISNUMBER(Journal!$I865),G865*(Journal!$I865-Journal!$E865)&lt;=0),"TP3 WRONG SIDE",IF(Journal!$K865="","OPEN",IF(AND(Journal!$M865&lt;&gt;"",OR(NOT(ISNUMBER(Journal!$M865)),Journal!$M865&lt;=0,Journal!$M865&gt;=1)),"TP1 % INVALID",IF(Journal!$K865="SL","OK",IF(Journal!$K865="TP",IF(ISNUMBER(Journal!$G865),"OK","TP1 MISSING"),IF(Journal!$K865="Manual exit",IF(ISNUMBER(Journal!$J865),"OK","MANUAL MISSING"),IF(Journal!$K865="TP1 + Breakeven",IF(ISNUMBER(Journal!$G865),"OK","TP1 MISSING"),IF(Journal!$K865="TP1 + Manual",IF(ISNUMBER(Journal!$G865),IF(ISNUMBER(Journal!$J865),"OK","MANUAL MISSING"),IF(ISNUMBER(Journal!$J865),"TP1 MISSING","TP1 &amp; MANUAL MISSING")),IF(Journal!$K865="Multiple TP",IF(ISNUMBER(Journal!$G865),IF(ISNUMBER(Journal!$H865),"OK","TP2 MISSING"),IF(ISNUMBER(Journal!$H865),"TP1 MISSING","TP1 &amp; TP2 MISSING")),"UNKNOWN OUTCOME")))))))))))))</f>
        <v>0</v>
      </c>
      <c r="K865">
        <f>J865="OK"</f>
        <v>0</v>
      </c>
      <c r="L865">
        <f>IF(ISNUMBER(Journal!$M865),Journal!$M865,0.5)</f>
        <v>0</v>
      </c>
      <c r="M865">
        <f>IF(NOT(K865),"",G865*IF(Journal!$K865="SL",Journal!$F865-Journal!$E865,IF(Journal!$K865="TP",Journal!$G865-Journal!$E865,IF(Journal!$K865="Manual exit",Journal!$J865-Journal!$E865,IF(Journal!$K865="TP1 + Breakeven",L865*(Journal!$G865-Journal!$E865),IF(Journal!$K865="TP1 + Manual",L865*(Journal!$G865-Journal!$E865)+(1-L865)*(Journal!$J865-Journal!$E865),(Journal!$G865+Journal!$H865+IF(ISNUMBER(Journal!$I865),Journal!$I865,0))/IF(ISNUMBER(Journal!$I865),3,2)-Journal!$E865))))))</f>
        <v>0</v>
      </c>
      <c r="N865">
        <f>IF(K865,Journal!$E865+G865*M865,"")</f>
        <v>0</v>
      </c>
      <c r="O865">
        <f>Q864</f>
        <v>0</v>
      </c>
      <c r="P865">
        <f>IF(OR(NOT(A865),I865&lt;&gt;""),"",Journal!$L865)</f>
        <v>0</v>
      </c>
      <c r="Q865">
        <f>O865+IF(K865,V865,0)</f>
        <v>0</v>
      </c>
      <c r="R865">
        <f>IF(P865="","",H865*P865*C865*D865)</f>
        <v>0</v>
      </c>
      <c r="S865">
        <f>IF(K865,M865*P865*C865*D865,"")</f>
        <v>0</v>
      </c>
      <c r="T865">
        <f>IF(K865,-IF(F865&gt;0,F865*Journal!$E865*P865*C865*D865,P865*E865),"")</f>
        <v>0</v>
      </c>
      <c r="U865">
        <f>IF(K865,IF(S865&gt;0,"W",IF(S865&lt;0,"L","B")),"")</f>
        <v>0</v>
      </c>
      <c r="V865">
        <f>IF(K865,S865+T865,"")</f>
        <v>0</v>
      </c>
      <c r="W865">
        <f>IF(K865,V865/O865,"")</f>
        <v>0</v>
      </c>
      <c r="X865">
        <f>IF(K865,M865/H865,"")</f>
        <v>0</v>
      </c>
      <c r="Y865">
        <f>IF(AND(OR(J865="OK",J865="OPEN"),ISNUMBER(Journal!$G865)),G865*(Journal!$G865-Journal!$E865)/H865,"")</f>
        <v>0</v>
      </c>
      <c r="Z865">
        <f>IF(AA865="","",IF(AND(ISNUMBER(Settings!$D$5),ISNUMBER(Settings!$E$5),IF(Settings!$D$5&lt;=Settings!$E$5,AND(AA865&gt;=Settings!$D$5,AA865&lt;Settings!$E$5),OR(AA865&gt;=Settings!$D$5,AA865&lt;Settings!$E$5))),Settings!$A$5,IF(AND(ISNUMBER(Settings!$D$6),ISNUMBER(Settings!$E$6),IF(Settings!$D$6&lt;=Settings!$E$6,AND(AA865&gt;=Settings!$D$6,AA865&lt;Settings!$E$6),OR(AA865&gt;=Settings!$D$6,AA865&lt;Settings!$E$6))),Settings!$A$6,IF(AND(ISNUMBER(Settings!$D$7),ISNUMBER(Settings!$E$7),IF(Settings!$D$7&lt;=Settings!$E$7,AND(AA865&gt;=Settings!$D$7,AA865&lt;Settings!$E$7),OR(AA865&gt;=Settings!$D$7,AA865&lt;Settings!$E$7))),Settings!$A$7,IF(AND(ISNUMBER(Settings!$D$8),ISNUMBER(Settings!$E$8),IF(Settings!$D$8&lt;=Settings!$E$8,AND(AA865&gt;=Settings!$D$8,AA865&lt;Settings!$E$8),OR(AA865&gt;=Settings!$D$8,AA865&lt;Settings!$E$8))),Settings!$A$8,IF(AND(ISNUMBER(Settings!$D$9),ISNUMBER(Settings!$E$9),IF(Settings!$D$9&lt;=Settings!$E$9,AND(AA865&gt;=Settings!$D$9,AA865&lt;Settings!$E$9),OR(AA865&gt;=Settings!$D$9,AA865&lt;Settings!$E$9))),Settings!$A$9,IF(AND(ISNUMBER(Settings!$D$10),ISNUMBER(Settings!$E$10),IF(Settings!$D$10&lt;=Settings!$E$10,AND(AA865&gt;=Settings!$D$10,AA865&lt;Settings!$E$10),OR(AA865&gt;=Settings!$D$10,AA865&lt;Settings!$E$10))),Settings!$A$10,"")))))))</f>
        <v>0</v>
      </c>
      <c r="AA865">
        <f>IF(AND(A865,ISNUMBER(Journal!$B865)),MOD(ROUND(MOD(Journal!$B865,1)*1440,0)-ROUND(Journal!$D$8*60,0),1440),"")</f>
        <v>0</v>
      </c>
      <c r="AB865">
        <f>IF(G865=1,"LONG",IF(G865=-1,"SHORT",""))</f>
        <v>0</v>
      </c>
      <c r="AC865">
        <f>AC864+IF(K865,1,0)</f>
        <v>0</v>
      </c>
      <c r="AD865">
        <f>IF(K865,AC865,"")</f>
        <v>0</v>
      </c>
      <c r="AE865">
        <f>J865="OPEN"</f>
        <v>0</v>
      </c>
      <c r="AF865">
        <f>AND(J865&lt;&gt;"",J865&lt;&gt;"OK",J865&lt;&gt;"OPEN")</f>
        <v>0</v>
      </c>
      <c r="AH865">
        <v>854</v>
      </c>
      <c r="AI865">
        <f>IF(AH865&gt;$AZ$11,"",IF(AH865=0,Journal!$D$3,INDEX($Q$11:$Q$1010,MATCH(AH865,$AD$11:$AD$1010,0))))</f>
        <v>0</v>
      </c>
      <c r="AJ865">
        <v>855</v>
      </c>
      <c r="AK865">
        <f>IF(AJ865&gt;$AZ$11,"",INDEX($P$11:$P$1010,MATCH(AJ865,$AD$11:$AD$1010,0)))</f>
        <v>0</v>
      </c>
    </row>
    <row r="866" spans="1:37">
      <c r="A866">
        <f>COUNTA(Journal!A866:M866)&gt;0</f>
        <v>0</v>
      </c>
      <c r="B866">
        <f>IF(Journal!$C866="",0,IFERROR(MATCH(Journal!$C866,Markets!$A$5:$A$154,0),0))</f>
        <v>0</v>
      </c>
      <c r="C866">
        <f>IF(B866&gt;0,INDEX(Markets!$C$5:$C$154,B866),"")</f>
        <v>0</v>
      </c>
      <c r="D866">
        <f>IF(B866&gt;0,INDEX(Markets!$F$5:$F$154,B866),"")</f>
        <v>0</v>
      </c>
      <c r="E866">
        <f>IF(B866&gt;0,IF(INDEX(Markets!$G$5:$G$154,B866)="",Journal!$D$4,INDEX(Markets!$G$5:$G$154,B866)),"")</f>
        <v>0</v>
      </c>
      <c r="F866">
        <f>IF(B866&gt;0,N(INDEX(Markets!$H$5:$H$154,B866)),0)</f>
        <v>0</v>
      </c>
      <c r="G866">
        <f>IF(Journal!$D866="LONG",1,IF(Journal!$D866="SHORT",-1,0))</f>
        <v>0</v>
      </c>
      <c r="H866">
        <f>IF(AND(ISNUMBER(Journal!$E866),ISNUMBER(Journal!$F866)),ABS(Journal!$E866-Journal!$F866),"")</f>
        <v>0</v>
      </c>
      <c r="I866">
        <f>IF(NOT(A866),"",IF(Journal!$C866="","INSTRUMENT MISSING",IF(B866=0,"UNKNOWN INSTRUMENT",IF(OR(NOT(ISNUMBER(C866)),NOT(ISNUMBER(D866))),"INSTRUMENT SPECS MISSING",IF(OR(C866&lt;=0,D866&lt;=0),"INSTRUMENT SPECS MISSING",IF(NOT(ISNUMBER(Journal!$E866)),"ENTRY MISSING",IF(NOT(ISNUMBER(Journal!$F866)),"SL MISSING",IF(Journal!$F866=Journal!$E866,"SL = ENTRY",IF(G866=0,"DIRECTION MISSING",IF(G866*(Journal!$E866-Journal!$F866)&lt;=0,"SL WRONG SIDE",IF(NOT(AND(ISNUMBER(Journal!$L866),Journal!$L866&gt;0)),IF(TRUE,"LOTS MISSING","RISK MISSING"),"")))))))))))</f>
        <v>0</v>
      </c>
      <c r="J866">
        <f>IF(NOT(A866),"",IF(I866&lt;&gt;"",I866,IF(AND(ISNUMBER(Journal!$G866),G866*(Journal!$G866-Journal!$E866)&lt;=0),"TP1 WRONG SIDE",IF(AND(ISNUMBER(Journal!$H866),G866*(Journal!$H866-Journal!$E866)&lt;=0),"TP2 WRONG SIDE",IF(AND(ISNUMBER(Journal!$I866),G866*(Journal!$I866-Journal!$E866)&lt;=0),"TP3 WRONG SIDE",IF(Journal!$K866="","OPEN",IF(AND(Journal!$M866&lt;&gt;"",OR(NOT(ISNUMBER(Journal!$M866)),Journal!$M866&lt;=0,Journal!$M866&gt;=1)),"TP1 % INVALID",IF(Journal!$K866="SL","OK",IF(Journal!$K866="TP",IF(ISNUMBER(Journal!$G866),"OK","TP1 MISSING"),IF(Journal!$K866="Manual exit",IF(ISNUMBER(Journal!$J866),"OK","MANUAL MISSING"),IF(Journal!$K866="TP1 + Breakeven",IF(ISNUMBER(Journal!$G866),"OK","TP1 MISSING"),IF(Journal!$K866="TP1 + Manual",IF(ISNUMBER(Journal!$G866),IF(ISNUMBER(Journal!$J866),"OK","MANUAL MISSING"),IF(ISNUMBER(Journal!$J866),"TP1 MISSING","TP1 &amp; MANUAL MISSING")),IF(Journal!$K866="Multiple TP",IF(ISNUMBER(Journal!$G866),IF(ISNUMBER(Journal!$H866),"OK","TP2 MISSING"),IF(ISNUMBER(Journal!$H866),"TP1 MISSING","TP1 &amp; TP2 MISSING")),"UNKNOWN OUTCOME")))))))))))))</f>
        <v>0</v>
      </c>
      <c r="K866">
        <f>J866="OK"</f>
        <v>0</v>
      </c>
      <c r="L866">
        <f>IF(ISNUMBER(Journal!$M866),Journal!$M866,0.5)</f>
        <v>0</v>
      </c>
      <c r="M866">
        <f>IF(NOT(K866),"",G866*IF(Journal!$K866="SL",Journal!$F866-Journal!$E866,IF(Journal!$K866="TP",Journal!$G866-Journal!$E866,IF(Journal!$K866="Manual exit",Journal!$J866-Journal!$E866,IF(Journal!$K866="TP1 + Breakeven",L866*(Journal!$G866-Journal!$E866),IF(Journal!$K866="TP1 + Manual",L866*(Journal!$G866-Journal!$E866)+(1-L866)*(Journal!$J866-Journal!$E866),(Journal!$G866+Journal!$H866+IF(ISNUMBER(Journal!$I866),Journal!$I866,0))/IF(ISNUMBER(Journal!$I866),3,2)-Journal!$E866))))))</f>
        <v>0</v>
      </c>
      <c r="N866">
        <f>IF(K866,Journal!$E866+G866*M866,"")</f>
        <v>0</v>
      </c>
      <c r="O866">
        <f>Q865</f>
        <v>0</v>
      </c>
      <c r="P866">
        <f>IF(OR(NOT(A866),I866&lt;&gt;""),"",Journal!$L866)</f>
        <v>0</v>
      </c>
      <c r="Q866">
        <f>O866+IF(K866,V866,0)</f>
        <v>0</v>
      </c>
      <c r="R866">
        <f>IF(P866="","",H866*P866*C866*D866)</f>
        <v>0</v>
      </c>
      <c r="S866">
        <f>IF(K866,M866*P866*C866*D866,"")</f>
        <v>0</v>
      </c>
      <c r="T866">
        <f>IF(K866,-IF(F866&gt;0,F866*Journal!$E866*P866*C866*D866,P866*E866),"")</f>
        <v>0</v>
      </c>
      <c r="U866">
        <f>IF(K866,IF(S866&gt;0,"W",IF(S866&lt;0,"L","B")),"")</f>
        <v>0</v>
      </c>
      <c r="V866">
        <f>IF(K866,S866+T866,"")</f>
        <v>0</v>
      </c>
      <c r="W866">
        <f>IF(K866,V866/O866,"")</f>
        <v>0</v>
      </c>
      <c r="X866">
        <f>IF(K866,M866/H866,"")</f>
        <v>0</v>
      </c>
      <c r="Y866">
        <f>IF(AND(OR(J866="OK",J866="OPEN"),ISNUMBER(Journal!$G866)),G866*(Journal!$G866-Journal!$E866)/H866,"")</f>
        <v>0</v>
      </c>
      <c r="Z866">
        <f>IF(AA866="","",IF(AND(ISNUMBER(Settings!$D$5),ISNUMBER(Settings!$E$5),IF(Settings!$D$5&lt;=Settings!$E$5,AND(AA866&gt;=Settings!$D$5,AA866&lt;Settings!$E$5),OR(AA866&gt;=Settings!$D$5,AA866&lt;Settings!$E$5))),Settings!$A$5,IF(AND(ISNUMBER(Settings!$D$6),ISNUMBER(Settings!$E$6),IF(Settings!$D$6&lt;=Settings!$E$6,AND(AA866&gt;=Settings!$D$6,AA866&lt;Settings!$E$6),OR(AA866&gt;=Settings!$D$6,AA866&lt;Settings!$E$6))),Settings!$A$6,IF(AND(ISNUMBER(Settings!$D$7),ISNUMBER(Settings!$E$7),IF(Settings!$D$7&lt;=Settings!$E$7,AND(AA866&gt;=Settings!$D$7,AA866&lt;Settings!$E$7),OR(AA866&gt;=Settings!$D$7,AA866&lt;Settings!$E$7))),Settings!$A$7,IF(AND(ISNUMBER(Settings!$D$8),ISNUMBER(Settings!$E$8),IF(Settings!$D$8&lt;=Settings!$E$8,AND(AA866&gt;=Settings!$D$8,AA866&lt;Settings!$E$8),OR(AA866&gt;=Settings!$D$8,AA866&lt;Settings!$E$8))),Settings!$A$8,IF(AND(ISNUMBER(Settings!$D$9),ISNUMBER(Settings!$E$9),IF(Settings!$D$9&lt;=Settings!$E$9,AND(AA866&gt;=Settings!$D$9,AA866&lt;Settings!$E$9),OR(AA866&gt;=Settings!$D$9,AA866&lt;Settings!$E$9))),Settings!$A$9,IF(AND(ISNUMBER(Settings!$D$10),ISNUMBER(Settings!$E$10),IF(Settings!$D$10&lt;=Settings!$E$10,AND(AA866&gt;=Settings!$D$10,AA866&lt;Settings!$E$10),OR(AA866&gt;=Settings!$D$10,AA866&lt;Settings!$E$10))),Settings!$A$10,"")))))))</f>
        <v>0</v>
      </c>
      <c r="AA866">
        <f>IF(AND(A866,ISNUMBER(Journal!$B866)),MOD(ROUND(MOD(Journal!$B866,1)*1440,0)-ROUND(Journal!$D$8*60,0),1440),"")</f>
        <v>0</v>
      </c>
      <c r="AB866">
        <f>IF(G866=1,"LONG",IF(G866=-1,"SHORT",""))</f>
        <v>0</v>
      </c>
      <c r="AC866">
        <f>AC865+IF(K866,1,0)</f>
        <v>0</v>
      </c>
      <c r="AD866">
        <f>IF(K866,AC866,"")</f>
        <v>0</v>
      </c>
      <c r="AE866">
        <f>J866="OPEN"</f>
        <v>0</v>
      </c>
      <c r="AF866">
        <f>AND(J866&lt;&gt;"",J866&lt;&gt;"OK",J866&lt;&gt;"OPEN")</f>
        <v>0</v>
      </c>
      <c r="AH866">
        <v>855</v>
      </c>
      <c r="AI866">
        <f>IF(AH866&gt;$AZ$11,"",IF(AH866=0,Journal!$D$3,INDEX($Q$11:$Q$1010,MATCH(AH866,$AD$11:$AD$1010,0))))</f>
        <v>0</v>
      </c>
      <c r="AJ866">
        <v>856</v>
      </c>
      <c r="AK866">
        <f>IF(AJ866&gt;$AZ$11,"",INDEX($P$11:$P$1010,MATCH(AJ866,$AD$11:$AD$1010,0)))</f>
        <v>0</v>
      </c>
    </row>
    <row r="867" spans="1:37">
      <c r="A867">
        <f>COUNTA(Journal!A867:M867)&gt;0</f>
        <v>0</v>
      </c>
      <c r="B867">
        <f>IF(Journal!$C867="",0,IFERROR(MATCH(Journal!$C867,Markets!$A$5:$A$154,0),0))</f>
        <v>0</v>
      </c>
      <c r="C867">
        <f>IF(B867&gt;0,INDEX(Markets!$C$5:$C$154,B867),"")</f>
        <v>0</v>
      </c>
      <c r="D867">
        <f>IF(B867&gt;0,INDEX(Markets!$F$5:$F$154,B867),"")</f>
        <v>0</v>
      </c>
      <c r="E867">
        <f>IF(B867&gt;0,IF(INDEX(Markets!$G$5:$G$154,B867)="",Journal!$D$4,INDEX(Markets!$G$5:$G$154,B867)),"")</f>
        <v>0</v>
      </c>
      <c r="F867">
        <f>IF(B867&gt;0,N(INDEX(Markets!$H$5:$H$154,B867)),0)</f>
        <v>0</v>
      </c>
      <c r="G867">
        <f>IF(Journal!$D867="LONG",1,IF(Journal!$D867="SHORT",-1,0))</f>
        <v>0</v>
      </c>
      <c r="H867">
        <f>IF(AND(ISNUMBER(Journal!$E867),ISNUMBER(Journal!$F867)),ABS(Journal!$E867-Journal!$F867),"")</f>
        <v>0</v>
      </c>
      <c r="I867">
        <f>IF(NOT(A867),"",IF(Journal!$C867="","INSTRUMENT MISSING",IF(B867=0,"UNKNOWN INSTRUMENT",IF(OR(NOT(ISNUMBER(C867)),NOT(ISNUMBER(D867))),"INSTRUMENT SPECS MISSING",IF(OR(C867&lt;=0,D867&lt;=0),"INSTRUMENT SPECS MISSING",IF(NOT(ISNUMBER(Journal!$E867)),"ENTRY MISSING",IF(NOT(ISNUMBER(Journal!$F867)),"SL MISSING",IF(Journal!$F867=Journal!$E867,"SL = ENTRY",IF(G867=0,"DIRECTION MISSING",IF(G867*(Journal!$E867-Journal!$F867)&lt;=0,"SL WRONG SIDE",IF(NOT(AND(ISNUMBER(Journal!$L867),Journal!$L867&gt;0)),IF(TRUE,"LOTS MISSING","RISK MISSING"),"")))))))))))</f>
        <v>0</v>
      </c>
      <c r="J867">
        <f>IF(NOT(A867),"",IF(I867&lt;&gt;"",I867,IF(AND(ISNUMBER(Journal!$G867),G867*(Journal!$G867-Journal!$E867)&lt;=0),"TP1 WRONG SIDE",IF(AND(ISNUMBER(Journal!$H867),G867*(Journal!$H867-Journal!$E867)&lt;=0),"TP2 WRONG SIDE",IF(AND(ISNUMBER(Journal!$I867),G867*(Journal!$I867-Journal!$E867)&lt;=0),"TP3 WRONG SIDE",IF(Journal!$K867="","OPEN",IF(AND(Journal!$M867&lt;&gt;"",OR(NOT(ISNUMBER(Journal!$M867)),Journal!$M867&lt;=0,Journal!$M867&gt;=1)),"TP1 % INVALID",IF(Journal!$K867="SL","OK",IF(Journal!$K867="TP",IF(ISNUMBER(Journal!$G867),"OK","TP1 MISSING"),IF(Journal!$K867="Manual exit",IF(ISNUMBER(Journal!$J867),"OK","MANUAL MISSING"),IF(Journal!$K867="TP1 + Breakeven",IF(ISNUMBER(Journal!$G867),"OK","TP1 MISSING"),IF(Journal!$K867="TP1 + Manual",IF(ISNUMBER(Journal!$G867),IF(ISNUMBER(Journal!$J867),"OK","MANUAL MISSING"),IF(ISNUMBER(Journal!$J867),"TP1 MISSING","TP1 &amp; MANUAL MISSING")),IF(Journal!$K867="Multiple TP",IF(ISNUMBER(Journal!$G867),IF(ISNUMBER(Journal!$H867),"OK","TP2 MISSING"),IF(ISNUMBER(Journal!$H867),"TP1 MISSING","TP1 &amp; TP2 MISSING")),"UNKNOWN OUTCOME")))))))))))))</f>
        <v>0</v>
      </c>
      <c r="K867">
        <f>J867="OK"</f>
        <v>0</v>
      </c>
      <c r="L867">
        <f>IF(ISNUMBER(Journal!$M867),Journal!$M867,0.5)</f>
        <v>0</v>
      </c>
      <c r="M867">
        <f>IF(NOT(K867),"",G867*IF(Journal!$K867="SL",Journal!$F867-Journal!$E867,IF(Journal!$K867="TP",Journal!$G867-Journal!$E867,IF(Journal!$K867="Manual exit",Journal!$J867-Journal!$E867,IF(Journal!$K867="TP1 + Breakeven",L867*(Journal!$G867-Journal!$E867),IF(Journal!$K867="TP1 + Manual",L867*(Journal!$G867-Journal!$E867)+(1-L867)*(Journal!$J867-Journal!$E867),(Journal!$G867+Journal!$H867+IF(ISNUMBER(Journal!$I867),Journal!$I867,0))/IF(ISNUMBER(Journal!$I867),3,2)-Journal!$E867))))))</f>
        <v>0</v>
      </c>
      <c r="N867">
        <f>IF(K867,Journal!$E867+G867*M867,"")</f>
        <v>0</v>
      </c>
      <c r="O867">
        <f>Q866</f>
        <v>0</v>
      </c>
      <c r="P867">
        <f>IF(OR(NOT(A867),I867&lt;&gt;""),"",Journal!$L867)</f>
        <v>0</v>
      </c>
      <c r="Q867">
        <f>O867+IF(K867,V867,0)</f>
        <v>0</v>
      </c>
      <c r="R867">
        <f>IF(P867="","",H867*P867*C867*D867)</f>
        <v>0</v>
      </c>
      <c r="S867">
        <f>IF(K867,M867*P867*C867*D867,"")</f>
        <v>0</v>
      </c>
      <c r="T867">
        <f>IF(K867,-IF(F867&gt;0,F867*Journal!$E867*P867*C867*D867,P867*E867),"")</f>
        <v>0</v>
      </c>
      <c r="U867">
        <f>IF(K867,IF(S867&gt;0,"W",IF(S867&lt;0,"L","B")),"")</f>
        <v>0</v>
      </c>
      <c r="V867">
        <f>IF(K867,S867+T867,"")</f>
        <v>0</v>
      </c>
      <c r="W867">
        <f>IF(K867,V867/O867,"")</f>
        <v>0</v>
      </c>
      <c r="X867">
        <f>IF(K867,M867/H867,"")</f>
        <v>0</v>
      </c>
      <c r="Y867">
        <f>IF(AND(OR(J867="OK",J867="OPEN"),ISNUMBER(Journal!$G867)),G867*(Journal!$G867-Journal!$E867)/H867,"")</f>
        <v>0</v>
      </c>
      <c r="Z867">
        <f>IF(AA867="","",IF(AND(ISNUMBER(Settings!$D$5),ISNUMBER(Settings!$E$5),IF(Settings!$D$5&lt;=Settings!$E$5,AND(AA867&gt;=Settings!$D$5,AA867&lt;Settings!$E$5),OR(AA867&gt;=Settings!$D$5,AA867&lt;Settings!$E$5))),Settings!$A$5,IF(AND(ISNUMBER(Settings!$D$6),ISNUMBER(Settings!$E$6),IF(Settings!$D$6&lt;=Settings!$E$6,AND(AA867&gt;=Settings!$D$6,AA867&lt;Settings!$E$6),OR(AA867&gt;=Settings!$D$6,AA867&lt;Settings!$E$6))),Settings!$A$6,IF(AND(ISNUMBER(Settings!$D$7),ISNUMBER(Settings!$E$7),IF(Settings!$D$7&lt;=Settings!$E$7,AND(AA867&gt;=Settings!$D$7,AA867&lt;Settings!$E$7),OR(AA867&gt;=Settings!$D$7,AA867&lt;Settings!$E$7))),Settings!$A$7,IF(AND(ISNUMBER(Settings!$D$8),ISNUMBER(Settings!$E$8),IF(Settings!$D$8&lt;=Settings!$E$8,AND(AA867&gt;=Settings!$D$8,AA867&lt;Settings!$E$8),OR(AA867&gt;=Settings!$D$8,AA867&lt;Settings!$E$8))),Settings!$A$8,IF(AND(ISNUMBER(Settings!$D$9),ISNUMBER(Settings!$E$9),IF(Settings!$D$9&lt;=Settings!$E$9,AND(AA867&gt;=Settings!$D$9,AA867&lt;Settings!$E$9),OR(AA867&gt;=Settings!$D$9,AA867&lt;Settings!$E$9))),Settings!$A$9,IF(AND(ISNUMBER(Settings!$D$10),ISNUMBER(Settings!$E$10),IF(Settings!$D$10&lt;=Settings!$E$10,AND(AA867&gt;=Settings!$D$10,AA867&lt;Settings!$E$10),OR(AA867&gt;=Settings!$D$10,AA867&lt;Settings!$E$10))),Settings!$A$10,"")))))))</f>
        <v>0</v>
      </c>
      <c r="AA867">
        <f>IF(AND(A867,ISNUMBER(Journal!$B867)),MOD(ROUND(MOD(Journal!$B867,1)*1440,0)-ROUND(Journal!$D$8*60,0),1440),"")</f>
        <v>0</v>
      </c>
      <c r="AB867">
        <f>IF(G867=1,"LONG",IF(G867=-1,"SHORT",""))</f>
        <v>0</v>
      </c>
      <c r="AC867">
        <f>AC866+IF(K867,1,0)</f>
        <v>0</v>
      </c>
      <c r="AD867">
        <f>IF(K867,AC867,"")</f>
        <v>0</v>
      </c>
      <c r="AE867">
        <f>J867="OPEN"</f>
        <v>0</v>
      </c>
      <c r="AF867">
        <f>AND(J867&lt;&gt;"",J867&lt;&gt;"OK",J867&lt;&gt;"OPEN")</f>
        <v>0</v>
      </c>
      <c r="AH867">
        <v>856</v>
      </c>
      <c r="AI867">
        <f>IF(AH867&gt;$AZ$11,"",IF(AH867=0,Journal!$D$3,INDEX($Q$11:$Q$1010,MATCH(AH867,$AD$11:$AD$1010,0))))</f>
        <v>0</v>
      </c>
      <c r="AJ867">
        <v>857</v>
      </c>
      <c r="AK867">
        <f>IF(AJ867&gt;$AZ$11,"",INDEX($P$11:$P$1010,MATCH(AJ867,$AD$11:$AD$1010,0)))</f>
        <v>0</v>
      </c>
    </row>
    <row r="868" spans="1:37">
      <c r="A868">
        <f>COUNTA(Journal!A868:M868)&gt;0</f>
        <v>0</v>
      </c>
      <c r="B868">
        <f>IF(Journal!$C868="",0,IFERROR(MATCH(Journal!$C868,Markets!$A$5:$A$154,0),0))</f>
        <v>0</v>
      </c>
      <c r="C868">
        <f>IF(B868&gt;0,INDEX(Markets!$C$5:$C$154,B868),"")</f>
        <v>0</v>
      </c>
      <c r="D868">
        <f>IF(B868&gt;0,INDEX(Markets!$F$5:$F$154,B868),"")</f>
        <v>0</v>
      </c>
      <c r="E868">
        <f>IF(B868&gt;0,IF(INDEX(Markets!$G$5:$G$154,B868)="",Journal!$D$4,INDEX(Markets!$G$5:$G$154,B868)),"")</f>
        <v>0</v>
      </c>
      <c r="F868">
        <f>IF(B868&gt;0,N(INDEX(Markets!$H$5:$H$154,B868)),0)</f>
        <v>0</v>
      </c>
      <c r="G868">
        <f>IF(Journal!$D868="LONG",1,IF(Journal!$D868="SHORT",-1,0))</f>
        <v>0</v>
      </c>
      <c r="H868">
        <f>IF(AND(ISNUMBER(Journal!$E868),ISNUMBER(Journal!$F868)),ABS(Journal!$E868-Journal!$F868),"")</f>
        <v>0</v>
      </c>
      <c r="I868">
        <f>IF(NOT(A868),"",IF(Journal!$C868="","INSTRUMENT MISSING",IF(B868=0,"UNKNOWN INSTRUMENT",IF(OR(NOT(ISNUMBER(C868)),NOT(ISNUMBER(D868))),"INSTRUMENT SPECS MISSING",IF(OR(C868&lt;=0,D868&lt;=0),"INSTRUMENT SPECS MISSING",IF(NOT(ISNUMBER(Journal!$E868)),"ENTRY MISSING",IF(NOT(ISNUMBER(Journal!$F868)),"SL MISSING",IF(Journal!$F868=Journal!$E868,"SL = ENTRY",IF(G868=0,"DIRECTION MISSING",IF(G868*(Journal!$E868-Journal!$F868)&lt;=0,"SL WRONG SIDE",IF(NOT(AND(ISNUMBER(Journal!$L868),Journal!$L868&gt;0)),IF(TRUE,"LOTS MISSING","RISK MISSING"),"")))))))))))</f>
        <v>0</v>
      </c>
      <c r="J868">
        <f>IF(NOT(A868),"",IF(I868&lt;&gt;"",I868,IF(AND(ISNUMBER(Journal!$G868),G868*(Journal!$G868-Journal!$E868)&lt;=0),"TP1 WRONG SIDE",IF(AND(ISNUMBER(Journal!$H868),G868*(Journal!$H868-Journal!$E868)&lt;=0),"TP2 WRONG SIDE",IF(AND(ISNUMBER(Journal!$I868),G868*(Journal!$I868-Journal!$E868)&lt;=0),"TP3 WRONG SIDE",IF(Journal!$K868="","OPEN",IF(AND(Journal!$M868&lt;&gt;"",OR(NOT(ISNUMBER(Journal!$M868)),Journal!$M868&lt;=0,Journal!$M868&gt;=1)),"TP1 % INVALID",IF(Journal!$K868="SL","OK",IF(Journal!$K868="TP",IF(ISNUMBER(Journal!$G868),"OK","TP1 MISSING"),IF(Journal!$K868="Manual exit",IF(ISNUMBER(Journal!$J868),"OK","MANUAL MISSING"),IF(Journal!$K868="TP1 + Breakeven",IF(ISNUMBER(Journal!$G868),"OK","TP1 MISSING"),IF(Journal!$K868="TP1 + Manual",IF(ISNUMBER(Journal!$G868),IF(ISNUMBER(Journal!$J868),"OK","MANUAL MISSING"),IF(ISNUMBER(Journal!$J868),"TP1 MISSING","TP1 &amp; MANUAL MISSING")),IF(Journal!$K868="Multiple TP",IF(ISNUMBER(Journal!$G868),IF(ISNUMBER(Journal!$H868),"OK","TP2 MISSING"),IF(ISNUMBER(Journal!$H868),"TP1 MISSING","TP1 &amp; TP2 MISSING")),"UNKNOWN OUTCOME")))))))))))))</f>
        <v>0</v>
      </c>
      <c r="K868">
        <f>J868="OK"</f>
        <v>0</v>
      </c>
      <c r="L868">
        <f>IF(ISNUMBER(Journal!$M868),Journal!$M868,0.5)</f>
        <v>0</v>
      </c>
      <c r="M868">
        <f>IF(NOT(K868),"",G868*IF(Journal!$K868="SL",Journal!$F868-Journal!$E868,IF(Journal!$K868="TP",Journal!$G868-Journal!$E868,IF(Journal!$K868="Manual exit",Journal!$J868-Journal!$E868,IF(Journal!$K868="TP1 + Breakeven",L868*(Journal!$G868-Journal!$E868),IF(Journal!$K868="TP1 + Manual",L868*(Journal!$G868-Journal!$E868)+(1-L868)*(Journal!$J868-Journal!$E868),(Journal!$G868+Journal!$H868+IF(ISNUMBER(Journal!$I868),Journal!$I868,0))/IF(ISNUMBER(Journal!$I868),3,2)-Journal!$E868))))))</f>
        <v>0</v>
      </c>
      <c r="N868">
        <f>IF(K868,Journal!$E868+G868*M868,"")</f>
        <v>0</v>
      </c>
      <c r="O868">
        <f>Q867</f>
        <v>0</v>
      </c>
      <c r="P868">
        <f>IF(OR(NOT(A868),I868&lt;&gt;""),"",Journal!$L868)</f>
        <v>0</v>
      </c>
      <c r="Q868">
        <f>O868+IF(K868,V868,0)</f>
        <v>0</v>
      </c>
      <c r="R868">
        <f>IF(P868="","",H868*P868*C868*D868)</f>
        <v>0</v>
      </c>
      <c r="S868">
        <f>IF(K868,M868*P868*C868*D868,"")</f>
        <v>0</v>
      </c>
      <c r="T868">
        <f>IF(K868,-IF(F868&gt;0,F868*Journal!$E868*P868*C868*D868,P868*E868),"")</f>
        <v>0</v>
      </c>
      <c r="U868">
        <f>IF(K868,IF(S868&gt;0,"W",IF(S868&lt;0,"L","B")),"")</f>
        <v>0</v>
      </c>
      <c r="V868">
        <f>IF(K868,S868+T868,"")</f>
        <v>0</v>
      </c>
      <c r="W868">
        <f>IF(K868,V868/O868,"")</f>
        <v>0</v>
      </c>
      <c r="X868">
        <f>IF(K868,M868/H868,"")</f>
        <v>0</v>
      </c>
      <c r="Y868">
        <f>IF(AND(OR(J868="OK",J868="OPEN"),ISNUMBER(Journal!$G868)),G868*(Journal!$G868-Journal!$E868)/H868,"")</f>
        <v>0</v>
      </c>
      <c r="Z868">
        <f>IF(AA868="","",IF(AND(ISNUMBER(Settings!$D$5),ISNUMBER(Settings!$E$5),IF(Settings!$D$5&lt;=Settings!$E$5,AND(AA868&gt;=Settings!$D$5,AA868&lt;Settings!$E$5),OR(AA868&gt;=Settings!$D$5,AA868&lt;Settings!$E$5))),Settings!$A$5,IF(AND(ISNUMBER(Settings!$D$6),ISNUMBER(Settings!$E$6),IF(Settings!$D$6&lt;=Settings!$E$6,AND(AA868&gt;=Settings!$D$6,AA868&lt;Settings!$E$6),OR(AA868&gt;=Settings!$D$6,AA868&lt;Settings!$E$6))),Settings!$A$6,IF(AND(ISNUMBER(Settings!$D$7),ISNUMBER(Settings!$E$7),IF(Settings!$D$7&lt;=Settings!$E$7,AND(AA868&gt;=Settings!$D$7,AA868&lt;Settings!$E$7),OR(AA868&gt;=Settings!$D$7,AA868&lt;Settings!$E$7))),Settings!$A$7,IF(AND(ISNUMBER(Settings!$D$8),ISNUMBER(Settings!$E$8),IF(Settings!$D$8&lt;=Settings!$E$8,AND(AA868&gt;=Settings!$D$8,AA868&lt;Settings!$E$8),OR(AA868&gt;=Settings!$D$8,AA868&lt;Settings!$E$8))),Settings!$A$8,IF(AND(ISNUMBER(Settings!$D$9),ISNUMBER(Settings!$E$9),IF(Settings!$D$9&lt;=Settings!$E$9,AND(AA868&gt;=Settings!$D$9,AA868&lt;Settings!$E$9),OR(AA868&gt;=Settings!$D$9,AA868&lt;Settings!$E$9))),Settings!$A$9,IF(AND(ISNUMBER(Settings!$D$10),ISNUMBER(Settings!$E$10),IF(Settings!$D$10&lt;=Settings!$E$10,AND(AA868&gt;=Settings!$D$10,AA868&lt;Settings!$E$10),OR(AA868&gt;=Settings!$D$10,AA868&lt;Settings!$E$10))),Settings!$A$10,"")))))))</f>
        <v>0</v>
      </c>
      <c r="AA868">
        <f>IF(AND(A868,ISNUMBER(Journal!$B868)),MOD(ROUND(MOD(Journal!$B868,1)*1440,0)-ROUND(Journal!$D$8*60,0),1440),"")</f>
        <v>0</v>
      </c>
      <c r="AB868">
        <f>IF(G868=1,"LONG",IF(G868=-1,"SHORT",""))</f>
        <v>0</v>
      </c>
      <c r="AC868">
        <f>AC867+IF(K868,1,0)</f>
        <v>0</v>
      </c>
      <c r="AD868">
        <f>IF(K868,AC868,"")</f>
        <v>0</v>
      </c>
      <c r="AE868">
        <f>J868="OPEN"</f>
        <v>0</v>
      </c>
      <c r="AF868">
        <f>AND(J868&lt;&gt;"",J868&lt;&gt;"OK",J868&lt;&gt;"OPEN")</f>
        <v>0</v>
      </c>
      <c r="AH868">
        <v>857</v>
      </c>
      <c r="AI868">
        <f>IF(AH868&gt;$AZ$11,"",IF(AH868=0,Journal!$D$3,INDEX($Q$11:$Q$1010,MATCH(AH868,$AD$11:$AD$1010,0))))</f>
        <v>0</v>
      </c>
      <c r="AJ868">
        <v>858</v>
      </c>
      <c r="AK868">
        <f>IF(AJ868&gt;$AZ$11,"",INDEX($P$11:$P$1010,MATCH(AJ868,$AD$11:$AD$1010,0)))</f>
        <v>0</v>
      </c>
    </row>
    <row r="869" spans="1:37">
      <c r="A869">
        <f>COUNTA(Journal!A869:M869)&gt;0</f>
        <v>0</v>
      </c>
      <c r="B869">
        <f>IF(Journal!$C869="",0,IFERROR(MATCH(Journal!$C869,Markets!$A$5:$A$154,0),0))</f>
        <v>0</v>
      </c>
      <c r="C869">
        <f>IF(B869&gt;0,INDEX(Markets!$C$5:$C$154,B869),"")</f>
        <v>0</v>
      </c>
      <c r="D869">
        <f>IF(B869&gt;0,INDEX(Markets!$F$5:$F$154,B869),"")</f>
        <v>0</v>
      </c>
      <c r="E869">
        <f>IF(B869&gt;0,IF(INDEX(Markets!$G$5:$G$154,B869)="",Journal!$D$4,INDEX(Markets!$G$5:$G$154,B869)),"")</f>
        <v>0</v>
      </c>
      <c r="F869">
        <f>IF(B869&gt;0,N(INDEX(Markets!$H$5:$H$154,B869)),0)</f>
        <v>0</v>
      </c>
      <c r="G869">
        <f>IF(Journal!$D869="LONG",1,IF(Journal!$D869="SHORT",-1,0))</f>
        <v>0</v>
      </c>
      <c r="H869">
        <f>IF(AND(ISNUMBER(Journal!$E869),ISNUMBER(Journal!$F869)),ABS(Journal!$E869-Journal!$F869),"")</f>
        <v>0</v>
      </c>
      <c r="I869">
        <f>IF(NOT(A869),"",IF(Journal!$C869="","INSTRUMENT MISSING",IF(B869=0,"UNKNOWN INSTRUMENT",IF(OR(NOT(ISNUMBER(C869)),NOT(ISNUMBER(D869))),"INSTRUMENT SPECS MISSING",IF(OR(C869&lt;=0,D869&lt;=0),"INSTRUMENT SPECS MISSING",IF(NOT(ISNUMBER(Journal!$E869)),"ENTRY MISSING",IF(NOT(ISNUMBER(Journal!$F869)),"SL MISSING",IF(Journal!$F869=Journal!$E869,"SL = ENTRY",IF(G869=0,"DIRECTION MISSING",IF(G869*(Journal!$E869-Journal!$F869)&lt;=0,"SL WRONG SIDE",IF(NOT(AND(ISNUMBER(Journal!$L869),Journal!$L869&gt;0)),IF(TRUE,"LOTS MISSING","RISK MISSING"),"")))))))))))</f>
        <v>0</v>
      </c>
      <c r="J869">
        <f>IF(NOT(A869),"",IF(I869&lt;&gt;"",I869,IF(AND(ISNUMBER(Journal!$G869),G869*(Journal!$G869-Journal!$E869)&lt;=0),"TP1 WRONG SIDE",IF(AND(ISNUMBER(Journal!$H869),G869*(Journal!$H869-Journal!$E869)&lt;=0),"TP2 WRONG SIDE",IF(AND(ISNUMBER(Journal!$I869),G869*(Journal!$I869-Journal!$E869)&lt;=0),"TP3 WRONG SIDE",IF(Journal!$K869="","OPEN",IF(AND(Journal!$M869&lt;&gt;"",OR(NOT(ISNUMBER(Journal!$M869)),Journal!$M869&lt;=0,Journal!$M869&gt;=1)),"TP1 % INVALID",IF(Journal!$K869="SL","OK",IF(Journal!$K869="TP",IF(ISNUMBER(Journal!$G869),"OK","TP1 MISSING"),IF(Journal!$K869="Manual exit",IF(ISNUMBER(Journal!$J869),"OK","MANUAL MISSING"),IF(Journal!$K869="TP1 + Breakeven",IF(ISNUMBER(Journal!$G869),"OK","TP1 MISSING"),IF(Journal!$K869="TP1 + Manual",IF(ISNUMBER(Journal!$G869),IF(ISNUMBER(Journal!$J869),"OK","MANUAL MISSING"),IF(ISNUMBER(Journal!$J869),"TP1 MISSING","TP1 &amp; MANUAL MISSING")),IF(Journal!$K869="Multiple TP",IF(ISNUMBER(Journal!$G869),IF(ISNUMBER(Journal!$H869),"OK","TP2 MISSING"),IF(ISNUMBER(Journal!$H869),"TP1 MISSING","TP1 &amp; TP2 MISSING")),"UNKNOWN OUTCOME")))))))))))))</f>
        <v>0</v>
      </c>
      <c r="K869">
        <f>J869="OK"</f>
        <v>0</v>
      </c>
      <c r="L869">
        <f>IF(ISNUMBER(Journal!$M869),Journal!$M869,0.5)</f>
        <v>0</v>
      </c>
      <c r="M869">
        <f>IF(NOT(K869),"",G869*IF(Journal!$K869="SL",Journal!$F869-Journal!$E869,IF(Journal!$K869="TP",Journal!$G869-Journal!$E869,IF(Journal!$K869="Manual exit",Journal!$J869-Journal!$E869,IF(Journal!$K869="TP1 + Breakeven",L869*(Journal!$G869-Journal!$E869),IF(Journal!$K869="TP1 + Manual",L869*(Journal!$G869-Journal!$E869)+(1-L869)*(Journal!$J869-Journal!$E869),(Journal!$G869+Journal!$H869+IF(ISNUMBER(Journal!$I869),Journal!$I869,0))/IF(ISNUMBER(Journal!$I869),3,2)-Journal!$E869))))))</f>
        <v>0</v>
      </c>
      <c r="N869">
        <f>IF(K869,Journal!$E869+G869*M869,"")</f>
        <v>0</v>
      </c>
      <c r="O869">
        <f>Q868</f>
        <v>0</v>
      </c>
      <c r="P869">
        <f>IF(OR(NOT(A869),I869&lt;&gt;""),"",Journal!$L869)</f>
        <v>0</v>
      </c>
      <c r="Q869">
        <f>O869+IF(K869,V869,0)</f>
        <v>0</v>
      </c>
      <c r="R869">
        <f>IF(P869="","",H869*P869*C869*D869)</f>
        <v>0</v>
      </c>
      <c r="S869">
        <f>IF(K869,M869*P869*C869*D869,"")</f>
        <v>0</v>
      </c>
      <c r="T869">
        <f>IF(K869,-IF(F869&gt;0,F869*Journal!$E869*P869*C869*D869,P869*E869),"")</f>
        <v>0</v>
      </c>
      <c r="U869">
        <f>IF(K869,IF(S869&gt;0,"W",IF(S869&lt;0,"L","B")),"")</f>
        <v>0</v>
      </c>
      <c r="V869">
        <f>IF(K869,S869+T869,"")</f>
        <v>0</v>
      </c>
      <c r="W869">
        <f>IF(K869,V869/O869,"")</f>
        <v>0</v>
      </c>
      <c r="X869">
        <f>IF(K869,M869/H869,"")</f>
        <v>0</v>
      </c>
      <c r="Y869">
        <f>IF(AND(OR(J869="OK",J869="OPEN"),ISNUMBER(Journal!$G869)),G869*(Journal!$G869-Journal!$E869)/H869,"")</f>
        <v>0</v>
      </c>
      <c r="Z869">
        <f>IF(AA869="","",IF(AND(ISNUMBER(Settings!$D$5),ISNUMBER(Settings!$E$5),IF(Settings!$D$5&lt;=Settings!$E$5,AND(AA869&gt;=Settings!$D$5,AA869&lt;Settings!$E$5),OR(AA869&gt;=Settings!$D$5,AA869&lt;Settings!$E$5))),Settings!$A$5,IF(AND(ISNUMBER(Settings!$D$6),ISNUMBER(Settings!$E$6),IF(Settings!$D$6&lt;=Settings!$E$6,AND(AA869&gt;=Settings!$D$6,AA869&lt;Settings!$E$6),OR(AA869&gt;=Settings!$D$6,AA869&lt;Settings!$E$6))),Settings!$A$6,IF(AND(ISNUMBER(Settings!$D$7),ISNUMBER(Settings!$E$7),IF(Settings!$D$7&lt;=Settings!$E$7,AND(AA869&gt;=Settings!$D$7,AA869&lt;Settings!$E$7),OR(AA869&gt;=Settings!$D$7,AA869&lt;Settings!$E$7))),Settings!$A$7,IF(AND(ISNUMBER(Settings!$D$8),ISNUMBER(Settings!$E$8),IF(Settings!$D$8&lt;=Settings!$E$8,AND(AA869&gt;=Settings!$D$8,AA869&lt;Settings!$E$8),OR(AA869&gt;=Settings!$D$8,AA869&lt;Settings!$E$8))),Settings!$A$8,IF(AND(ISNUMBER(Settings!$D$9),ISNUMBER(Settings!$E$9),IF(Settings!$D$9&lt;=Settings!$E$9,AND(AA869&gt;=Settings!$D$9,AA869&lt;Settings!$E$9),OR(AA869&gt;=Settings!$D$9,AA869&lt;Settings!$E$9))),Settings!$A$9,IF(AND(ISNUMBER(Settings!$D$10),ISNUMBER(Settings!$E$10),IF(Settings!$D$10&lt;=Settings!$E$10,AND(AA869&gt;=Settings!$D$10,AA869&lt;Settings!$E$10),OR(AA869&gt;=Settings!$D$10,AA869&lt;Settings!$E$10))),Settings!$A$10,"")))))))</f>
        <v>0</v>
      </c>
      <c r="AA869">
        <f>IF(AND(A869,ISNUMBER(Journal!$B869)),MOD(ROUND(MOD(Journal!$B869,1)*1440,0)-ROUND(Journal!$D$8*60,0),1440),"")</f>
        <v>0</v>
      </c>
      <c r="AB869">
        <f>IF(G869=1,"LONG",IF(G869=-1,"SHORT",""))</f>
        <v>0</v>
      </c>
      <c r="AC869">
        <f>AC868+IF(K869,1,0)</f>
        <v>0</v>
      </c>
      <c r="AD869">
        <f>IF(K869,AC869,"")</f>
        <v>0</v>
      </c>
      <c r="AE869">
        <f>J869="OPEN"</f>
        <v>0</v>
      </c>
      <c r="AF869">
        <f>AND(J869&lt;&gt;"",J869&lt;&gt;"OK",J869&lt;&gt;"OPEN")</f>
        <v>0</v>
      </c>
      <c r="AH869">
        <v>858</v>
      </c>
      <c r="AI869">
        <f>IF(AH869&gt;$AZ$11,"",IF(AH869=0,Journal!$D$3,INDEX($Q$11:$Q$1010,MATCH(AH869,$AD$11:$AD$1010,0))))</f>
        <v>0</v>
      </c>
      <c r="AJ869">
        <v>859</v>
      </c>
      <c r="AK869">
        <f>IF(AJ869&gt;$AZ$11,"",INDEX($P$11:$P$1010,MATCH(AJ869,$AD$11:$AD$1010,0)))</f>
        <v>0</v>
      </c>
    </row>
    <row r="870" spans="1:37">
      <c r="A870">
        <f>COUNTA(Journal!A870:M870)&gt;0</f>
        <v>0</v>
      </c>
      <c r="B870">
        <f>IF(Journal!$C870="",0,IFERROR(MATCH(Journal!$C870,Markets!$A$5:$A$154,0),0))</f>
        <v>0</v>
      </c>
      <c r="C870">
        <f>IF(B870&gt;0,INDEX(Markets!$C$5:$C$154,B870),"")</f>
        <v>0</v>
      </c>
      <c r="D870">
        <f>IF(B870&gt;0,INDEX(Markets!$F$5:$F$154,B870),"")</f>
        <v>0</v>
      </c>
      <c r="E870">
        <f>IF(B870&gt;0,IF(INDEX(Markets!$G$5:$G$154,B870)="",Journal!$D$4,INDEX(Markets!$G$5:$G$154,B870)),"")</f>
        <v>0</v>
      </c>
      <c r="F870">
        <f>IF(B870&gt;0,N(INDEX(Markets!$H$5:$H$154,B870)),0)</f>
        <v>0</v>
      </c>
      <c r="G870">
        <f>IF(Journal!$D870="LONG",1,IF(Journal!$D870="SHORT",-1,0))</f>
        <v>0</v>
      </c>
      <c r="H870">
        <f>IF(AND(ISNUMBER(Journal!$E870),ISNUMBER(Journal!$F870)),ABS(Journal!$E870-Journal!$F870),"")</f>
        <v>0</v>
      </c>
      <c r="I870">
        <f>IF(NOT(A870),"",IF(Journal!$C870="","INSTRUMENT MISSING",IF(B870=0,"UNKNOWN INSTRUMENT",IF(OR(NOT(ISNUMBER(C870)),NOT(ISNUMBER(D870))),"INSTRUMENT SPECS MISSING",IF(OR(C870&lt;=0,D870&lt;=0),"INSTRUMENT SPECS MISSING",IF(NOT(ISNUMBER(Journal!$E870)),"ENTRY MISSING",IF(NOT(ISNUMBER(Journal!$F870)),"SL MISSING",IF(Journal!$F870=Journal!$E870,"SL = ENTRY",IF(G870=0,"DIRECTION MISSING",IF(G870*(Journal!$E870-Journal!$F870)&lt;=0,"SL WRONG SIDE",IF(NOT(AND(ISNUMBER(Journal!$L870),Journal!$L870&gt;0)),IF(TRUE,"LOTS MISSING","RISK MISSING"),"")))))))))))</f>
        <v>0</v>
      </c>
      <c r="J870">
        <f>IF(NOT(A870),"",IF(I870&lt;&gt;"",I870,IF(AND(ISNUMBER(Journal!$G870),G870*(Journal!$G870-Journal!$E870)&lt;=0),"TP1 WRONG SIDE",IF(AND(ISNUMBER(Journal!$H870),G870*(Journal!$H870-Journal!$E870)&lt;=0),"TP2 WRONG SIDE",IF(AND(ISNUMBER(Journal!$I870),G870*(Journal!$I870-Journal!$E870)&lt;=0),"TP3 WRONG SIDE",IF(Journal!$K870="","OPEN",IF(AND(Journal!$M870&lt;&gt;"",OR(NOT(ISNUMBER(Journal!$M870)),Journal!$M870&lt;=0,Journal!$M870&gt;=1)),"TP1 % INVALID",IF(Journal!$K870="SL","OK",IF(Journal!$K870="TP",IF(ISNUMBER(Journal!$G870),"OK","TP1 MISSING"),IF(Journal!$K870="Manual exit",IF(ISNUMBER(Journal!$J870),"OK","MANUAL MISSING"),IF(Journal!$K870="TP1 + Breakeven",IF(ISNUMBER(Journal!$G870),"OK","TP1 MISSING"),IF(Journal!$K870="TP1 + Manual",IF(ISNUMBER(Journal!$G870),IF(ISNUMBER(Journal!$J870),"OK","MANUAL MISSING"),IF(ISNUMBER(Journal!$J870),"TP1 MISSING","TP1 &amp; MANUAL MISSING")),IF(Journal!$K870="Multiple TP",IF(ISNUMBER(Journal!$G870),IF(ISNUMBER(Journal!$H870),"OK","TP2 MISSING"),IF(ISNUMBER(Journal!$H870),"TP1 MISSING","TP1 &amp; TP2 MISSING")),"UNKNOWN OUTCOME")))))))))))))</f>
        <v>0</v>
      </c>
      <c r="K870">
        <f>J870="OK"</f>
        <v>0</v>
      </c>
      <c r="L870">
        <f>IF(ISNUMBER(Journal!$M870),Journal!$M870,0.5)</f>
        <v>0</v>
      </c>
      <c r="M870">
        <f>IF(NOT(K870),"",G870*IF(Journal!$K870="SL",Journal!$F870-Journal!$E870,IF(Journal!$K870="TP",Journal!$G870-Journal!$E870,IF(Journal!$K870="Manual exit",Journal!$J870-Journal!$E870,IF(Journal!$K870="TP1 + Breakeven",L870*(Journal!$G870-Journal!$E870),IF(Journal!$K870="TP1 + Manual",L870*(Journal!$G870-Journal!$E870)+(1-L870)*(Journal!$J870-Journal!$E870),(Journal!$G870+Journal!$H870+IF(ISNUMBER(Journal!$I870),Journal!$I870,0))/IF(ISNUMBER(Journal!$I870),3,2)-Journal!$E870))))))</f>
        <v>0</v>
      </c>
      <c r="N870">
        <f>IF(K870,Journal!$E870+G870*M870,"")</f>
        <v>0</v>
      </c>
      <c r="O870">
        <f>Q869</f>
        <v>0</v>
      </c>
      <c r="P870">
        <f>IF(OR(NOT(A870),I870&lt;&gt;""),"",Journal!$L870)</f>
        <v>0</v>
      </c>
      <c r="Q870">
        <f>O870+IF(K870,V870,0)</f>
        <v>0</v>
      </c>
      <c r="R870">
        <f>IF(P870="","",H870*P870*C870*D870)</f>
        <v>0</v>
      </c>
      <c r="S870">
        <f>IF(K870,M870*P870*C870*D870,"")</f>
        <v>0</v>
      </c>
      <c r="T870">
        <f>IF(K870,-IF(F870&gt;0,F870*Journal!$E870*P870*C870*D870,P870*E870),"")</f>
        <v>0</v>
      </c>
      <c r="U870">
        <f>IF(K870,IF(S870&gt;0,"W",IF(S870&lt;0,"L","B")),"")</f>
        <v>0</v>
      </c>
      <c r="V870">
        <f>IF(K870,S870+T870,"")</f>
        <v>0</v>
      </c>
      <c r="W870">
        <f>IF(K870,V870/O870,"")</f>
        <v>0</v>
      </c>
      <c r="X870">
        <f>IF(K870,M870/H870,"")</f>
        <v>0</v>
      </c>
      <c r="Y870">
        <f>IF(AND(OR(J870="OK",J870="OPEN"),ISNUMBER(Journal!$G870)),G870*(Journal!$G870-Journal!$E870)/H870,"")</f>
        <v>0</v>
      </c>
      <c r="Z870">
        <f>IF(AA870="","",IF(AND(ISNUMBER(Settings!$D$5),ISNUMBER(Settings!$E$5),IF(Settings!$D$5&lt;=Settings!$E$5,AND(AA870&gt;=Settings!$D$5,AA870&lt;Settings!$E$5),OR(AA870&gt;=Settings!$D$5,AA870&lt;Settings!$E$5))),Settings!$A$5,IF(AND(ISNUMBER(Settings!$D$6),ISNUMBER(Settings!$E$6),IF(Settings!$D$6&lt;=Settings!$E$6,AND(AA870&gt;=Settings!$D$6,AA870&lt;Settings!$E$6),OR(AA870&gt;=Settings!$D$6,AA870&lt;Settings!$E$6))),Settings!$A$6,IF(AND(ISNUMBER(Settings!$D$7),ISNUMBER(Settings!$E$7),IF(Settings!$D$7&lt;=Settings!$E$7,AND(AA870&gt;=Settings!$D$7,AA870&lt;Settings!$E$7),OR(AA870&gt;=Settings!$D$7,AA870&lt;Settings!$E$7))),Settings!$A$7,IF(AND(ISNUMBER(Settings!$D$8),ISNUMBER(Settings!$E$8),IF(Settings!$D$8&lt;=Settings!$E$8,AND(AA870&gt;=Settings!$D$8,AA870&lt;Settings!$E$8),OR(AA870&gt;=Settings!$D$8,AA870&lt;Settings!$E$8))),Settings!$A$8,IF(AND(ISNUMBER(Settings!$D$9),ISNUMBER(Settings!$E$9),IF(Settings!$D$9&lt;=Settings!$E$9,AND(AA870&gt;=Settings!$D$9,AA870&lt;Settings!$E$9),OR(AA870&gt;=Settings!$D$9,AA870&lt;Settings!$E$9))),Settings!$A$9,IF(AND(ISNUMBER(Settings!$D$10),ISNUMBER(Settings!$E$10),IF(Settings!$D$10&lt;=Settings!$E$10,AND(AA870&gt;=Settings!$D$10,AA870&lt;Settings!$E$10),OR(AA870&gt;=Settings!$D$10,AA870&lt;Settings!$E$10))),Settings!$A$10,"")))))))</f>
        <v>0</v>
      </c>
      <c r="AA870">
        <f>IF(AND(A870,ISNUMBER(Journal!$B870)),MOD(ROUND(MOD(Journal!$B870,1)*1440,0)-ROUND(Journal!$D$8*60,0),1440),"")</f>
        <v>0</v>
      </c>
      <c r="AB870">
        <f>IF(G870=1,"LONG",IF(G870=-1,"SHORT",""))</f>
        <v>0</v>
      </c>
      <c r="AC870">
        <f>AC869+IF(K870,1,0)</f>
        <v>0</v>
      </c>
      <c r="AD870">
        <f>IF(K870,AC870,"")</f>
        <v>0</v>
      </c>
      <c r="AE870">
        <f>J870="OPEN"</f>
        <v>0</v>
      </c>
      <c r="AF870">
        <f>AND(J870&lt;&gt;"",J870&lt;&gt;"OK",J870&lt;&gt;"OPEN")</f>
        <v>0</v>
      </c>
      <c r="AH870">
        <v>859</v>
      </c>
      <c r="AI870">
        <f>IF(AH870&gt;$AZ$11,"",IF(AH870=0,Journal!$D$3,INDEX($Q$11:$Q$1010,MATCH(AH870,$AD$11:$AD$1010,0))))</f>
        <v>0</v>
      </c>
      <c r="AJ870">
        <v>860</v>
      </c>
      <c r="AK870">
        <f>IF(AJ870&gt;$AZ$11,"",INDEX($P$11:$P$1010,MATCH(AJ870,$AD$11:$AD$1010,0)))</f>
        <v>0</v>
      </c>
    </row>
    <row r="871" spans="1:37">
      <c r="A871">
        <f>COUNTA(Journal!A871:M871)&gt;0</f>
        <v>0</v>
      </c>
      <c r="B871">
        <f>IF(Journal!$C871="",0,IFERROR(MATCH(Journal!$C871,Markets!$A$5:$A$154,0),0))</f>
        <v>0</v>
      </c>
      <c r="C871">
        <f>IF(B871&gt;0,INDEX(Markets!$C$5:$C$154,B871),"")</f>
        <v>0</v>
      </c>
      <c r="D871">
        <f>IF(B871&gt;0,INDEX(Markets!$F$5:$F$154,B871),"")</f>
        <v>0</v>
      </c>
      <c r="E871">
        <f>IF(B871&gt;0,IF(INDEX(Markets!$G$5:$G$154,B871)="",Journal!$D$4,INDEX(Markets!$G$5:$G$154,B871)),"")</f>
        <v>0</v>
      </c>
      <c r="F871">
        <f>IF(B871&gt;0,N(INDEX(Markets!$H$5:$H$154,B871)),0)</f>
        <v>0</v>
      </c>
      <c r="G871">
        <f>IF(Journal!$D871="LONG",1,IF(Journal!$D871="SHORT",-1,0))</f>
        <v>0</v>
      </c>
      <c r="H871">
        <f>IF(AND(ISNUMBER(Journal!$E871),ISNUMBER(Journal!$F871)),ABS(Journal!$E871-Journal!$F871),"")</f>
        <v>0</v>
      </c>
      <c r="I871">
        <f>IF(NOT(A871),"",IF(Journal!$C871="","INSTRUMENT MISSING",IF(B871=0,"UNKNOWN INSTRUMENT",IF(OR(NOT(ISNUMBER(C871)),NOT(ISNUMBER(D871))),"INSTRUMENT SPECS MISSING",IF(OR(C871&lt;=0,D871&lt;=0),"INSTRUMENT SPECS MISSING",IF(NOT(ISNUMBER(Journal!$E871)),"ENTRY MISSING",IF(NOT(ISNUMBER(Journal!$F871)),"SL MISSING",IF(Journal!$F871=Journal!$E871,"SL = ENTRY",IF(G871=0,"DIRECTION MISSING",IF(G871*(Journal!$E871-Journal!$F871)&lt;=0,"SL WRONG SIDE",IF(NOT(AND(ISNUMBER(Journal!$L871),Journal!$L871&gt;0)),IF(TRUE,"LOTS MISSING","RISK MISSING"),"")))))))))))</f>
        <v>0</v>
      </c>
      <c r="J871">
        <f>IF(NOT(A871),"",IF(I871&lt;&gt;"",I871,IF(AND(ISNUMBER(Journal!$G871),G871*(Journal!$G871-Journal!$E871)&lt;=0),"TP1 WRONG SIDE",IF(AND(ISNUMBER(Journal!$H871),G871*(Journal!$H871-Journal!$E871)&lt;=0),"TP2 WRONG SIDE",IF(AND(ISNUMBER(Journal!$I871),G871*(Journal!$I871-Journal!$E871)&lt;=0),"TP3 WRONG SIDE",IF(Journal!$K871="","OPEN",IF(AND(Journal!$M871&lt;&gt;"",OR(NOT(ISNUMBER(Journal!$M871)),Journal!$M871&lt;=0,Journal!$M871&gt;=1)),"TP1 % INVALID",IF(Journal!$K871="SL","OK",IF(Journal!$K871="TP",IF(ISNUMBER(Journal!$G871),"OK","TP1 MISSING"),IF(Journal!$K871="Manual exit",IF(ISNUMBER(Journal!$J871),"OK","MANUAL MISSING"),IF(Journal!$K871="TP1 + Breakeven",IF(ISNUMBER(Journal!$G871),"OK","TP1 MISSING"),IF(Journal!$K871="TP1 + Manual",IF(ISNUMBER(Journal!$G871),IF(ISNUMBER(Journal!$J871),"OK","MANUAL MISSING"),IF(ISNUMBER(Journal!$J871),"TP1 MISSING","TP1 &amp; MANUAL MISSING")),IF(Journal!$K871="Multiple TP",IF(ISNUMBER(Journal!$G871),IF(ISNUMBER(Journal!$H871),"OK","TP2 MISSING"),IF(ISNUMBER(Journal!$H871),"TP1 MISSING","TP1 &amp; TP2 MISSING")),"UNKNOWN OUTCOME")))))))))))))</f>
        <v>0</v>
      </c>
      <c r="K871">
        <f>J871="OK"</f>
        <v>0</v>
      </c>
      <c r="L871">
        <f>IF(ISNUMBER(Journal!$M871),Journal!$M871,0.5)</f>
        <v>0</v>
      </c>
      <c r="M871">
        <f>IF(NOT(K871),"",G871*IF(Journal!$K871="SL",Journal!$F871-Journal!$E871,IF(Journal!$K871="TP",Journal!$G871-Journal!$E871,IF(Journal!$K871="Manual exit",Journal!$J871-Journal!$E871,IF(Journal!$K871="TP1 + Breakeven",L871*(Journal!$G871-Journal!$E871),IF(Journal!$K871="TP1 + Manual",L871*(Journal!$G871-Journal!$E871)+(1-L871)*(Journal!$J871-Journal!$E871),(Journal!$G871+Journal!$H871+IF(ISNUMBER(Journal!$I871),Journal!$I871,0))/IF(ISNUMBER(Journal!$I871),3,2)-Journal!$E871))))))</f>
        <v>0</v>
      </c>
      <c r="N871">
        <f>IF(K871,Journal!$E871+G871*M871,"")</f>
        <v>0</v>
      </c>
      <c r="O871">
        <f>Q870</f>
        <v>0</v>
      </c>
      <c r="P871">
        <f>IF(OR(NOT(A871),I871&lt;&gt;""),"",Journal!$L871)</f>
        <v>0</v>
      </c>
      <c r="Q871">
        <f>O871+IF(K871,V871,0)</f>
        <v>0</v>
      </c>
      <c r="R871">
        <f>IF(P871="","",H871*P871*C871*D871)</f>
        <v>0</v>
      </c>
      <c r="S871">
        <f>IF(K871,M871*P871*C871*D871,"")</f>
        <v>0</v>
      </c>
      <c r="T871">
        <f>IF(K871,-IF(F871&gt;0,F871*Journal!$E871*P871*C871*D871,P871*E871),"")</f>
        <v>0</v>
      </c>
      <c r="U871">
        <f>IF(K871,IF(S871&gt;0,"W",IF(S871&lt;0,"L","B")),"")</f>
        <v>0</v>
      </c>
      <c r="V871">
        <f>IF(K871,S871+T871,"")</f>
        <v>0</v>
      </c>
      <c r="W871">
        <f>IF(K871,V871/O871,"")</f>
        <v>0</v>
      </c>
      <c r="X871">
        <f>IF(K871,M871/H871,"")</f>
        <v>0</v>
      </c>
      <c r="Y871">
        <f>IF(AND(OR(J871="OK",J871="OPEN"),ISNUMBER(Journal!$G871)),G871*(Journal!$G871-Journal!$E871)/H871,"")</f>
        <v>0</v>
      </c>
      <c r="Z871">
        <f>IF(AA871="","",IF(AND(ISNUMBER(Settings!$D$5),ISNUMBER(Settings!$E$5),IF(Settings!$D$5&lt;=Settings!$E$5,AND(AA871&gt;=Settings!$D$5,AA871&lt;Settings!$E$5),OR(AA871&gt;=Settings!$D$5,AA871&lt;Settings!$E$5))),Settings!$A$5,IF(AND(ISNUMBER(Settings!$D$6),ISNUMBER(Settings!$E$6),IF(Settings!$D$6&lt;=Settings!$E$6,AND(AA871&gt;=Settings!$D$6,AA871&lt;Settings!$E$6),OR(AA871&gt;=Settings!$D$6,AA871&lt;Settings!$E$6))),Settings!$A$6,IF(AND(ISNUMBER(Settings!$D$7),ISNUMBER(Settings!$E$7),IF(Settings!$D$7&lt;=Settings!$E$7,AND(AA871&gt;=Settings!$D$7,AA871&lt;Settings!$E$7),OR(AA871&gt;=Settings!$D$7,AA871&lt;Settings!$E$7))),Settings!$A$7,IF(AND(ISNUMBER(Settings!$D$8),ISNUMBER(Settings!$E$8),IF(Settings!$D$8&lt;=Settings!$E$8,AND(AA871&gt;=Settings!$D$8,AA871&lt;Settings!$E$8),OR(AA871&gt;=Settings!$D$8,AA871&lt;Settings!$E$8))),Settings!$A$8,IF(AND(ISNUMBER(Settings!$D$9),ISNUMBER(Settings!$E$9),IF(Settings!$D$9&lt;=Settings!$E$9,AND(AA871&gt;=Settings!$D$9,AA871&lt;Settings!$E$9),OR(AA871&gt;=Settings!$D$9,AA871&lt;Settings!$E$9))),Settings!$A$9,IF(AND(ISNUMBER(Settings!$D$10),ISNUMBER(Settings!$E$10),IF(Settings!$D$10&lt;=Settings!$E$10,AND(AA871&gt;=Settings!$D$10,AA871&lt;Settings!$E$10),OR(AA871&gt;=Settings!$D$10,AA871&lt;Settings!$E$10))),Settings!$A$10,"")))))))</f>
        <v>0</v>
      </c>
      <c r="AA871">
        <f>IF(AND(A871,ISNUMBER(Journal!$B871)),MOD(ROUND(MOD(Journal!$B871,1)*1440,0)-ROUND(Journal!$D$8*60,0),1440),"")</f>
        <v>0</v>
      </c>
      <c r="AB871">
        <f>IF(G871=1,"LONG",IF(G871=-1,"SHORT",""))</f>
        <v>0</v>
      </c>
      <c r="AC871">
        <f>AC870+IF(K871,1,0)</f>
        <v>0</v>
      </c>
      <c r="AD871">
        <f>IF(K871,AC871,"")</f>
        <v>0</v>
      </c>
      <c r="AE871">
        <f>J871="OPEN"</f>
        <v>0</v>
      </c>
      <c r="AF871">
        <f>AND(J871&lt;&gt;"",J871&lt;&gt;"OK",J871&lt;&gt;"OPEN")</f>
        <v>0</v>
      </c>
      <c r="AH871">
        <v>860</v>
      </c>
      <c r="AI871">
        <f>IF(AH871&gt;$AZ$11,"",IF(AH871=0,Journal!$D$3,INDEX($Q$11:$Q$1010,MATCH(AH871,$AD$11:$AD$1010,0))))</f>
        <v>0</v>
      </c>
      <c r="AJ871">
        <v>861</v>
      </c>
      <c r="AK871">
        <f>IF(AJ871&gt;$AZ$11,"",INDEX($P$11:$P$1010,MATCH(AJ871,$AD$11:$AD$1010,0)))</f>
        <v>0</v>
      </c>
    </row>
    <row r="872" spans="1:37">
      <c r="A872">
        <f>COUNTA(Journal!A872:M872)&gt;0</f>
        <v>0</v>
      </c>
      <c r="B872">
        <f>IF(Journal!$C872="",0,IFERROR(MATCH(Journal!$C872,Markets!$A$5:$A$154,0),0))</f>
        <v>0</v>
      </c>
      <c r="C872">
        <f>IF(B872&gt;0,INDEX(Markets!$C$5:$C$154,B872),"")</f>
        <v>0</v>
      </c>
      <c r="D872">
        <f>IF(B872&gt;0,INDEX(Markets!$F$5:$F$154,B872),"")</f>
        <v>0</v>
      </c>
      <c r="E872">
        <f>IF(B872&gt;0,IF(INDEX(Markets!$G$5:$G$154,B872)="",Journal!$D$4,INDEX(Markets!$G$5:$G$154,B872)),"")</f>
        <v>0</v>
      </c>
      <c r="F872">
        <f>IF(B872&gt;0,N(INDEX(Markets!$H$5:$H$154,B872)),0)</f>
        <v>0</v>
      </c>
      <c r="G872">
        <f>IF(Journal!$D872="LONG",1,IF(Journal!$D872="SHORT",-1,0))</f>
        <v>0</v>
      </c>
      <c r="H872">
        <f>IF(AND(ISNUMBER(Journal!$E872),ISNUMBER(Journal!$F872)),ABS(Journal!$E872-Journal!$F872),"")</f>
        <v>0</v>
      </c>
      <c r="I872">
        <f>IF(NOT(A872),"",IF(Journal!$C872="","INSTRUMENT MISSING",IF(B872=0,"UNKNOWN INSTRUMENT",IF(OR(NOT(ISNUMBER(C872)),NOT(ISNUMBER(D872))),"INSTRUMENT SPECS MISSING",IF(OR(C872&lt;=0,D872&lt;=0),"INSTRUMENT SPECS MISSING",IF(NOT(ISNUMBER(Journal!$E872)),"ENTRY MISSING",IF(NOT(ISNUMBER(Journal!$F872)),"SL MISSING",IF(Journal!$F872=Journal!$E872,"SL = ENTRY",IF(G872=0,"DIRECTION MISSING",IF(G872*(Journal!$E872-Journal!$F872)&lt;=0,"SL WRONG SIDE",IF(NOT(AND(ISNUMBER(Journal!$L872),Journal!$L872&gt;0)),IF(TRUE,"LOTS MISSING","RISK MISSING"),"")))))))))))</f>
        <v>0</v>
      </c>
      <c r="J872">
        <f>IF(NOT(A872),"",IF(I872&lt;&gt;"",I872,IF(AND(ISNUMBER(Journal!$G872),G872*(Journal!$G872-Journal!$E872)&lt;=0),"TP1 WRONG SIDE",IF(AND(ISNUMBER(Journal!$H872),G872*(Journal!$H872-Journal!$E872)&lt;=0),"TP2 WRONG SIDE",IF(AND(ISNUMBER(Journal!$I872),G872*(Journal!$I872-Journal!$E872)&lt;=0),"TP3 WRONG SIDE",IF(Journal!$K872="","OPEN",IF(AND(Journal!$M872&lt;&gt;"",OR(NOT(ISNUMBER(Journal!$M872)),Journal!$M872&lt;=0,Journal!$M872&gt;=1)),"TP1 % INVALID",IF(Journal!$K872="SL","OK",IF(Journal!$K872="TP",IF(ISNUMBER(Journal!$G872),"OK","TP1 MISSING"),IF(Journal!$K872="Manual exit",IF(ISNUMBER(Journal!$J872),"OK","MANUAL MISSING"),IF(Journal!$K872="TP1 + Breakeven",IF(ISNUMBER(Journal!$G872),"OK","TP1 MISSING"),IF(Journal!$K872="TP1 + Manual",IF(ISNUMBER(Journal!$G872),IF(ISNUMBER(Journal!$J872),"OK","MANUAL MISSING"),IF(ISNUMBER(Journal!$J872),"TP1 MISSING","TP1 &amp; MANUAL MISSING")),IF(Journal!$K872="Multiple TP",IF(ISNUMBER(Journal!$G872),IF(ISNUMBER(Journal!$H872),"OK","TP2 MISSING"),IF(ISNUMBER(Journal!$H872),"TP1 MISSING","TP1 &amp; TP2 MISSING")),"UNKNOWN OUTCOME")))))))))))))</f>
        <v>0</v>
      </c>
      <c r="K872">
        <f>J872="OK"</f>
        <v>0</v>
      </c>
      <c r="L872">
        <f>IF(ISNUMBER(Journal!$M872),Journal!$M872,0.5)</f>
        <v>0</v>
      </c>
      <c r="M872">
        <f>IF(NOT(K872),"",G872*IF(Journal!$K872="SL",Journal!$F872-Journal!$E872,IF(Journal!$K872="TP",Journal!$G872-Journal!$E872,IF(Journal!$K872="Manual exit",Journal!$J872-Journal!$E872,IF(Journal!$K872="TP1 + Breakeven",L872*(Journal!$G872-Journal!$E872),IF(Journal!$K872="TP1 + Manual",L872*(Journal!$G872-Journal!$E872)+(1-L872)*(Journal!$J872-Journal!$E872),(Journal!$G872+Journal!$H872+IF(ISNUMBER(Journal!$I872),Journal!$I872,0))/IF(ISNUMBER(Journal!$I872),3,2)-Journal!$E872))))))</f>
        <v>0</v>
      </c>
      <c r="N872">
        <f>IF(K872,Journal!$E872+G872*M872,"")</f>
        <v>0</v>
      </c>
      <c r="O872">
        <f>Q871</f>
        <v>0</v>
      </c>
      <c r="P872">
        <f>IF(OR(NOT(A872),I872&lt;&gt;""),"",Journal!$L872)</f>
        <v>0</v>
      </c>
      <c r="Q872">
        <f>O872+IF(K872,V872,0)</f>
        <v>0</v>
      </c>
      <c r="R872">
        <f>IF(P872="","",H872*P872*C872*D872)</f>
        <v>0</v>
      </c>
      <c r="S872">
        <f>IF(K872,M872*P872*C872*D872,"")</f>
        <v>0</v>
      </c>
      <c r="T872">
        <f>IF(K872,-IF(F872&gt;0,F872*Journal!$E872*P872*C872*D872,P872*E872),"")</f>
        <v>0</v>
      </c>
      <c r="U872">
        <f>IF(K872,IF(S872&gt;0,"W",IF(S872&lt;0,"L","B")),"")</f>
        <v>0</v>
      </c>
      <c r="V872">
        <f>IF(K872,S872+T872,"")</f>
        <v>0</v>
      </c>
      <c r="W872">
        <f>IF(K872,V872/O872,"")</f>
        <v>0</v>
      </c>
      <c r="X872">
        <f>IF(K872,M872/H872,"")</f>
        <v>0</v>
      </c>
      <c r="Y872">
        <f>IF(AND(OR(J872="OK",J872="OPEN"),ISNUMBER(Journal!$G872)),G872*(Journal!$G872-Journal!$E872)/H872,"")</f>
        <v>0</v>
      </c>
      <c r="Z872">
        <f>IF(AA872="","",IF(AND(ISNUMBER(Settings!$D$5),ISNUMBER(Settings!$E$5),IF(Settings!$D$5&lt;=Settings!$E$5,AND(AA872&gt;=Settings!$D$5,AA872&lt;Settings!$E$5),OR(AA872&gt;=Settings!$D$5,AA872&lt;Settings!$E$5))),Settings!$A$5,IF(AND(ISNUMBER(Settings!$D$6),ISNUMBER(Settings!$E$6),IF(Settings!$D$6&lt;=Settings!$E$6,AND(AA872&gt;=Settings!$D$6,AA872&lt;Settings!$E$6),OR(AA872&gt;=Settings!$D$6,AA872&lt;Settings!$E$6))),Settings!$A$6,IF(AND(ISNUMBER(Settings!$D$7),ISNUMBER(Settings!$E$7),IF(Settings!$D$7&lt;=Settings!$E$7,AND(AA872&gt;=Settings!$D$7,AA872&lt;Settings!$E$7),OR(AA872&gt;=Settings!$D$7,AA872&lt;Settings!$E$7))),Settings!$A$7,IF(AND(ISNUMBER(Settings!$D$8),ISNUMBER(Settings!$E$8),IF(Settings!$D$8&lt;=Settings!$E$8,AND(AA872&gt;=Settings!$D$8,AA872&lt;Settings!$E$8),OR(AA872&gt;=Settings!$D$8,AA872&lt;Settings!$E$8))),Settings!$A$8,IF(AND(ISNUMBER(Settings!$D$9),ISNUMBER(Settings!$E$9),IF(Settings!$D$9&lt;=Settings!$E$9,AND(AA872&gt;=Settings!$D$9,AA872&lt;Settings!$E$9),OR(AA872&gt;=Settings!$D$9,AA872&lt;Settings!$E$9))),Settings!$A$9,IF(AND(ISNUMBER(Settings!$D$10),ISNUMBER(Settings!$E$10),IF(Settings!$D$10&lt;=Settings!$E$10,AND(AA872&gt;=Settings!$D$10,AA872&lt;Settings!$E$10),OR(AA872&gt;=Settings!$D$10,AA872&lt;Settings!$E$10))),Settings!$A$10,"")))))))</f>
        <v>0</v>
      </c>
      <c r="AA872">
        <f>IF(AND(A872,ISNUMBER(Journal!$B872)),MOD(ROUND(MOD(Journal!$B872,1)*1440,0)-ROUND(Journal!$D$8*60,0),1440),"")</f>
        <v>0</v>
      </c>
      <c r="AB872">
        <f>IF(G872=1,"LONG",IF(G872=-1,"SHORT",""))</f>
        <v>0</v>
      </c>
      <c r="AC872">
        <f>AC871+IF(K872,1,0)</f>
        <v>0</v>
      </c>
      <c r="AD872">
        <f>IF(K872,AC872,"")</f>
        <v>0</v>
      </c>
      <c r="AE872">
        <f>J872="OPEN"</f>
        <v>0</v>
      </c>
      <c r="AF872">
        <f>AND(J872&lt;&gt;"",J872&lt;&gt;"OK",J872&lt;&gt;"OPEN")</f>
        <v>0</v>
      </c>
      <c r="AH872">
        <v>861</v>
      </c>
      <c r="AI872">
        <f>IF(AH872&gt;$AZ$11,"",IF(AH872=0,Journal!$D$3,INDEX($Q$11:$Q$1010,MATCH(AH872,$AD$11:$AD$1010,0))))</f>
        <v>0</v>
      </c>
      <c r="AJ872">
        <v>862</v>
      </c>
      <c r="AK872">
        <f>IF(AJ872&gt;$AZ$11,"",INDEX($P$11:$P$1010,MATCH(AJ872,$AD$11:$AD$1010,0)))</f>
        <v>0</v>
      </c>
    </row>
    <row r="873" spans="1:37">
      <c r="A873">
        <f>COUNTA(Journal!A873:M873)&gt;0</f>
        <v>0</v>
      </c>
      <c r="B873">
        <f>IF(Journal!$C873="",0,IFERROR(MATCH(Journal!$C873,Markets!$A$5:$A$154,0),0))</f>
        <v>0</v>
      </c>
      <c r="C873">
        <f>IF(B873&gt;0,INDEX(Markets!$C$5:$C$154,B873),"")</f>
        <v>0</v>
      </c>
      <c r="D873">
        <f>IF(B873&gt;0,INDEX(Markets!$F$5:$F$154,B873),"")</f>
        <v>0</v>
      </c>
      <c r="E873">
        <f>IF(B873&gt;0,IF(INDEX(Markets!$G$5:$G$154,B873)="",Journal!$D$4,INDEX(Markets!$G$5:$G$154,B873)),"")</f>
        <v>0</v>
      </c>
      <c r="F873">
        <f>IF(B873&gt;0,N(INDEX(Markets!$H$5:$H$154,B873)),0)</f>
        <v>0</v>
      </c>
      <c r="G873">
        <f>IF(Journal!$D873="LONG",1,IF(Journal!$D873="SHORT",-1,0))</f>
        <v>0</v>
      </c>
      <c r="H873">
        <f>IF(AND(ISNUMBER(Journal!$E873),ISNUMBER(Journal!$F873)),ABS(Journal!$E873-Journal!$F873),"")</f>
        <v>0</v>
      </c>
      <c r="I873">
        <f>IF(NOT(A873),"",IF(Journal!$C873="","INSTRUMENT MISSING",IF(B873=0,"UNKNOWN INSTRUMENT",IF(OR(NOT(ISNUMBER(C873)),NOT(ISNUMBER(D873))),"INSTRUMENT SPECS MISSING",IF(OR(C873&lt;=0,D873&lt;=0),"INSTRUMENT SPECS MISSING",IF(NOT(ISNUMBER(Journal!$E873)),"ENTRY MISSING",IF(NOT(ISNUMBER(Journal!$F873)),"SL MISSING",IF(Journal!$F873=Journal!$E873,"SL = ENTRY",IF(G873=0,"DIRECTION MISSING",IF(G873*(Journal!$E873-Journal!$F873)&lt;=0,"SL WRONG SIDE",IF(NOT(AND(ISNUMBER(Journal!$L873),Journal!$L873&gt;0)),IF(TRUE,"LOTS MISSING","RISK MISSING"),"")))))))))))</f>
        <v>0</v>
      </c>
      <c r="J873">
        <f>IF(NOT(A873),"",IF(I873&lt;&gt;"",I873,IF(AND(ISNUMBER(Journal!$G873),G873*(Journal!$G873-Journal!$E873)&lt;=0),"TP1 WRONG SIDE",IF(AND(ISNUMBER(Journal!$H873),G873*(Journal!$H873-Journal!$E873)&lt;=0),"TP2 WRONG SIDE",IF(AND(ISNUMBER(Journal!$I873),G873*(Journal!$I873-Journal!$E873)&lt;=0),"TP3 WRONG SIDE",IF(Journal!$K873="","OPEN",IF(AND(Journal!$M873&lt;&gt;"",OR(NOT(ISNUMBER(Journal!$M873)),Journal!$M873&lt;=0,Journal!$M873&gt;=1)),"TP1 % INVALID",IF(Journal!$K873="SL","OK",IF(Journal!$K873="TP",IF(ISNUMBER(Journal!$G873),"OK","TP1 MISSING"),IF(Journal!$K873="Manual exit",IF(ISNUMBER(Journal!$J873),"OK","MANUAL MISSING"),IF(Journal!$K873="TP1 + Breakeven",IF(ISNUMBER(Journal!$G873),"OK","TP1 MISSING"),IF(Journal!$K873="TP1 + Manual",IF(ISNUMBER(Journal!$G873),IF(ISNUMBER(Journal!$J873),"OK","MANUAL MISSING"),IF(ISNUMBER(Journal!$J873),"TP1 MISSING","TP1 &amp; MANUAL MISSING")),IF(Journal!$K873="Multiple TP",IF(ISNUMBER(Journal!$G873),IF(ISNUMBER(Journal!$H873),"OK","TP2 MISSING"),IF(ISNUMBER(Journal!$H873),"TP1 MISSING","TP1 &amp; TP2 MISSING")),"UNKNOWN OUTCOME")))))))))))))</f>
        <v>0</v>
      </c>
      <c r="K873">
        <f>J873="OK"</f>
        <v>0</v>
      </c>
      <c r="L873">
        <f>IF(ISNUMBER(Journal!$M873),Journal!$M873,0.5)</f>
        <v>0</v>
      </c>
      <c r="M873">
        <f>IF(NOT(K873),"",G873*IF(Journal!$K873="SL",Journal!$F873-Journal!$E873,IF(Journal!$K873="TP",Journal!$G873-Journal!$E873,IF(Journal!$K873="Manual exit",Journal!$J873-Journal!$E873,IF(Journal!$K873="TP1 + Breakeven",L873*(Journal!$G873-Journal!$E873),IF(Journal!$K873="TP1 + Manual",L873*(Journal!$G873-Journal!$E873)+(1-L873)*(Journal!$J873-Journal!$E873),(Journal!$G873+Journal!$H873+IF(ISNUMBER(Journal!$I873),Journal!$I873,0))/IF(ISNUMBER(Journal!$I873),3,2)-Journal!$E873))))))</f>
        <v>0</v>
      </c>
      <c r="N873">
        <f>IF(K873,Journal!$E873+G873*M873,"")</f>
        <v>0</v>
      </c>
      <c r="O873">
        <f>Q872</f>
        <v>0</v>
      </c>
      <c r="P873">
        <f>IF(OR(NOT(A873),I873&lt;&gt;""),"",Journal!$L873)</f>
        <v>0</v>
      </c>
      <c r="Q873">
        <f>O873+IF(K873,V873,0)</f>
        <v>0</v>
      </c>
      <c r="R873">
        <f>IF(P873="","",H873*P873*C873*D873)</f>
        <v>0</v>
      </c>
      <c r="S873">
        <f>IF(K873,M873*P873*C873*D873,"")</f>
        <v>0</v>
      </c>
      <c r="T873">
        <f>IF(K873,-IF(F873&gt;0,F873*Journal!$E873*P873*C873*D873,P873*E873),"")</f>
        <v>0</v>
      </c>
      <c r="U873">
        <f>IF(K873,IF(S873&gt;0,"W",IF(S873&lt;0,"L","B")),"")</f>
        <v>0</v>
      </c>
      <c r="V873">
        <f>IF(K873,S873+T873,"")</f>
        <v>0</v>
      </c>
      <c r="W873">
        <f>IF(K873,V873/O873,"")</f>
        <v>0</v>
      </c>
      <c r="X873">
        <f>IF(K873,M873/H873,"")</f>
        <v>0</v>
      </c>
      <c r="Y873">
        <f>IF(AND(OR(J873="OK",J873="OPEN"),ISNUMBER(Journal!$G873)),G873*(Journal!$G873-Journal!$E873)/H873,"")</f>
        <v>0</v>
      </c>
      <c r="Z873">
        <f>IF(AA873="","",IF(AND(ISNUMBER(Settings!$D$5),ISNUMBER(Settings!$E$5),IF(Settings!$D$5&lt;=Settings!$E$5,AND(AA873&gt;=Settings!$D$5,AA873&lt;Settings!$E$5),OR(AA873&gt;=Settings!$D$5,AA873&lt;Settings!$E$5))),Settings!$A$5,IF(AND(ISNUMBER(Settings!$D$6),ISNUMBER(Settings!$E$6),IF(Settings!$D$6&lt;=Settings!$E$6,AND(AA873&gt;=Settings!$D$6,AA873&lt;Settings!$E$6),OR(AA873&gt;=Settings!$D$6,AA873&lt;Settings!$E$6))),Settings!$A$6,IF(AND(ISNUMBER(Settings!$D$7),ISNUMBER(Settings!$E$7),IF(Settings!$D$7&lt;=Settings!$E$7,AND(AA873&gt;=Settings!$D$7,AA873&lt;Settings!$E$7),OR(AA873&gt;=Settings!$D$7,AA873&lt;Settings!$E$7))),Settings!$A$7,IF(AND(ISNUMBER(Settings!$D$8),ISNUMBER(Settings!$E$8),IF(Settings!$D$8&lt;=Settings!$E$8,AND(AA873&gt;=Settings!$D$8,AA873&lt;Settings!$E$8),OR(AA873&gt;=Settings!$D$8,AA873&lt;Settings!$E$8))),Settings!$A$8,IF(AND(ISNUMBER(Settings!$D$9),ISNUMBER(Settings!$E$9),IF(Settings!$D$9&lt;=Settings!$E$9,AND(AA873&gt;=Settings!$D$9,AA873&lt;Settings!$E$9),OR(AA873&gt;=Settings!$D$9,AA873&lt;Settings!$E$9))),Settings!$A$9,IF(AND(ISNUMBER(Settings!$D$10),ISNUMBER(Settings!$E$10),IF(Settings!$D$10&lt;=Settings!$E$10,AND(AA873&gt;=Settings!$D$10,AA873&lt;Settings!$E$10),OR(AA873&gt;=Settings!$D$10,AA873&lt;Settings!$E$10))),Settings!$A$10,"")))))))</f>
        <v>0</v>
      </c>
      <c r="AA873">
        <f>IF(AND(A873,ISNUMBER(Journal!$B873)),MOD(ROUND(MOD(Journal!$B873,1)*1440,0)-ROUND(Journal!$D$8*60,0),1440),"")</f>
        <v>0</v>
      </c>
      <c r="AB873">
        <f>IF(G873=1,"LONG",IF(G873=-1,"SHORT",""))</f>
        <v>0</v>
      </c>
      <c r="AC873">
        <f>AC872+IF(K873,1,0)</f>
        <v>0</v>
      </c>
      <c r="AD873">
        <f>IF(K873,AC873,"")</f>
        <v>0</v>
      </c>
      <c r="AE873">
        <f>J873="OPEN"</f>
        <v>0</v>
      </c>
      <c r="AF873">
        <f>AND(J873&lt;&gt;"",J873&lt;&gt;"OK",J873&lt;&gt;"OPEN")</f>
        <v>0</v>
      </c>
      <c r="AH873">
        <v>862</v>
      </c>
      <c r="AI873">
        <f>IF(AH873&gt;$AZ$11,"",IF(AH873=0,Journal!$D$3,INDEX($Q$11:$Q$1010,MATCH(AH873,$AD$11:$AD$1010,0))))</f>
        <v>0</v>
      </c>
      <c r="AJ873">
        <v>863</v>
      </c>
      <c r="AK873">
        <f>IF(AJ873&gt;$AZ$11,"",INDEX($P$11:$P$1010,MATCH(AJ873,$AD$11:$AD$1010,0)))</f>
        <v>0</v>
      </c>
    </row>
    <row r="874" spans="1:37">
      <c r="A874">
        <f>COUNTA(Journal!A874:M874)&gt;0</f>
        <v>0</v>
      </c>
      <c r="B874">
        <f>IF(Journal!$C874="",0,IFERROR(MATCH(Journal!$C874,Markets!$A$5:$A$154,0),0))</f>
        <v>0</v>
      </c>
      <c r="C874">
        <f>IF(B874&gt;0,INDEX(Markets!$C$5:$C$154,B874),"")</f>
        <v>0</v>
      </c>
      <c r="D874">
        <f>IF(B874&gt;0,INDEX(Markets!$F$5:$F$154,B874),"")</f>
        <v>0</v>
      </c>
      <c r="E874">
        <f>IF(B874&gt;0,IF(INDEX(Markets!$G$5:$G$154,B874)="",Journal!$D$4,INDEX(Markets!$G$5:$G$154,B874)),"")</f>
        <v>0</v>
      </c>
      <c r="F874">
        <f>IF(B874&gt;0,N(INDEX(Markets!$H$5:$H$154,B874)),0)</f>
        <v>0</v>
      </c>
      <c r="G874">
        <f>IF(Journal!$D874="LONG",1,IF(Journal!$D874="SHORT",-1,0))</f>
        <v>0</v>
      </c>
      <c r="H874">
        <f>IF(AND(ISNUMBER(Journal!$E874),ISNUMBER(Journal!$F874)),ABS(Journal!$E874-Journal!$F874),"")</f>
        <v>0</v>
      </c>
      <c r="I874">
        <f>IF(NOT(A874),"",IF(Journal!$C874="","INSTRUMENT MISSING",IF(B874=0,"UNKNOWN INSTRUMENT",IF(OR(NOT(ISNUMBER(C874)),NOT(ISNUMBER(D874))),"INSTRUMENT SPECS MISSING",IF(OR(C874&lt;=0,D874&lt;=0),"INSTRUMENT SPECS MISSING",IF(NOT(ISNUMBER(Journal!$E874)),"ENTRY MISSING",IF(NOT(ISNUMBER(Journal!$F874)),"SL MISSING",IF(Journal!$F874=Journal!$E874,"SL = ENTRY",IF(G874=0,"DIRECTION MISSING",IF(G874*(Journal!$E874-Journal!$F874)&lt;=0,"SL WRONG SIDE",IF(NOT(AND(ISNUMBER(Journal!$L874),Journal!$L874&gt;0)),IF(TRUE,"LOTS MISSING","RISK MISSING"),"")))))))))))</f>
        <v>0</v>
      </c>
      <c r="J874">
        <f>IF(NOT(A874),"",IF(I874&lt;&gt;"",I874,IF(AND(ISNUMBER(Journal!$G874),G874*(Journal!$G874-Journal!$E874)&lt;=0),"TP1 WRONG SIDE",IF(AND(ISNUMBER(Journal!$H874),G874*(Journal!$H874-Journal!$E874)&lt;=0),"TP2 WRONG SIDE",IF(AND(ISNUMBER(Journal!$I874),G874*(Journal!$I874-Journal!$E874)&lt;=0),"TP3 WRONG SIDE",IF(Journal!$K874="","OPEN",IF(AND(Journal!$M874&lt;&gt;"",OR(NOT(ISNUMBER(Journal!$M874)),Journal!$M874&lt;=0,Journal!$M874&gt;=1)),"TP1 % INVALID",IF(Journal!$K874="SL","OK",IF(Journal!$K874="TP",IF(ISNUMBER(Journal!$G874),"OK","TP1 MISSING"),IF(Journal!$K874="Manual exit",IF(ISNUMBER(Journal!$J874),"OK","MANUAL MISSING"),IF(Journal!$K874="TP1 + Breakeven",IF(ISNUMBER(Journal!$G874),"OK","TP1 MISSING"),IF(Journal!$K874="TP1 + Manual",IF(ISNUMBER(Journal!$G874),IF(ISNUMBER(Journal!$J874),"OK","MANUAL MISSING"),IF(ISNUMBER(Journal!$J874),"TP1 MISSING","TP1 &amp; MANUAL MISSING")),IF(Journal!$K874="Multiple TP",IF(ISNUMBER(Journal!$G874),IF(ISNUMBER(Journal!$H874),"OK","TP2 MISSING"),IF(ISNUMBER(Journal!$H874),"TP1 MISSING","TP1 &amp; TP2 MISSING")),"UNKNOWN OUTCOME")))))))))))))</f>
        <v>0</v>
      </c>
      <c r="K874">
        <f>J874="OK"</f>
        <v>0</v>
      </c>
      <c r="L874">
        <f>IF(ISNUMBER(Journal!$M874),Journal!$M874,0.5)</f>
        <v>0</v>
      </c>
      <c r="M874">
        <f>IF(NOT(K874),"",G874*IF(Journal!$K874="SL",Journal!$F874-Journal!$E874,IF(Journal!$K874="TP",Journal!$G874-Journal!$E874,IF(Journal!$K874="Manual exit",Journal!$J874-Journal!$E874,IF(Journal!$K874="TP1 + Breakeven",L874*(Journal!$G874-Journal!$E874),IF(Journal!$K874="TP1 + Manual",L874*(Journal!$G874-Journal!$E874)+(1-L874)*(Journal!$J874-Journal!$E874),(Journal!$G874+Journal!$H874+IF(ISNUMBER(Journal!$I874),Journal!$I874,0))/IF(ISNUMBER(Journal!$I874),3,2)-Journal!$E874))))))</f>
        <v>0</v>
      </c>
      <c r="N874">
        <f>IF(K874,Journal!$E874+G874*M874,"")</f>
        <v>0</v>
      </c>
      <c r="O874">
        <f>Q873</f>
        <v>0</v>
      </c>
      <c r="P874">
        <f>IF(OR(NOT(A874),I874&lt;&gt;""),"",Journal!$L874)</f>
        <v>0</v>
      </c>
      <c r="Q874">
        <f>O874+IF(K874,V874,0)</f>
        <v>0</v>
      </c>
      <c r="R874">
        <f>IF(P874="","",H874*P874*C874*D874)</f>
        <v>0</v>
      </c>
      <c r="S874">
        <f>IF(K874,M874*P874*C874*D874,"")</f>
        <v>0</v>
      </c>
      <c r="T874">
        <f>IF(K874,-IF(F874&gt;0,F874*Journal!$E874*P874*C874*D874,P874*E874),"")</f>
        <v>0</v>
      </c>
      <c r="U874">
        <f>IF(K874,IF(S874&gt;0,"W",IF(S874&lt;0,"L","B")),"")</f>
        <v>0</v>
      </c>
      <c r="V874">
        <f>IF(K874,S874+T874,"")</f>
        <v>0</v>
      </c>
      <c r="W874">
        <f>IF(K874,V874/O874,"")</f>
        <v>0</v>
      </c>
      <c r="X874">
        <f>IF(K874,M874/H874,"")</f>
        <v>0</v>
      </c>
      <c r="Y874">
        <f>IF(AND(OR(J874="OK",J874="OPEN"),ISNUMBER(Journal!$G874)),G874*(Journal!$G874-Journal!$E874)/H874,"")</f>
        <v>0</v>
      </c>
      <c r="Z874">
        <f>IF(AA874="","",IF(AND(ISNUMBER(Settings!$D$5),ISNUMBER(Settings!$E$5),IF(Settings!$D$5&lt;=Settings!$E$5,AND(AA874&gt;=Settings!$D$5,AA874&lt;Settings!$E$5),OR(AA874&gt;=Settings!$D$5,AA874&lt;Settings!$E$5))),Settings!$A$5,IF(AND(ISNUMBER(Settings!$D$6),ISNUMBER(Settings!$E$6),IF(Settings!$D$6&lt;=Settings!$E$6,AND(AA874&gt;=Settings!$D$6,AA874&lt;Settings!$E$6),OR(AA874&gt;=Settings!$D$6,AA874&lt;Settings!$E$6))),Settings!$A$6,IF(AND(ISNUMBER(Settings!$D$7),ISNUMBER(Settings!$E$7),IF(Settings!$D$7&lt;=Settings!$E$7,AND(AA874&gt;=Settings!$D$7,AA874&lt;Settings!$E$7),OR(AA874&gt;=Settings!$D$7,AA874&lt;Settings!$E$7))),Settings!$A$7,IF(AND(ISNUMBER(Settings!$D$8),ISNUMBER(Settings!$E$8),IF(Settings!$D$8&lt;=Settings!$E$8,AND(AA874&gt;=Settings!$D$8,AA874&lt;Settings!$E$8),OR(AA874&gt;=Settings!$D$8,AA874&lt;Settings!$E$8))),Settings!$A$8,IF(AND(ISNUMBER(Settings!$D$9),ISNUMBER(Settings!$E$9),IF(Settings!$D$9&lt;=Settings!$E$9,AND(AA874&gt;=Settings!$D$9,AA874&lt;Settings!$E$9),OR(AA874&gt;=Settings!$D$9,AA874&lt;Settings!$E$9))),Settings!$A$9,IF(AND(ISNUMBER(Settings!$D$10),ISNUMBER(Settings!$E$10),IF(Settings!$D$10&lt;=Settings!$E$10,AND(AA874&gt;=Settings!$D$10,AA874&lt;Settings!$E$10),OR(AA874&gt;=Settings!$D$10,AA874&lt;Settings!$E$10))),Settings!$A$10,"")))))))</f>
        <v>0</v>
      </c>
      <c r="AA874">
        <f>IF(AND(A874,ISNUMBER(Journal!$B874)),MOD(ROUND(MOD(Journal!$B874,1)*1440,0)-ROUND(Journal!$D$8*60,0),1440),"")</f>
        <v>0</v>
      </c>
      <c r="AB874">
        <f>IF(G874=1,"LONG",IF(G874=-1,"SHORT",""))</f>
        <v>0</v>
      </c>
      <c r="AC874">
        <f>AC873+IF(K874,1,0)</f>
        <v>0</v>
      </c>
      <c r="AD874">
        <f>IF(K874,AC874,"")</f>
        <v>0</v>
      </c>
      <c r="AE874">
        <f>J874="OPEN"</f>
        <v>0</v>
      </c>
      <c r="AF874">
        <f>AND(J874&lt;&gt;"",J874&lt;&gt;"OK",J874&lt;&gt;"OPEN")</f>
        <v>0</v>
      </c>
      <c r="AH874">
        <v>863</v>
      </c>
      <c r="AI874">
        <f>IF(AH874&gt;$AZ$11,"",IF(AH874=0,Journal!$D$3,INDEX($Q$11:$Q$1010,MATCH(AH874,$AD$11:$AD$1010,0))))</f>
        <v>0</v>
      </c>
      <c r="AJ874">
        <v>864</v>
      </c>
      <c r="AK874">
        <f>IF(AJ874&gt;$AZ$11,"",INDEX($P$11:$P$1010,MATCH(AJ874,$AD$11:$AD$1010,0)))</f>
        <v>0</v>
      </c>
    </row>
    <row r="875" spans="1:37">
      <c r="A875">
        <f>COUNTA(Journal!A875:M875)&gt;0</f>
        <v>0</v>
      </c>
      <c r="B875">
        <f>IF(Journal!$C875="",0,IFERROR(MATCH(Journal!$C875,Markets!$A$5:$A$154,0),0))</f>
        <v>0</v>
      </c>
      <c r="C875">
        <f>IF(B875&gt;0,INDEX(Markets!$C$5:$C$154,B875),"")</f>
        <v>0</v>
      </c>
      <c r="D875">
        <f>IF(B875&gt;0,INDEX(Markets!$F$5:$F$154,B875),"")</f>
        <v>0</v>
      </c>
      <c r="E875">
        <f>IF(B875&gt;0,IF(INDEX(Markets!$G$5:$G$154,B875)="",Journal!$D$4,INDEX(Markets!$G$5:$G$154,B875)),"")</f>
        <v>0</v>
      </c>
      <c r="F875">
        <f>IF(B875&gt;0,N(INDEX(Markets!$H$5:$H$154,B875)),0)</f>
        <v>0</v>
      </c>
      <c r="G875">
        <f>IF(Journal!$D875="LONG",1,IF(Journal!$D875="SHORT",-1,0))</f>
        <v>0</v>
      </c>
      <c r="H875">
        <f>IF(AND(ISNUMBER(Journal!$E875),ISNUMBER(Journal!$F875)),ABS(Journal!$E875-Journal!$F875),"")</f>
        <v>0</v>
      </c>
      <c r="I875">
        <f>IF(NOT(A875),"",IF(Journal!$C875="","INSTRUMENT MISSING",IF(B875=0,"UNKNOWN INSTRUMENT",IF(OR(NOT(ISNUMBER(C875)),NOT(ISNUMBER(D875))),"INSTRUMENT SPECS MISSING",IF(OR(C875&lt;=0,D875&lt;=0),"INSTRUMENT SPECS MISSING",IF(NOT(ISNUMBER(Journal!$E875)),"ENTRY MISSING",IF(NOT(ISNUMBER(Journal!$F875)),"SL MISSING",IF(Journal!$F875=Journal!$E875,"SL = ENTRY",IF(G875=0,"DIRECTION MISSING",IF(G875*(Journal!$E875-Journal!$F875)&lt;=0,"SL WRONG SIDE",IF(NOT(AND(ISNUMBER(Journal!$L875),Journal!$L875&gt;0)),IF(TRUE,"LOTS MISSING","RISK MISSING"),"")))))))))))</f>
        <v>0</v>
      </c>
      <c r="J875">
        <f>IF(NOT(A875),"",IF(I875&lt;&gt;"",I875,IF(AND(ISNUMBER(Journal!$G875),G875*(Journal!$G875-Journal!$E875)&lt;=0),"TP1 WRONG SIDE",IF(AND(ISNUMBER(Journal!$H875),G875*(Journal!$H875-Journal!$E875)&lt;=0),"TP2 WRONG SIDE",IF(AND(ISNUMBER(Journal!$I875),G875*(Journal!$I875-Journal!$E875)&lt;=0),"TP3 WRONG SIDE",IF(Journal!$K875="","OPEN",IF(AND(Journal!$M875&lt;&gt;"",OR(NOT(ISNUMBER(Journal!$M875)),Journal!$M875&lt;=0,Journal!$M875&gt;=1)),"TP1 % INVALID",IF(Journal!$K875="SL","OK",IF(Journal!$K875="TP",IF(ISNUMBER(Journal!$G875),"OK","TP1 MISSING"),IF(Journal!$K875="Manual exit",IF(ISNUMBER(Journal!$J875),"OK","MANUAL MISSING"),IF(Journal!$K875="TP1 + Breakeven",IF(ISNUMBER(Journal!$G875),"OK","TP1 MISSING"),IF(Journal!$K875="TP1 + Manual",IF(ISNUMBER(Journal!$G875),IF(ISNUMBER(Journal!$J875),"OK","MANUAL MISSING"),IF(ISNUMBER(Journal!$J875),"TP1 MISSING","TP1 &amp; MANUAL MISSING")),IF(Journal!$K875="Multiple TP",IF(ISNUMBER(Journal!$G875),IF(ISNUMBER(Journal!$H875),"OK","TP2 MISSING"),IF(ISNUMBER(Journal!$H875),"TP1 MISSING","TP1 &amp; TP2 MISSING")),"UNKNOWN OUTCOME")))))))))))))</f>
        <v>0</v>
      </c>
      <c r="K875">
        <f>J875="OK"</f>
        <v>0</v>
      </c>
      <c r="L875">
        <f>IF(ISNUMBER(Journal!$M875),Journal!$M875,0.5)</f>
        <v>0</v>
      </c>
      <c r="M875">
        <f>IF(NOT(K875),"",G875*IF(Journal!$K875="SL",Journal!$F875-Journal!$E875,IF(Journal!$K875="TP",Journal!$G875-Journal!$E875,IF(Journal!$K875="Manual exit",Journal!$J875-Journal!$E875,IF(Journal!$K875="TP1 + Breakeven",L875*(Journal!$G875-Journal!$E875),IF(Journal!$K875="TP1 + Manual",L875*(Journal!$G875-Journal!$E875)+(1-L875)*(Journal!$J875-Journal!$E875),(Journal!$G875+Journal!$H875+IF(ISNUMBER(Journal!$I875),Journal!$I875,0))/IF(ISNUMBER(Journal!$I875),3,2)-Journal!$E875))))))</f>
        <v>0</v>
      </c>
      <c r="N875">
        <f>IF(K875,Journal!$E875+G875*M875,"")</f>
        <v>0</v>
      </c>
      <c r="O875">
        <f>Q874</f>
        <v>0</v>
      </c>
      <c r="P875">
        <f>IF(OR(NOT(A875),I875&lt;&gt;""),"",Journal!$L875)</f>
        <v>0</v>
      </c>
      <c r="Q875">
        <f>O875+IF(K875,V875,0)</f>
        <v>0</v>
      </c>
      <c r="R875">
        <f>IF(P875="","",H875*P875*C875*D875)</f>
        <v>0</v>
      </c>
      <c r="S875">
        <f>IF(K875,M875*P875*C875*D875,"")</f>
        <v>0</v>
      </c>
      <c r="T875">
        <f>IF(K875,-IF(F875&gt;0,F875*Journal!$E875*P875*C875*D875,P875*E875),"")</f>
        <v>0</v>
      </c>
      <c r="U875">
        <f>IF(K875,IF(S875&gt;0,"W",IF(S875&lt;0,"L","B")),"")</f>
        <v>0</v>
      </c>
      <c r="V875">
        <f>IF(K875,S875+T875,"")</f>
        <v>0</v>
      </c>
      <c r="W875">
        <f>IF(K875,V875/O875,"")</f>
        <v>0</v>
      </c>
      <c r="X875">
        <f>IF(K875,M875/H875,"")</f>
        <v>0</v>
      </c>
      <c r="Y875">
        <f>IF(AND(OR(J875="OK",J875="OPEN"),ISNUMBER(Journal!$G875)),G875*(Journal!$G875-Journal!$E875)/H875,"")</f>
        <v>0</v>
      </c>
      <c r="Z875">
        <f>IF(AA875="","",IF(AND(ISNUMBER(Settings!$D$5),ISNUMBER(Settings!$E$5),IF(Settings!$D$5&lt;=Settings!$E$5,AND(AA875&gt;=Settings!$D$5,AA875&lt;Settings!$E$5),OR(AA875&gt;=Settings!$D$5,AA875&lt;Settings!$E$5))),Settings!$A$5,IF(AND(ISNUMBER(Settings!$D$6),ISNUMBER(Settings!$E$6),IF(Settings!$D$6&lt;=Settings!$E$6,AND(AA875&gt;=Settings!$D$6,AA875&lt;Settings!$E$6),OR(AA875&gt;=Settings!$D$6,AA875&lt;Settings!$E$6))),Settings!$A$6,IF(AND(ISNUMBER(Settings!$D$7),ISNUMBER(Settings!$E$7),IF(Settings!$D$7&lt;=Settings!$E$7,AND(AA875&gt;=Settings!$D$7,AA875&lt;Settings!$E$7),OR(AA875&gt;=Settings!$D$7,AA875&lt;Settings!$E$7))),Settings!$A$7,IF(AND(ISNUMBER(Settings!$D$8),ISNUMBER(Settings!$E$8),IF(Settings!$D$8&lt;=Settings!$E$8,AND(AA875&gt;=Settings!$D$8,AA875&lt;Settings!$E$8),OR(AA875&gt;=Settings!$D$8,AA875&lt;Settings!$E$8))),Settings!$A$8,IF(AND(ISNUMBER(Settings!$D$9),ISNUMBER(Settings!$E$9),IF(Settings!$D$9&lt;=Settings!$E$9,AND(AA875&gt;=Settings!$D$9,AA875&lt;Settings!$E$9),OR(AA875&gt;=Settings!$D$9,AA875&lt;Settings!$E$9))),Settings!$A$9,IF(AND(ISNUMBER(Settings!$D$10),ISNUMBER(Settings!$E$10),IF(Settings!$D$10&lt;=Settings!$E$10,AND(AA875&gt;=Settings!$D$10,AA875&lt;Settings!$E$10),OR(AA875&gt;=Settings!$D$10,AA875&lt;Settings!$E$10))),Settings!$A$10,"")))))))</f>
        <v>0</v>
      </c>
      <c r="AA875">
        <f>IF(AND(A875,ISNUMBER(Journal!$B875)),MOD(ROUND(MOD(Journal!$B875,1)*1440,0)-ROUND(Journal!$D$8*60,0),1440),"")</f>
        <v>0</v>
      </c>
      <c r="AB875">
        <f>IF(G875=1,"LONG",IF(G875=-1,"SHORT",""))</f>
        <v>0</v>
      </c>
      <c r="AC875">
        <f>AC874+IF(K875,1,0)</f>
        <v>0</v>
      </c>
      <c r="AD875">
        <f>IF(K875,AC875,"")</f>
        <v>0</v>
      </c>
      <c r="AE875">
        <f>J875="OPEN"</f>
        <v>0</v>
      </c>
      <c r="AF875">
        <f>AND(J875&lt;&gt;"",J875&lt;&gt;"OK",J875&lt;&gt;"OPEN")</f>
        <v>0</v>
      </c>
      <c r="AH875">
        <v>864</v>
      </c>
      <c r="AI875">
        <f>IF(AH875&gt;$AZ$11,"",IF(AH875=0,Journal!$D$3,INDEX($Q$11:$Q$1010,MATCH(AH875,$AD$11:$AD$1010,0))))</f>
        <v>0</v>
      </c>
      <c r="AJ875">
        <v>865</v>
      </c>
      <c r="AK875">
        <f>IF(AJ875&gt;$AZ$11,"",INDEX($P$11:$P$1010,MATCH(AJ875,$AD$11:$AD$1010,0)))</f>
        <v>0</v>
      </c>
    </row>
    <row r="876" spans="1:37">
      <c r="A876">
        <f>COUNTA(Journal!A876:M876)&gt;0</f>
        <v>0</v>
      </c>
      <c r="B876">
        <f>IF(Journal!$C876="",0,IFERROR(MATCH(Journal!$C876,Markets!$A$5:$A$154,0),0))</f>
        <v>0</v>
      </c>
      <c r="C876">
        <f>IF(B876&gt;0,INDEX(Markets!$C$5:$C$154,B876),"")</f>
        <v>0</v>
      </c>
      <c r="D876">
        <f>IF(B876&gt;0,INDEX(Markets!$F$5:$F$154,B876),"")</f>
        <v>0</v>
      </c>
      <c r="E876">
        <f>IF(B876&gt;0,IF(INDEX(Markets!$G$5:$G$154,B876)="",Journal!$D$4,INDEX(Markets!$G$5:$G$154,B876)),"")</f>
        <v>0</v>
      </c>
      <c r="F876">
        <f>IF(B876&gt;0,N(INDEX(Markets!$H$5:$H$154,B876)),0)</f>
        <v>0</v>
      </c>
      <c r="G876">
        <f>IF(Journal!$D876="LONG",1,IF(Journal!$D876="SHORT",-1,0))</f>
        <v>0</v>
      </c>
      <c r="H876">
        <f>IF(AND(ISNUMBER(Journal!$E876),ISNUMBER(Journal!$F876)),ABS(Journal!$E876-Journal!$F876),"")</f>
        <v>0</v>
      </c>
      <c r="I876">
        <f>IF(NOT(A876),"",IF(Journal!$C876="","INSTRUMENT MISSING",IF(B876=0,"UNKNOWN INSTRUMENT",IF(OR(NOT(ISNUMBER(C876)),NOT(ISNUMBER(D876))),"INSTRUMENT SPECS MISSING",IF(OR(C876&lt;=0,D876&lt;=0),"INSTRUMENT SPECS MISSING",IF(NOT(ISNUMBER(Journal!$E876)),"ENTRY MISSING",IF(NOT(ISNUMBER(Journal!$F876)),"SL MISSING",IF(Journal!$F876=Journal!$E876,"SL = ENTRY",IF(G876=0,"DIRECTION MISSING",IF(G876*(Journal!$E876-Journal!$F876)&lt;=0,"SL WRONG SIDE",IF(NOT(AND(ISNUMBER(Journal!$L876),Journal!$L876&gt;0)),IF(TRUE,"LOTS MISSING","RISK MISSING"),"")))))))))))</f>
        <v>0</v>
      </c>
      <c r="J876">
        <f>IF(NOT(A876),"",IF(I876&lt;&gt;"",I876,IF(AND(ISNUMBER(Journal!$G876),G876*(Journal!$G876-Journal!$E876)&lt;=0),"TP1 WRONG SIDE",IF(AND(ISNUMBER(Journal!$H876),G876*(Journal!$H876-Journal!$E876)&lt;=0),"TP2 WRONG SIDE",IF(AND(ISNUMBER(Journal!$I876),G876*(Journal!$I876-Journal!$E876)&lt;=0),"TP3 WRONG SIDE",IF(Journal!$K876="","OPEN",IF(AND(Journal!$M876&lt;&gt;"",OR(NOT(ISNUMBER(Journal!$M876)),Journal!$M876&lt;=0,Journal!$M876&gt;=1)),"TP1 % INVALID",IF(Journal!$K876="SL","OK",IF(Journal!$K876="TP",IF(ISNUMBER(Journal!$G876),"OK","TP1 MISSING"),IF(Journal!$K876="Manual exit",IF(ISNUMBER(Journal!$J876),"OK","MANUAL MISSING"),IF(Journal!$K876="TP1 + Breakeven",IF(ISNUMBER(Journal!$G876),"OK","TP1 MISSING"),IF(Journal!$K876="TP1 + Manual",IF(ISNUMBER(Journal!$G876),IF(ISNUMBER(Journal!$J876),"OK","MANUAL MISSING"),IF(ISNUMBER(Journal!$J876),"TP1 MISSING","TP1 &amp; MANUAL MISSING")),IF(Journal!$K876="Multiple TP",IF(ISNUMBER(Journal!$G876),IF(ISNUMBER(Journal!$H876),"OK","TP2 MISSING"),IF(ISNUMBER(Journal!$H876),"TP1 MISSING","TP1 &amp; TP2 MISSING")),"UNKNOWN OUTCOME")))))))))))))</f>
        <v>0</v>
      </c>
      <c r="K876">
        <f>J876="OK"</f>
        <v>0</v>
      </c>
      <c r="L876">
        <f>IF(ISNUMBER(Journal!$M876),Journal!$M876,0.5)</f>
        <v>0</v>
      </c>
      <c r="M876">
        <f>IF(NOT(K876),"",G876*IF(Journal!$K876="SL",Journal!$F876-Journal!$E876,IF(Journal!$K876="TP",Journal!$G876-Journal!$E876,IF(Journal!$K876="Manual exit",Journal!$J876-Journal!$E876,IF(Journal!$K876="TP1 + Breakeven",L876*(Journal!$G876-Journal!$E876),IF(Journal!$K876="TP1 + Manual",L876*(Journal!$G876-Journal!$E876)+(1-L876)*(Journal!$J876-Journal!$E876),(Journal!$G876+Journal!$H876+IF(ISNUMBER(Journal!$I876),Journal!$I876,0))/IF(ISNUMBER(Journal!$I876),3,2)-Journal!$E876))))))</f>
        <v>0</v>
      </c>
      <c r="N876">
        <f>IF(K876,Journal!$E876+G876*M876,"")</f>
        <v>0</v>
      </c>
      <c r="O876">
        <f>Q875</f>
        <v>0</v>
      </c>
      <c r="P876">
        <f>IF(OR(NOT(A876),I876&lt;&gt;""),"",Journal!$L876)</f>
        <v>0</v>
      </c>
      <c r="Q876">
        <f>O876+IF(K876,V876,0)</f>
        <v>0</v>
      </c>
      <c r="R876">
        <f>IF(P876="","",H876*P876*C876*D876)</f>
        <v>0</v>
      </c>
      <c r="S876">
        <f>IF(K876,M876*P876*C876*D876,"")</f>
        <v>0</v>
      </c>
      <c r="T876">
        <f>IF(K876,-IF(F876&gt;0,F876*Journal!$E876*P876*C876*D876,P876*E876),"")</f>
        <v>0</v>
      </c>
      <c r="U876">
        <f>IF(K876,IF(S876&gt;0,"W",IF(S876&lt;0,"L","B")),"")</f>
        <v>0</v>
      </c>
      <c r="V876">
        <f>IF(K876,S876+T876,"")</f>
        <v>0</v>
      </c>
      <c r="W876">
        <f>IF(K876,V876/O876,"")</f>
        <v>0</v>
      </c>
      <c r="X876">
        <f>IF(K876,M876/H876,"")</f>
        <v>0</v>
      </c>
      <c r="Y876">
        <f>IF(AND(OR(J876="OK",J876="OPEN"),ISNUMBER(Journal!$G876)),G876*(Journal!$G876-Journal!$E876)/H876,"")</f>
        <v>0</v>
      </c>
      <c r="Z876">
        <f>IF(AA876="","",IF(AND(ISNUMBER(Settings!$D$5),ISNUMBER(Settings!$E$5),IF(Settings!$D$5&lt;=Settings!$E$5,AND(AA876&gt;=Settings!$D$5,AA876&lt;Settings!$E$5),OR(AA876&gt;=Settings!$D$5,AA876&lt;Settings!$E$5))),Settings!$A$5,IF(AND(ISNUMBER(Settings!$D$6),ISNUMBER(Settings!$E$6),IF(Settings!$D$6&lt;=Settings!$E$6,AND(AA876&gt;=Settings!$D$6,AA876&lt;Settings!$E$6),OR(AA876&gt;=Settings!$D$6,AA876&lt;Settings!$E$6))),Settings!$A$6,IF(AND(ISNUMBER(Settings!$D$7),ISNUMBER(Settings!$E$7),IF(Settings!$D$7&lt;=Settings!$E$7,AND(AA876&gt;=Settings!$D$7,AA876&lt;Settings!$E$7),OR(AA876&gt;=Settings!$D$7,AA876&lt;Settings!$E$7))),Settings!$A$7,IF(AND(ISNUMBER(Settings!$D$8),ISNUMBER(Settings!$E$8),IF(Settings!$D$8&lt;=Settings!$E$8,AND(AA876&gt;=Settings!$D$8,AA876&lt;Settings!$E$8),OR(AA876&gt;=Settings!$D$8,AA876&lt;Settings!$E$8))),Settings!$A$8,IF(AND(ISNUMBER(Settings!$D$9),ISNUMBER(Settings!$E$9),IF(Settings!$D$9&lt;=Settings!$E$9,AND(AA876&gt;=Settings!$D$9,AA876&lt;Settings!$E$9),OR(AA876&gt;=Settings!$D$9,AA876&lt;Settings!$E$9))),Settings!$A$9,IF(AND(ISNUMBER(Settings!$D$10),ISNUMBER(Settings!$E$10),IF(Settings!$D$10&lt;=Settings!$E$10,AND(AA876&gt;=Settings!$D$10,AA876&lt;Settings!$E$10),OR(AA876&gt;=Settings!$D$10,AA876&lt;Settings!$E$10))),Settings!$A$10,"")))))))</f>
        <v>0</v>
      </c>
      <c r="AA876">
        <f>IF(AND(A876,ISNUMBER(Journal!$B876)),MOD(ROUND(MOD(Journal!$B876,1)*1440,0)-ROUND(Journal!$D$8*60,0),1440),"")</f>
        <v>0</v>
      </c>
      <c r="AB876">
        <f>IF(G876=1,"LONG",IF(G876=-1,"SHORT",""))</f>
        <v>0</v>
      </c>
      <c r="AC876">
        <f>AC875+IF(K876,1,0)</f>
        <v>0</v>
      </c>
      <c r="AD876">
        <f>IF(K876,AC876,"")</f>
        <v>0</v>
      </c>
      <c r="AE876">
        <f>J876="OPEN"</f>
        <v>0</v>
      </c>
      <c r="AF876">
        <f>AND(J876&lt;&gt;"",J876&lt;&gt;"OK",J876&lt;&gt;"OPEN")</f>
        <v>0</v>
      </c>
      <c r="AH876">
        <v>865</v>
      </c>
      <c r="AI876">
        <f>IF(AH876&gt;$AZ$11,"",IF(AH876=0,Journal!$D$3,INDEX($Q$11:$Q$1010,MATCH(AH876,$AD$11:$AD$1010,0))))</f>
        <v>0</v>
      </c>
      <c r="AJ876">
        <v>866</v>
      </c>
      <c r="AK876">
        <f>IF(AJ876&gt;$AZ$11,"",INDEX($P$11:$P$1010,MATCH(AJ876,$AD$11:$AD$1010,0)))</f>
        <v>0</v>
      </c>
    </row>
    <row r="877" spans="1:37">
      <c r="A877">
        <f>COUNTA(Journal!A877:M877)&gt;0</f>
        <v>0</v>
      </c>
      <c r="B877">
        <f>IF(Journal!$C877="",0,IFERROR(MATCH(Journal!$C877,Markets!$A$5:$A$154,0),0))</f>
        <v>0</v>
      </c>
      <c r="C877">
        <f>IF(B877&gt;0,INDEX(Markets!$C$5:$C$154,B877),"")</f>
        <v>0</v>
      </c>
      <c r="D877">
        <f>IF(B877&gt;0,INDEX(Markets!$F$5:$F$154,B877),"")</f>
        <v>0</v>
      </c>
      <c r="E877">
        <f>IF(B877&gt;0,IF(INDEX(Markets!$G$5:$G$154,B877)="",Journal!$D$4,INDEX(Markets!$G$5:$G$154,B877)),"")</f>
        <v>0</v>
      </c>
      <c r="F877">
        <f>IF(B877&gt;0,N(INDEX(Markets!$H$5:$H$154,B877)),0)</f>
        <v>0</v>
      </c>
      <c r="G877">
        <f>IF(Journal!$D877="LONG",1,IF(Journal!$D877="SHORT",-1,0))</f>
        <v>0</v>
      </c>
      <c r="H877">
        <f>IF(AND(ISNUMBER(Journal!$E877),ISNUMBER(Journal!$F877)),ABS(Journal!$E877-Journal!$F877),"")</f>
        <v>0</v>
      </c>
      <c r="I877">
        <f>IF(NOT(A877),"",IF(Journal!$C877="","INSTRUMENT MISSING",IF(B877=0,"UNKNOWN INSTRUMENT",IF(OR(NOT(ISNUMBER(C877)),NOT(ISNUMBER(D877))),"INSTRUMENT SPECS MISSING",IF(OR(C877&lt;=0,D877&lt;=0),"INSTRUMENT SPECS MISSING",IF(NOT(ISNUMBER(Journal!$E877)),"ENTRY MISSING",IF(NOT(ISNUMBER(Journal!$F877)),"SL MISSING",IF(Journal!$F877=Journal!$E877,"SL = ENTRY",IF(G877=0,"DIRECTION MISSING",IF(G877*(Journal!$E877-Journal!$F877)&lt;=0,"SL WRONG SIDE",IF(NOT(AND(ISNUMBER(Journal!$L877),Journal!$L877&gt;0)),IF(TRUE,"LOTS MISSING","RISK MISSING"),"")))))))))))</f>
        <v>0</v>
      </c>
      <c r="J877">
        <f>IF(NOT(A877),"",IF(I877&lt;&gt;"",I877,IF(AND(ISNUMBER(Journal!$G877),G877*(Journal!$G877-Journal!$E877)&lt;=0),"TP1 WRONG SIDE",IF(AND(ISNUMBER(Journal!$H877),G877*(Journal!$H877-Journal!$E877)&lt;=0),"TP2 WRONG SIDE",IF(AND(ISNUMBER(Journal!$I877),G877*(Journal!$I877-Journal!$E877)&lt;=0),"TP3 WRONG SIDE",IF(Journal!$K877="","OPEN",IF(AND(Journal!$M877&lt;&gt;"",OR(NOT(ISNUMBER(Journal!$M877)),Journal!$M877&lt;=0,Journal!$M877&gt;=1)),"TP1 % INVALID",IF(Journal!$K877="SL","OK",IF(Journal!$K877="TP",IF(ISNUMBER(Journal!$G877),"OK","TP1 MISSING"),IF(Journal!$K877="Manual exit",IF(ISNUMBER(Journal!$J877),"OK","MANUAL MISSING"),IF(Journal!$K877="TP1 + Breakeven",IF(ISNUMBER(Journal!$G877),"OK","TP1 MISSING"),IF(Journal!$K877="TP1 + Manual",IF(ISNUMBER(Journal!$G877),IF(ISNUMBER(Journal!$J877),"OK","MANUAL MISSING"),IF(ISNUMBER(Journal!$J877),"TP1 MISSING","TP1 &amp; MANUAL MISSING")),IF(Journal!$K877="Multiple TP",IF(ISNUMBER(Journal!$G877),IF(ISNUMBER(Journal!$H877),"OK","TP2 MISSING"),IF(ISNUMBER(Journal!$H877),"TP1 MISSING","TP1 &amp; TP2 MISSING")),"UNKNOWN OUTCOME")))))))))))))</f>
        <v>0</v>
      </c>
      <c r="K877">
        <f>J877="OK"</f>
        <v>0</v>
      </c>
      <c r="L877">
        <f>IF(ISNUMBER(Journal!$M877),Journal!$M877,0.5)</f>
        <v>0</v>
      </c>
      <c r="M877">
        <f>IF(NOT(K877),"",G877*IF(Journal!$K877="SL",Journal!$F877-Journal!$E877,IF(Journal!$K877="TP",Journal!$G877-Journal!$E877,IF(Journal!$K877="Manual exit",Journal!$J877-Journal!$E877,IF(Journal!$K877="TP1 + Breakeven",L877*(Journal!$G877-Journal!$E877),IF(Journal!$K877="TP1 + Manual",L877*(Journal!$G877-Journal!$E877)+(1-L877)*(Journal!$J877-Journal!$E877),(Journal!$G877+Journal!$H877+IF(ISNUMBER(Journal!$I877),Journal!$I877,0))/IF(ISNUMBER(Journal!$I877),3,2)-Journal!$E877))))))</f>
        <v>0</v>
      </c>
      <c r="N877">
        <f>IF(K877,Journal!$E877+G877*M877,"")</f>
        <v>0</v>
      </c>
      <c r="O877">
        <f>Q876</f>
        <v>0</v>
      </c>
      <c r="P877">
        <f>IF(OR(NOT(A877),I877&lt;&gt;""),"",Journal!$L877)</f>
        <v>0</v>
      </c>
      <c r="Q877">
        <f>O877+IF(K877,V877,0)</f>
        <v>0</v>
      </c>
      <c r="R877">
        <f>IF(P877="","",H877*P877*C877*D877)</f>
        <v>0</v>
      </c>
      <c r="S877">
        <f>IF(K877,M877*P877*C877*D877,"")</f>
        <v>0</v>
      </c>
      <c r="T877">
        <f>IF(K877,-IF(F877&gt;0,F877*Journal!$E877*P877*C877*D877,P877*E877),"")</f>
        <v>0</v>
      </c>
      <c r="U877">
        <f>IF(K877,IF(S877&gt;0,"W",IF(S877&lt;0,"L","B")),"")</f>
        <v>0</v>
      </c>
      <c r="V877">
        <f>IF(K877,S877+T877,"")</f>
        <v>0</v>
      </c>
      <c r="W877">
        <f>IF(K877,V877/O877,"")</f>
        <v>0</v>
      </c>
      <c r="X877">
        <f>IF(K877,M877/H877,"")</f>
        <v>0</v>
      </c>
      <c r="Y877">
        <f>IF(AND(OR(J877="OK",J877="OPEN"),ISNUMBER(Journal!$G877)),G877*(Journal!$G877-Journal!$E877)/H877,"")</f>
        <v>0</v>
      </c>
      <c r="Z877">
        <f>IF(AA877="","",IF(AND(ISNUMBER(Settings!$D$5),ISNUMBER(Settings!$E$5),IF(Settings!$D$5&lt;=Settings!$E$5,AND(AA877&gt;=Settings!$D$5,AA877&lt;Settings!$E$5),OR(AA877&gt;=Settings!$D$5,AA877&lt;Settings!$E$5))),Settings!$A$5,IF(AND(ISNUMBER(Settings!$D$6),ISNUMBER(Settings!$E$6),IF(Settings!$D$6&lt;=Settings!$E$6,AND(AA877&gt;=Settings!$D$6,AA877&lt;Settings!$E$6),OR(AA877&gt;=Settings!$D$6,AA877&lt;Settings!$E$6))),Settings!$A$6,IF(AND(ISNUMBER(Settings!$D$7),ISNUMBER(Settings!$E$7),IF(Settings!$D$7&lt;=Settings!$E$7,AND(AA877&gt;=Settings!$D$7,AA877&lt;Settings!$E$7),OR(AA877&gt;=Settings!$D$7,AA877&lt;Settings!$E$7))),Settings!$A$7,IF(AND(ISNUMBER(Settings!$D$8),ISNUMBER(Settings!$E$8),IF(Settings!$D$8&lt;=Settings!$E$8,AND(AA877&gt;=Settings!$D$8,AA877&lt;Settings!$E$8),OR(AA877&gt;=Settings!$D$8,AA877&lt;Settings!$E$8))),Settings!$A$8,IF(AND(ISNUMBER(Settings!$D$9),ISNUMBER(Settings!$E$9),IF(Settings!$D$9&lt;=Settings!$E$9,AND(AA877&gt;=Settings!$D$9,AA877&lt;Settings!$E$9),OR(AA877&gt;=Settings!$D$9,AA877&lt;Settings!$E$9))),Settings!$A$9,IF(AND(ISNUMBER(Settings!$D$10),ISNUMBER(Settings!$E$10),IF(Settings!$D$10&lt;=Settings!$E$10,AND(AA877&gt;=Settings!$D$10,AA877&lt;Settings!$E$10),OR(AA877&gt;=Settings!$D$10,AA877&lt;Settings!$E$10))),Settings!$A$10,"")))))))</f>
        <v>0</v>
      </c>
      <c r="AA877">
        <f>IF(AND(A877,ISNUMBER(Journal!$B877)),MOD(ROUND(MOD(Journal!$B877,1)*1440,0)-ROUND(Journal!$D$8*60,0),1440),"")</f>
        <v>0</v>
      </c>
      <c r="AB877">
        <f>IF(G877=1,"LONG",IF(G877=-1,"SHORT",""))</f>
        <v>0</v>
      </c>
      <c r="AC877">
        <f>AC876+IF(K877,1,0)</f>
        <v>0</v>
      </c>
      <c r="AD877">
        <f>IF(K877,AC877,"")</f>
        <v>0</v>
      </c>
      <c r="AE877">
        <f>J877="OPEN"</f>
        <v>0</v>
      </c>
      <c r="AF877">
        <f>AND(J877&lt;&gt;"",J877&lt;&gt;"OK",J877&lt;&gt;"OPEN")</f>
        <v>0</v>
      </c>
      <c r="AH877">
        <v>866</v>
      </c>
      <c r="AI877">
        <f>IF(AH877&gt;$AZ$11,"",IF(AH877=0,Journal!$D$3,INDEX($Q$11:$Q$1010,MATCH(AH877,$AD$11:$AD$1010,0))))</f>
        <v>0</v>
      </c>
      <c r="AJ877">
        <v>867</v>
      </c>
      <c r="AK877">
        <f>IF(AJ877&gt;$AZ$11,"",INDEX($P$11:$P$1010,MATCH(AJ877,$AD$11:$AD$1010,0)))</f>
        <v>0</v>
      </c>
    </row>
    <row r="878" spans="1:37">
      <c r="A878">
        <f>COUNTA(Journal!A878:M878)&gt;0</f>
        <v>0</v>
      </c>
      <c r="B878">
        <f>IF(Journal!$C878="",0,IFERROR(MATCH(Journal!$C878,Markets!$A$5:$A$154,0),0))</f>
        <v>0</v>
      </c>
      <c r="C878">
        <f>IF(B878&gt;0,INDEX(Markets!$C$5:$C$154,B878),"")</f>
        <v>0</v>
      </c>
      <c r="D878">
        <f>IF(B878&gt;0,INDEX(Markets!$F$5:$F$154,B878),"")</f>
        <v>0</v>
      </c>
      <c r="E878">
        <f>IF(B878&gt;0,IF(INDEX(Markets!$G$5:$G$154,B878)="",Journal!$D$4,INDEX(Markets!$G$5:$G$154,B878)),"")</f>
        <v>0</v>
      </c>
      <c r="F878">
        <f>IF(B878&gt;0,N(INDEX(Markets!$H$5:$H$154,B878)),0)</f>
        <v>0</v>
      </c>
      <c r="G878">
        <f>IF(Journal!$D878="LONG",1,IF(Journal!$D878="SHORT",-1,0))</f>
        <v>0</v>
      </c>
      <c r="H878">
        <f>IF(AND(ISNUMBER(Journal!$E878),ISNUMBER(Journal!$F878)),ABS(Journal!$E878-Journal!$F878),"")</f>
        <v>0</v>
      </c>
      <c r="I878">
        <f>IF(NOT(A878),"",IF(Journal!$C878="","INSTRUMENT MISSING",IF(B878=0,"UNKNOWN INSTRUMENT",IF(OR(NOT(ISNUMBER(C878)),NOT(ISNUMBER(D878))),"INSTRUMENT SPECS MISSING",IF(OR(C878&lt;=0,D878&lt;=0),"INSTRUMENT SPECS MISSING",IF(NOT(ISNUMBER(Journal!$E878)),"ENTRY MISSING",IF(NOT(ISNUMBER(Journal!$F878)),"SL MISSING",IF(Journal!$F878=Journal!$E878,"SL = ENTRY",IF(G878=0,"DIRECTION MISSING",IF(G878*(Journal!$E878-Journal!$F878)&lt;=0,"SL WRONG SIDE",IF(NOT(AND(ISNUMBER(Journal!$L878),Journal!$L878&gt;0)),IF(TRUE,"LOTS MISSING","RISK MISSING"),"")))))))))))</f>
        <v>0</v>
      </c>
      <c r="J878">
        <f>IF(NOT(A878),"",IF(I878&lt;&gt;"",I878,IF(AND(ISNUMBER(Journal!$G878),G878*(Journal!$G878-Journal!$E878)&lt;=0),"TP1 WRONG SIDE",IF(AND(ISNUMBER(Journal!$H878),G878*(Journal!$H878-Journal!$E878)&lt;=0),"TP2 WRONG SIDE",IF(AND(ISNUMBER(Journal!$I878),G878*(Journal!$I878-Journal!$E878)&lt;=0),"TP3 WRONG SIDE",IF(Journal!$K878="","OPEN",IF(AND(Journal!$M878&lt;&gt;"",OR(NOT(ISNUMBER(Journal!$M878)),Journal!$M878&lt;=0,Journal!$M878&gt;=1)),"TP1 % INVALID",IF(Journal!$K878="SL","OK",IF(Journal!$K878="TP",IF(ISNUMBER(Journal!$G878),"OK","TP1 MISSING"),IF(Journal!$K878="Manual exit",IF(ISNUMBER(Journal!$J878),"OK","MANUAL MISSING"),IF(Journal!$K878="TP1 + Breakeven",IF(ISNUMBER(Journal!$G878),"OK","TP1 MISSING"),IF(Journal!$K878="TP1 + Manual",IF(ISNUMBER(Journal!$G878),IF(ISNUMBER(Journal!$J878),"OK","MANUAL MISSING"),IF(ISNUMBER(Journal!$J878),"TP1 MISSING","TP1 &amp; MANUAL MISSING")),IF(Journal!$K878="Multiple TP",IF(ISNUMBER(Journal!$G878),IF(ISNUMBER(Journal!$H878),"OK","TP2 MISSING"),IF(ISNUMBER(Journal!$H878),"TP1 MISSING","TP1 &amp; TP2 MISSING")),"UNKNOWN OUTCOME")))))))))))))</f>
        <v>0</v>
      </c>
      <c r="K878">
        <f>J878="OK"</f>
        <v>0</v>
      </c>
      <c r="L878">
        <f>IF(ISNUMBER(Journal!$M878),Journal!$M878,0.5)</f>
        <v>0</v>
      </c>
      <c r="M878">
        <f>IF(NOT(K878),"",G878*IF(Journal!$K878="SL",Journal!$F878-Journal!$E878,IF(Journal!$K878="TP",Journal!$G878-Journal!$E878,IF(Journal!$K878="Manual exit",Journal!$J878-Journal!$E878,IF(Journal!$K878="TP1 + Breakeven",L878*(Journal!$G878-Journal!$E878),IF(Journal!$K878="TP1 + Manual",L878*(Journal!$G878-Journal!$E878)+(1-L878)*(Journal!$J878-Journal!$E878),(Journal!$G878+Journal!$H878+IF(ISNUMBER(Journal!$I878),Journal!$I878,0))/IF(ISNUMBER(Journal!$I878),3,2)-Journal!$E878))))))</f>
        <v>0</v>
      </c>
      <c r="N878">
        <f>IF(K878,Journal!$E878+G878*M878,"")</f>
        <v>0</v>
      </c>
      <c r="O878">
        <f>Q877</f>
        <v>0</v>
      </c>
      <c r="P878">
        <f>IF(OR(NOT(A878),I878&lt;&gt;""),"",Journal!$L878)</f>
        <v>0</v>
      </c>
      <c r="Q878">
        <f>O878+IF(K878,V878,0)</f>
        <v>0</v>
      </c>
      <c r="R878">
        <f>IF(P878="","",H878*P878*C878*D878)</f>
        <v>0</v>
      </c>
      <c r="S878">
        <f>IF(K878,M878*P878*C878*D878,"")</f>
        <v>0</v>
      </c>
      <c r="T878">
        <f>IF(K878,-IF(F878&gt;0,F878*Journal!$E878*P878*C878*D878,P878*E878),"")</f>
        <v>0</v>
      </c>
      <c r="U878">
        <f>IF(K878,IF(S878&gt;0,"W",IF(S878&lt;0,"L","B")),"")</f>
        <v>0</v>
      </c>
      <c r="V878">
        <f>IF(K878,S878+T878,"")</f>
        <v>0</v>
      </c>
      <c r="W878">
        <f>IF(K878,V878/O878,"")</f>
        <v>0</v>
      </c>
      <c r="X878">
        <f>IF(K878,M878/H878,"")</f>
        <v>0</v>
      </c>
      <c r="Y878">
        <f>IF(AND(OR(J878="OK",J878="OPEN"),ISNUMBER(Journal!$G878)),G878*(Journal!$G878-Journal!$E878)/H878,"")</f>
        <v>0</v>
      </c>
      <c r="Z878">
        <f>IF(AA878="","",IF(AND(ISNUMBER(Settings!$D$5),ISNUMBER(Settings!$E$5),IF(Settings!$D$5&lt;=Settings!$E$5,AND(AA878&gt;=Settings!$D$5,AA878&lt;Settings!$E$5),OR(AA878&gt;=Settings!$D$5,AA878&lt;Settings!$E$5))),Settings!$A$5,IF(AND(ISNUMBER(Settings!$D$6),ISNUMBER(Settings!$E$6),IF(Settings!$D$6&lt;=Settings!$E$6,AND(AA878&gt;=Settings!$D$6,AA878&lt;Settings!$E$6),OR(AA878&gt;=Settings!$D$6,AA878&lt;Settings!$E$6))),Settings!$A$6,IF(AND(ISNUMBER(Settings!$D$7),ISNUMBER(Settings!$E$7),IF(Settings!$D$7&lt;=Settings!$E$7,AND(AA878&gt;=Settings!$D$7,AA878&lt;Settings!$E$7),OR(AA878&gt;=Settings!$D$7,AA878&lt;Settings!$E$7))),Settings!$A$7,IF(AND(ISNUMBER(Settings!$D$8),ISNUMBER(Settings!$E$8),IF(Settings!$D$8&lt;=Settings!$E$8,AND(AA878&gt;=Settings!$D$8,AA878&lt;Settings!$E$8),OR(AA878&gt;=Settings!$D$8,AA878&lt;Settings!$E$8))),Settings!$A$8,IF(AND(ISNUMBER(Settings!$D$9),ISNUMBER(Settings!$E$9),IF(Settings!$D$9&lt;=Settings!$E$9,AND(AA878&gt;=Settings!$D$9,AA878&lt;Settings!$E$9),OR(AA878&gt;=Settings!$D$9,AA878&lt;Settings!$E$9))),Settings!$A$9,IF(AND(ISNUMBER(Settings!$D$10),ISNUMBER(Settings!$E$10),IF(Settings!$D$10&lt;=Settings!$E$10,AND(AA878&gt;=Settings!$D$10,AA878&lt;Settings!$E$10),OR(AA878&gt;=Settings!$D$10,AA878&lt;Settings!$E$10))),Settings!$A$10,"")))))))</f>
        <v>0</v>
      </c>
      <c r="AA878">
        <f>IF(AND(A878,ISNUMBER(Journal!$B878)),MOD(ROUND(MOD(Journal!$B878,1)*1440,0)-ROUND(Journal!$D$8*60,0),1440),"")</f>
        <v>0</v>
      </c>
      <c r="AB878">
        <f>IF(G878=1,"LONG",IF(G878=-1,"SHORT",""))</f>
        <v>0</v>
      </c>
      <c r="AC878">
        <f>AC877+IF(K878,1,0)</f>
        <v>0</v>
      </c>
      <c r="AD878">
        <f>IF(K878,AC878,"")</f>
        <v>0</v>
      </c>
      <c r="AE878">
        <f>J878="OPEN"</f>
        <v>0</v>
      </c>
      <c r="AF878">
        <f>AND(J878&lt;&gt;"",J878&lt;&gt;"OK",J878&lt;&gt;"OPEN")</f>
        <v>0</v>
      </c>
      <c r="AH878">
        <v>867</v>
      </c>
      <c r="AI878">
        <f>IF(AH878&gt;$AZ$11,"",IF(AH878=0,Journal!$D$3,INDEX($Q$11:$Q$1010,MATCH(AH878,$AD$11:$AD$1010,0))))</f>
        <v>0</v>
      </c>
      <c r="AJ878">
        <v>868</v>
      </c>
      <c r="AK878">
        <f>IF(AJ878&gt;$AZ$11,"",INDEX($P$11:$P$1010,MATCH(AJ878,$AD$11:$AD$1010,0)))</f>
        <v>0</v>
      </c>
    </row>
    <row r="879" spans="1:37">
      <c r="A879">
        <f>COUNTA(Journal!A879:M879)&gt;0</f>
        <v>0</v>
      </c>
      <c r="B879">
        <f>IF(Journal!$C879="",0,IFERROR(MATCH(Journal!$C879,Markets!$A$5:$A$154,0),0))</f>
        <v>0</v>
      </c>
      <c r="C879">
        <f>IF(B879&gt;0,INDEX(Markets!$C$5:$C$154,B879),"")</f>
        <v>0</v>
      </c>
      <c r="D879">
        <f>IF(B879&gt;0,INDEX(Markets!$F$5:$F$154,B879),"")</f>
        <v>0</v>
      </c>
      <c r="E879">
        <f>IF(B879&gt;0,IF(INDEX(Markets!$G$5:$G$154,B879)="",Journal!$D$4,INDEX(Markets!$G$5:$G$154,B879)),"")</f>
        <v>0</v>
      </c>
      <c r="F879">
        <f>IF(B879&gt;0,N(INDEX(Markets!$H$5:$H$154,B879)),0)</f>
        <v>0</v>
      </c>
      <c r="G879">
        <f>IF(Journal!$D879="LONG",1,IF(Journal!$D879="SHORT",-1,0))</f>
        <v>0</v>
      </c>
      <c r="H879">
        <f>IF(AND(ISNUMBER(Journal!$E879),ISNUMBER(Journal!$F879)),ABS(Journal!$E879-Journal!$F879),"")</f>
        <v>0</v>
      </c>
      <c r="I879">
        <f>IF(NOT(A879),"",IF(Journal!$C879="","INSTRUMENT MISSING",IF(B879=0,"UNKNOWN INSTRUMENT",IF(OR(NOT(ISNUMBER(C879)),NOT(ISNUMBER(D879))),"INSTRUMENT SPECS MISSING",IF(OR(C879&lt;=0,D879&lt;=0),"INSTRUMENT SPECS MISSING",IF(NOT(ISNUMBER(Journal!$E879)),"ENTRY MISSING",IF(NOT(ISNUMBER(Journal!$F879)),"SL MISSING",IF(Journal!$F879=Journal!$E879,"SL = ENTRY",IF(G879=0,"DIRECTION MISSING",IF(G879*(Journal!$E879-Journal!$F879)&lt;=0,"SL WRONG SIDE",IF(NOT(AND(ISNUMBER(Journal!$L879),Journal!$L879&gt;0)),IF(TRUE,"LOTS MISSING","RISK MISSING"),"")))))))))))</f>
        <v>0</v>
      </c>
      <c r="J879">
        <f>IF(NOT(A879),"",IF(I879&lt;&gt;"",I879,IF(AND(ISNUMBER(Journal!$G879),G879*(Journal!$G879-Journal!$E879)&lt;=0),"TP1 WRONG SIDE",IF(AND(ISNUMBER(Journal!$H879),G879*(Journal!$H879-Journal!$E879)&lt;=0),"TP2 WRONG SIDE",IF(AND(ISNUMBER(Journal!$I879),G879*(Journal!$I879-Journal!$E879)&lt;=0),"TP3 WRONG SIDE",IF(Journal!$K879="","OPEN",IF(AND(Journal!$M879&lt;&gt;"",OR(NOT(ISNUMBER(Journal!$M879)),Journal!$M879&lt;=0,Journal!$M879&gt;=1)),"TP1 % INVALID",IF(Journal!$K879="SL","OK",IF(Journal!$K879="TP",IF(ISNUMBER(Journal!$G879),"OK","TP1 MISSING"),IF(Journal!$K879="Manual exit",IF(ISNUMBER(Journal!$J879),"OK","MANUAL MISSING"),IF(Journal!$K879="TP1 + Breakeven",IF(ISNUMBER(Journal!$G879),"OK","TP1 MISSING"),IF(Journal!$K879="TP1 + Manual",IF(ISNUMBER(Journal!$G879),IF(ISNUMBER(Journal!$J879),"OK","MANUAL MISSING"),IF(ISNUMBER(Journal!$J879),"TP1 MISSING","TP1 &amp; MANUAL MISSING")),IF(Journal!$K879="Multiple TP",IF(ISNUMBER(Journal!$G879),IF(ISNUMBER(Journal!$H879),"OK","TP2 MISSING"),IF(ISNUMBER(Journal!$H879),"TP1 MISSING","TP1 &amp; TP2 MISSING")),"UNKNOWN OUTCOME")))))))))))))</f>
        <v>0</v>
      </c>
      <c r="K879">
        <f>J879="OK"</f>
        <v>0</v>
      </c>
      <c r="L879">
        <f>IF(ISNUMBER(Journal!$M879),Journal!$M879,0.5)</f>
        <v>0</v>
      </c>
      <c r="M879">
        <f>IF(NOT(K879),"",G879*IF(Journal!$K879="SL",Journal!$F879-Journal!$E879,IF(Journal!$K879="TP",Journal!$G879-Journal!$E879,IF(Journal!$K879="Manual exit",Journal!$J879-Journal!$E879,IF(Journal!$K879="TP1 + Breakeven",L879*(Journal!$G879-Journal!$E879),IF(Journal!$K879="TP1 + Manual",L879*(Journal!$G879-Journal!$E879)+(1-L879)*(Journal!$J879-Journal!$E879),(Journal!$G879+Journal!$H879+IF(ISNUMBER(Journal!$I879),Journal!$I879,0))/IF(ISNUMBER(Journal!$I879),3,2)-Journal!$E879))))))</f>
        <v>0</v>
      </c>
      <c r="N879">
        <f>IF(K879,Journal!$E879+G879*M879,"")</f>
        <v>0</v>
      </c>
      <c r="O879">
        <f>Q878</f>
        <v>0</v>
      </c>
      <c r="P879">
        <f>IF(OR(NOT(A879),I879&lt;&gt;""),"",Journal!$L879)</f>
        <v>0</v>
      </c>
      <c r="Q879">
        <f>O879+IF(K879,V879,0)</f>
        <v>0</v>
      </c>
      <c r="R879">
        <f>IF(P879="","",H879*P879*C879*D879)</f>
        <v>0</v>
      </c>
      <c r="S879">
        <f>IF(K879,M879*P879*C879*D879,"")</f>
        <v>0</v>
      </c>
      <c r="T879">
        <f>IF(K879,-IF(F879&gt;0,F879*Journal!$E879*P879*C879*D879,P879*E879),"")</f>
        <v>0</v>
      </c>
      <c r="U879">
        <f>IF(K879,IF(S879&gt;0,"W",IF(S879&lt;0,"L","B")),"")</f>
        <v>0</v>
      </c>
      <c r="V879">
        <f>IF(K879,S879+T879,"")</f>
        <v>0</v>
      </c>
      <c r="W879">
        <f>IF(K879,V879/O879,"")</f>
        <v>0</v>
      </c>
      <c r="X879">
        <f>IF(K879,M879/H879,"")</f>
        <v>0</v>
      </c>
      <c r="Y879">
        <f>IF(AND(OR(J879="OK",J879="OPEN"),ISNUMBER(Journal!$G879)),G879*(Journal!$G879-Journal!$E879)/H879,"")</f>
        <v>0</v>
      </c>
      <c r="Z879">
        <f>IF(AA879="","",IF(AND(ISNUMBER(Settings!$D$5),ISNUMBER(Settings!$E$5),IF(Settings!$D$5&lt;=Settings!$E$5,AND(AA879&gt;=Settings!$D$5,AA879&lt;Settings!$E$5),OR(AA879&gt;=Settings!$D$5,AA879&lt;Settings!$E$5))),Settings!$A$5,IF(AND(ISNUMBER(Settings!$D$6),ISNUMBER(Settings!$E$6),IF(Settings!$D$6&lt;=Settings!$E$6,AND(AA879&gt;=Settings!$D$6,AA879&lt;Settings!$E$6),OR(AA879&gt;=Settings!$D$6,AA879&lt;Settings!$E$6))),Settings!$A$6,IF(AND(ISNUMBER(Settings!$D$7),ISNUMBER(Settings!$E$7),IF(Settings!$D$7&lt;=Settings!$E$7,AND(AA879&gt;=Settings!$D$7,AA879&lt;Settings!$E$7),OR(AA879&gt;=Settings!$D$7,AA879&lt;Settings!$E$7))),Settings!$A$7,IF(AND(ISNUMBER(Settings!$D$8),ISNUMBER(Settings!$E$8),IF(Settings!$D$8&lt;=Settings!$E$8,AND(AA879&gt;=Settings!$D$8,AA879&lt;Settings!$E$8),OR(AA879&gt;=Settings!$D$8,AA879&lt;Settings!$E$8))),Settings!$A$8,IF(AND(ISNUMBER(Settings!$D$9),ISNUMBER(Settings!$E$9),IF(Settings!$D$9&lt;=Settings!$E$9,AND(AA879&gt;=Settings!$D$9,AA879&lt;Settings!$E$9),OR(AA879&gt;=Settings!$D$9,AA879&lt;Settings!$E$9))),Settings!$A$9,IF(AND(ISNUMBER(Settings!$D$10),ISNUMBER(Settings!$E$10),IF(Settings!$D$10&lt;=Settings!$E$10,AND(AA879&gt;=Settings!$D$10,AA879&lt;Settings!$E$10),OR(AA879&gt;=Settings!$D$10,AA879&lt;Settings!$E$10))),Settings!$A$10,"")))))))</f>
        <v>0</v>
      </c>
      <c r="AA879">
        <f>IF(AND(A879,ISNUMBER(Journal!$B879)),MOD(ROUND(MOD(Journal!$B879,1)*1440,0)-ROUND(Journal!$D$8*60,0),1440),"")</f>
        <v>0</v>
      </c>
      <c r="AB879">
        <f>IF(G879=1,"LONG",IF(G879=-1,"SHORT",""))</f>
        <v>0</v>
      </c>
      <c r="AC879">
        <f>AC878+IF(K879,1,0)</f>
        <v>0</v>
      </c>
      <c r="AD879">
        <f>IF(K879,AC879,"")</f>
        <v>0</v>
      </c>
      <c r="AE879">
        <f>J879="OPEN"</f>
        <v>0</v>
      </c>
      <c r="AF879">
        <f>AND(J879&lt;&gt;"",J879&lt;&gt;"OK",J879&lt;&gt;"OPEN")</f>
        <v>0</v>
      </c>
      <c r="AH879">
        <v>868</v>
      </c>
      <c r="AI879">
        <f>IF(AH879&gt;$AZ$11,"",IF(AH879=0,Journal!$D$3,INDEX($Q$11:$Q$1010,MATCH(AH879,$AD$11:$AD$1010,0))))</f>
        <v>0</v>
      </c>
      <c r="AJ879">
        <v>869</v>
      </c>
      <c r="AK879">
        <f>IF(AJ879&gt;$AZ$11,"",INDEX($P$11:$P$1010,MATCH(AJ879,$AD$11:$AD$1010,0)))</f>
        <v>0</v>
      </c>
    </row>
    <row r="880" spans="1:37">
      <c r="A880">
        <f>COUNTA(Journal!A880:M880)&gt;0</f>
        <v>0</v>
      </c>
      <c r="B880">
        <f>IF(Journal!$C880="",0,IFERROR(MATCH(Journal!$C880,Markets!$A$5:$A$154,0),0))</f>
        <v>0</v>
      </c>
      <c r="C880">
        <f>IF(B880&gt;0,INDEX(Markets!$C$5:$C$154,B880),"")</f>
        <v>0</v>
      </c>
      <c r="D880">
        <f>IF(B880&gt;0,INDEX(Markets!$F$5:$F$154,B880),"")</f>
        <v>0</v>
      </c>
      <c r="E880">
        <f>IF(B880&gt;0,IF(INDEX(Markets!$G$5:$G$154,B880)="",Journal!$D$4,INDEX(Markets!$G$5:$G$154,B880)),"")</f>
        <v>0</v>
      </c>
      <c r="F880">
        <f>IF(B880&gt;0,N(INDEX(Markets!$H$5:$H$154,B880)),0)</f>
        <v>0</v>
      </c>
      <c r="G880">
        <f>IF(Journal!$D880="LONG",1,IF(Journal!$D880="SHORT",-1,0))</f>
        <v>0</v>
      </c>
      <c r="H880">
        <f>IF(AND(ISNUMBER(Journal!$E880),ISNUMBER(Journal!$F880)),ABS(Journal!$E880-Journal!$F880),"")</f>
        <v>0</v>
      </c>
      <c r="I880">
        <f>IF(NOT(A880),"",IF(Journal!$C880="","INSTRUMENT MISSING",IF(B880=0,"UNKNOWN INSTRUMENT",IF(OR(NOT(ISNUMBER(C880)),NOT(ISNUMBER(D880))),"INSTRUMENT SPECS MISSING",IF(OR(C880&lt;=0,D880&lt;=0),"INSTRUMENT SPECS MISSING",IF(NOT(ISNUMBER(Journal!$E880)),"ENTRY MISSING",IF(NOT(ISNUMBER(Journal!$F880)),"SL MISSING",IF(Journal!$F880=Journal!$E880,"SL = ENTRY",IF(G880=0,"DIRECTION MISSING",IF(G880*(Journal!$E880-Journal!$F880)&lt;=0,"SL WRONG SIDE",IF(NOT(AND(ISNUMBER(Journal!$L880),Journal!$L880&gt;0)),IF(TRUE,"LOTS MISSING","RISK MISSING"),"")))))))))))</f>
        <v>0</v>
      </c>
      <c r="J880">
        <f>IF(NOT(A880),"",IF(I880&lt;&gt;"",I880,IF(AND(ISNUMBER(Journal!$G880),G880*(Journal!$G880-Journal!$E880)&lt;=0),"TP1 WRONG SIDE",IF(AND(ISNUMBER(Journal!$H880),G880*(Journal!$H880-Journal!$E880)&lt;=0),"TP2 WRONG SIDE",IF(AND(ISNUMBER(Journal!$I880),G880*(Journal!$I880-Journal!$E880)&lt;=0),"TP3 WRONG SIDE",IF(Journal!$K880="","OPEN",IF(AND(Journal!$M880&lt;&gt;"",OR(NOT(ISNUMBER(Journal!$M880)),Journal!$M880&lt;=0,Journal!$M880&gt;=1)),"TP1 % INVALID",IF(Journal!$K880="SL","OK",IF(Journal!$K880="TP",IF(ISNUMBER(Journal!$G880),"OK","TP1 MISSING"),IF(Journal!$K880="Manual exit",IF(ISNUMBER(Journal!$J880),"OK","MANUAL MISSING"),IF(Journal!$K880="TP1 + Breakeven",IF(ISNUMBER(Journal!$G880),"OK","TP1 MISSING"),IF(Journal!$K880="TP1 + Manual",IF(ISNUMBER(Journal!$G880),IF(ISNUMBER(Journal!$J880),"OK","MANUAL MISSING"),IF(ISNUMBER(Journal!$J880),"TP1 MISSING","TP1 &amp; MANUAL MISSING")),IF(Journal!$K880="Multiple TP",IF(ISNUMBER(Journal!$G880),IF(ISNUMBER(Journal!$H880),"OK","TP2 MISSING"),IF(ISNUMBER(Journal!$H880),"TP1 MISSING","TP1 &amp; TP2 MISSING")),"UNKNOWN OUTCOME")))))))))))))</f>
        <v>0</v>
      </c>
      <c r="K880">
        <f>J880="OK"</f>
        <v>0</v>
      </c>
      <c r="L880">
        <f>IF(ISNUMBER(Journal!$M880),Journal!$M880,0.5)</f>
        <v>0</v>
      </c>
      <c r="M880">
        <f>IF(NOT(K880),"",G880*IF(Journal!$K880="SL",Journal!$F880-Journal!$E880,IF(Journal!$K880="TP",Journal!$G880-Journal!$E880,IF(Journal!$K880="Manual exit",Journal!$J880-Journal!$E880,IF(Journal!$K880="TP1 + Breakeven",L880*(Journal!$G880-Journal!$E880),IF(Journal!$K880="TP1 + Manual",L880*(Journal!$G880-Journal!$E880)+(1-L880)*(Journal!$J880-Journal!$E880),(Journal!$G880+Journal!$H880+IF(ISNUMBER(Journal!$I880),Journal!$I880,0))/IF(ISNUMBER(Journal!$I880),3,2)-Journal!$E880))))))</f>
        <v>0</v>
      </c>
      <c r="N880">
        <f>IF(K880,Journal!$E880+G880*M880,"")</f>
        <v>0</v>
      </c>
      <c r="O880">
        <f>Q879</f>
        <v>0</v>
      </c>
      <c r="P880">
        <f>IF(OR(NOT(A880),I880&lt;&gt;""),"",Journal!$L880)</f>
        <v>0</v>
      </c>
      <c r="Q880">
        <f>O880+IF(K880,V880,0)</f>
        <v>0</v>
      </c>
      <c r="R880">
        <f>IF(P880="","",H880*P880*C880*D880)</f>
        <v>0</v>
      </c>
      <c r="S880">
        <f>IF(K880,M880*P880*C880*D880,"")</f>
        <v>0</v>
      </c>
      <c r="T880">
        <f>IF(K880,-IF(F880&gt;0,F880*Journal!$E880*P880*C880*D880,P880*E880),"")</f>
        <v>0</v>
      </c>
      <c r="U880">
        <f>IF(K880,IF(S880&gt;0,"W",IF(S880&lt;0,"L","B")),"")</f>
        <v>0</v>
      </c>
      <c r="V880">
        <f>IF(K880,S880+T880,"")</f>
        <v>0</v>
      </c>
      <c r="W880">
        <f>IF(K880,V880/O880,"")</f>
        <v>0</v>
      </c>
      <c r="X880">
        <f>IF(K880,M880/H880,"")</f>
        <v>0</v>
      </c>
      <c r="Y880">
        <f>IF(AND(OR(J880="OK",J880="OPEN"),ISNUMBER(Journal!$G880)),G880*(Journal!$G880-Journal!$E880)/H880,"")</f>
        <v>0</v>
      </c>
      <c r="Z880">
        <f>IF(AA880="","",IF(AND(ISNUMBER(Settings!$D$5),ISNUMBER(Settings!$E$5),IF(Settings!$D$5&lt;=Settings!$E$5,AND(AA880&gt;=Settings!$D$5,AA880&lt;Settings!$E$5),OR(AA880&gt;=Settings!$D$5,AA880&lt;Settings!$E$5))),Settings!$A$5,IF(AND(ISNUMBER(Settings!$D$6),ISNUMBER(Settings!$E$6),IF(Settings!$D$6&lt;=Settings!$E$6,AND(AA880&gt;=Settings!$D$6,AA880&lt;Settings!$E$6),OR(AA880&gt;=Settings!$D$6,AA880&lt;Settings!$E$6))),Settings!$A$6,IF(AND(ISNUMBER(Settings!$D$7),ISNUMBER(Settings!$E$7),IF(Settings!$D$7&lt;=Settings!$E$7,AND(AA880&gt;=Settings!$D$7,AA880&lt;Settings!$E$7),OR(AA880&gt;=Settings!$D$7,AA880&lt;Settings!$E$7))),Settings!$A$7,IF(AND(ISNUMBER(Settings!$D$8),ISNUMBER(Settings!$E$8),IF(Settings!$D$8&lt;=Settings!$E$8,AND(AA880&gt;=Settings!$D$8,AA880&lt;Settings!$E$8),OR(AA880&gt;=Settings!$D$8,AA880&lt;Settings!$E$8))),Settings!$A$8,IF(AND(ISNUMBER(Settings!$D$9),ISNUMBER(Settings!$E$9),IF(Settings!$D$9&lt;=Settings!$E$9,AND(AA880&gt;=Settings!$D$9,AA880&lt;Settings!$E$9),OR(AA880&gt;=Settings!$D$9,AA880&lt;Settings!$E$9))),Settings!$A$9,IF(AND(ISNUMBER(Settings!$D$10),ISNUMBER(Settings!$E$10),IF(Settings!$D$10&lt;=Settings!$E$10,AND(AA880&gt;=Settings!$D$10,AA880&lt;Settings!$E$10),OR(AA880&gt;=Settings!$D$10,AA880&lt;Settings!$E$10))),Settings!$A$10,"")))))))</f>
        <v>0</v>
      </c>
      <c r="AA880">
        <f>IF(AND(A880,ISNUMBER(Journal!$B880)),MOD(ROUND(MOD(Journal!$B880,1)*1440,0)-ROUND(Journal!$D$8*60,0),1440),"")</f>
        <v>0</v>
      </c>
      <c r="AB880">
        <f>IF(G880=1,"LONG",IF(G880=-1,"SHORT",""))</f>
        <v>0</v>
      </c>
      <c r="AC880">
        <f>AC879+IF(K880,1,0)</f>
        <v>0</v>
      </c>
      <c r="AD880">
        <f>IF(K880,AC880,"")</f>
        <v>0</v>
      </c>
      <c r="AE880">
        <f>J880="OPEN"</f>
        <v>0</v>
      </c>
      <c r="AF880">
        <f>AND(J880&lt;&gt;"",J880&lt;&gt;"OK",J880&lt;&gt;"OPEN")</f>
        <v>0</v>
      </c>
      <c r="AH880">
        <v>869</v>
      </c>
      <c r="AI880">
        <f>IF(AH880&gt;$AZ$11,"",IF(AH880=0,Journal!$D$3,INDEX($Q$11:$Q$1010,MATCH(AH880,$AD$11:$AD$1010,0))))</f>
        <v>0</v>
      </c>
      <c r="AJ880">
        <v>870</v>
      </c>
      <c r="AK880">
        <f>IF(AJ880&gt;$AZ$11,"",INDEX($P$11:$P$1010,MATCH(AJ880,$AD$11:$AD$1010,0)))</f>
        <v>0</v>
      </c>
    </row>
    <row r="881" spans="1:37">
      <c r="A881">
        <f>COUNTA(Journal!A881:M881)&gt;0</f>
        <v>0</v>
      </c>
      <c r="B881">
        <f>IF(Journal!$C881="",0,IFERROR(MATCH(Journal!$C881,Markets!$A$5:$A$154,0),0))</f>
        <v>0</v>
      </c>
      <c r="C881">
        <f>IF(B881&gt;0,INDEX(Markets!$C$5:$C$154,B881),"")</f>
        <v>0</v>
      </c>
      <c r="D881">
        <f>IF(B881&gt;0,INDEX(Markets!$F$5:$F$154,B881),"")</f>
        <v>0</v>
      </c>
      <c r="E881">
        <f>IF(B881&gt;0,IF(INDEX(Markets!$G$5:$G$154,B881)="",Journal!$D$4,INDEX(Markets!$G$5:$G$154,B881)),"")</f>
        <v>0</v>
      </c>
      <c r="F881">
        <f>IF(B881&gt;0,N(INDEX(Markets!$H$5:$H$154,B881)),0)</f>
        <v>0</v>
      </c>
      <c r="G881">
        <f>IF(Journal!$D881="LONG",1,IF(Journal!$D881="SHORT",-1,0))</f>
        <v>0</v>
      </c>
      <c r="H881">
        <f>IF(AND(ISNUMBER(Journal!$E881),ISNUMBER(Journal!$F881)),ABS(Journal!$E881-Journal!$F881),"")</f>
        <v>0</v>
      </c>
      <c r="I881">
        <f>IF(NOT(A881),"",IF(Journal!$C881="","INSTRUMENT MISSING",IF(B881=0,"UNKNOWN INSTRUMENT",IF(OR(NOT(ISNUMBER(C881)),NOT(ISNUMBER(D881))),"INSTRUMENT SPECS MISSING",IF(OR(C881&lt;=0,D881&lt;=0),"INSTRUMENT SPECS MISSING",IF(NOT(ISNUMBER(Journal!$E881)),"ENTRY MISSING",IF(NOT(ISNUMBER(Journal!$F881)),"SL MISSING",IF(Journal!$F881=Journal!$E881,"SL = ENTRY",IF(G881=0,"DIRECTION MISSING",IF(G881*(Journal!$E881-Journal!$F881)&lt;=0,"SL WRONG SIDE",IF(NOT(AND(ISNUMBER(Journal!$L881),Journal!$L881&gt;0)),IF(TRUE,"LOTS MISSING","RISK MISSING"),"")))))))))))</f>
        <v>0</v>
      </c>
      <c r="J881">
        <f>IF(NOT(A881),"",IF(I881&lt;&gt;"",I881,IF(AND(ISNUMBER(Journal!$G881),G881*(Journal!$G881-Journal!$E881)&lt;=0),"TP1 WRONG SIDE",IF(AND(ISNUMBER(Journal!$H881),G881*(Journal!$H881-Journal!$E881)&lt;=0),"TP2 WRONG SIDE",IF(AND(ISNUMBER(Journal!$I881),G881*(Journal!$I881-Journal!$E881)&lt;=0),"TP3 WRONG SIDE",IF(Journal!$K881="","OPEN",IF(AND(Journal!$M881&lt;&gt;"",OR(NOT(ISNUMBER(Journal!$M881)),Journal!$M881&lt;=0,Journal!$M881&gt;=1)),"TP1 % INVALID",IF(Journal!$K881="SL","OK",IF(Journal!$K881="TP",IF(ISNUMBER(Journal!$G881),"OK","TP1 MISSING"),IF(Journal!$K881="Manual exit",IF(ISNUMBER(Journal!$J881),"OK","MANUAL MISSING"),IF(Journal!$K881="TP1 + Breakeven",IF(ISNUMBER(Journal!$G881),"OK","TP1 MISSING"),IF(Journal!$K881="TP1 + Manual",IF(ISNUMBER(Journal!$G881),IF(ISNUMBER(Journal!$J881),"OK","MANUAL MISSING"),IF(ISNUMBER(Journal!$J881),"TP1 MISSING","TP1 &amp; MANUAL MISSING")),IF(Journal!$K881="Multiple TP",IF(ISNUMBER(Journal!$G881),IF(ISNUMBER(Journal!$H881),"OK","TP2 MISSING"),IF(ISNUMBER(Journal!$H881),"TP1 MISSING","TP1 &amp; TP2 MISSING")),"UNKNOWN OUTCOME")))))))))))))</f>
        <v>0</v>
      </c>
      <c r="K881">
        <f>J881="OK"</f>
        <v>0</v>
      </c>
      <c r="L881">
        <f>IF(ISNUMBER(Journal!$M881),Journal!$M881,0.5)</f>
        <v>0</v>
      </c>
      <c r="M881">
        <f>IF(NOT(K881),"",G881*IF(Journal!$K881="SL",Journal!$F881-Journal!$E881,IF(Journal!$K881="TP",Journal!$G881-Journal!$E881,IF(Journal!$K881="Manual exit",Journal!$J881-Journal!$E881,IF(Journal!$K881="TP1 + Breakeven",L881*(Journal!$G881-Journal!$E881),IF(Journal!$K881="TP1 + Manual",L881*(Journal!$G881-Journal!$E881)+(1-L881)*(Journal!$J881-Journal!$E881),(Journal!$G881+Journal!$H881+IF(ISNUMBER(Journal!$I881),Journal!$I881,0))/IF(ISNUMBER(Journal!$I881),3,2)-Journal!$E881))))))</f>
        <v>0</v>
      </c>
      <c r="N881">
        <f>IF(K881,Journal!$E881+G881*M881,"")</f>
        <v>0</v>
      </c>
      <c r="O881">
        <f>Q880</f>
        <v>0</v>
      </c>
      <c r="P881">
        <f>IF(OR(NOT(A881),I881&lt;&gt;""),"",Journal!$L881)</f>
        <v>0</v>
      </c>
      <c r="Q881">
        <f>O881+IF(K881,V881,0)</f>
        <v>0</v>
      </c>
      <c r="R881">
        <f>IF(P881="","",H881*P881*C881*D881)</f>
        <v>0</v>
      </c>
      <c r="S881">
        <f>IF(K881,M881*P881*C881*D881,"")</f>
        <v>0</v>
      </c>
      <c r="T881">
        <f>IF(K881,-IF(F881&gt;0,F881*Journal!$E881*P881*C881*D881,P881*E881),"")</f>
        <v>0</v>
      </c>
      <c r="U881">
        <f>IF(K881,IF(S881&gt;0,"W",IF(S881&lt;0,"L","B")),"")</f>
        <v>0</v>
      </c>
      <c r="V881">
        <f>IF(K881,S881+T881,"")</f>
        <v>0</v>
      </c>
      <c r="W881">
        <f>IF(K881,V881/O881,"")</f>
        <v>0</v>
      </c>
      <c r="X881">
        <f>IF(K881,M881/H881,"")</f>
        <v>0</v>
      </c>
      <c r="Y881">
        <f>IF(AND(OR(J881="OK",J881="OPEN"),ISNUMBER(Journal!$G881)),G881*(Journal!$G881-Journal!$E881)/H881,"")</f>
        <v>0</v>
      </c>
      <c r="Z881">
        <f>IF(AA881="","",IF(AND(ISNUMBER(Settings!$D$5),ISNUMBER(Settings!$E$5),IF(Settings!$D$5&lt;=Settings!$E$5,AND(AA881&gt;=Settings!$D$5,AA881&lt;Settings!$E$5),OR(AA881&gt;=Settings!$D$5,AA881&lt;Settings!$E$5))),Settings!$A$5,IF(AND(ISNUMBER(Settings!$D$6),ISNUMBER(Settings!$E$6),IF(Settings!$D$6&lt;=Settings!$E$6,AND(AA881&gt;=Settings!$D$6,AA881&lt;Settings!$E$6),OR(AA881&gt;=Settings!$D$6,AA881&lt;Settings!$E$6))),Settings!$A$6,IF(AND(ISNUMBER(Settings!$D$7),ISNUMBER(Settings!$E$7),IF(Settings!$D$7&lt;=Settings!$E$7,AND(AA881&gt;=Settings!$D$7,AA881&lt;Settings!$E$7),OR(AA881&gt;=Settings!$D$7,AA881&lt;Settings!$E$7))),Settings!$A$7,IF(AND(ISNUMBER(Settings!$D$8),ISNUMBER(Settings!$E$8),IF(Settings!$D$8&lt;=Settings!$E$8,AND(AA881&gt;=Settings!$D$8,AA881&lt;Settings!$E$8),OR(AA881&gt;=Settings!$D$8,AA881&lt;Settings!$E$8))),Settings!$A$8,IF(AND(ISNUMBER(Settings!$D$9),ISNUMBER(Settings!$E$9),IF(Settings!$D$9&lt;=Settings!$E$9,AND(AA881&gt;=Settings!$D$9,AA881&lt;Settings!$E$9),OR(AA881&gt;=Settings!$D$9,AA881&lt;Settings!$E$9))),Settings!$A$9,IF(AND(ISNUMBER(Settings!$D$10),ISNUMBER(Settings!$E$10),IF(Settings!$D$10&lt;=Settings!$E$10,AND(AA881&gt;=Settings!$D$10,AA881&lt;Settings!$E$10),OR(AA881&gt;=Settings!$D$10,AA881&lt;Settings!$E$10))),Settings!$A$10,"")))))))</f>
        <v>0</v>
      </c>
      <c r="AA881">
        <f>IF(AND(A881,ISNUMBER(Journal!$B881)),MOD(ROUND(MOD(Journal!$B881,1)*1440,0)-ROUND(Journal!$D$8*60,0),1440),"")</f>
        <v>0</v>
      </c>
      <c r="AB881">
        <f>IF(G881=1,"LONG",IF(G881=-1,"SHORT",""))</f>
        <v>0</v>
      </c>
      <c r="AC881">
        <f>AC880+IF(K881,1,0)</f>
        <v>0</v>
      </c>
      <c r="AD881">
        <f>IF(K881,AC881,"")</f>
        <v>0</v>
      </c>
      <c r="AE881">
        <f>J881="OPEN"</f>
        <v>0</v>
      </c>
      <c r="AF881">
        <f>AND(J881&lt;&gt;"",J881&lt;&gt;"OK",J881&lt;&gt;"OPEN")</f>
        <v>0</v>
      </c>
      <c r="AH881">
        <v>870</v>
      </c>
      <c r="AI881">
        <f>IF(AH881&gt;$AZ$11,"",IF(AH881=0,Journal!$D$3,INDEX($Q$11:$Q$1010,MATCH(AH881,$AD$11:$AD$1010,0))))</f>
        <v>0</v>
      </c>
      <c r="AJ881">
        <v>871</v>
      </c>
      <c r="AK881">
        <f>IF(AJ881&gt;$AZ$11,"",INDEX($P$11:$P$1010,MATCH(AJ881,$AD$11:$AD$1010,0)))</f>
        <v>0</v>
      </c>
    </row>
    <row r="882" spans="1:37">
      <c r="A882">
        <f>COUNTA(Journal!A882:M882)&gt;0</f>
        <v>0</v>
      </c>
      <c r="B882">
        <f>IF(Journal!$C882="",0,IFERROR(MATCH(Journal!$C882,Markets!$A$5:$A$154,0),0))</f>
        <v>0</v>
      </c>
      <c r="C882">
        <f>IF(B882&gt;0,INDEX(Markets!$C$5:$C$154,B882),"")</f>
        <v>0</v>
      </c>
      <c r="D882">
        <f>IF(B882&gt;0,INDEX(Markets!$F$5:$F$154,B882),"")</f>
        <v>0</v>
      </c>
      <c r="E882">
        <f>IF(B882&gt;0,IF(INDEX(Markets!$G$5:$G$154,B882)="",Journal!$D$4,INDEX(Markets!$G$5:$G$154,B882)),"")</f>
        <v>0</v>
      </c>
      <c r="F882">
        <f>IF(B882&gt;0,N(INDEX(Markets!$H$5:$H$154,B882)),0)</f>
        <v>0</v>
      </c>
      <c r="G882">
        <f>IF(Journal!$D882="LONG",1,IF(Journal!$D882="SHORT",-1,0))</f>
        <v>0</v>
      </c>
      <c r="H882">
        <f>IF(AND(ISNUMBER(Journal!$E882),ISNUMBER(Journal!$F882)),ABS(Journal!$E882-Journal!$F882),"")</f>
        <v>0</v>
      </c>
      <c r="I882">
        <f>IF(NOT(A882),"",IF(Journal!$C882="","INSTRUMENT MISSING",IF(B882=0,"UNKNOWN INSTRUMENT",IF(OR(NOT(ISNUMBER(C882)),NOT(ISNUMBER(D882))),"INSTRUMENT SPECS MISSING",IF(OR(C882&lt;=0,D882&lt;=0),"INSTRUMENT SPECS MISSING",IF(NOT(ISNUMBER(Journal!$E882)),"ENTRY MISSING",IF(NOT(ISNUMBER(Journal!$F882)),"SL MISSING",IF(Journal!$F882=Journal!$E882,"SL = ENTRY",IF(G882=0,"DIRECTION MISSING",IF(G882*(Journal!$E882-Journal!$F882)&lt;=0,"SL WRONG SIDE",IF(NOT(AND(ISNUMBER(Journal!$L882),Journal!$L882&gt;0)),IF(TRUE,"LOTS MISSING","RISK MISSING"),"")))))))))))</f>
        <v>0</v>
      </c>
      <c r="J882">
        <f>IF(NOT(A882),"",IF(I882&lt;&gt;"",I882,IF(AND(ISNUMBER(Journal!$G882),G882*(Journal!$G882-Journal!$E882)&lt;=0),"TP1 WRONG SIDE",IF(AND(ISNUMBER(Journal!$H882),G882*(Journal!$H882-Journal!$E882)&lt;=0),"TP2 WRONG SIDE",IF(AND(ISNUMBER(Journal!$I882),G882*(Journal!$I882-Journal!$E882)&lt;=0),"TP3 WRONG SIDE",IF(Journal!$K882="","OPEN",IF(AND(Journal!$M882&lt;&gt;"",OR(NOT(ISNUMBER(Journal!$M882)),Journal!$M882&lt;=0,Journal!$M882&gt;=1)),"TP1 % INVALID",IF(Journal!$K882="SL","OK",IF(Journal!$K882="TP",IF(ISNUMBER(Journal!$G882),"OK","TP1 MISSING"),IF(Journal!$K882="Manual exit",IF(ISNUMBER(Journal!$J882),"OK","MANUAL MISSING"),IF(Journal!$K882="TP1 + Breakeven",IF(ISNUMBER(Journal!$G882),"OK","TP1 MISSING"),IF(Journal!$K882="TP1 + Manual",IF(ISNUMBER(Journal!$G882),IF(ISNUMBER(Journal!$J882),"OK","MANUAL MISSING"),IF(ISNUMBER(Journal!$J882),"TP1 MISSING","TP1 &amp; MANUAL MISSING")),IF(Journal!$K882="Multiple TP",IF(ISNUMBER(Journal!$G882),IF(ISNUMBER(Journal!$H882),"OK","TP2 MISSING"),IF(ISNUMBER(Journal!$H882),"TP1 MISSING","TP1 &amp; TP2 MISSING")),"UNKNOWN OUTCOME")))))))))))))</f>
        <v>0</v>
      </c>
      <c r="K882">
        <f>J882="OK"</f>
        <v>0</v>
      </c>
      <c r="L882">
        <f>IF(ISNUMBER(Journal!$M882),Journal!$M882,0.5)</f>
        <v>0</v>
      </c>
      <c r="M882">
        <f>IF(NOT(K882),"",G882*IF(Journal!$K882="SL",Journal!$F882-Journal!$E882,IF(Journal!$K882="TP",Journal!$G882-Journal!$E882,IF(Journal!$K882="Manual exit",Journal!$J882-Journal!$E882,IF(Journal!$K882="TP1 + Breakeven",L882*(Journal!$G882-Journal!$E882),IF(Journal!$K882="TP1 + Manual",L882*(Journal!$G882-Journal!$E882)+(1-L882)*(Journal!$J882-Journal!$E882),(Journal!$G882+Journal!$H882+IF(ISNUMBER(Journal!$I882),Journal!$I882,0))/IF(ISNUMBER(Journal!$I882),3,2)-Journal!$E882))))))</f>
        <v>0</v>
      </c>
      <c r="N882">
        <f>IF(K882,Journal!$E882+G882*M882,"")</f>
        <v>0</v>
      </c>
      <c r="O882">
        <f>Q881</f>
        <v>0</v>
      </c>
      <c r="P882">
        <f>IF(OR(NOT(A882),I882&lt;&gt;""),"",Journal!$L882)</f>
        <v>0</v>
      </c>
      <c r="Q882">
        <f>O882+IF(K882,V882,0)</f>
        <v>0</v>
      </c>
      <c r="R882">
        <f>IF(P882="","",H882*P882*C882*D882)</f>
        <v>0</v>
      </c>
      <c r="S882">
        <f>IF(K882,M882*P882*C882*D882,"")</f>
        <v>0</v>
      </c>
      <c r="T882">
        <f>IF(K882,-IF(F882&gt;0,F882*Journal!$E882*P882*C882*D882,P882*E882),"")</f>
        <v>0</v>
      </c>
      <c r="U882">
        <f>IF(K882,IF(S882&gt;0,"W",IF(S882&lt;0,"L","B")),"")</f>
        <v>0</v>
      </c>
      <c r="V882">
        <f>IF(K882,S882+T882,"")</f>
        <v>0</v>
      </c>
      <c r="W882">
        <f>IF(K882,V882/O882,"")</f>
        <v>0</v>
      </c>
      <c r="X882">
        <f>IF(K882,M882/H882,"")</f>
        <v>0</v>
      </c>
      <c r="Y882">
        <f>IF(AND(OR(J882="OK",J882="OPEN"),ISNUMBER(Journal!$G882)),G882*(Journal!$G882-Journal!$E882)/H882,"")</f>
        <v>0</v>
      </c>
      <c r="Z882">
        <f>IF(AA882="","",IF(AND(ISNUMBER(Settings!$D$5),ISNUMBER(Settings!$E$5),IF(Settings!$D$5&lt;=Settings!$E$5,AND(AA882&gt;=Settings!$D$5,AA882&lt;Settings!$E$5),OR(AA882&gt;=Settings!$D$5,AA882&lt;Settings!$E$5))),Settings!$A$5,IF(AND(ISNUMBER(Settings!$D$6),ISNUMBER(Settings!$E$6),IF(Settings!$D$6&lt;=Settings!$E$6,AND(AA882&gt;=Settings!$D$6,AA882&lt;Settings!$E$6),OR(AA882&gt;=Settings!$D$6,AA882&lt;Settings!$E$6))),Settings!$A$6,IF(AND(ISNUMBER(Settings!$D$7),ISNUMBER(Settings!$E$7),IF(Settings!$D$7&lt;=Settings!$E$7,AND(AA882&gt;=Settings!$D$7,AA882&lt;Settings!$E$7),OR(AA882&gt;=Settings!$D$7,AA882&lt;Settings!$E$7))),Settings!$A$7,IF(AND(ISNUMBER(Settings!$D$8),ISNUMBER(Settings!$E$8),IF(Settings!$D$8&lt;=Settings!$E$8,AND(AA882&gt;=Settings!$D$8,AA882&lt;Settings!$E$8),OR(AA882&gt;=Settings!$D$8,AA882&lt;Settings!$E$8))),Settings!$A$8,IF(AND(ISNUMBER(Settings!$D$9),ISNUMBER(Settings!$E$9),IF(Settings!$D$9&lt;=Settings!$E$9,AND(AA882&gt;=Settings!$D$9,AA882&lt;Settings!$E$9),OR(AA882&gt;=Settings!$D$9,AA882&lt;Settings!$E$9))),Settings!$A$9,IF(AND(ISNUMBER(Settings!$D$10),ISNUMBER(Settings!$E$10),IF(Settings!$D$10&lt;=Settings!$E$10,AND(AA882&gt;=Settings!$D$10,AA882&lt;Settings!$E$10),OR(AA882&gt;=Settings!$D$10,AA882&lt;Settings!$E$10))),Settings!$A$10,"")))))))</f>
        <v>0</v>
      </c>
      <c r="AA882">
        <f>IF(AND(A882,ISNUMBER(Journal!$B882)),MOD(ROUND(MOD(Journal!$B882,1)*1440,0)-ROUND(Journal!$D$8*60,0),1440),"")</f>
        <v>0</v>
      </c>
      <c r="AB882">
        <f>IF(G882=1,"LONG",IF(G882=-1,"SHORT",""))</f>
        <v>0</v>
      </c>
      <c r="AC882">
        <f>AC881+IF(K882,1,0)</f>
        <v>0</v>
      </c>
      <c r="AD882">
        <f>IF(K882,AC882,"")</f>
        <v>0</v>
      </c>
      <c r="AE882">
        <f>J882="OPEN"</f>
        <v>0</v>
      </c>
      <c r="AF882">
        <f>AND(J882&lt;&gt;"",J882&lt;&gt;"OK",J882&lt;&gt;"OPEN")</f>
        <v>0</v>
      </c>
      <c r="AH882">
        <v>871</v>
      </c>
      <c r="AI882">
        <f>IF(AH882&gt;$AZ$11,"",IF(AH882=0,Journal!$D$3,INDEX($Q$11:$Q$1010,MATCH(AH882,$AD$11:$AD$1010,0))))</f>
        <v>0</v>
      </c>
      <c r="AJ882">
        <v>872</v>
      </c>
      <c r="AK882">
        <f>IF(AJ882&gt;$AZ$11,"",INDEX($P$11:$P$1010,MATCH(AJ882,$AD$11:$AD$1010,0)))</f>
        <v>0</v>
      </c>
    </row>
    <row r="883" spans="1:37">
      <c r="A883">
        <f>COUNTA(Journal!A883:M883)&gt;0</f>
        <v>0</v>
      </c>
      <c r="B883">
        <f>IF(Journal!$C883="",0,IFERROR(MATCH(Journal!$C883,Markets!$A$5:$A$154,0),0))</f>
        <v>0</v>
      </c>
      <c r="C883">
        <f>IF(B883&gt;0,INDEX(Markets!$C$5:$C$154,B883),"")</f>
        <v>0</v>
      </c>
      <c r="D883">
        <f>IF(B883&gt;0,INDEX(Markets!$F$5:$F$154,B883),"")</f>
        <v>0</v>
      </c>
      <c r="E883">
        <f>IF(B883&gt;0,IF(INDEX(Markets!$G$5:$G$154,B883)="",Journal!$D$4,INDEX(Markets!$G$5:$G$154,B883)),"")</f>
        <v>0</v>
      </c>
      <c r="F883">
        <f>IF(B883&gt;0,N(INDEX(Markets!$H$5:$H$154,B883)),0)</f>
        <v>0</v>
      </c>
      <c r="G883">
        <f>IF(Journal!$D883="LONG",1,IF(Journal!$D883="SHORT",-1,0))</f>
        <v>0</v>
      </c>
      <c r="H883">
        <f>IF(AND(ISNUMBER(Journal!$E883),ISNUMBER(Journal!$F883)),ABS(Journal!$E883-Journal!$F883),"")</f>
        <v>0</v>
      </c>
      <c r="I883">
        <f>IF(NOT(A883),"",IF(Journal!$C883="","INSTRUMENT MISSING",IF(B883=0,"UNKNOWN INSTRUMENT",IF(OR(NOT(ISNUMBER(C883)),NOT(ISNUMBER(D883))),"INSTRUMENT SPECS MISSING",IF(OR(C883&lt;=0,D883&lt;=0),"INSTRUMENT SPECS MISSING",IF(NOT(ISNUMBER(Journal!$E883)),"ENTRY MISSING",IF(NOT(ISNUMBER(Journal!$F883)),"SL MISSING",IF(Journal!$F883=Journal!$E883,"SL = ENTRY",IF(G883=0,"DIRECTION MISSING",IF(G883*(Journal!$E883-Journal!$F883)&lt;=0,"SL WRONG SIDE",IF(NOT(AND(ISNUMBER(Journal!$L883),Journal!$L883&gt;0)),IF(TRUE,"LOTS MISSING","RISK MISSING"),"")))))))))))</f>
        <v>0</v>
      </c>
      <c r="J883">
        <f>IF(NOT(A883),"",IF(I883&lt;&gt;"",I883,IF(AND(ISNUMBER(Journal!$G883),G883*(Journal!$G883-Journal!$E883)&lt;=0),"TP1 WRONG SIDE",IF(AND(ISNUMBER(Journal!$H883),G883*(Journal!$H883-Journal!$E883)&lt;=0),"TP2 WRONG SIDE",IF(AND(ISNUMBER(Journal!$I883),G883*(Journal!$I883-Journal!$E883)&lt;=0),"TP3 WRONG SIDE",IF(Journal!$K883="","OPEN",IF(AND(Journal!$M883&lt;&gt;"",OR(NOT(ISNUMBER(Journal!$M883)),Journal!$M883&lt;=0,Journal!$M883&gt;=1)),"TP1 % INVALID",IF(Journal!$K883="SL","OK",IF(Journal!$K883="TP",IF(ISNUMBER(Journal!$G883),"OK","TP1 MISSING"),IF(Journal!$K883="Manual exit",IF(ISNUMBER(Journal!$J883),"OK","MANUAL MISSING"),IF(Journal!$K883="TP1 + Breakeven",IF(ISNUMBER(Journal!$G883),"OK","TP1 MISSING"),IF(Journal!$K883="TP1 + Manual",IF(ISNUMBER(Journal!$G883),IF(ISNUMBER(Journal!$J883),"OK","MANUAL MISSING"),IF(ISNUMBER(Journal!$J883),"TP1 MISSING","TP1 &amp; MANUAL MISSING")),IF(Journal!$K883="Multiple TP",IF(ISNUMBER(Journal!$G883),IF(ISNUMBER(Journal!$H883),"OK","TP2 MISSING"),IF(ISNUMBER(Journal!$H883),"TP1 MISSING","TP1 &amp; TP2 MISSING")),"UNKNOWN OUTCOME")))))))))))))</f>
        <v>0</v>
      </c>
      <c r="K883">
        <f>J883="OK"</f>
        <v>0</v>
      </c>
      <c r="L883">
        <f>IF(ISNUMBER(Journal!$M883),Journal!$M883,0.5)</f>
        <v>0</v>
      </c>
      <c r="M883">
        <f>IF(NOT(K883),"",G883*IF(Journal!$K883="SL",Journal!$F883-Journal!$E883,IF(Journal!$K883="TP",Journal!$G883-Journal!$E883,IF(Journal!$K883="Manual exit",Journal!$J883-Journal!$E883,IF(Journal!$K883="TP1 + Breakeven",L883*(Journal!$G883-Journal!$E883),IF(Journal!$K883="TP1 + Manual",L883*(Journal!$G883-Journal!$E883)+(1-L883)*(Journal!$J883-Journal!$E883),(Journal!$G883+Journal!$H883+IF(ISNUMBER(Journal!$I883),Journal!$I883,0))/IF(ISNUMBER(Journal!$I883),3,2)-Journal!$E883))))))</f>
        <v>0</v>
      </c>
      <c r="N883">
        <f>IF(K883,Journal!$E883+G883*M883,"")</f>
        <v>0</v>
      </c>
      <c r="O883">
        <f>Q882</f>
        <v>0</v>
      </c>
      <c r="P883">
        <f>IF(OR(NOT(A883),I883&lt;&gt;""),"",Journal!$L883)</f>
        <v>0</v>
      </c>
      <c r="Q883">
        <f>O883+IF(K883,V883,0)</f>
        <v>0</v>
      </c>
      <c r="R883">
        <f>IF(P883="","",H883*P883*C883*D883)</f>
        <v>0</v>
      </c>
      <c r="S883">
        <f>IF(K883,M883*P883*C883*D883,"")</f>
        <v>0</v>
      </c>
      <c r="T883">
        <f>IF(K883,-IF(F883&gt;0,F883*Journal!$E883*P883*C883*D883,P883*E883),"")</f>
        <v>0</v>
      </c>
      <c r="U883">
        <f>IF(K883,IF(S883&gt;0,"W",IF(S883&lt;0,"L","B")),"")</f>
        <v>0</v>
      </c>
      <c r="V883">
        <f>IF(K883,S883+T883,"")</f>
        <v>0</v>
      </c>
      <c r="W883">
        <f>IF(K883,V883/O883,"")</f>
        <v>0</v>
      </c>
      <c r="X883">
        <f>IF(K883,M883/H883,"")</f>
        <v>0</v>
      </c>
      <c r="Y883">
        <f>IF(AND(OR(J883="OK",J883="OPEN"),ISNUMBER(Journal!$G883)),G883*(Journal!$G883-Journal!$E883)/H883,"")</f>
        <v>0</v>
      </c>
      <c r="Z883">
        <f>IF(AA883="","",IF(AND(ISNUMBER(Settings!$D$5),ISNUMBER(Settings!$E$5),IF(Settings!$D$5&lt;=Settings!$E$5,AND(AA883&gt;=Settings!$D$5,AA883&lt;Settings!$E$5),OR(AA883&gt;=Settings!$D$5,AA883&lt;Settings!$E$5))),Settings!$A$5,IF(AND(ISNUMBER(Settings!$D$6),ISNUMBER(Settings!$E$6),IF(Settings!$D$6&lt;=Settings!$E$6,AND(AA883&gt;=Settings!$D$6,AA883&lt;Settings!$E$6),OR(AA883&gt;=Settings!$D$6,AA883&lt;Settings!$E$6))),Settings!$A$6,IF(AND(ISNUMBER(Settings!$D$7),ISNUMBER(Settings!$E$7),IF(Settings!$D$7&lt;=Settings!$E$7,AND(AA883&gt;=Settings!$D$7,AA883&lt;Settings!$E$7),OR(AA883&gt;=Settings!$D$7,AA883&lt;Settings!$E$7))),Settings!$A$7,IF(AND(ISNUMBER(Settings!$D$8),ISNUMBER(Settings!$E$8),IF(Settings!$D$8&lt;=Settings!$E$8,AND(AA883&gt;=Settings!$D$8,AA883&lt;Settings!$E$8),OR(AA883&gt;=Settings!$D$8,AA883&lt;Settings!$E$8))),Settings!$A$8,IF(AND(ISNUMBER(Settings!$D$9),ISNUMBER(Settings!$E$9),IF(Settings!$D$9&lt;=Settings!$E$9,AND(AA883&gt;=Settings!$D$9,AA883&lt;Settings!$E$9),OR(AA883&gt;=Settings!$D$9,AA883&lt;Settings!$E$9))),Settings!$A$9,IF(AND(ISNUMBER(Settings!$D$10),ISNUMBER(Settings!$E$10),IF(Settings!$D$10&lt;=Settings!$E$10,AND(AA883&gt;=Settings!$D$10,AA883&lt;Settings!$E$10),OR(AA883&gt;=Settings!$D$10,AA883&lt;Settings!$E$10))),Settings!$A$10,"")))))))</f>
        <v>0</v>
      </c>
      <c r="AA883">
        <f>IF(AND(A883,ISNUMBER(Journal!$B883)),MOD(ROUND(MOD(Journal!$B883,1)*1440,0)-ROUND(Journal!$D$8*60,0),1440),"")</f>
        <v>0</v>
      </c>
      <c r="AB883">
        <f>IF(G883=1,"LONG",IF(G883=-1,"SHORT",""))</f>
        <v>0</v>
      </c>
      <c r="AC883">
        <f>AC882+IF(K883,1,0)</f>
        <v>0</v>
      </c>
      <c r="AD883">
        <f>IF(K883,AC883,"")</f>
        <v>0</v>
      </c>
      <c r="AE883">
        <f>J883="OPEN"</f>
        <v>0</v>
      </c>
      <c r="AF883">
        <f>AND(J883&lt;&gt;"",J883&lt;&gt;"OK",J883&lt;&gt;"OPEN")</f>
        <v>0</v>
      </c>
      <c r="AH883">
        <v>872</v>
      </c>
      <c r="AI883">
        <f>IF(AH883&gt;$AZ$11,"",IF(AH883=0,Journal!$D$3,INDEX($Q$11:$Q$1010,MATCH(AH883,$AD$11:$AD$1010,0))))</f>
        <v>0</v>
      </c>
      <c r="AJ883">
        <v>873</v>
      </c>
      <c r="AK883">
        <f>IF(AJ883&gt;$AZ$11,"",INDEX($P$11:$P$1010,MATCH(AJ883,$AD$11:$AD$1010,0)))</f>
        <v>0</v>
      </c>
    </row>
    <row r="884" spans="1:37">
      <c r="A884">
        <f>COUNTA(Journal!A884:M884)&gt;0</f>
        <v>0</v>
      </c>
      <c r="B884">
        <f>IF(Journal!$C884="",0,IFERROR(MATCH(Journal!$C884,Markets!$A$5:$A$154,0),0))</f>
        <v>0</v>
      </c>
      <c r="C884">
        <f>IF(B884&gt;0,INDEX(Markets!$C$5:$C$154,B884),"")</f>
        <v>0</v>
      </c>
      <c r="D884">
        <f>IF(B884&gt;0,INDEX(Markets!$F$5:$F$154,B884),"")</f>
        <v>0</v>
      </c>
      <c r="E884">
        <f>IF(B884&gt;0,IF(INDEX(Markets!$G$5:$G$154,B884)="",Journal!$D$4,INDEX(Markets!$G$5:$G$154,B884)),"")</f>
        <v>0</v>
      </c>
      <c r="F884">
        <f>IF(B884&gt;0,N(INDEX(Markets!$H$5:$H$154,B884)),0)</f>
        <v>0</v>
      </c>
      <c r="G884">
        <f>IF(Journal!$D884="LONG",1,IF(Journal!$D884="SHORT",-1,0))</f>
        <v>0</v>
      </c>
      <c r="H884">
        <f>IF(AND(ISNUMBER(Journal!$E884),ISNUMBER(Journal!$F884)),ABS(Journal!$E884-Journal!$F884),"")</f>
        <v>0</v>
      </c>
      <c r="I884">
        <f>IF(NOT(A884),"",IF(Journal!$C884="","INSTRUMENT MISSING",IF(B884=0,"UNKNOWN INSTRUMENT",IF(OR(NOT(ISNUMBER(C884)),NOT(ISNUMBER(D884))),"INSTRUMENT SPECS MISSING",IF(OR(C884&lt;=0,D884&lt;=0),"INSTRUMENT SPECS MISSING",IF(NOT(ISNUMBER(Journal!$E884)),"ENTRY MISSING",IF(NOT(ISNUMBER(Journal!$F884)),"SL MISSING",IF(Journal!$F884=Journal!$E884,"SL = ENTRY",IF(G884=0,"DIRECTION MISSING",IF(G884*(Journal!$E884-Journal!$F884)&lt;=0,"SL WRONG SIDE",IF(NOT(AND(ISNUMBER(Journal!$L884),Journal!$L884&gt;0)),IF(TRUE,"LOTS MISSING","RISK MISSING"),"")))))))))))</f>
        <v>0</v>
      </c>
      <c r="J884">
        <f>IF(NOT(A884),"",IF(I884&lt;&gt;"",I884,IF(AND(ISNUMBER(Journal!$G884),G884*(Journal!$G884-Journal!$E884)&lt;=0),"TP1 WRONG SIDE",IF(AND(ISNUMBER(Journal!$H884),G884*(Journal!$H884-Journal!$E884)&lt;=0),"TP2 WRONG SIDE",IF(AND(ISNUMBER(Journal!$I884),G884*(Journal!$I884-Journal!$E884)&lt;=0),"TP3 WRONG SIDE",IF(Journal!$K884="","OPEN",IF(AND(Journal!$M884&lt;&gt;"",OR(NOT(ISNUMBER(Journal!$M884)),Journal!$M884&lt;=0,Journal!$M884&gt;=1)),"TP1 % INVALID",IF(Journal!$K884="SL","OK",IF(Journal!$K884="TP",IF(ISNUMBER(Journal!$G884),"OK","TP1 MISSING"),IF(Journal!$K884="Manual exit",IF(ISNUMBER(Journal!$J884),"OK","MANUAL MISSING"),IF(Journal!$K884="TP1 + Breakeven",IF(ISNUMBER(Journal!$G884),"OK","TP1 MISSING"),IF(Journal!$K884="TP1 + Manual",IF(ISNUMBER(Journal!$G884),IF(ISNUMBER(Journal!$J884),"OK","MANUAL MISSING"),IF(ISNUMBER(Journal!$J884),"TP1 MISSING","TP1 &amp; MANUAL MISSING")),IF(Journal!$K884="Multiple TP",IF(ISNUMBER(Journal!$G884),IF(ISNUMBER(Journal!$H884),"OK","TP2 MISSING"),IF(ISNUMBER(Journal!$H884),"TP1 MISSING","TP1 &amp; TP2 MISSING")),"UNKNOWN OUTCOME")))))))))))))</f>
        <v>0</v>
      </c>
      <c r="K884">
        <f>J884="OK"</f>
        <v>0</v>
      </c>
      <c r="L884">
        <f>IF(ISNUMBER(Journal!$M884),Journal!$M884,0.5)</f>
        <v>0</v>
      </c>
      <c r="M884">
        <f>IF(NOT(K884),"",G884*IF(Journal!$K884="SL",Journal!$F884-Journal!$E884,IF(Journal!$K884="TP",Journal!$G884-Journal!$E884,IF(Journal!$K884="Manual exit",Journal!$J884-Journal!$E884,IF(Journal!$K884="TP1 + Breakeven",L884*(Journal!$G884-Journal!$E884),IF(Journal!$K884="TP1 + Manual",L884*(Journal!$G884-Journal!$E884)+(1-L884)*(Journal!$J884-Journal!$E884),(Journal!$G884+Journal!$H884+IF(ISNUMBER(Journal!$I884),Journal!$I884,0))/IF(ISNUMBER(Journal!$I884),3,2)-Journal!$E884))))))</f>
        <v>0</v>
      </c>
      <c r="N884">
        <f>IF(K884,Journal!$E884+G884*M884,"")</f>
        <v>0</v>
      </c>
      <c r="O884">
        <f>Q883</f>
        <v>0</v>
      </c>
      <c r="P884">
        <f>IF(OR(NOT(A884),I884&lt;&gt;""),"",Journal!$L884)</f>
        <v>0</v>
      </c>
      <c r="Q884">
        <f>O884+IF(K884,V884,0)</f>
        <v>0</v>
      </c>
      <c r="R884">
        <f>IF(P884="","",H884*P884*C884*D884)</f>
        <v>0</v>
      </c>
      <c r="S884">
        <f>IF(K884,M884*P884*C884*D884,"")</f>
        <v>0</v>
      </c>
      <c r="T884">
        <f>IF(K884,-IF(F884&gt;0,F884*Journal!$E884*P884*C884*D884,P884*E884),"")</f>
        <v>0</v>
      </c>
      <c r="U884">
        <f>IF(K884,IF(S884&gt;0,"W",IF(S884&lt;0,"L","B")),"")</f>
        <v>0</v>
      </c>
      <c r="V884">
        <f>IF(K884,S884+T884,"")</f>
        <v>0</v>
      </c>
      <c r="W884">
        <f>IF(K884,V884/O884,"")</f>
        <v>0</v>
      </c>
      <c r="X884">
        <f>IF(K884,M884/H884,"")</f>
        <v>0</v>
      </c>
      <c r="Y884">
        <f>IF(AND(OR(J884="OK",J884="OPEN"),ISNUMBER(Journal!$G884)),G884*(Journal!$G884-Journal!$E884)/H884,"")</f>
        <v>0</v>
      </c>
      <c r="Z884">
        <f>IF(AA884="","",IF(AND(ISNUMBER(Settings!$D$5),ISNUMBER(Settings!$E$5),IF(Settings!$D$5&lt;=Settings!$E$5,AND(AA884&gt;=Settings!$D$5,AA884&lt;Settings!$E$5),OR(AA884&gt;=Settings!$D$5,AA884&lt;Settings!$E$5))),Settings!$A$5,IF(AND(ISNUMBER(Settings!$D$6),ISNUMBER(Settings!$E$6),IF(Settings!$D$6&lt;=Settings!$E$6,AND(AA884&gt;=Settings!$D$6,AA884&lt;Settings!$E$6),OR(AA884&gt;=Settings!$D$6,AA884&lt;Settings!$E$6))),Settings!$A$6,IF(AND(ISNUMBER(Settings!$D$7),ISNUMBER(Settings!$E$7),IF(Settings!$D$7&lt;=Settings!$E$7,AND(AA884&gt;=Settings!$D$7,AA884&lt;Settings!$E$7),OR(AA884&gt;=Settings!$D$7,AA884&lt;Settings!$E$7))),Settings!$A$7,IF(AND(ISNUMBER(Settings!$D$8),ISNUMBER(Settings!$E$8),IF(Settings!$D$8&lt;=Settings!$E$8,AND(AA884&gt;=Settings!$D$8,AA884&lt;Settings!$E$8),OR(AA884&gt;=Settings!$D$8,AA884&lt;Settings!$E$8))),Settings!$A$8,IF(AND(ISNUMBER(Settings!$D$9),ISNUMBER(Settings!$E$9),IF(Settings!$D$9&lt;=Settings!$E$9,AND(AA884&gt;=Settings!$D$9,AA884&lt;Settings!$E$9),OR(AA884&gt;=Settings!$D$9,AA884&lt;Settings!$E$9))),Settings!$A$9,IF(AND(ISNUMBER(Settings!$D$10),ISNUMBER(Settings!$E$10),IF(Settings!$D$10&lt;=Settings!$E$10,AND(AA884&gt;=Settings!$D$10,AA884&lt;Settings!$E$10),OR(AA884&gt;=Settings!$D$10,AA884&lt;Settings!$E$10))),Settings!$A$10,"")))))))</f>
        <v>0</v>
      </c>
      <c r="AA884">
        <f>IF(AND(A884,ISNUMBER(Journal!$B884)),MOD(ROUND(MOD(Journal!$B884,1)*1440,0)-ROUND(Journal!$D$8*60,0),1440),"")</f>
        <v>0</v>
      </c>
      <c r="AB884">
        <f>IF(G884=1,"LONG",IF(G884=-1,"SHORT",""))</f>
        <v>0</v>
      </c>
      <c r="AC884">
        <f>AC883+IF(K884,1,0)</f>
        <v>0</v>
      </c>
      <c r="AD884">
        <f>IF(K884,AC884,"")</f>
        <v>0</v>
      </c>
      <c r="AE884">
        <f>J884="OPEN"</f>
        <v>0</v>
      </c>
      <c r="AF884">
        <f>AND(J884&lt;&gt;"",J884&lt;&gt;"OK",J884&lt;&gt;"OPEN")</f>
        <v>0</v>
      </c>
      <c r="AH884">
        <v>873</v>
      </c>
      <c r="AI884">
        <f>IF(AH884&gt;$AZ$11,"",IF(AH884=0,Journal!$D$3,INDEX($Q$11:$Q$1010,MATCH(AH884,$AD$11:$AD$1010,0))))</f>
        <v>0</v>
      </c>
      <c r="AJ884">
        <v>874</v>
      </c>
      <c r="AK884">
        <f>IF(AJ884&gt;$AZ$11,"",INDEX($P$11:$P$1010,MATCH(AJ884,$AD$11:$AD$1010,0)))</f>
        <v>0</v>
      </c>
    </row>
    <row r="885" spans="1:37">
      <c r="A885">
        <f>COUNTA(Journal!A885:M885)&gt;0</f>
        <v>0</v>
      </c>
      <c r="B885">
        <f>IF(Journal!$C885="",0,IFERROR(MATCH(Journal!$C885,Markets!$A$5:$A$154,0),0))</f>
        <v>0</v>
      </c>
      <c r="C885">
        <f>IF(B885&gt;0,INDEX(Markets!$C$5:$C$154,B885),"")</f>
        <v>0</v>
      </c>
      <c r="D885">
        <f>IF(B885&gt;0,INDEX(Markets!$F$5:$F$154,B885),"")</f>
        <v>0</v>
      </c>
      <c r="E885">
        <f>IF(B885&gt;0,IF(INDEX(Markets!$G$5:$G$154,B885)="",Journal!$D$4,INDEX(Markets!$G$5:$G$154,B885)),"")</f>
        <v>0</v>
      </c>
      <c r="F885">
        <f>IF(B885&gt;0,N(INDEX(Markets!$H$5:$H$154,B885)),0)</f>
        <v>0</v>
      </c>
      <c r="G885">
        <f>IF(Journal!$D885="LONG",1,IF(Journal!$D885="SHORT",-1,0))</f>
        <v>0</v>
      </c>
      <c r="H885">
        <f>IF(AND(ISNUMBER(Journal!$E885),ISNUMBER(Journal!$F885)),ABS(Journal!$E885-Journal!$F885),"")</f>
        <v>0</v>
      </c>
      <c r="I885">
        <f>IF(NOT(A885),"",IF(Journal!$C885="","INSTRUMENT MISSING",IF(B885=0,"UNKNOWN INSTRUMENT",IF(OR(NOT(ISNUMBER(C885)),NOT(ISNUMBER(D885))),"INSTRUMENT SPECS MISSING",IF(OR(C885&lt;=0,D885&lt;=0),"INSTRUMENT SPECS MISSING",IF(NOT(ISNUMBER(Journal!$E885)),"ENTRY MISSING",IF(NOT(ISNUMBER(Journal!$F885)),"SL MISSING",IF(Journal!$F885=Journal!$E885,"SL = ENTRY",IF(G885=0,"DIRECTION MISSING",IF(G885*(Journal!$E885-Journal!$F885)&lt;=0,"SL WRONG SIDE",IF(NOT(AND(ISNUMBER(Journal!$L885),Journal!$L885&gt;0)),IF(TRUE,"LOTS MISSING","RISK MISSING"),"")))))))))))</f>
        <v>0</v>
      </c>
      <c r="J885">
        <f>IF(NOT(A885),"",IF(I885&lt;&gt;"",I885,IF(AND(ISNUMBER(Journal!$G885),G885*(Journal!$G885-Journal!$E885)&lt;=0),"TP1 WRONG SIDE",IF(AND(ISNUMBER(Journal!$H885),G885*(Journal!$H885-Journal!$E885)&lt;=0),"TP2 WRONG SIDE",IF(AND(ISNUMBER(Journal!$I885),G885*(Journal!$I885-Journal!$E885)&lt;=0),"TP3 WRONG SIDE",IF(Journal!$K885="","OPEN",IF(AND(Journal!$M885&lt;&gt;"",OR(NOT(ISNUMBER(Journal!$M885)),Journal!$M885&lt;=0,Journal!$M885&gt;=1)),"TP1 % INVALID",IF(Journal!$K885="SL","OK",IF(Journal!$K885="TP",IF(ISNUMBER(Journal!$G885),"OK","TP1 MISSING"),IF(Journal!$K885="Manual exit",IF(ISNUMBER(Journal!$J885),"OK","MANUAL MISSING"),IF(Journal!$K885="TP1 + Breakeven",IF(ISNUMBER(Journal!$G885),"OK","TP1 MISSING"),IF(Journal!$K885="TP1 + Manual",IF(ISNUMBER(Journal!$G885),IF(ISNUMBER(Journal!$J885),"OK","MANUAL MISSING"),IF(ISNUMBER(Journal!$J885),"TP1 MISSING","TP1 &amp; MANUAL MISSING")),IF(Journal!$K885="Multiple TP",IF(ISNUMBER(Journal!$G885),IF(ISNUMBER(Journal!$H885),"OK","TP2 MISSING"),IF(ISNUMBER(Journal!$H885),"TP1 MISSING","TP1 &amp; TP2 MISSING")),"UNKNOWN OUTCOME")))))))))))))</f>
        <v>0</v>
      </c>
      <c r="K885">
        <f>J885="OK"</f>
        <v>0</v>
      </c>
      <c r="L885">
        <f>IF(ISNUMBER(Journal!$M885),Journal!$M885,0.5)</f>
        <v>0</v>
      </c>
      <c r="M885">
        <f>IF(NOT(K885),"",G885*IF(Journal!$K885="SL",Journal!$F885-Journal!$E885,IF(Journal!$K885="TP",Journal!$G885-Journal!$E885,IF(Journal!$K885="Manual exit",Journal!$J885-Journal!$E885,IF(Journal!$K885="TP1 + Breakeven",L885*(Journal!$G885-Journal!$E885),IF(Journal!$K885="TP1 + Manual",L885*(Journal!$G885-Journal!$E885)+(1-L885)*(Journal!$J885-Journal!$E885),(Journal!$G885+Journal!$H885+IF(ISNUMBER(Journal!$I885),Journal!$I885,0))/IF(ISNUMBER(Journal!$I885),3,2)-Journal!$E885))))))</f>
        <v>0</v>
      </c>
      <c r="N885">
        <f>IF(K885,Journal!$E885+G885*M885,"")</f>
        <v>0</v>
      </c>
      <c r="O885">
        <f>Q884</f>
        <v>0</v>
      </c>
      <c r="P885">
        <f>IF(OR(NOT(A885),I885&lt;&gt;""),"",Journal!$L885)</f>
        <v>0</v>
      </c>
      <c r="Q885">
        <f>O885+IF(K885,V885,0)</f>
        <v>0</v>
      </c>
      <c r="R885">
        <f>IF(P885="","",H885*P885*C885*D885)</f>
        <v>0</v>
      </c>
      <c r="S885">
        <f>IF(K885,M885*P885*C885*D885,"")</f>
        <v>0</v>
      </c>
      <c r="T885">
        <f>IF(K885,-IF(F885&gt;0,F885*Journal!$E885*P885*C885*D885,P885*E885),"")</f>
        <v>0</v>
      </c>
      <c r="U885">
        <f>IF(K885,IF(S885&gt;0,"W",IF(S885&lt;0,"L","B")),"")</f>
        <v>0</v>
      </c>
      <c r="V885">
        <f>IF(K885,S885+T885,"")</f>
        <v>0</v>
      </c>
      <c r="W885">
        <f>IF(K885,V885/O885,"")</f>
        <v>0</v>
      </c>
      <c r="X885">
        <f>IF(K885,M885/H885,"")</f>
        <v>0</v>
      </c>
      <c r="Y885">
        <f>IF(AND(OR(J885="OK",J885="OPEN"),ISNUMBER(Journal!$G885)),G885*(Journal!$G885-Journal!$E885)/H885,"")</f>
        <v>0</v>
      </c>
      <c r="Z885">
        <f>IF(AA885="","",IF(AND(ISNUMBER(Settings!$D$5),ISNUMBER(Settings!$E$5),IF(Settings!$D$5&lt;=Settings!$E$5,AND(AA885&gt;=Settings!$D$5,AA885&lt;Settings!$E$5),OR(AA885&gt;=Settings!$D$5,AA885&lt;Settings!$E$5))),Settings!$A$5,IF(AND(ISNUMBER(Settings!$D$6),ISNUMBER(Settings!$E$6),IF(Settings!$D$6&lt;=Settings!$E$6,AND(AA885&gt;=Settings!$D$6,AA885&lt;Settings!$E$6),OR(AA885&gt;=Settings!$D$6,AA885&lt;Settings!$E$6))),Settings!$A$6,IF(AND(ISNUMBER(Settings!$D$7),ISNUMBER(Settings!$E$7),IF(Settings!$D$7&lt;=Settings!$E$7,AND(AA885&gt;=Settings!$D$7,AA885&lt;Settings!$E$7),OR(AA885&gt;=Settings!$D$7,AA885&lt;Settings!$E$7))),Settings!$A$7,IF(AND(ISNUMBER(Settings!$D$8),ISNUMBER(Settings!$E$8),IF(Settings!$D$8&lt;=Settings!$E$8,AND(AA885&gt;=Settings!$D$8,AA885&lt;Settings!$E$8),OR(AA885&gt;=Settings!$D$8,AA885&lt;Settings!$E$8))),Settings!$A$8,IF(AND(ISNUMBER(Settings!$D$9),ISNUMBER(Settings!$E$9),IF(Settings!$D$9&lt;=Settings!$E$9,AND(AA885&gt;=Settings!$D$9,AA885&lt;Settings!$E$9),OR(AA885&gt;=Settings!$D$9,AA885&lt;Settings!$E$9))),Settings!$A$9,IF(AND(ISNUMBER(Settings!$D$10),ISNUMBER(Settings!$E$10),IF(Settings!$D$10&lt;=Settings!$E$10,AND(AA885&gt;=Settings!$D$10,AA885&lt;Settings!$E$10),OR(AA885&gt;=Settings!$D$10,AA885&lt;Settings!$E$10))),Settings!$A$10,"")))))))</f>
        <v>0</v>
      </c>
      <c r="AA885">
        <f>IF(AND(A885,ISNUMBER(Journal!$B885)),MOD(ROUND(MOD(Journal!$B885,1)*1440,0)-ROUND(Journal!$D$8*60,0),1440),"")</f>
        <v>0</v>
      </c>
      <c r="AB885">
        <f>IF(G885=1,"LONG",IF(G885=-1,"SHORT",""))</f>
        <v>0</v>
      </c>
      <c r="AC885">
        <f>AC884+IF(K885,1,0)</f>
        <v>0</v>
      </c>
      <c r="AD885">
        <f>IF(K885,AC885,"")</f>
        <v>0</v>
      </c>
      <c r="AE885">
        <f>J885="OPEN"</f>
        <v>0</v>
      </c>
      <c r="AF885">
        <f>AND(J885&lt;&gt;"",J885&lt;&gt;"OK",J885&lt;&gt;"OPEN")</f>
        <v>0</v>
      </c>
      <c r="AH885">
        <v>874</v>
      </c>
      <c r="AI885">
        <f>IF(AH885&gt;$AZ$11,"",IF(AH885=0,Journal!$D$3,INDEX($Q$11:$Q$1010,MATCH(AH885,$AD$11:$AD$1010,0))))</f>
        <v>0</v>
      </c>
      <c r="AJ885">
        <v>875</v>
      </c>
      <c r="AK885">
        <f>IF(AJ885&gt;$AZ$11,"",INDEX($P$11:$P$1010,MATCH(AJ885,$AD$11:$AD$1010,0)))</f>
        <v>0</v>
      </c>
    </row>
    <row r="886" spans="1:37">
      <c r="A886">
        <f>COUNTA(Journal!A886:M886)&gt;0</f>
        <v>0</v>
      </c>
      <c r="B886">
        <f>IF(Journal!$C886="",0,IFERROR(MATCH(Journal!$C886,Markets!$A$5:$A$154,0),0))</f>
        <v>0</v>
      </c>
      <c r="C886">
        <f>IF(B886&gt;0,INDEX(Markets!$C$5:$C$154,B886),"")</f>
        <v>0</v>
      </c>
      <c r="D886">
        <f>IF(B886&gt;0,INDEX(Markets!$F$5:$F$154,B886),"")</f>
        <v>0</v>
      </c>
      <c r="E886">
        <f>IF(B886&gt;0,IF(INDEX(Markets!$G$5:$G$154,B886)="",Journal!$D$4,INDEX(Markets!$G$5:$G$154,B886)),"")</f>
        <v>0</v>
      </c>
      <c r="F886">
        <f>IF(B886&gt;0,N(INDEX(Markets!$H$5:$H$154,B886)),0)</f>
        <v>0</v>
      </c>
      <c r="G886">
        <f>IF(Journal!$D886="LONG",1,IF(Journal!$D886="SHORT",-1,0))</f>
        <v>0</v>
      </c>
      <c r="H886">
        <f>IF(AND(ISNUMBER(Journal!$E886),ISNUMBER(Journal!$F886)),ABS(Journal!$E886-Journal!$F886),"")</f>
        <v>0</v>
      </c>
      <c r="I886">
        <f>IF(NOT(A886),"",IF(Journal!$C886="","INSTRUMENT MISSING",IF(B886=0,"UNKNOWN INSTRUMENT",IF(OR(NOT(ISNUMBER(C886)),NOT(ISNUMBER(D886))),"INSTRUMENT SPECS MISSING",IF(OR(C886&lt;=0,D886&lt;=0),"INSTRUMENT SPECS MISSING",IF(NOT(ISNUMBER(Journal!$E886)),"ENTRY MISSING",IF(NOT(ISNUMBER(Journal!$F886)),"SL MISSING",IF(Journal!$F886=Journal!$E886,"SL = ENTRY",IF(G886=0,"DIRECTION MISSING",IF(G886*(Journal!$E886-Journal!$F886)&lt;=0,"SL WRONG SIDE",IF(NOT(AND(ISNUMBER(Journal!$L886),Journal!$L886&gt;0)),IF(TRUE,"LOTS MISSING","RISK MISSING"),"")))))))))))</f>
        <v>0</v>
      </c>
      <c r="J886">
        <f>IF(NOT(A886),"",IF(I886&lt;&gt;"",I886,IF(AND(ISNUMBER(Journal!$G886),G886*(Journal!$G886-Journal!$E886)&lt;=0),"TP1 WRONG SIDE",IF(AND(ISNUMBER(Journal!$H886),G886*(Journal!$H886-Journal!$E886)&lt;=0),"TP2 WRONG SIDE",IF(AND(ISNUMBER(Journal!$I886),G886*(Journal!$I886-Journal!$E886)&lt;=0),"TP3 WRONG SIDE",IF(Journal!$K886="","OPEN",IF(AND(Journal!$M886&lt;&gt;"",OR(NOT(ISNUMBER(Journal!$M886)),Journal!$M886&lt;=0,Journal!$M886&gt;=1)),"TP1 % INVALID",IF(Journal!$K886="SL","OK",IF(Journal!$K886="TP",IF(ISNUMBER(Journal!$G886),"OK","TP1 MISSING"),IF(Journal!$K886="Manual exit",IF(ISNUMBER(Journal!$J886),"OK","MANUAL MISSING"),IF(Journal!$K886="TP1 + Breakeven",IF(ISNUMBER(Journal!$G886),"OK","TP1 MISSING"),IF(Journal!$K886="TP1 + Manual",IF(ISNUMBER(Journal!$G886),IF(ISNUMBER(Journal!$J886),"OK","MANUAL MISSING"),IF(ISNUMBER(Journal!$J886),"TP1 MISSING","TP1 &amp; MANUAL MISSING")),IF(Journal!$K886="Multiple TP",IF(ISNUMBER(Journal!$G886),IF(ISNUMBER(Journal!$H886),"OK","TP2 MISSING"),IF(ISNUMBER(Journal!$H886),"TP1 MISSING","TP1 &amp; TP2 MISSING")),"UNKNOWN OUTCOME")))))))))))))</f>
        <v>0</v>
      </c>
      <c r="K886">
        <f>J886="OK"</f>
        <v>0</v>
      </c>
      <c r="L886">
        <f>IF(ISNUMBER(Journal!$M886),Journal!$M886,0.5)</f>
        <v>0</v>
      </c>
      <c r="M886">
        <f>IF(NOT(K886),"",G886*IF(Journal!$K886="SL",Journal!$F886-Journal!$E886,IF(Journal!$K886="TP",Journal!$G886-Journal!$E886,IF(Journal!$K886="Manual exit",Journal!$J886-Journal!$E886,IF(Journal!$K886="TP1 + Breakeven",L886*(Journal!$G886-Journal!$E886),IF(Journal!$K886="TP1 + Manual",L886*(Journal!$G886-Journal!$E886)+(1-L886)*(Journal!$J886-Journal!$E886),(Journal!$G886+Journal!$H886+IF(ISNUMBER(Journal!$I886),Journal!$I886,0))/IF(ISNUMBER(Journal!$I886),3,2)-Journal!$E886))))))</f>
        <v>0</v>
      </c>
      <c r="N886">
        <f>IF(K886,Journal!$E886+G886*M886,"")</f>
        <v>0</v>
      </c>
      <c r="O886">
        <f>Q885</f>
        <v>0</v>
      </c>
      <c r="P886">
        <f>IF(OR(NOT(A886),I886&lt;&gt;""),"",Journal!$L886)</f>
        <v>0</v>
      </c>
      <c r="Q886">
        <f>O886+IF(K886,V886,0)</f>
        <v>0</v>
      </c>
      <c r="R886">
        <f>IF(P886="","",H886*P886*C886*D886)</f>
        <v>0</v>
      </c>
      <c r="S886">
        <f>IF(K886,M886*P886*C886*D886,"")</f>
        <v>0</v>
      </c>
      <c r="T886">
        <f>IF(K886,-IF(F886&gt;0,F886*Journal!$E886*P886*C886*D886,P886*E886),"")</f>
        <v>0</v>
      </c>
      <c r="U886">
        <f>IF(K886,IF(S886&gt;0,"W",IF(S886&lt;0,"L","B")),"")</f>
        <v>0</v>
      </c>
      <c r="V886">
        <f>IF(K886,S886+T886,"")</f>
        <v>0</v>
      </c>
      <c r="W886">
        <f>IF(K886,V886/O886,"")</f>
        <v>0</v>
      </c>
      <c r="X886">
        <f>IF(K886,M886/H886,"")</f>
        <v>0</v>
      </c>
      <c r="Y886">
        <f>IF(AND(OR(J886="OK",J886="OPEN"),ISNUMBER(Journal!$G886)),G886*(Journal!$G886-Journal!$E886)/H886,"")</f>
        <v>0</v>
      </c>
      <c r="Z886">
        <f>IF(AA886="","",IF(AND(ISNUMBER(Settings!$D$5),ISNUMBER(Settings!$E$5),IF(Settings!$D$5&lt;=Settings!$E$5,AND(AA886&gt;=Settings!$D$5,AA886&lt;Settings!$E$5),OR(AA886&gt;=Settings!$D$5,AA886&lt;Settings!$E$5))),Settings!$A$5,IF(AND(ISNUMBER(Settings!$D$6),ISNUMBER(Settings!$E$6),IF(Settings!$D$6&lt;=Settings!$E$6,AND(AA886&gt;=Settings!$D$6,AA886&lt;Settings!$E$6),OR(AA886&gt;=Settings!$D$6,AA886&lt;Settings!$E$6))),Settings!$A$6,IF(AND(ISNUMBER(Settings!$D$7),ISNUMBER(Settings!$E$7),IF(Settings!$D$7&lt;=Settings!$E$7,AND(AA886&gt;=Settings!$D$7,AA886&lt;Settings!$E$7),OR(AA886&gt;=Settings!$D$7,AA886&lt;Settings!$E$7))),Settings!$A$7,IF(AND(ISNUMBER(Settings!$D$8),ISNUMBER(Settings!$E$8),IF(Settings!$D$8&lt;=Settings!$E$8,AND(AA886&gt;=Settings!$D$8,AA886&lt;Settings!$E$8),OR(AA886&gt;=Settings!$D$8,AA886&lt;Settings!$E$8))),Settings!$A$8,IF(AND(ISNUMBER(Settings!$D$9),ISNUMBER(Settings!$E$9),IF(Settings!$D$9&lt;=Settings!$E$9,AND(AA886&gt;=Settings!$D$9,AA886&lt;Settings!$E$9),OR(AA886&gt;=Settings!$D$9,AA886&lt;Settings!$E$9))),Settings!$A$9,IF(AND(ISNUMBER(Settings!$D$10),ISNUMBER(Settings!$E$10),IF(Settings!$D$10&lt;=Settings!$E$10,AND(AA886&gt;=Settings!$D$10,AA886&lt;Settings!$E$10),OR(AA886&gt;=Settings!$D$10,AA886&lt;Settings!$E$10))),Settings!$A$10,"")))))))</f>
        <v>0</v>
      </c>
      <c r="AA886">
        <f>IF(AND(A886,ISNUMBER(Journal!$B886)),MOD(ROUND(MOD(Journal!$B886,1)*1440,0)-ROUND(Journal!$D$8*60,0),1440),"")</f>
        <v>0</v>
      </c>
      <c r="AB886">
        <f>IF(G886=1,"LONG",IF(G886=-1,"SHORT",""))</f>
        <v>0</v>
      </c>
      <c r="AC886">
        <f>AC885+IF(K886,1,0)</f>
        <v>0</v>
      </c>
      <c r="AD886">
        <f>IF(K886,AC886,"")</f>
        <v>0</v>
      </c>
      <c r="AE886">
        <f>J886="OPEN"</f>
        <v>0</v>
      </c>
      <c r="AF886">
        <f>AND(J886&lt;&gt;"",J886&lt;&gt;"OK",J886&lt;&gt;"OPEN")</f>
        <v>0</v>
      </c>
      <c r="AH886">
        <v>875</v>
      </c>
      <c r="AI886">
        <f>IF(AH886&gt;$AZ$11,"",IF(AH886=0,Journal!$D$3,INDEX($Q$11:$Q$1010,MATCH(AH886,$AD$11:$AD$1010,0))))</f>
        <v>0</v>
      </c>
      <c r="AJ886">
        <v>876</v>
      </c>
      <c r="AK886">
        <f>IF(AJ886&gt;$AZ$11,"",INDEX($P$11:$P$1010,MATCH(AJ886,$AD$11:$AD$1010,0)))</f>
        <v>0</v>
      </c>
    </row>
    <row r="887" spans="1:37">
      <c r="A887">
        <f>COUNTA(Journal!A887:M887)&gt;0</f>
        <v>0</v>
      </c>
      <c r="B887">
        <f>IF(Journal!$C887="",0,IFERROR(MATCH(Journal!$C887,Markets!$A$5:$A$154,0),0))</f>
        <v>0</v>
      </c>
      <c r="C887">
        <f>IF(B887&gt;0,INDEX(Markets!$C$5:$C$154,B887),"")</f>
        <v>0</v>
      </c>
      <c r="D887">
        <f>IF(B887&gt;0,INDEX(Markets!$F$5:$F$154,B887),"")</f>
        <v>0</v>
      </c>
      <c r="E887">
        <f>IF(B887&gt;0,IF(INDEX(Markets!$G$5:$G$154,B887)="",Journal!$D$4,INDEX(Markets!$G$5:$G$154,B887)),"")</f>
        <v>0</v>
      </c>
      <c r="F887">
        <f>IF(B887&gt;0,N(INDEX(Markets!$H$5:$H$154,B887)),0)</f>
        <v>0</v>
      </c>
      <c r="G887">
        <f>IF(Journal!$D887="LONG",1,IF(Journal!$D887="SHORT",-1,0))</f>
        <v>0</v>
      </c>
      <c r="H887">
        <f>IF(AND(ISNUMBER(Journal!$E887),ISNUMBER(Journal!$F887)),ABS(Journal!$E887-Journal!$F887),"")</f>
        <v>0</v>
      </c>
      <c r="I887">
        <f>IF(NOT(A887),"",IF(Journal!$C887="","INSTRUMENT MISSING",IF(B887=0,"UNKNOWN INSTRUMENT",IF(OR(NOT(ISNUMBER(C887)),NOT(ISNUMBER(D887))),"INSTRUMENT SPECS MISSING",IF(OR(C887&lt;=0,D887&lt;=0),"INSTRUMENT SPECS MISSING",IF(NOT(ISNUMBER(Journal!$E887)),"ENTRY MISSING",IF(NOT(ISNUMBER(Journal!$F887)),"SL MISSING",IF(Journal!$F887=Journal!$E887,"SL = ENTRY",IF(G887=0,"DIRECTION MISSING",IF(G887*(Journal!$E887-Journal!$F887)&lt;=0,"SL WRONG SIDE",IF(NOT(AND(ISNUMBER(Journal!$L887),Journal!$L887&gt;0)),IF(TRUE,"LOTS MISSING","RISK MISSING"),"")))))))))))</f>
        <v>0</v>
      </c>
      <c r="J887">
        <f>IF(NOT(A887),"",IF(I887&lt;&gt;"",I887,IF(AND(ISNUMBER(Journal!$G887),G887*(Journal!$G887-Journal!$E887)&lt;=0),"TP1 WRONG SIDE",IF(AND(ISNUMBER(Journal!$H887),G887*(Journal!$H887-Journal!$E887)&lt;=0),"TP2 WRONG SIDE",IF(AND(ISNUMBER(Journal!$I887),G887*(Journal!$I887-Journal!$E887)&lt;=0),"TP3 WRONG SIDE",IF(Journal!$K887="","OPEN",IF(AND(Journal!$M887&lt;&gt;"",OR(NOT(ISNUMBER(Journal!$M887)),Journal!$M887&lt;=0,Journal!$M887&gt;=1)),"TP1 % INVALID",IF(Journal!$K887="SL","OK",IF(Journal!$K887="TP",IF(ISNUMBER(Journal!$G887),"OK","TP1 MISSING"),IF(Journal!$K887="Manual exit",IF(ISNUMBER(Journal!$J887),"OK","MANUAL MISSING"),IF(Journal!$K887="TP1 + Breakeven",IF(ISNUMBER(Journal!$G887),"OK","TP1 MISSING"),IF(Journal!$K887="TP1 + Manual",IF(ISNUMBER(Journal!$G887),IF(ISNUMBER(Journal!$J887),"OK","MANUAL MISSING"),IF(ISNUMBER(Journal!$J887),"TP1 MISSING","TP1 &amp; MANUAL MISSING")),IF(Journal!$K887="Multiple TP",IF(ISNUMBER(Journal!$G887),IF(ISNUMBER(Journal!$H887),"OK","TP2 MISSING"),IF(ISNUMBER(Journal!$H887),"TP1 MISSING","TP1 &amp; TP2 MISSING")),"UNKNOWN OUTCOME")))))))))))))</f>
        <v>0</v>
      </c>
      <c r="K887">
        <f>J887="OK"</f>
        <v>0</v>
      </c>
      <c r="L887">
        <f>IF(ISNUMBER(Journal!$M887),Journal!$M887,0.5)</f>
        <v>0</v>
      </c>
      <c r="M887">
        <f>IF(NOT(K887),"",G887*IF(Journal!$K887="SL",Journal!$F887-Journal!$E887,IF(Journal!$K887="TP",Journal!$G887-Journal!$E887,IF(Journal!$K887="Manual exit",Journal!$J887-Journal!$E887,IF(Journal!$K887="TP1 + Breakeven",L887*(Journal!$G887-Journal!$E887),IF(Journal!$K887="TP1 + Manual",L887*(Journal!$G887-Journal!$E887)+(1-L887)*(Journal!$J887-Journal!$E887),(Journal!$G887+Journal!$H887+IF(ISNUMBER(Journal!$I887),Journal!$I887,0))/IF(ISNUMBER(Journal!$I887),3,2)-Journal!$E887))))))</f>
        <v>0</v>
      </c>
      <c r="N887">
        <f>IF(K887,Journal!$E887+G887*M887,"")</f>
        <v>0</v>
      </c>
      <c r="O887">
        <f>Q886</f>
        <v>0</v>
      </c>
      <c r="P887">
        <f>IF(OR(NOT(A887),I887&lt;&gt;""),"",Journal!$L887)</f>
        <v>0</v>
      </c>
      <c r="Q887">
        <f>O887+IF(K887,V887,0)</f>
        <v>0</v>
      </c>
      <c r="R887">
        <f>IF(P887="","",H887*P887*C887*D887)</f>
        <v>0</v>
      </c>
      <c r="S887">
        <f>IF(K887,M887*P887*C887*D887,"")</f>
        <v>0</v>
      </c>
      <c r="T887">
        <f>IF(K887,-IF(F887&gt;0,F887*Journal!$E887*P887*C887*D887,P887*E887),"")</f>
        <v>0</v>
      </c>
      <c r="U887">
        <f>IF(K887,IF(S887&gt;0,"W",IF(S887&lt;0,"L","B")),"")</f>
        <v>0</v>
      </c>
      <c r="V887">
        <f>IF(K887,S887+T887,"")</f>
        <v>0</v>
      </c>
      <c r="W887">
        <f>IF(K887,V887/O887,"")</f>
        <v>0</v>
      </c>
      <c r="X887">
        <f>IF(K887,M887/H887,"")</f>
        <v>0</v>
      </c>
      <c r="Y887">
        <f>IF(AND(OR(J887="OK",J887="OPEN"),ISNUMBER(Journal!$G887)),G887*(Journal!$G887-Journal!$E887)/H887,"")</f>
        <v>0</v>
      </c>
      <c r="Z887">
        <f>IF(AA887="","",IF(AND(ISNUMBER(Settings!$D$5),ISNUMBER(Settings!$E$5),IF(Settings!$D$5&lt;=Settings!$E$5,AND(AA887&gt;=Settings!$D$5,AA887&lt;Settings!$E$5),OR(AA887&gt;=Settings!$D$5,AA887&lt;Settings!$E$5))),Settings!$A$5,IF(AND(ISNUMBER(Settings!$D$6),ISNUMBER(Settings!$E$6),IF(Settings!$D$6&lt;=Settings!$E$6,AND(AA887&gt;=Settings!$D$6,AA887&lt;Settings!$E$6),OR(AA887&gt;=Settings!$D$6,AA887&lt;Settings!$E$6))),Settings!$A$6,IF(AND(ISNUMBER(Settings!$D$7),ISNUMBER(Settings!$E$7),IF(Settings!$D$7&lt;=Settings!$E$7,AND(AA887&gt;=Settings!$D$7,AA887&lt;Settings!$E$7),OR(AA887&gt;=Settings!$D$7,AA887&lt;Settings!$E$7))),Settings!$A$7,IF(AND(ISNUMBER(Settings!$D$8),ISNUMBER(Settings!$E$8),IF(Settings!$D$8&lt;=Settings!$E$8,AND(AA887&gt;=Settings!$D$8,AA887&lt;Settings!$E$8),OR(AA887&gt;=Settings!$D$8,AA887&lt;Settings!$E$8))),Settings!$A$8,IF(AND(ISNUMBER(Settings!$D$9),ISNUMBER(Settings!$E$9),IF(Settings!$D$9&lt;=Settings!$E$9,AND(AA887&gt;=Settings!$D$9,AA887&lt;Settings!$E$9),OR(AA887&gt;=Settings!$D$9,AA887&lt;Settings!$E$9))),Settings!$A$9,IF(AND(ISNUMBER(Settings!$D$10),ISNUMBER(Settings!$E$10),IF(Settings!$D$10&lt;=Settings!$E$10,AND(AA887&gt;=Settings!$D$10,AA887&lt;Settings!$E$10),OR(AA887&gt;=Settings!$D$10,AA887&lt;Settings!$E$10))),Settings!$A$10,"")))))))</f>
        <v>0</v>
      </c>
      <c r="AA887">
        <f>IF(AND(A887,ISNUMBER(Journal!$B887)),MOD(ROUND(MOD(Journal!$B887,1)*1440,0)-ROUND(Journal!$D$8*60,0),1440),"")</f>
        <v>0</v>
      </c>
      <c r="AB887">
        <f>IF(G887=1,"LONG",IF(G887=-1,"SHORT",""))</f>
        <v>0</v>
      </c>
      <c r="AC887">
        <f>AC886+IF(K887,1,0)</f>
        <v>0</v>
      </c>
      <c r="AD887">
        <f>IF(K887,AC887,"")</f>
        <v>0</v>
      </c>
      <c r="AE887">
        <f>J887="OPEN"</f>
        <v>0</v>
      </c>
      <c r="AF887">
        <f>AND(J887&lt;&gt;"",J887&lt;&gt;"OK",J887&lt;&gt;"OPEN")</f>
        <v>0</v>
      </c>
      <c r="AH887">
        <v>876</v>
      </c>
      <c r="AI887">
        <f>IF(AH887&gt;$AZ$11,"",IF(AH887=0,Journal!$D$3,INDEX($Q$11:$Q$1010,MATCH(AH887,$AD$11:$AD$1010,0))))</f>
        <v>0</v>
      </c>
      <c r="AJ887">
        <v>877</v>
      </c>
      <c r="AK887">
        <f>IF(AJ887&gt;$AZ$11,"",INDEX($P$11:$P$1010,MATCH(AJ887,$AD$11:$AD$1010,0)))</f>
        <v>0</v>
      </c>
    </row>
    <row r="888" spans="1:37">
      <c r="A888">
        <f>COUNTA(Journal!A888:M888)&gt;0</f>
        <v>0</v>
      </c>
      <c r="B888">
        <f>IF(Journal!$C888="",0,IFERROR(MATCH(Journal!$C888,Markets!$A$5:$A$154,0),0))</f>
        <v>0</v>
      </c>
      <c r="C888">
        <f>IF(B888&gt;0,INDEX(Markets!$C$5:$C$154,B888),"")</f>
        <v>0</v>
      </c>
      <c r="D888">
        <f>IF(B888&gt;0,INDEX(Markets!$F$5:$F$154,B888),"")</f>
        <v>0</v>
      </c>
      <c r="E888">
        <f>IF(B888&gt;0,IF(INDEX(Markets!$G$5:$G$154,B888)="",Journal!$D$4,INDEX(Markets!$G$5:$G$154,B888)),"")</f>
        <v>0</v>
      </c>
      <c r="F888">
        <f>IF(B888&gt;0,N(INDEX(Markets!$H$5:$H$154,B888)),0)</f>
        <v>0</v>
      </c>
      <c r="G888">
        <f>IF(Journal!$D888="LONG",1,IF(Journal!$D888="SHORT",-1,0))</f>
        <v>0</v>
      </c>
      <c r="H888">
        <f>IF(AND(ISNUMBER(Journal!$E888),ISNUMBER(Journal!$F888)),ABS(Journal!$E888-Journal!$F888),"")</f>
        <v>0</v>
      </c>
      <c r="I888">
        <f>IF(NOT(A888),"",IF(Journal!$C888="","INSTRUMENT MISSING",IF(B888=0,"UNKNOWN INSTRUMENT",IF(OR(NOT(ISNUMBER(C888)),NOT(ISNUMBER(D888))),"INSTRUMENT SPECS MISSING",IF(OR(C888&lt;=0,D888&lt;=0),"INSTRUMENT SPECS MISSING",IF(NOT(ISNUMBER(Journal!$E888)),"ENTRY MISSING",IF(NOT(ISNUMBER(Journal!$F888)),"SL MISSING",IF(Journal!$F888=Journal!$E888,"SL = ENTRY",IF(G888=0,"DIRECTION MISSING",IF(G888*(Journal!$E888-Journal!$F888)&lt;=0,"SL WRONG SIDE",IF(NOT(AND(ISNUMBER(Journal!$L888),Journal!$L888&gt;0)),IF(TRUE,"LOTS MISSING","RISK MISSING"),"")))))))))))</f>
        <v>0</v>
      </c>
      <c r="J888">
        <f>IF(NOT(A888),"",IF(I888&lt;&gt;"",I888,IF(AND(ISNUMBER(Journal!$G888),G888*(Journal!$G888-Journal!$E888)&lt;=0),"TP1 WRONG SIDE",IF(AND(ISNUMBER(Journal!$H888),G888*(Journal!$H888-Journal!$E888)&lt;=0),"TP2 WRONG SIDE",IF(AND(ISNUMBER(Journal!$I888),G888*(Journal!$I888-Journal!$E888)&lt;=0),"TP3 WRONG SIDE",IF(Journal!$K888="","OPEN",IF(AND(Journal!$M888&lt;&gt;"",OR(NOT(ISNUMBER(Journal!$M888)),Journal!$M888&lt;=0,Journal!$M888&gt;=1)),"TP1 % INVALID",IF(Journal!$K888="SL","OK",IF(Journal!$K888="TP",IF(ISNUMBER(Journal!$G888),"OK","TP1 MISSING"),IF(Journal!$K888="Manual exit",IF(ISNUMBER(Journal!$J888),"OK","MANUAL MISSING"),IF(Journal!$K888="TP1 + Breakeven",IF(ISNUMBER(Journal!$G888),"OK","TP1 MISSING"),IF(Journal!$K888="TP1 + Manual",IF(ISNUMBER(Journal!$G888),IF(ISNUMBER(Journal!$J888),"OK","MANUAL MISSING"),IF(ISNUMBER(Journal!$J888),"TP1 MISSING","TP1 &amp; MANUAL MISSING")),IF(Journal!$K888="Multiple TP",IF(ISNUMBER(Journal!$G888),IF(ISNUMBER(Journal!$H888),"OK","TP2 MISSING"),IF(ISNUMBER(Journal!$H888),"TP1 MISSING","TP1 &amp; TP2 MISSING")),"UNKNOWN OUTCOME")))))))))))))</f>
        <v>0</v>
      </c>
      <c r="K888">
        <f>J888="OK"</f>
        <v>0</v>
      </c>
      <c r="L888">
        <f>IF(ISNUMBER(Journal!$M888),Journal!$M888,0.5)</f>
        <v>0</v>
      </c>
      <c r="M888">
        <f>IF(NOT(K888),"",G888*IF(Journal!$K888="SL",Journal!$F888-Journal!$E888,IF(Journal!$K888="TP",Journal!$G888-Journal!$E888,IF(Journal!$K888="Manual exit",Journal!$J888-Journal!$E888,IF(Journal!$K888="TP1 + Breakeven",L888*(Journal!$G888-Journal!$E888),IF(Journal!$K888="TP1 + Manual",L888*(Journal!$G888-Journal!$E888)+(1-L888)*(Journal!$J888-Journal!$E888),(Journal!$G888+Journal!$H888+IF(ISNUMBER(Journal!$I888),Journal!$I888,0))/IF(ISNUMBER(Journal!$I888),3,2)-Journal!$E888))))))</f>
        <v>0</v>
      </c>
      <c r="N888">
        <f>IF(K888,Journal!$E888+G888*M888,"")</f>
        <v>0</v>
      </c>
      <c r="O888">
        <f>Q887</f>
        <v>0</v>
      </c>
      <c r="P888">
        <f>IF(OR(NOT(A888),I888&lt;&gt;""),"",Journal!$L888)</f>
        <v>0</v>
      </c>
      <c r="Q888">
        <f>O888+IF(K888,V888,0)</f>
        <v>0</v>
      </c>
      <c r="R888">
        <f>IF(P888="","",H888*P888*C888*D888)</f>
        <v>0</v>
      </c>
      <c r="S888">
        <f>IF(K888,M888*P888*C888*D888,"")</f>
        <v>0</v>
      </c>
      <c r="T888">
        <f>IF(K888,-IF(F888&gt;0,F888*Journal!$E888*P888*C888*D888,P888*E888),"")</f>
        <v>0</v>
      </c>
      <c r="U888">
        <f>IF(K888,IF(S888&gt;0,"W",IF(S888&lt;0,"L","B")),"")</f>
        <v>0</v>
      </c>
      <c r="V888">
        <f>IF(K888,S888+T888,"")</f>
        <v>0</v>
      </c>
      <c r="W888">
        <f>IF(K888,V888/O888,"")</f>
        <v>0</v>
      </c>
      <c r="X888">
        <f>IF(K888,M888/H888,"")</f>
        <v>0</v>
      </c>
      <c r="Y888">
        <f>IF(AND(OR(J888="OK",J888="OPEN"),ISNUMBER(Journal!$G888)),G888*(Journal!$G888-Journal!$E888)/H888,"")</f>
        <v>0</v>
      </c>
      <c r="Z888">
        <f>IF(AA888="","",IF(AND(ISNUMBER(Settings!$D$5),ISNUMBER(Settings!$E$5),IF(Settings!$D$5&lt;=Settings!$E$5,AND(AA888&gt;=Settings!$D$5,AA888&lt;Settings!$E$5),OR(AA888&gt;=Settings!$D$5,AA888&lt;Settings!$E$5))),Settings!$A$5,IF(AND(ISNUMBER(Settings!$D$6),ISNUMBER(Settings!$E$6),IF(Settings!$D$6&lt;=Settings!$E$6,AND(AA888&gt;=Settings!$D$6,AA888&lt;Settings!$E$6),OR(AA888&gt;=Settings!$D$6,AA888&lt;Settings!$E$6))),Settings!$A$6,IF(AND(ISNUMBER(Settings!$D$7),ISNUMBER(Settings!$E$7),IF(Settings!$D$7&lt;=Settings!$E$7,AND(AA888&gt;=Settings!$D$7,AA888&lt;Settings!$E$7),OR(AA888&gt;=Settings!$D$7,AA888&lt;Settings!$E$7))),Settings!$A$7,IF(AND(ISNUMBER(Settings!$D$8),ISNUMBER(Settings!$E$8),IF(Settings!$D$8&lt;=Settings!$E$8,AND(AA888&gt;=Settings!$D$8,AA888&lt;Settings!$E$8),OR(AA888&gt;=Settings!$D$8,AA888&lt;Settings!$E$8))),Settings!$A$8,IF(AND(ISNUMBER(Settings!$D$9),ISNUMBER(Settings!$E$9),IF(Settings!$D$9&lt;=Settings!$E$9,AND(AA888&gt;=Settings!$D$9,AA888&lt;Settings!$E$9),OR(AA888&gt;=Settings!$D$9,AA888&lt;Settings!$E$9))),Settings!$A$9,IF(AND(ISNUMBER(Settings!$D$10),ISNUMBER(Settings!$E$10),IF(Settings!$D$10&lt;=Settings!$E$10,AND(AA888&gt;=Settings!$D$10,AA888&lt;Settings!$E$10),OR(AA888&gt;=Settings!$D$10,AA888&lt;Settings!$E$10))),Settings!$A$10,"")))))))</f>
        <v>0</v>
      </c>
      <c r="AA888">
        <f>IF(AND(A888,ISNUMBER(Journal!$B888)),MOD(ROUND(MOD(Journal!$B888,1)*1440,0)-ROUND(Journal!$D$8*60,0),1440),"")</f>
        <v>0</v>
      </c>
      <c r="AB888">
        <f>IF(G888=1,"LONG",IF(G888=-1,"SHORT",""))</f>
        <v>0</v>
      </c>
      <c r="AC888">
        <f>AC887+IF(K888,1,0)</f>
        <v>0</v>
      </c>
      <c r="AD888">
        <f>IF(K888,AC888,"")</f>
        <v>0</v>
      </c>
      <c r="AE888">
        <f>J888="OPEN"</f>
        <v>0</v>
      </c>
      <c r="AF888">
        <f>AND(J888&lt;&gt;"",J888&lt;&gt;"OK",J888&lt;&gt;"OPEN")</f>
        <v>0</v>
      </c>
      <c r="AH888">
        <v>877</v>
      </c>
      <c r="AI888">
        <f>IF(AH888&gt;$AZ$11,"",IF(AH888=0,Journal!$D$3,INDEX($Q$11:$Q$1010,MATCH(AH888,$AD$11:$AD$1010,0))))</f>
        <v>0</v>
      </c>
      <c r="AJ888">
        <v>878</v>
      </c>
      <c r="AK888">
        <f>IF(AJ888&gt;$AZ$11,"",INDEX($P$11:$P$1010,MATCH(AJ888,$AD$11:$AD$1010,0)))</f>
        <v>0</v>
      </c>
    </row>
    <row r="889" spans="1:37">
      <c r="A889">
        <f>COUNTA(Journal!A889:M889)&gt;0</f>
        <v>0</v>
      </c>
      <c r="B889">
        <f>IF(Journal!$C889="",0,IFERROR(MATCH(Journal!$C889,Markets!$A$5:$A$154,0),0))</f>
        <v>0</v>
      </c>
      <c r="C889">
        <f>IF(B889&gt;0,INDEX(Markets!$C$5:$C$154,B889),"")</f>
        <v>0</v>
      </c>
      <c r="D889">
        <f>IF(B889&gt;0,INDEX(Markets!$F$5:$F$154,B889),"")</f>
        <v>0</v>
      </c>
      <c r="E889">
        <f>IF(B889&gt;0,IF(INDEX(Markets!$G$5:$G$154,B889)="",Journal!$D$4,INDEX(Markets!$G$5:$G$154,B889)),"")</f>
        <v>0</v>
      </c>
      <c r="F889">
        <f>IF(B889&gt;0,N(INDEX(Markets!$H$5:$H$154,B889)),0)</f>
        <v>0</v>
      </c>
      <c r="G889">
        <f>IF(Journal!$D889="LONG",1,IF(Journal!$D889="SHORT",-1,0))</f>
        <v>0</v>
      </c>
      <c r="H889">
        <f>IF(AND(ISNUMBER(Journal!$E889),ISNUMBER(Journal!$F889)),ABS(Journal!$E889-Journal!$F889),"")</f>
        <v>0</v>
      </c>
      <c r="I889">
        <f>IF(NOT(A889),"",IF(Journal!$C889="","INSTRUMENT MISSING",IF(B889=0,"UNKNOWN INSTRUMENT",IF(OR(NOT(ISNUMBER(C889)),NOT(ISNUMBER(D889))),"INSTRUMENT SPECS MISSING",IF(OR(C889&lt;=0,D889&lt;=0),"INSTRUMENT SPECS MISSING",IF(NOT(ISNUMBER(Journal!$E889)),"ENTRY MISSING",IF(NOT(ISNUMBER(Journal!$F889)),"SL MISSING",IF(Journal!$F889=Journal!$E889,"SL = ENTRY",IF(G889=0,"DIRECTION MISSING",IF(G889*(Journal!$E889-Journal!$F889)&lt;=0,"SL WRONG SIDE",IF(NOT(AND(ISNUMBER(Journal!$L889),Journal!$L889&gt;0)),IF(TRUE,"LOTS MISSING","RISK MISSING"),"")))))))))))</f>
        <v>0</v>
      </c>
      <c r="J889">
        <f>IF(NOT(A889),"",IF(I889&lt;&gt;"",I889,IF(AND(ISNUMBER(Journal!$G889),G889*(Journal!$G889-Journal!$E889)&lt;=0),"TP1 WRONG SIDE",IF(AND(ISNUMBER(Journal!$H889),G889*(Journal!$H889-Journal!$E889)&lt;=0),"TP2 WRONG SIDE",IF(AND(ISNUMBER(Journal!$I889),G889*(Journal!$I889-Journal!$E889)&lt;=0),"TP3 WRONG SIDE",IF(Journal!$K889="","OPEN",IF(AND(Journal!$M889&lt;&gt;"",OR(NOT(ISNUMBER(Journal!$M889)),Journal!$M889&lt;=0,Journal!$M889&gt;=1)),"TP1 % INVALID",IF(Journal!$K889="SL","OK",IF(Journal!$K889="TP",IF(ISNUMBER(Journal!$G889),"OK","TP1 MISSING"),IF(Journal!$K889="Manual exit",IF(ISNUMBER(Journal!$J889),"OK","MANUAL MISSING"),IF(Journal!$K889="TP1 + Breakeven",IF(ISNUMBER(Journal!$G889),"OK","TP1 MISSING"),IF(Journal!$K889="TP1 + Manual",IF(ISNUMBER(Journal!$G889),IF(ISNUMBER(Journal!$J889),"OK","MANUAL MISSING"),IF(ISNUMBER(Journal!$J889),"TP1 MISSING","TP1 &amp; MANUAL MISSING")),IF(Journal!$K889="Multiple TP",IF(ISNUMBER(Journal!$G889),IF(ISNUMBER(Journal!$H889),"OK","TP2 MISSING"),IF(ISNUMBER(Journal!$H889),"TP1 MISSING","TP1 &amp; TP2 MISSING")),"UNKNOWN OUTCOME")))))))))))))</f>
        <v>0</v>
      </c>
      <c r="K889">
        <f>J889="OK"</f>
        <v>0</v>
      </c>
      <c r="L889">
        <f>IF(ISNUMBER(Journal!$M889),Journal!$M889,0.5)</f>
        <v>0</v>
      </c>
      <c r="M889">
        <f>IF(NOT(K889),"",G889*IF(Journal!$K889="SL",Journal!$F889-Journal!$E889,IF(Journal!$K889="TP",Journal!$G889-Journal!$E889,IF(Journal!$K889="Manual exit",Journal!$J889-Journal!$E889,IF(Journal!$K889="TP1 + Breakeven",L889*(Journal!$G889-Journal!$E889),IF(Journal!$K889="TP1 + Manual",L889*(Journal!$G889-Journal!$E889)+(1-L889)*(Journal!$J889-Journal!$E889),(Journal!$G889+Journal!$H889+IF(ISNUMBER(Journal!$I889),Journal!$I889,0))/IF(ISNUMBER(Journal!$I889),3,2)-Journal!$E889))))))</f>
        <v>0</v>
      </c>
      <c r="N889">
        <f>IF(K889,Journal!$E889+G889*M889,"")</f>
        <v>0</v>
      </c>
      <c r="O889">
        <f>Q888</f>
        <v>0</v>
      </c>
      <c r="P889">
        <f>IF(OR(NOT(A889),I889&lt;&gt;""),"",Journal!$L889)</f>
        <v>0</v>
      </c>
      <c r="Q889">
        <f>O889+IF(K889,V889,0)</f>
        <v>0</v>
      </c>
      <c r="R889">
        <f>IF(P889="","",H889*P889*C889*D889)</f>
        <v>0</v>
      </c>
      <c r="S889">
        <f>IF(K889,M889*P889*C889*D889,"")</f>
        <v>0</v>
      </c>
      <c r="T889">
        <f>IF(K889,-IF(F889&gt;0,F889*Journal!$E889*P889*C889*D889,P889*E889),"")</f>
        <v>0</v>
      </c>
      <c r="U889">
        <f>IF(K889,IF(S889&gt;0,"W",IF(S889&lt;0,"L","B")),"")</f>
        <v>0</v>
      </c>
      <c r="V889">
        <f>IF(K889,S889+T889,"")</f>
        <v>0</v>
      </c>
      <c r="W889">
        <f>IF(K889,V889/O889,"")</f>
        <v>0</v>
      </c>
      <c r="X889">
        <f>IF(K889,M889/H889,"")</f>
        <v>0</v>
      </c>
      <c r="Y889">
        <f>IF(AND(OR(J889="OK",J889="OPEN"),ISNUMBER(Journal!$G889)),G889*(Journal!$G889-Journal!$E889)/H889,"")</f>
        <v>0</v>
      </c>
      <c r="Z889">
        <f>IF(AA889="","",IF(AND(ISNUMBER(Settings!$D$5),ISNUMBER(Settings!$E$5),IF(Settings!$D$5&lt;=Settings!$E$5,AND(AA889&gt;=Settings!$D$5,AA889&lt;Settings!$E$5),OR(AA889&gt;=Settings!$D$5,AA889&lt;Settings!$E$5))),Settings!$A$5,IF(AND(ISNUMBER(Settings!$D$6),ISNUMBER(Settings!$E$6),IF(Settings!$D$6&lt;=Settings!$E$6,AND(AA889&gt;=Settings!$D$6,AA889&lt;Settings!$E$6),OR(AA889&gt;=Settings!$D$6,AA889&lt;Settings!$E$6))),Settings!$A$6,IF(AND(ISNUMBER(Settings!$D$7),ISNUMBER(Settings!$E$7),IF(Settings!$D$7&lt;=Settings!$E$7,AND(AA889&gt;=Settings!$D$7,AA889&lt;Settings!$E$7),OR(AA889&gt;=Settings!$D$7,AA889&lt;Settings!$E$7))),Settings!$A$7,IF(AND(ISNUMBER(Settings!$D$8),ISNUMBER(Settings!$E$8),IF(Settings!$D$8&lt;=Settings!$E$8,AND(AA889&gt;=Settings!$D$8,AA889&lt;Settings!$E$8),OR(AA889&gt;=Settings!$D$8,AA889&lt;Settings!$E$8))),Settings!$A$8,IF(AND(ISNUMBER(Settings!$D$9),ISNUMBER(Settings!$E$9),IF(Settings!$D$9&lt;=Settings!$E$9,AND(AA889&gt;=Settings!$D$9,AA889&lt;Settings!$E$9),OR(AA889&gt;=Settings!$D$9,AA889&lt;Settings!$E$9))),Settings!$A$9,IF(AND(ISNUMBER(Settings!$D$10),ISNUMBER(Settings!$E$10),IF(Settings!$D$10&lt;=Settings!$E$10,AND(AA889&gt;=Settings!$D$10,AA889&lt;Settings!$E$10),OR(AA889&gt;=Settings!$D$10,AA889&lt;Settings!$E$10))),Settings!$A$10,"")))))))</f>
        <v>0</v>
      </c>
      <c r="AA889">
        <f>IF(AND(A889,ISNUMBER(Journal!$B889)),MOD(ROUND(MOD(Journal!$B889,1)*1440,0)-ROUND(Journal!$D$8*60,0),1440),"")</f>
        <v>0</v>
      </c>
      <c r="AB889">
        <f>IF(G889=1,"LONG",IF(G889=-1,"SHORT",""))</f>
        <v>0</v>
      </c>
      <c r="AC889">
        <f>AC888+IF(K889,1,0)</f>
        <v>0</v>
      </c>
      <c r="AD889">
        <f>IF(K889,AC889,"")</f>
        <v>0</v>
      </c>
      <c r="AE889">
        <f>J889="OPEN"</f>
        <v>0</v>
      </c>
      <c r="AF889">
        <f>AND(J889&lt;&gt;"",J889&lt;&gt;"OK",J889&lt;&gt;"OPEN")</f>
        <v>0</v>
      </c>
      <c r="AH889">
        <v>878</v>
      </c>
      <c r="AI889">
        <f>IF(AH889&gt;$AZ$11,"",IF(AH889=0,Journal!$D$3,INDEX($Q$11:$Q$1010,MATCH(AH889,$AD$11:$AD$1010,0))))</f>
        <v>0</v>
      </c>
      <c r="AJ889">
        <v>879</v>
      </c>
      <c r="AK889">
        <f>IF(AJ889&gt;$AZ$11,"",INDEX($P$11:$P$1010,MATCH(AJ889,$AD$11:$AD$1010,0)))</f>
        <v>0</v>
      </c>
    </row>
    <row r="890" spans="1:37">
      <c r="A890">
        <f>COUNTA(Journal!A890:M890)&gt;0</f>
        <v>0</v>
      </c>
      <c r="B890">
        <f>IF(Journal!$C890="",0,IFERROR(MATCH(Journal!$C890,Markets!$A$5:$A$154,0),0))</f>
        <v>0</v>
      </c>
      <c r="C890">
        <f>IF(B890&gt;0,INDEX(Markets!$C$5:$C$154,B890),"")</f>
        <v>0</v>
      </c>
      <c r="D890">
        <f>IF(B890&gt;0,INDEX(Markets!$F$5:$F$154,B890),"")</f>
        <v>0</v>
      </c>
      <c r="E890">
        <f>IF(B890&gt;0,IF(INDEX(Markets!$G$5:$G$154,B890)="",Journal!$D$4,INDEX(Markets!$G$5:$G$154,B890)),"")</f>
        <v>0</v>
      </c>
      <c r="F890">
        <f>IF(B890&gt;0,N(INDEX(Markets!$H$5:$H$154,B890)),0)</f>
        <v>0</v>
      </c>
      <c r="G890">
        <f>IF(Journal!$D890="LONG",1,IF(Journal!$D890="SHORT",-1,0))</f>
        <v>0</v>
      </c>
      <c r="H890">
        <f>IF(AND(ISNUMBER(Journal!$E890),ISNUMBER(Journal!$F890)),ABS(Journal!$E890-Journal!$F890),"")</f>
        <v>0</v>
      </c>
      <c r="I890">
        <f>IF(NOT(A890),"",IF(Journal!$C890="","INSTRUMENT MISSING",IF(B890=0,"UNKNOWN INSTRUMENT",IF(OR(NOT(ISNUMBER(C890)),NOT(ISNUMBER(D890))),"INSTRUMENT SPECS MISSING",IF(OR(C890&lt;=0,D890&lt;=0),"INSTRUMENT SPECS MISSING",IF(NOT(ISNUMBER(Journal!$E890)),"ENTRY MISSING",IF(NOT(ISNUMBER(Journal!$F890)),"SL MISSING",IF(Journal!$F890=Journal!$E890,"SL = ENTRY",IF(G890=0,"DIRECTION MISSING",IF(G890*(Journal!$E890-Journal!$F890)&lt;=0,"SL WRONG SIDE",IF(NOT(AND(ISNUMBER(Journal!$L890),Journal!$L890&gt;0)),IF(TRUE,"LOTS MISSING","RISK MISSING"),"")))))))))))</f>
        <v>0</v>
      </c>
      <c r="J890">
        <f>IF(NOT(A890),"",IF(I890&lt;&gt;"",I890,IF(AND(ISNUMBER(Journal!$G890),G890*(Journal!$G890-Journal!$E890)&lt;=0),"TP1 WRONG SIDE",IF(AND(ISNUMBER(Journal!$H890),G890*(Journal!$H890-Journal!$E890)&lt;=0),"TP2 WRONG SIDE",IF(AND(ISNUMBER(Journal!$I890),G890*(Journal!$I890-Journal!$E890)&lt;=0),"TP3 WRONG SIDE",IF(Journal!$K890="","OPEN",IF(AND(Journal!$M890&lt;&gt;"",OR(NOT(ISNUMBER(Journal!$M890)),Journal!$M890&lt;=0,Journal!$M890&gt;=1)),"TP1 % INVALID",IF(Journal!$K890="SL","OK",IF(Journal!$K890="TP",IF(ISNUMBER(Journal!$G890),"OK","TP1 MISSING"),IF(Journal!$K890="Manual exit",IF(ISNUMBER(Journal!$J890),"OK","MANUAL MISSING"),IF(Journal!$K890="TP1 + Breakeven",IF(ISNUMBER(Journal!$G890),"OK","TP1 MISSING"),IF(Journal!$K890="TP1 + Manual",IF(ISNUMBER(Journal!$G890),IF(ISNUMBER(Journal!$J890),"OK","MANUAL MISSING"),IF(ISNUMBER(Journal!$J890),"TP1 MISSING","TP1 &amp; MANUAL MISSING")),IF(Journal!$K890="Multiple TP",IF(ISNUMBER(Journal!$G890),IF(ISNUMBER(Journal!$H890),"OK","TP2 MISSING"),IF(ISNUMBER(Journal!$H890),"TP1 MISSING","TP1 &amp; TP2 MISSING")),"UNKNOWN OUTCOME")))))))))))))</f>
        <v>0</v>
      </c>
      <c r="K890">
        <f>J890="OK"</f>
        <v>0</v>
      </c>
      <c r="L890">
        <f>IF(ISNUMBER(Journal!$M890),Journal!$M890,0.5)</f>
        <v>0</v>
      </c>
      <c r="M890">
        <f>IF(NOT(K890),"",G890*IF(Journal!$K890="SL",Journal!$F890-Journal!$E890,IF(Journal!$K890="TP",Journal!$G890-Journal!$E890,IF(Journal!$K890="Manual exit",Journal!$J890-Journal!$E890,IF(Journal!$K890="TP1 + Breakeven",L890*(Journal!$G890-Journal!$E890),IF(Journal!$K890="TP1 + Manual",L890*(Journal!$G890-Journal!$E890)+(1-L890)*(Journal!$J890-Journal!$E890),(Journal!$G890+Journal!$H890+IF(ISNUMBER(Journal!$I890),Journal!$I890,0))/IF(ISNUMBER(Journal!$I890),3,2)-Journal!$E890))))))</f>
        <v>0</v>
      </c>
      <c r="N890">
        <f>IF(K890,Journal!$E890+G890*M890,"")</f>
        <v>0</v>
      </c>
      <c r="O890">
        <f>Q889</f>
        <v>0</v>
      </c>
      <c r="P890">
        <f>IF(OR(NOT(A890),I890&lt;&gt;""),"",Journal!$L890)</f>
        <v>0</v>
      </c>
      <c r="Q890">
        <f>O890+IF(K890,V890,0)</f>
        <v>0</v>
      </c>
      <c r="R890">
        <f>IF(P890="","",H890*P890*C890*D890)</f>
        <v>0</v>
      </c>
      <c r="S890">
        <f>IF(K890,M890*P890*C890*D890,"")</f>
        <v>0</v>
      </c>
      <c r="T890">
        <f>IF(K890,-IF(F890&gt;0,F890*Journal!$E890*P890*C890*D890,P890*E890),"")</f>
        <v>0</v>
      </c>
      <c r="U890">
        <f>IF(K890,IF(S890&gt;0,"W",IF(S890&lt;0,"L","B")),"")</f>
        <v>0</v>
      </c>
      <c r="V890">
        <f>IF(K890,S890+T890,"")</f>
        <v>0</v>
      </c>
      <c r="W890">
        <f>IF(K890,V890/O890,"")</f>
        <v>0</v>
      </c>
      <c r="X890">
        <f>IF(K890,M890/H890,"")</f>
        <v>0</v>
      </c>
      <c r="Y890">
        <f>IF(AND(OR(J890="OK",J890="OPEN"),ISNUMBER(Journal!$G890)),G890*(Journal!$G890-Journal!$E890)/H890,"")</f>
        <v>0</v>
      </c>
      <c r="Z890">
        <f>IF(AA890="","",IF(AND(ISNUMBER(Settings!$D$5),ISNUMBER(Settings!$E$5),IF(Settings!$D$5&lt;=Settings!$E$5,AND(AA890&gt;=Settings!$D$5,AA890&lt;Settings!$E$5),OR(AA890&gt;=Settings!$D$5,AA890&lt;Settings!$E$5))),Settings!$A$5,IF(AND(ISNUMBER(Settings!$D$6),ISNUMBER(Settings!$E$6),IF(Settings!$D$6&lt;=Settings!$E$6,AND(AA890&gt;=Settings!$D$6,AA890&lt;Settings!$E$6),OR(AA890&gt;=Settings!$D$6,AA890&lt;Settings!$E$6))),Settings!$A$6,IF(AND(ISNUMBER(Settings!$D$7),ISNUMBER(Settings!$E$7),IF(Settings!$D$7&lt;=Settings!$E$7,AND(AA890&gt;=Settings!$D$7,AA890&lt;Settings!$E$7),OR(AA890&gt;=Settings!$D$7,AA890&lt;Settings!$E$7))),Settings!$A$7,IF(AND(ISNUMBER(Settings!$D$8),ISNUMBER(Settings!$E$8),IF(Settings!$D$8&lt;=Settings!$E$8,AND(AA890&gt;=Settings!$D$8,AA890&lt;Settings!$E$8),OR(AA890&gt;=Settings!$D$8,AA890&lt;Settings!$E$8))),Settings!$A$8,IF(AND(ISNUMBER(Settings!$D$9),ISNUMBER(Settings!$E$9),IF(Settings!$D$9&lt;=Settings!$E$9,AND(AA890&gt;=Settings!$D$9,AA890&lt;Settings!$E$9),OR(AA890&gt;=Settings!$D$9,AA890&lt;Settings!$E$9))),Settings!$A$9,IF(AND(ISNUMBER(Settings!$D$10),ISNUMBER(Settings!$E$10),IF(Settings!$D$10&lt;=Settings!$E$10,AND(AA890&gt;=Settings!$D$10,AA890&lt;Settings!$E$10),OR(AA890&gt;=Settings!$D$10,AA890&lt;Settings!$E$10))),Settings!$A$10,"")))))))</f>
        <v>0</v>
      </c>
      <c r="AA890">
        <f>IF(AND(A890,ISNUMBER(Journal!$B890)),MOD(ROUND(MOD(Journal!$B890,1)*1440,0)-ROUND(Journal!$D$8*60,0),1440),"")</f>
        <v>0</v>
      </c>
      <c r="AB890">
        <f>IF(G890=1,"LONG",IF(G890=-1,"SHORT",""))</f>
        <v>0</v>
      </c>
      <c r="AC890">
        <f>AC889+IF(K890,1,0)</f>
        <v>0</v>
      </c>
      <c r="AD890">
        <f>IF(K890,AC890,"")</f>
        <v>0</v>
      </c>
      <c r="AE890">
        <f>J890="OPEN"</f>
        <v>0</v>
      </c>
      <c r="AF890">
        <f>AND(J890&lt;&gt;"",J890&lt;&gt;"OK",J890&lt;&gt;"OPEN")</f>
        <v>0</v>
      </c>
      <c r="AH890">
        <v>879</v>
      </c>
      <c r="AI890">
        <f>IF(AH890&gt;$AZ$11,"",IF(AH890=0,Journal!$D$3,INDEX($Q$11:$Q$1010,MATCH(AH890,$AD$11:$AD$1010,0))))</f>
        <v>0</v>
      </c>
      <c r="AJ890">
        <v>880</v>
      </c>
      <c r="AK890">
        <f>IF(AJ890&gt;$AZ$11,"",INDEX($P$11:$P$1010,MATCH(AJ890,$AD$11:$AD$1010,0)))</f>
        <v>0</v>
      </c>
    </row>
    <row r="891" spans="1:37">
      <c r="A891">
        <f>COUNTA(Journal!A891:M891)&gt;0</f>
        <v>0</v>
      </c>
      <c r="B891">
        <f>IF(Journal!$C891="",0,IFERROR(MATCH(Journal!$C891,Markets!$A$5:$A$154,0),0))</f>
        <v>0</v>
      </c>
      <c r="C891">
        <f>IF(B891&gt;0,INDEX(Markets!$C$5:$C$154,B891),"")</f>
        <v>0</v>
      </c>
      <c r="D891">
        <f>IF(B891&gt;0,INDEX(Markets!$F$5:$F$154,B891),"")</f>
        <v>0</v>
      </c>
      <c r="E891">
        <f>IF(B891&gt;0,IF(INDEX(Markets!$G$5:$G$154,B891)="",Journal!$D$4,INDEX(Markets!$G$5:$G$154,B891)),"")</f>
        <v>0</v>
      </c>
      <c r="F891">
        <f>IF(B891&gt;0,N(INDEX(Markets!$H$5:$H$154,B891)),0)</f>
        <v>0</v>
      </c>
      <c r="G891">
        <f>IF(Journal!$D891="LONG",1,IF(Journal!$D891="SHORT",-1,0))</f>
        <v>0</v>
      </c>
      <c r="H891">
        <f>IF(AND(ISNUMBER(Journal!$E891),ISNUMBER(Journal!$F891)),ABS(Journal!$E891-Journal!$F891),"")</f>
        <v>0</v>
      </c>
      <c r="I891">
        <f>IF(NOT(A891),"",IF(Journal!$C891="","INSTRUMENT MISSING",IF(B891=0,"UNKNOWN INSTRUMENT",IF(OR(NOT(ISNUMBER(C891)),NOT(ISNUMBER(D891))),"INSTRUMENT SPECS MISSING",IF(OR(C891&lt;=0,D891&lt;=0),"INSTRUMENT SPECS MISSING",IF(NOT(ISNUMBER(Journal!$E891)),"ENTRY MISSING",IF(NOT(ISNUMBER(Journal!$F891)),"SL MISSING",IF(Journal!$F891=Journal!$E891,"SL = ENTRY",IF(G891=0,"DIRECTION MISSING",IF(G891*(Journal!$E891-Journal!$F891)&lt;=0,"SL WRONG SIDE",IF(NOT(AND(ISNUMBER(Journal!$L891),Journal!$L891&gt;0)),IF(TRUE,"LOTS MISSING","RISK MISSING"),"")))))))))))</f>
        <v>0</v>
      </c>
      <c r="J891">
        <f>IF(NOT(A891),"",IF(I891&lt;&gt;"",I891,IF(AND(ISNUMBER(Journal!$G891),G891*(Journal!$G891-Journal!$E891)&lt;=0),"TP1 WRONG SIDE",IF(AND(ISNUMBER(Journal!$H891),G891*(Journal!$H891-Journal!$E891)&lt;=0),"TP2 WRONG SIDE",IF(AND(ISNUMBER(Journal!$I891),G891*(Journal!$I891-Journal!$E891)&lt;=0),"TP3 WRONG SIDE",IF(Journal!$K891="","OPEN",IF(AND(Journal!$M891&lt;&gt;"",OR(NOT(ISNUMBER(Journal!$M891)),Journal!$M891&lt;=0,Journal!$M891&gt;=1)),"TP1 % INVALID",IF(Journal!$K891="SL","OK",IF(Journal!$K891="TP",IF(ISNUMBER(Journal!$G891),"OK","TP1 MISSING"),IF(Journal!$K891="Manual exit",IF(ISNUMBER(Journal!$J891),"OK","MANUAL MISSING"),IF(Journal!$K891="TP1 + Breakeven",IF(ISNUMBER(Journal!$G891),"OK","TP1 MISSING"),IF(Journal!$K891="TP1 + Manual",IF(ISNUMBER(Journal!$G891),IF(ISNUMBER(Journal!$J891),"OK","MANUAL MISSING"),IF(ISNUMBER(Journal!$J891),"TP1 MISSING","TP1 &amp; MANUAL MISSING")),IF(Journal!$K891="Multiple TP",IF(ISNUMBER(Journal!$G891),IF(ISNUMBER(Journal!$H891),"OK","TP2 MISSING"),IF(ISNUMBER(Journal!$H891),"TP1 MISSING","TP1 &amp; TP2 MISSING")),"UNKNOWN OUTCOME")))))))))))))</f>
        <v>0</v>
      </c>
      <c r="K891">
        <f>J891="OK"</f>
        <v>0</v>
      </c>
      <c r="L891">
        <f>IF(ISNUMBER(Journal!$M891),Journal!$M891,0.5)</f>
        <v>0</v>
      </c>
      <c r="M891">
        <f>IF(NOT(K891),"",G891*IF(Journal!$K891="SL",Journal!$F891-Journal!$E891,IF(Journal!$K891="TP",Journal!$G891-Journal!$E891,IF(Journal!$K891="Manual exit",Journal!$J891-Journal!$E891,IF(Journal!$K891="TP1 + Breakeven",L891*(Journal!$G891-Journal!$E891),IF(Journal!$K891="TP1 + Manual",L891*(Journal!$G891-Journal!$E891)+(1-L891)*(Journal!$J891-Journal!$E891),(Journal!$G891+Journal!$H891+IF(ISNUMBER(Journal!$I891),Journal!$I891,0))/IF(ISNUMBER(Journal!$I891),3,2)-Journal!$E891))))))</f>
        <v>0</v>
      </c>
      <c r="N891">
        <f>IF(K891,Journal!$E891+G891*M891,"")</f>
        <v>0</v>
      </c>
      <c r="O891">
        <f>Q890</f>
        <v>0</v>
      </c>
      <c r="P891">
        <f>IF(OR(NOT(A891),I891&lt;&gt;""),"",Journal!$L891)</f>
        <v>0</v>
      </c>
      <c r="Q891">
        <f>O891+IF(K891,V891,0)</f>
        <v>0</v>
      </c>
      <c r="R891">
        <f>IF(P891="","",H891*P891*C891*D891)</f>
        <v>0</v>
      </c>
      <c r="S891">
        <f>IF(K891,M891*P891*C891*D891,"")</f>
        <v>0</v>
      </c>
      <c r="T891">
        <f>IF(K891,-IF(F891&gt;0,F891*Journal!$E891*P891*C891*D891,P891*E891),"")</f>
        <v>0</v>
      </c>
      <c r="U891">
        <f>IF(K891,IF(S891&gt;0,"W",IF(S891&lt;0,"L","B")),"")</f>
        <v>0</v>
      </c>
      <c r="V891">
        <f>IF(K891,S891+T891,"")</f>
        <v>0</v>
      </c>
      <c r="W891">
        <f>IF(K891,V891/O891,"")</f>
        <v>0</v>
      </c>
      <c r="X891">
        <f>IF(K891,M891/H891,"")</f>
        <v>0</v>
      </c>
      <c r="Y891">
        <f>IF(AND(OR(J891="OK",J891="OPEN"),ISNUMBER(Journal!$G891)),G891*(Journal!$G891-Journal!$E891)/H891,"")</f>
        <v>0</v>
      </c>
      <c r="Z891">
        <f>IF(AA891="","",IF(AND(ISNUMBER(Settings!$D$5),ISNUMBER(Settings!$E$5),IF(Settings!$D$5&lt;=Settings!$E$5,AND(AA891&gt;=Settings!$D$5,AA891&lt;Settings!$E$5),OR(AA891&gt;=Settings!$D$5,AA891&lt;Settings!$E$5))),Settings!$A$5,IF(AND(ISNUMBER(Settings!$D$6),ISNUMBER(Settings!$E$6),IF(Settings!$D$6&lt;=Settings!$E$6,AND(AA891&gt;=Settings!$D$6,AA891&lt;Settings!$E$6),OR(AA891&gt;=Settings!$D$6,AA891&lt;Settings!$E$6))),Settings!$A$6,IF(AND(ISNUMBER(Settings!$D$7),ISNUMBER(Settings!$E$7),IF(Settings!$D$7&lt;=Settings!$E$7,AND(AA891&gt;=Settings!$D$7,AA891&lt;Settings!$E$7),OR(AA891&gt;=Settings!$D$7,AA891&lt;Settings!$E$7))),Settings!$A$7,IF(AND(ISNUMBER(Settings!$D$8),ISNUMBER(Settings!$E$8),IF(Settings!$D$8&lt;=Settings!$E$8,AND(AA891&gt;=Settings!$D$8,AA891&lt;Settings!$E$8),OR(AA891&gt;=Settings!$D$8,AA891&lt;Settings!$E$8))),Settings!$A$8,IF(AND(ISNUMBER(Settings!$D$9),ISNUMBER(Settings!$E$9),IF(Settings!$D$9&lt;=Settings!$E$9,AND(AA891&gt;=Settings!$D$9,AA891&lt;Settings!$E$9),OR(AA891&gt;=Settings!$D$9,AA891&lt;Settings!$E$9))),Settings!$A$9,IF(AND(ISNUMBER(Settings!$D$10),ISNUMBER(Settings!$E$10),IF(Settings!$D$10&lt;=Settings!$E$10,AND(AA891&gt;=Settings!$D$10,AA891&lt;Settings!$E$10),OR(AA891&gt;=Settings!$D$10,AA891&lt;Settings!$E$10))),Settings!$A$10,"")))))))</f>
        <v>0</v>
      </c>
      <c r="AA891">
        <f>IF(AND(A891,ISNUMBER(Journal!$B891)),MOD(ROUND(MOD(Journal!$B891,1)*1440,0)-ROUND(Journal!$D$8*60,0),1440),"")</f>
        <v>0</v>
      </c>
      <c r="AB891">
        <f>IF(G891=1,"LONG",IF(G891=-1,"SHORT",""))</f>
        <v>0</v>
      </c>
      <c r="AC891">
        <f>AC890+IF(K891,1,0)</f>
        <v>0</v>
      </c>
      <c r="AD891">
        <f>IF(K891,AC891,"")</f>
        <v>0</v>
      </c>
      <c r="AE891">
        <f>J891="OPEN"</f>
        <v>0</v>
      </c>
      <c r="AF891">
        <f>AND(J891&lt;&gt;"",J891&lt;&gt;"OK",J891&lt;&gt;"OPEN")</f>
        <v>0</v>
      </c>
      <c r="AH891">
        <v>880</v>
      </c>
      <c r="AI891">
        <f>IF(AH891&gt;$AZ$11,"",IF(AH891=0,Journal!$D$3,INDEX($Q$11:$Q$1010,MATCH(AH891,$AD$11:$AD$1010,0))))</f>
        <v>0</v>
      </c>
      <c r="AJ891">
        <v>881</v>
      </c>
      <c r="AK891">
        <f>IF(AJ891&gt;$AZ$11,"",INDEX($P$11:$P$1010,MATCH(AJ891,$AD$11:$AD$1010,0)))</f>
        <v>0</v>
      </c>
    </row>
    <row r="892" spans="1:37">
      <c r="A892">
        <f>COUNTA(Journal!A892:M892)&gt;0</f>
        <v>0</v>
      </c>
      <c r="B892">
        <f>IF(Journal!$C892="",0,IFERROR(MATCH(Journal!$C892,Markets!$A$5:$A$154,0),0))</f>
        <v>0</v>
      </c>
      <c r="C892">
        <f>IF(B892&gt;0,INDEX(Markets!$C$5:$C$154,B892),"")</f>
        <v>0</v>
      </c>
      <c r="D892">
        <f>IF(B892&gt;0,INDEX(Markets!$F$5:$F$154,B892),"")</f>
        <v>0</v>
      </c>
      <c r="E892">
        <f>IF(B892&gt;0,IF(INDEX(Markets!$G$5:$G$154,B892)="",Journal!$D$4,INDEX(Markets!$G$5:$G$154,B892)),"")</f>
        <v>0</v>
      </c>
      <c r="F892">
        <f>IF(B892&gt;0,N(INDEX(Markets!$H$5:$H$154,B892)),0)</f>
        <v>0</v>
      </c>
      <c r="G892">
        <f>IF(Journal!$D892="LONG",1,IF(Journal!$D892="SHORT",-1,0))</f>
        <v>0</v>
      </c>
      <c r="H892">
        <f>IF(AND(ISNUMBER(Journal!$E892),ISNUMBER(Journal!$F892)),ABS(Journal!$E892-Journal!$F892),"")</f>
        <v>0</v>
      </c>
      <c r="I892">
        <f>IF(NOT(A892),"",IF(Journal!$C892="","INSTRUMENT MISSING",IF(B892=0,"UNKNOWN INSTRUMENT",IF(OR(NOT(ISNUMBER(C892)),NOT(ISNUMBER(D892))),"INSTRUMENT SPECS MISSING",IF(OR(C892&lt;=0,D892&lt;=0),"INSTRUMENT SPECS MISSING",IF(NOT(ISNUMBER(Journal!$E892)),"ENTRY MISSING",IF(NOT(ISNUMBER(Journal!$F892)),"SL MISSING",IF(Journal!$F892=Journal!$E892,"SL = ENTRY",IF(G892=0,"DIRECTION MISSING",IF(G892*(Journal!$E892-Journal!$F892)&lt;=0,"SL WRONG SIDE",IF(NOT(AND(ISNUMBER(Journal!$L892),Journal!$L892&gt;0)),IF(TRUE,"LOTS MISSING","RISK MISSING"),"")))))))))))</f>
        <v>0</v>
      </c>
      <c r="J892">
        <f>IF(NOT(A892),"",IF(I892&lt;&gt;"",I892,IF(AND(ISNUMBER(Journal!$G892),G892*(Journal!$G892-Journal!$E892)&lt;=0),"TP1 WRONG SIDE",IF(AND(ISNUMBER(Journal!$H892),G892*(Journal!$H892-Journal!$E892)&lt;=0),"TP2 WRONG SIDE",IF(AND(ISNUMBER(Journal!$I892),G892*(Journal!$I892-Journal!$E892)&lt;=0),"TP3 WRONG SIDE",IF(Journal!$K892="","OPEN",IF(AND(Journal!$M892&lt;&gt;"",OR(NOT(ISNUMBER(Journal!$M892)),Journal!$M892&lt;=0,Journal!$M892&gt;=1)),"TP1 % INVALID",IF(Journal!$K892="SL","OK",IF(Journal!$K892="TP",IF(ISNUMBER(Journal!$G892),"OK","TP1 MISSING"),IF(Journal!$K892="Manual exit",IF(ISNUMBER(Journal!$J892),"OK","MANUAL MISSING"),IF(Journal!$K892="TP1 + Breakeven",IF(ISNUMBER(Journal!$G892),"OK","TP1 MISSING"),IF(Journal!$K892="TP1 + Manual",IF(ISNUMBER(Journal!$G892),IF(ISNUMBER(Journal!$J892),"OK","MANUAL MISSING"),IF(ISNUMBER(Journal!$J892),"TP1 MISSING","TP1 &amp; MANUAL MISSING")),IF(Journal!$K892="Multiple TP",IF(ISNUMBER(Journal!$G892),IF(ISNUMBER(Journal!$H892),"OK","TP2 MISSING"),IF(ISNUMBER(Journal!$H892),"TP1 MISSING","TP1 &amp; TP2 MISSING")),"UNKNOWN OUTCOME")))))))))))))</f>
        <v>0</v>
      </c>
      <c r="K892">
        <f>J892="OK"</f>
        <v>0</v>
      </c>
      <c r="L892">
        <f>IF(ISNUMBER(Journal!$M892),Journal!$M892,0.5)</f>
        <v>0</v>
      </c>
      <c r="M892">
        <f>IF(NOT(K892),"",G892*IF(Journal!$K892="SL",Journal!$F892-Journal!$E892,IF(Journal!$K892="TP",Journal!$G892-Journal!$E892,IF(Journal!$K892="Manual exit",Journal!$J892-Journal!$E892,IF(Journal!$K892="TP1 + Breakeven",L892*(Journal!$G892-Journal!$E892),IF(Journal!$K892="TP1 + Manual",L892*(Journal!$G892-Journal!$E892)+(1-L892)*(Journal!$J892-Journal!$E892),(Journal!$G892+Journal!$H892+IF(ISNUMBER(Journal!$I892),Journal!$I892,0))/IF(ISNUMBER(Journal!$I892),3,2)-Journal!$E892))))))</f>
        <v>0</v>
      </c>
      <c r="N892">
        <f>IF(K892,Journal!$E892+G892*M892,"")</f>
        <v>0</v>
      </c>
      <c r="O892">
        <f>Q891</f>
        <v>0</v>
      </c>
      <c r="P892">
        <f>IF(OR(NOT(A892),I892&lt;&gt;""),"",Journal!$L892)</f>
        <v>0</v>
      </c>
      <c r="Q892">
        <f>O892+IF(K892,V892,0)</f>
        <v>0</v>
      </c>
      <c r="R892">
        <f>IF(P892="","",H892*P892*C892*D892)</f>
        <v>0</v>
      </c>
      <c r="S892">
        <f>IF(K892,M892*P892*C892*D892,"")</f>
        <v>0</v>
      </c>
      <c r="T892">
        <f>IF(K892,-IF(F892&gt;0,F892*Journal!$E892*P892*C892*D892,P892*E892),"")</f>
        <v>0</v>
      </c>
      <c r="U892">
        <f>IF(K892,IF(S892&gt;0,"W",IF(S892&lt;0,"L","B")),"")</f>
        <v>0</v>
      </c>
      <c r="V892">
        <f>IF(K892,S892+T892,"")</f>
        <v>0</v>
      </c>
      <c r="W892">
        <f>IF(K892,V892/O892,"")</f>
        <v>0</v>
      </c>
      <c r="X892">
        <f>IF(K892,M892/H892,"")</f>
        <v>0</v>
      </c>
      <c r="Y892">
        <f>IF(AND(OR(J892="OK",J892="OPEN"),ISNUMBER(Journal!$G892)),G892*(Journal!$G892-Journal!$E892)/H892,"")</f>
        <v>0</v>
      </c>
      <c r="Z892">
        <f>IF(AA892="","",IF(AND(ISNUMBER(Settings!$D$5),ISNUMBER(Settings!$E$5),IF(Settings!$D$5&lt;=Settings!$E$5,AND(AA892&gt;=Settings!$D$5,AA892&lt;Settings!$E$5),OR(AA892&gt;=Settings!$D$5,AA892&lt;Settings!$E$5))),Settings!$A$5,IF(AND(ISNUMBER(Settings!$D$6),ISNUMBER(Settings!$E$6),IF(Settings!$D$6&lt;=Settings!$E$6,AND(AA892&gt;=Settings!$D$6,AA892&lt;Settings!$E$6),OR(AA892&gt;=Settings!$D$6,AA892&lt;Settings!$E$6))),Settings!$A$6,IF(AND(ISNUMBER(Settings!$D$7),ISNUMBER(Settings!$E$7),IF(Settings!$D$7&lt;=Settings!$E$7,AND(AA892&gt;=Settings!$D$7,AA892&lt;Settings!$E$7),OR(AA892&gt;=Settings!$D$7,AA892&lt;Settings!$E$7))),Settings!$A$7,IF(AND(ISNUMBER(Settings!$D$8),ISNUMBER(Settings!$E$8),IF(Settings!$D$8&lt;=Settings!$E$8,AND(AA892&gt;=Settings!$D$8,AA892&lt;Settings!$E$8),OR(AA892&gt;=Settings!$D$8,AA892&lt;Settings!$E$8))),Settings!$A$8,IF(AND(ISNUMBER(Settings!$D$9),ISNUMBER(Settings!$E$9),IF(Settings!$D$9&lt;=Settings!$E$9,AND(AA892&gt;=Settings!$D$9,AA892&lt;Settings!$E$9),OR(AA892&gt;=Settings!$D$9,AA892&lt;Settings!$E$9))),Settings!$A$9,IF(AND(ISNUMBER(Settings!$D$10),ISNUMBER(Settings!$E$10),IF(Settings!$D$10&lt;=Settings!$E$10,AND(AA892&gt;=Settings!$D$10,AA892&lt;Settings!$E$10),OR(AA892&gt;=Settings!$D$10,AA892&lt;Settings!$E$10))),Settings!$A$10,"")))))))</f>
        <v>0</v>
      </c>
      <c r="AA892">
        <f>IF(AND(A892,ISNUMBER(Journal!$B892)),MOD(ROUND(MOD(Journal!$B892,1)*1440,0)-ROUND(Journal!$D$8*60,0),1440),"")</f>
        <v>0</v>
      </c>
      <c r="AB892">
        <f>IF(G892=1,"LONG",IF(G892=-1,"SHORT",""))</f>
        <v>0</v>
      </c>
      <c r="AC892">
        <f>AC891+IF(K892,1,0)</f>
        <v>0</v>
      </c>
      <c r="AD892">
        <f>IF(K892,AC892,"")</f>
        <v>0</v>
      </c>
      <c r="AE892">
        <f>J892="OPEN"</f>
        <v>0</v>
      </c>
      <c r="AF892">
        <f>AND(J892&lt;&gt;"",J892&lt;&gt;"OK",J892&lt;&gt;"OPEN")</f>
        <v>0</v>
      </c>
      <c r="AH892">
        <v>881</v>
      </c>
      <c r="AI892">
        <f>IF(AH892&gt;$AZ$11,"",IF(AH892=0,Journal!$D$3,INDEX($Q$11:$Q$1010,MATCH(AH892,$AD$11:$AD$1010,0))))</f>
        <v>0</v>
      </c>
      <c r="AJ892">
        <v>882</v>
      </c>
      <c r="AK892">
        <f>IF(AJ892&gt;$AZ$11,"",INDEX($P$11:$P$1010,MATCH(AJ892,$AD$11:$AD$1010,0)))</f>
        <v>0</v>
      </c>
    </row>
    <row r="893" spans="1:37">
      <c r="A893">
        <f>COUNTA(Journal!A893:M893)&gt;0</f>
        <v>0</v>
      </c>
      <c r="B893">
        <f>IF(Journal!$C893="",0,IFERROR(MATCH(Journal!$C893,Markets!$A$5:$A$154,0),0))</f>
        <v>0</v>
      </c>
      <c r="C893">
        <f>IF(B893&gt;0,INDEX(Markets!$C$5:$C$154,B893),"")</f>
        <v>0</v>
      </c>
      <c r="D893">
        <f>IF(B893&gt;0,INDEX(Markets!$F$5:$F$154,B893),"")</f>
        <v>0</v>
      </c>
      <c r="E893">
        <f>IF(B893&gt;0,IF(INDEX(Markets!$G$5:$G$154,B893)="",Journal!$D$4,INDEX(Markets!$G$5:$G$154,B893)),"")</f>
        <v>0</v>
      </c>
      <c r="F893">
        <f>IF(B893&gt;0,N(INDEX(Markets!$H$5:$H$154,B893)),0)</f>
        <v>0</v>
      </c>
      <c r="G893">
        <f>IF(Journal!$D893="LONG",1,IF(Journal!$D893="SHORT",-1,0))</f>
        <v>0</v>
      </c>
      <c r="H893">
        <f>IF(AND(ISNUMBER(Journal!$E893),ISNUMBER(Journal!$F893)),ABS(Journal!$E893-Journal!$F893),"")</f>
        <v>0</v>
      </c>
      <c r="I893">
        <f>IF(NOT(A893),"",IF(Journal!$C893="","INSTRUMENT MISSING",IF(B893=0,"UNKNOWN INSTRUMENT",IF(OR(NOT(ISNUMBER(C893)),NOT(ISNUMBER(D893))),"INSTRUMENT SPECS MISSING",IF(OR(C893&lt;=0,D893&lt;=0),"INSTRUMENT SPECS MISSING",IF(NOT(ISNUMBER(Journal!$E893)),"ENTRY MISSING",IF(NOT(ISNUMBER(Journal!$F893)),"SL MISSING",IF(Journal!$F893=Journal!$E893,"SL = ENTRY",IF(G893=0,"DIRECTION MISSING",IF(G893*(Journal!$E893-Journal!$F893)&lt;=0,"SL WRONG SIDE",IF(NOT(AND(ISNUMBER(Journal!$L893),Journal!$L893&gt;0)),IF(TRUE,"LOTS MISSING","RISK MISSING"),"")))))))))))</f>
        <v>0</v>
      </c>
      <c r="J893">
        <f>IF(NOT(A893),"",IF(I893&lt;&gt;"",I893,IF(AND(ISNUMBER(Journal!$G893),G893*(Journal!$G893-Journal!$E893)&lt;=0),"TP1 WRONG SIDE",IF(AND(ISNUMBER(Journal!$H893),G893*(Journal!$H893-Journal!$E893)&lt;=0),"TP2 WRONG SIDE",IF(AND(ISNUMBER(Journal!$I893),G893*(Journal!$I893-Journal!$E893)&lt;=0),"TP3 WRONG SIDE",IF(Journal!$K893="","OPEN",IF(AND(Journal!$M893&lt;&gt;"",OR(NOT(ISNUMBER(Journal!$M893)),Journal!$M893&lt;=0,Journal!$M893&gt;=1)),"TP1 % INVALID",IF(Journal!$K893="SL","OK",IF(Journal!$K893="TP",IF(ISNUMBER(Journal!$G893),"OK","TP1 MISSING"),IF(Journal!$K893="Manual exit",IF(ISNUMBER(Journal!$J893),"OK","MANUAL MISSING"),IF(Journal!$K893="TP1 + Breakeven",IF(ISNUMBER(Journal!$G893),"OK","TP1 MISSING"),IF(Journal!$K893="TP1 + Manual",IF(ISNUMBER(Journal!$G893),IF(ISNUMBER(Journal!$J893),"OK","MANUAL MISSING"),IF(ISNUMBER(Journal!$J893),"TP1 MISSING","TP1 &amp; MANUAL MISSING")),IF(Journal!$K893="Multiple TP",IF(ISNUMBER(Journal!$G893),IF(ISNUMBER(Journal!$H893),"OK","TP2 MISSING"),IF(ISNUMBER(Journal!$H893),"TP1 MISSING","TP1 &amp; TP2 MISSING")),"UNKNOWN OUTCOME")))))))))))))</f>
        <v>0</v>
      </c>
      <c r="K893">
        <f>J893="OK"</f>
        <v>0</v>
      </c>
      <c r="L893">
        <f>IF(ISNUMBER(Journal!$M893),Journal!$M893,0.5)</f>
        <v>0</v>
      </c>
      <c r="M893">
        <f>IF(NOT(K893),"",G893*IF(Journal!$K893="SL",Journal!$F893-Journal!$E893,IF(Journal!$K893="TP",Journal!$G893-Journal!$E893,IF(Journal!$K893="Manual exit",Journal!$J893-Journal!$E893,IF(Journal!$K893="TP1 + Breakeven",L893*(Journal!$G893-Journal!$E893),IF(Journal!$K893="TP1 + Manual",L893*(Journal!$G893-Journal!$E893)+(1-L893)*(Journal!$J893-Journal!$E893),(Journal!$G893+Journal!$H893+IF(ISNUMBER(Journal!$I893),Journal!$I893,0))/IF(ISNUMBER(Journal!$I893),3,2)-Journal!$E893))))))</f>
        <v>0</v>
      </c>
      <c r="N893">
        <f>IF(K893,Journal!$E893+G893*M893,"")</f>
        <v>0</v>
      </c>
      <c r="O893">
        <f>Q892</f>
        <v>0</v>
      </c>
      <c r="P893">
        <f>IF(OR(NOT(A893),I893&lt;&gt;""),"",Journal!$L893)</f>
        <v>0</v>
      </c>
      <c r="Q893">
        <f>O893+IF(K893,V893,0)</f>
        <v>0</v>
      </c>
      <c r="R893">
        <f>IF(P893="","",H893*P893*C893*D893)</f>
        <v>0</v>
      </c>
      <c r="S893">
        <f>IF(K893,M893*P893*C893*D893,"")</f>
        <v>0</v>
      </c>
      <c r="T893">
        <f>IF(K893,-IF(F893&gt;0,F893*Journal!$E893*P893*C893*D893,P893*E893),"")</f>
        <v>0</v>
      </c>
      <c r="U893">
        <f>IF(K893,IF(S893&gt;0,"W",IF(S893&lt;0,"L","B")),"")</f>
        <v>0</v>
      </c>
      <c r="V893">
        <f>IF(K893,S893+T893,"")</f>
        <v>0</v>
      </c>
      <c r="W893">
        <f>IF(K893,V893/O893,"")</f>
        <v>0</v>
      </c>
      <c r="X893">
        <f>IF(K893,M893/H893,"")</f>
        <v>0</v>
      </c>
      <c r="Y893">
        <f>IF(AND(OR(J893="OK",J893="OPEN"),ISNUMBER(Journal!$G893)),G893*(Journal!$G893-Journal!$E893)/H893,"")</f>
        <v>0</v>
      </c>
      <c r="Z893">
        <f>IF(AA893="","",IF(AND(ISNUMBER(Settings!$D$5),ISNUMBER(Settings!$E$5),IF(Settings!$D$5&lt;=Settings!$E$5,AND(AA893&gt;=Settings!$D$5,AA893&lt;Settings!$E$5),OR(AA893&gt;=Settings!$D$5,AA893&lt;Settings!$E$5))),Settings!$A$5,IF(AND(ISNUMBER(Settings!$D$6),ISNUMBER(Settings!$E$6),IF(Settings!$D$6&lt;=Settings!$E$6,AND(AA893&gt;=Settings!$D$6,AA893&lt;Settings!$E$6),OR(AA893&gt;=Settings!$D$6,AA893&lt;Settings!$E$6))),Settings!$A$6,IF(AND(ISNUMBER(Settings!$D$7),ISNUMBER(Settings!$E$7),IF(Settings!$D$7&lt;=Settings!$E$7,AND(AA893&gt;=Settings!$D$7,AA893&lt;Settings!$E$7),OR(AA893&gt;=Settings!$D$7,AA893&lt;Settings!$E$7))),Settings!$A$7,IF(AND(ISNUMBER(Settings!$D$8),ISNUMBER(Settings!$E$8),IF(Settings!$D$8&lt;=Settings!$E$8,AND(AA893&gt;=Settings!$D$8,AA893&lt;Settings!$E$8),OR(AA893&gt;=Settings!$D$8,AA893&lt;Settings!$E$8))),Settings!$A$8,IF(AND(ISNUMBER(Settings!$D$9),ISNUMBER(Settings!$E$9),IF(Settings!$D$9&lt;=Settings!$E$9,AND(AA893&gt;=Settings!$D$9,AA893&lt;Settings!$E$9),OR(AA893&gt;=Settings!$D$9,AA893&lt;Settings!$E$9))),Settings!$A$9,IF(AND(ISNUMBER(Settings!$D$10),ISNUMBER(Settings!$E$10),IF(Settings!$D$10&lt;=Settings!$E$10,AND(AA893&gt;=Settings!$D$10,AA893&lt;Settings!$E$10),OR(AA893&gt;=Settings!$D$10,AA893&lt;Settings!$E$10))),Settings!$A$10,"")))))))</f>
        <v>0</v>
      </c>
      <c r="AA893">
        <f>IF(AND(A893,ISNUMBER(Journal!$B893)),MOD(ROUND(MOD(Journal!$B893,1)*1440,0)-ROUND(Journal!$D$8*60,0),1440),"")</f>
        <v>0</v>
      </c>
      <c r="AB893">
        <f>IF(G893=1,"LONG",IF(G893=-1,"SHORT",""))</f>
        <v>0</v>
      </c>
      <c r="AC893">
        <f>AC892+IF(K893,1,0)</f>
        <v>0</v>
      </c>
      <c r="AD893">
        <f>IF(K893,AC893,"")</f>
        <v>0</v>
      </c>
      <c r="AE893">
        <f>J893="OPEN"</f>
        <v>0</v>
      </c>
      <c r="AF893">
        <f>AND(J893&lt;&gt;"",J893&lt;&gt;"OK",J893&lt;&gt;"OPEN")</f>
        <v>0</v>
      </c>
      <c r="AH893">
        <v>882</v>
      </c>
      <c r="AI893">
        <f>IF(AH893&gt;$AZ$11,"",IF(AH893=0,Journal!$D$3,INDEX($Q$11:$Q$1010,MATCH(AH893,$AD$11:$AD$1010,0))))</f>
        <v>0</v>
      </c>
      <c r="AJ893">
        <v>883</v>
      </c>
      <c r="AK893">
        <f>IF(AJ893&gt;$AZ$11,"",INDEX($P$11:$P$1010,MATCH(AJ893,$AD$11:$AD$1010,0)))</f>
        <v>0</v>
      </c>
    </row>
    <row r="894" spans="1:37">
      <c r="A894">
        <f>COUNTA(Journal!A894:M894)&gt;0</f>
        <v>0</v>
      </c>
      <c r="B894">
        <f>IF(Journal!$C894="",0,IFERROR(MATCH(Journal!$C894,Markets!$A$5:$A$154,0),0))</f>
        <v>0</v>
      </c>
      <c r="C894">
        <f>IF(B894&gt;0,INDEX(Markets!$C$5:$C$154,B894),"")</f>
        <v>0</v>
      </c>
      <c r="D894">
        <f>IF(B894&gt;0,INDEX(Markets!$F$5:$F$154,B894),"")</f>
        <v>0</v>
      </c>
      <c r="E894">
        <f>IF(B894&gt;0,IF(INDEX(Markets!$G$5:$G$154,B894)="",Journal!$D$4,INDEX(Markets!$G$5:$G$154,B894)),"")</f>
        <v>0</v>
      </c>
      <c r="F894">
        <f>IF(B894&gt;0,N(INDEX(Markets!$H$5:$H$154,B894)),0)</f>
        <v>0</v>
      </c>
      <c r="G894">
        <f>IF(Journal!$D894="LONG",1,IF(Journal!$D894="SHORT",-1,0))</f>
        <v>0</v>
      </c>
      <c r="H894">
        <f>IF(AND(ISNUMBER(Journal!$E894),ISNUMBER(Journal!$F894)),ABS(Journal!$E894-Journal!$F894),"")</f>
        <v>0</v>
      </c>
      <c r="I894">
        <f>IF(NOT(A894),"",IF(Journal!$C894="","INSTRUMENT MISSING",IF(B894=0,"UNKNOWN INSTRUMENT",IF(OR(NOT(ISNUMBER(C894)),NOT(ISNUMBER(D894))),"INSTRUMENT SPECS MISSING",IF(OR(C894&lt;=0,D894&lt;=0),"INSTRUMENT SPECS MISSING",IF(NOT(ISNUMBER(Journal!$E894)),"ENTRY MISSING",IF(NOT(ISNUMBER(Journal!$F894)),"SL MISSING",IF(Journal!$F894=Journal!$E894,"SL = ENTRY",IF(G894=0,"DIRECTION MISSING",IF(G894*(Journal!$E894-Journal!$F894)&lt;=0,"SL WRONG SIDE",IF(NOT(AND(ISNUMBER(Journal!$L894),Journal!$L894&gt;0)),IF(TRUE,"LOTS MISSING","RISK MISSING"),"")))))))))))</f>
        <v>0</v>
      </c>
      <c r="J894">
        <f>IF(NOT(A894),"",IF(I894&lt;&gt;"",I894,IF(AND(ISNUMBER(Journal!$G894),G894*(Journal!$G894-Journal!$E894)&lt;=0),"TP1 WRONG SIDE",IF(AND(ISNUMBER(Journal!$H894),G894*(Journal!$H894-Journal!$E894)&lt;=0),"TP2 WRONG SIDE",IF(AND(ISNUMBER(Journal!$I894),G894*(Journal!$I894-Journal!$E894)&lt;=0),"TP3 WRONG SIDE",IF(Journal!$K894="","OPEN",IF(AND(Journal!$M894&lt;&gt;"",OR(NOT(ISNUMBER(Journal!$M894)),Journal!$M894&lt;=0,Journal!$M894&gt;=1)),"TP1 % INVALID",IF(Journal!$K894="SL","OK",IF(Journal!$K894="TP",IF(ISNUMBER(Journal!$G894),"OK","TP1 MISSING"),IF(Journal!$K894="Manual exit",IF(ISNUMBER(Journal!$J894),"OK","MANUAL MISSING"),IF(Journal!$K894="TP1 + Breakeven",IF(ISNUMBER(Journal!$G894),"OK","TP1 MISSING"),IF(Journal!$K894="TP1 + Manual",IF(ISNUMBER(Journal!$G894),IF(ISNUMBER(Journal!$J894),"OK","MANUAL MISSING"),IF(ISNUMBER(Journal!$J894),"TP1 MISSING","TP1 &amp; MANUAL MISSING")),IF(Journal!$K894="Multiple TP",IF(ISNUMBER(Journal!$G894),IF(ISNUMBER(Journal!$H894),"OK","TP2 MISSING"),IF(ISNUMBER(Journal!$H894),"TP1 MISSING","TP1 &amp; TP2 MISSING")),"UNKNOWN OUTCOME")))))))))))))</f>
        <v>0</v>
      </c>
      <c r="K894">
        <f>J894="OK"</f>
        <v>0</v>
      </c>
      <c r="L894">
        <f>IF(ISNUMBER(Journal!$M894),Journal!$M894,0.5)</f>
        <v>0</v>
      </c>
      <c r="M894">
        <f>IF(NOT(K894),"",G894*IF(Journal!$K894="SL",Journal!$F894-Journal!$E894,IF(Journal!$K894="TP",Journal!$G894-Journal!$E894,IF(Journal!$K894="Manual exit",Journal!$J894-Journal!$E894,IF(Journal!$K894="TP1 + Breakeven",L894*(Journal!$G894-Journal!$E894),IF(Journal!$K894="TP1 + Manual",L894*(Journal!$G894-Journal!$E894)+(1-L894)*(Journal!$J894-Journal!$E894),(Journal!$G894+Journal!$H894+IF(ISNUMBER(Journal!$I894),Journal!$I894,0))/IF(ISNUMBER(Journal!$I894),3,2)-Journal!$E894))))))</f>
        <v>0</v>
      </c>
      <c r="N894">
        <f>IF(K894,Journal!$E894+G894*M894,"")</f>
        <v>0</v>
      </c>
      <c r="O894">
        <f>Q893</f>
        <v>0</v>
      </c>
      <c r="P894">
        <f>IF(OR(NOT(A894),I894&lt;&gt;""),"",Journal!$L894)</f>
        <v>0</v>
      </c>
      <c r="Q894">
        <f>O894+IF(K894,V894,0)</f>
        <v>0</v>
      </c>
      <c r="R894">
        <f>IF(P894="","",H894*P894*C894*D894)</f>
        <v>0</v>
      </c>
      <c r="S894">
        <f>IF(K894,M894*P894*C894*D894,"")</f>
        <v>0</v>
      </c>
      <c r="T894">
        <f>IF(K894,-IF(F894&gt;0,F894*Journal!$E894*P894*C894*D894,P894*E894),"")</f>
        <v>0</v>
      </c>
      <c r="U894">
        <f>IF(K894,IF(S894&gt;0,"W",IF(S894&lt;0,"L","B")),"")</f>
        <v>0</v>
      </c>
      <c r="V894">
        <f>IF(K894,S894+T894,"")</f>
        <v>0</v>
      </c>
      <c r="W894">
        <f>IF(K894,V894/O894,"")</f>
        <v>0</v>
      </c>
      <c r="X894">
        <f>IF(K894,M894/H894,"")</f>
        <v>0</v>
      </c>
      <c r="Y894">
        <f>IF(AND(OR(J894="OK",J894="OPEN"),ISNUMBER(Journal!$G894)),G894*(Journal!$G894-Journal!$E894)/H894,"")</f>
        <v>0</v>
      </c>
      <c r="Z894">
        <f>IF(AA894="","",IF(AND(ISNUMBER(Settings!$D$5),ISNUMBER(Settings!$E$5),IF(Settings!$D$5&lt;=Settings!$E$5,AND(AA894&gt;=Settings!$D$5,AA894&lt;Settings!$E$5),OR(AA894&gt;=Settings!$D$5,AA894&lt;Settings!$E$5))),Settings!$A$5,IF(AND(ISNUMBER(Settings!$D$6),ISNUMBER(Settings!$E$6),IF(Settings!$D$6&lt;=Settings!$E$6,AND(AA894&gt;=Settings!$D$6,AA894&lt;Settings!$E$6),OR(AA894&gt;=Settings!$D$6,AA894&lt;Settings!$E$6))),Settings!$A$6,IF(AND(ISNUMBER(Settings!$D$7),ISNUMBER(Settings!$E$7),IF(Settings!$D$7&lt;=Settings!$E$7,AND(AA894&gt;=Settings!$D$7,AA894&lt;Settings!$E$7),OR(AA894&gt;=Settings!$D$7,AA894&lt;Settings!$E$7))),Settings!$A$7,IF(AND(ISNUMBER(Settings!$D$8),ISNUMBER(Settings!$E$8),IF(Settings!$D$8&lt;=Settings!$E$8,AND(AA894&gt;=Settings!$D$8,AA894&lt;Settings!$E$8),OR(AA894&gt;=Settings!$D$8,AA894&lt;Settings!$E$8))),Settings!$A$8,IF(AND(ISNUMBER(Settings!$D$9),ISNUMBER(Settings!$E$9),IF(Settings!$D$9&lt;=Settings!$E$9,AND(AA894&gt;=Settings!$D$9,AA894&lt;Settings!$E$9),OR(AA894&gt;=Settings!$D$9,AA894&lt;Settings!$E$9))),Settings!$A$9,IF(AND(ISNUMBER(Settings!$D$10),ISNUMBER(Settings!$E$10),IF(Settings!$D$10&lt;=Settings!$E$10,AND(AA894&gt;=Settings!$D$10,AA894&lt;Settings!$E$10),OR(AA894&gt;=Settings!$D$10,AA894&lt;Settings!$E$10))),Settings!$A$10,"")))))))</f>
        <v>0</v>
      </c>
      <c r="AA894">
        <f>IF(AND(A894,ISNUMBER(Journal!$B894)),MOD(ROUND(MOD(Journal!$B894,1)*1440,0)-ROUND(Journal!$D$8*60,0),1440),"")</f>
        <v>0</v>
      </c>
      <c r="AB894">
        <f>IF(G894=1,"LONG",IF(G894=-1,"SHORT",""))</f>
        <v>0</v>
      </c>
      <c r="AC894">
        <f>AC893+IF(K894,1,0)</f>
        <v>0</v>
      </c>
      <c r="AD894">
        <f>IF(K894,AC894,"")</f>
        <v>0</v>
      </c>
      <c r="AE894">
        <f>J894="OPEN"</f>
        <v>0</v>
      </c>
      <c r="AF894">
        <f>AND(J894&lt;&gt;"",J894&lt;&gt;"OK",J894&lt;&gt;"OPEN")</f>
        <v>0</v>
      </c>
      <c r="AH894">
        <v>883</v>
      </c>
      <c r="AI894">
        <f>IF(AH894&gt;$AZ$11,"",IF(AH894=0,Journal!$D$3,INDEX($Q$11:$Q$1010,MATCH(AH894,$AD$11:$AD$1010,0))))</f>
        <v>0</v>
      </c>
      <c r="AJ894">
        <v>884</v>
      </c>
      <c r="AK894">
        <f>IF(AJ894&gt;$AZ$11,"",INDEX($P$11:$P$1010,MATCH(AJ894,$AD$11:$AD$1010,0)))</f>
        <v>0</v>
      </c>
    </row>
    <row r="895" spans="1:37">
      <c r="A895">
        <f>COUNTA(Journal!A895:M895)&gt;0</f>
        <v>0</v>
      </c>
      <c r="B895">
        <f>IF(Journal!$C895="",0,IFERROR(MATCH(Journal!$C895,Markets!$A$5:$A$154,0),0))</f>
        <v>0</v>
      </c>
      <c r="C895">
        <f>IF(B895&gt;0,INDEX(Markets!$C$5:$C$154,B895),"")</f>
        <v>0</v>
      </c>
      <c r="D895">
        <f>IF(B895&gt;0,INDEX(Markets!$F$5:$F$154,B895),"")</f>
        <v>0</v>
      </c>
      <c r="E895">
        <f>IF(B895&gt;0,IF(INDEX(Markets!$G$5:$G$154,B895)="",Journal!$D$4,INDEX(Markets!$G$5:$G$154,B895)),"")</f>
        <v>0</v>
      </c>
      <c r="F895">
        <f>IF(B895&gt;0,N(INDEX(Markets!$H$5:$H$154,B895)),0)</f>
        <v>0</v>
      </c>
      <c r="G895">
        <f>IF(Journal!$D895="LONG",1,IF(Journal!$D895="SHORT",-1,0))</f>
        <v>0</v>
      </c>
      <c r="H895">
        <f>IF(AND(ISNUMBER(Journal!$E895),ISNUMBER(Journal!$F895)),ABS(Journal!$E895-Journal!$F895),"")</f>
        <v>0</v>
      </c>
      <c r="I895">
        <f>IF(NOT(A895),"",IF(Journal!$C895="","INSTRUMENT MISSING",IF(B895=0,"UNKNOWN INSTRUMENT",IF(OR(NOT(ISNUMBER(C895)),NOT(ISNUMBER(D895))),"INSTRUMENT SPECS MISSING",IF(OR(C895&lt;=0,D895&lt;=0),"INSTRUMENT SPECS MISSING",IF(NOT(ISNUMBER(Journal!$E895)),"ENTRY MISSING",IF(NOT(ISNUMBER(Journal!$F895)),"SL MISSING",IF(Journal!$F895=Journal!$E895,"SL = ENTRY",IF(G895=0,"DIRECTION MISSING",IF(G895*(Journal!$E895-Journal!$F895)&lt;=0,"SL WRONG SIDE",IF(NOT(AND(ISNUMBER(Journal!$L895),Journal!$L895&gt;0)),IF(TRUE,"LOTS MISSING","RISK MISSING"),"")))))))))))</f>
        <v>0</v>
      </c>
      <c r="J895">
        <f>IF(NOT(A895),"",IF(I895&lt;&gt;"",I895,IF(AND(ISNUMBER(Journal!$G895),G895*(Journal!$G895-Journal!$E895)&lt;=0),"TP1 WRONG SIDE",IF(AND(ISNUMBER(Journal!$H895),G895*(Journal!$H895-Journal!$E895)&lt;=0),"TP2 WRONG SIDE",IF(AND(ISNUMBER(Journal!$I895),G895*(Journal!$I895-Journal!$E895)&lt;=0),"TP3 WRONG SIDE",IF(Journal!$K895="","OPEN",IF(AND(Journal!$M895&lt;&gt;"",OR(NOT(ISNUMBER(Journal!$M895)),Journal!$M895&lt;=0,Journal!$M895&gt;=1)),"TP1 % INVALID",IF(Journal!$K895="SL","OK",IF(Journal!$K895="TP",IF(ISNUMBER(Journal!$G895),"OK","TP1 MISSING"),IF(Journal!$K895="Manual exit",IF(ISNUMBER(Journal!$J895),"OK","MANUAL MISSING"),IF(Journal!$K895="TP1 + Breakeven",IF(ISNUMBER(Journal!$G895),"OK","TP1 MISSING"),IF(Journal!$K895="TP1 + Manual",IF(ISNUMBER(Journal!$G895),IF(ISNUMBER(Journal!$J895),"OK","MANUAL MISSING"),IF(ISNUMBER(Journal!$J895),"TP1 MISSING","TP1 &amp; MANUAL MISSING")),IF(Journal!$K895="Multiple TP",IF(ISNUMBER(Journal!$G895),IF(ISNUMBER(Journal!$H895),"OK","TP2 MISSING"),IF(ISNUMBER(Journal!$H895),"TP1 MISSING","TP1 &amp; TP2 MISSING")),"UNKNOWN OUTCOME")))))))))))))</f>
        <v>0</v>
      </c>
      <c r="K895">
        <f>J895="OK"</f>
        <v>0</v>
      </c>
      <c r="L895">
        <f>IF(ISNUMBER(Journal!$M895),Journal!$M895,0.5)</f>
        <v>0</v>
      </c>
      <c r="M895">
        <f>IF(NOT(K895),"",G895*IF(Journal!$K895="SL",Journal!$F895-Journal!$E895,IF(Journal!$K895="TP",Journal!$G895-Journal!$E895,IF(Journal!$K895="Manual exit",Journal!$J895-Journal!$E895,IF(Journal!$K895="TP1 + Breakeven",L895*(Journal!$G895-Journal!$E895),IF(Journal!$K895="TP1 + Manual",L895*(Journal!$G895-Journal!$E895)+(1-L895)*(Journal!$J895-Journal!$E895),(Journal!$G895+Journal!$H895+IF(ISNUMBER(Journal!$I895),Journal!$I895,0))/IF(ISNUMBER(Journal!$I895),3,2)-Journal!$E895))))))</f>
        <v>0</v>
      </c>
      <c r="N895">
        <f>IF(K895,Journal!$E895+G895*M895,"")</f>
        <v>0</v>
      </c>
      <c r="O895">
        <f>Q894</f>
        <v>0</v>
      </c>
      <c r="P895">
        <f>IF(OR(NOT(A895),I895&lt;&gt;""),"",Journal!$L895)</f>
        <v>0</v>
      </c>
      <c r="Q895">
        <f>O895+IF(K895,V895,0)</f>
        <v>0</v>
      </c>
      <c r="R895">
        <f>IF(P895="","",H895*P895*C895*D895)</f>
        <v>0</v>
      </c>
      <c r="S895">
        <f>IF(K895,M895*P895*C895*D895,"")</f>
        <v>0</v>
      </c>
      <c r="T895">
        <f>IF(K895,-IF(F895&gt;0,F895*Journal!$E895*P895*C895*D895,P895*E895),"")</f>
        <v>0</v>
      </c>
      <c r="U895">
        <f>IF(K895,IF(S895&gt;0,"W",IF(S895&lt;0,"L","B")),"")</f>
        <v>0</v>
      </c>
      <c r="V895">
        <f>IF(K895,S895+T895,"")</f>
        <v>0</v>
      </c>
      <c r="W895">
        <f>IF(K895,V895/O895,"")</f>
        <v>0</v>
      </c>
      <c r="X895">
        <f>IF(K895,M895/H895,"")</f>
        <v>0</v>
      </c>
      <c r="Y895">
        <f>IF(AND(OR(J895="OK",J895="OPEN"),ISNUMBER(Journal!$G895)),G895*(Journal!$G895-Journal!$E895)/H895,"")</f>
        <v>0</v>
      </c>
      <c r="Z895">
        <f>IF(AA895="","",IF(AND(ISNUMBER(Settings!$D$5),ISNUMBER(Settings!$E$5),IF(Settings!$D$5&lt;=Settings!$E$5,AND(AA895&gt;=Settings!$D$5,AA895&lt;Settings!$E$5),OR(AA895&gt;=Settings!$D$5,AA895&lt;Settings!$E$5))),Settings!$A$5,IF(AND(ISNUMBER(Settings!$D$6),ISNUMBER(Settings!$E$6),IF(Settings!$D$6&lt;=Settings!$E$6,AND(AA895&gt;=Settings!$D$6,AA895&lt;Settings!$E$6),OR(AA895&gt;=Settings!$D$6,AA895&lt;Settings!$E$6))),Settings!$A$6,IF(AND(ISNUMBER(Settings!$D$7),ISNUMBER(Settings!$E$7),IF(Settings!$D$7&lt;=Settings!$E$7,AND(AA895&gt;=Settings!$D$7,AA895&lt;Settings!$E$7),OR(AA895&gt;=Settings!$D$7,AA895&lt;Settings!$E$7))),Settings!$A$7,IF(AND(ISNUMBER(Settings!$D$8),ISNUMBER(Settings!$E$8),IF(Settings!$D$8&lt;=Settings!$E$8,AND(AA895&gt;=Settings!$D$8,AA895&lt;Settings!$E$8),OR(AA895&gt;=Settings!$D$8,AA895&lt;Settings!$E$8))),Settings!$A$8,IF(AND(ISNUMBER(Settings!$D$9),ISNUMBER(Settings!$E$9),IF(Settings!$D$9&lt;=Settings!$E$9,AND(AA895&gt;=Settings!$D$9,AA895&lt;Settings!$E$9),OR(AA895&gt;=Settings!$D$9,AA895&lt;Settings!$E$9))),Settings!$A$9,IF(AND(ISNUMBER(Settings!$D$10),ISNUMBER(Settings!$E$10),IF(Settings!$D$10&lt;=Settings!$E$10,AND(AA895&gt;=Settings!$D$10,AA895&lt;Settings!$E$10),OR(AA895&gt;=Settings!$D$10,AA895&lt;Settings!$E$10))),Settings!$A$10,"")))))))</f>
        <v>0</v>
      </c>
      <c r="AA895">
        <f>IF(AND(A895,ISNUMBER(Journal!$B895)),MOD(ROUND(MOD(Journal!$B895,1)*1440,0)-ROUND(Journal!$D$8*60,0),1440),"")</f>
        <v>0</v>
      </c>
      <c r="AB895">
        <f>IF(G895=1,"LONG",IF(G895=-1,"SHORT",""))</f>
        <v>0</v>
      </c>
      <c r="AC895">
        <f>AC894+IF(K895,1,0)</f>
        <v>0</v>
      </c>
      <c r="AD895">
        <f>IF(K895,AC895,"")</f>
        <v>0</v>
      </c>
      <c r="AE895">
        <f>J895="OPEN"</f>
        <v>0</v>
      </c>
      <c r="AF895">
        <f>AND(J895&lt;&gt;"",J895&lt;&gt;"OK",J895&lt;&gt;"OPEN")</f>
        <v>0</v>
      </c>
      <c r="AH895">
        <v>884</v>
      </c>
      <c r="AI895">
        <f>IF(AH895&gt;$AZ$11,"",IF(AH895=0,Journal!$D$3,INDEX($Q$11:$Q$1010,MATCH(AH895,$AD$11:$AD$1010,0))))</f>
        <v>0</v>
      </c>
      <c r="AJ895">
        <v>885</v>
      </c>
      <c r="AK895">
        <f>IF(AJ895&gt;$AZ$11,"",INDEX($P$11:$P$1010,MATCH(AJ895,$AD$11:$AD$1010,0)))</f>
        <v>0</v>
      </c>
    </row>
    <row r="896" spans="1:37">
      <c r="A896">
        <f>COUNTA(Journal!A896:M896)&gt;0</f>
        <v>0</v>
      </c>
      <c r="B896">
        <f>IF(Journal!$C896="",0,IFERROR(MATCH(Journal!$C896,Markets!$A$5:$A$154,0),0))</f>
        <v>0</v>
      </c>
      <c r="C896">
        <f>IF(B896&gt;0,INDEX(Markets!$C$5:$C$154,B896),"")</f>
        <v>0</v>
      </c>
      <c r="D896">
        <f>IF(B896&gt;0,INDEX(Markets!$F$5:$F$154,B896),"")</f>
        <v>0</v>
      </c>
      <c r="E896">
        <f>IF(B896&gt;0,IF(INDEX(Markets!$G$5:$G$154,B896)="",Journal!$D$4,INDEX(Markets!$G$5:$G$154,B896)),"")</f>
        <v>0</v>
      </c>
      <c r="F896">
        <f>IF(B896&gt;0,N(INDEX(Markets!$H$5:$H$154,B896)),0)</f>
        <v>0</v>
      </c>
      <c r="G896">
        <f>IF(Journal!$D896="LONG",1,IF(Journal!$D896="SHORT",-1,0))</f>
        <v>0</v>
      </c>
      <c r="H896">
        <f>IF(AND(ISNUMBER(Journal!$E896),ISNUMBER(Journal!$F896)),ABS(Journal!$E896-Journal!$F896),"")</f>
        <v>0</v>
      </c>
      <c r="I896">
        <f>IF(NOT(A896),"",IF(Journal!$C896="","INSTRUMENT MISSING",IF(B896=0,"UNKNOWN INSTRUMENT",IF(OR(NOT(ISNUMBER(C896)),NOT(ISNUMBER(D896))),"INSTRUMENT SPECS MISSING",IF(OR(C896&lt;=0,D896&lt;=0),"INSTRUMENT SPECS MISSING",IF(NOT(ISNUMBER(Journal!$E896)),"ENTRY MISSING",IF(NOT(ISNUMBER(Journal!$F896)),"SL MISSING",IF(Journal!$F896=Journal!$E896,"SL = ENTRY",IF(G896=0,"DIRECTION MISSING",IF(G896*(Journal!$E896-Journal!$F896)&lt;=0,"SL WRONG SIDE",IF(NOT(AND(ISNUMBER(Journal!$L896),Journal!$L896&gt;0)),IF(TRUE,"LOTS MISSING","RISK MISSING"),"")))))))))))</f>
        <v>0</v>
      </c>
      <c r="J896">
        <f>IF(NOT(A896),"",IF(I896&lt;&gt;"",I896,IF(AND(ISNUMBER(Journal!$G896),G896*(Journal!$G896-Journal!$E896)&lt;=0),"TP1 WRONG SIDE",IF(AND(ISNUMBER(Journal!$H896),G896*(Journal!$H896-Journal!$E896)&lt;=0),"TP2 WRONG SIDE",IF(AND(ISNUMBER(Journal!$I896),G896*(Journal!$I896-Journal!$E896)&lt;=0),"TP3 WRONG SIDE",IF(Journal!$K896="","OPEN",IF(AND(Journal!$M896&lt;&gt;"",OR(NOT(ISNUMBER(Journal!$M896)),Journal!$M896&lt;=0,Journal!$M896&gt;=1)),"TP1 % INVALID",IF(Journal!$K896="SL","OK",IF(Journal!$K896="TP",IF(ISNUMBER(Journal!$G896),"OK","TP1 MISSING"),IF(Journal!$K896="Manual exit",IF(ISNUMBER(Journal!$J896),"OK","MANUAL MISSING"),IF(Journal!$K896="TP1 + Breakeven",IF(ISNUMBER(Journal!$G896),"OK","TP1 MISSING"),IF(Journal!$K896="TP1 + Manual",IF(ISNUMBER(Journal!$G896),IF(ISNUMBER(Journal!$J896),"OK","MANUAL MISSING"),IF(ISNUMBER(Journal!$J896),"TP1 MISSING","TP1 &amp; MANUAL MISSING")),IF(Journal!$K896="Multiple TP",IF(ISNUMBER(Journal!$G896),IF(ISNUMBER(Journal!$H896),"OK","TP2 MISSING"),IF(ISNUMBER(Journal!$H896),"TP1 MISSING","TP1 &amp; TP2 MISSING")),"UNKNOWN OUTCOME")))))))))))))</f>
        <v>0</v>
      </c>
      <c r="K896">
        <f>J896="OK"</f>
        <v>0</v>
      </c>
      <c r="L896">
        <f>IF(ISNUMBER(Journal!$M896),Journal!$M896,0.5)</f>
        <v>0</v>
      </c>
      <c r="M896">
        <f>IF(NOT(K896),"",G896*IF(Journal!$K896="SL",Journal!$F896-Journal!$E896,IF(Journal!$K896="TP",Journal!$G896-Journal!$E896,IF(Journal!$K896="Manual exit",Journal!$J896-Journal!$E896,IF(Journal!$K896="TP1 + Breakeven",L896*(Journal!$G896-Journal!$E896),IF(Journal!$K896="TP1 + Manual",L896*(Journal!$G896-Journal!$E896)+(1-L896)*(Journal!$J896-Journal!$E896),(Journal!$G896+Journal!$H896+IF(ISNUMBER(Journal!$I896),Journal!$I896,0))/IF(ISNUMBER(Journal!$I896),3,2)-Journal!$E896))))))</f>
        <v>0</v>
      </c>
      <c r="N896">
        <f>IF(K896,Journal!$E896+G896*M896,"")</f>
        <v>0</v>
      </c>
      <c r="O896">
        <f>Q895</f>
        <v>0</v>
      </c>
      <c r="P896">
        <f>IF(OR(NOT(A896),I896&lt;&gt;""),"",Journal!$L896)</f>
        <v>0</v>
      </c>
      <c r="Q896">
        <f>O896+IF(K896,V896,0)</f>
        <v>0</v>
      </c>
      <c r="R896">
        <f>IF(P896="","",H896*P896*C896*D896)</f>
        <v>0</v>
      </c>
      <c r="S896">
        <f>IF(K896,M896*P896*C896*D896,"")</f>
        <v>0</v>
      </c>
      <c r="T896">
        <f>IF(K896,-IF(F896&gt;0,F896*Journal!$E896*P896*C896*D896,P896*E896),"")</f>
        <v>0</v>
      </c>
      <c r="U896">
        <f>IF(K896,IF(S896&gt;0,"W",IF(S896&lt;0,"L","B")),"")</f>
        <v>0</v>
      </c>
      <c r="V896">
        <f>IF(K896,S896+T896,"")</f>
        <v>0</v>
      </c>
      <c r="W896">
        <f>IF(K896,V896/O896,"")</f>
        <v>0</v>
      </c>
      <c r="X896">
        <f>IF(K896,M896/H896,"")</f>
        <v>0</v>
      </c>
      <c r="Y896">
        <f>IF(AND(OR(J896="OK",J896="OPEN"),ISNUMBER(Journal!$G896)),G896*(Journal!$G896-Journal!$E896)/H896,"")</f>
        <v>0</v>
      </c>
      <c r="Z896">
        <f>IF(AA896="","",IF(AND(ISNUMBER(Settings!$D$5),ISNUMBER(Settings!$E$5),IF(Settings!$D$5&lt;=Settings!$E$5,AND(AA896&gt;=Settings!$D$5,AA896&lt;Settings!$E$5),OR(AA896&gt;=Settings!$D$5,AA896&lt;Settings!$E$5))),Settings!$A$5,IF(AND(ISNUMBER(Settings!$D$6),ISNUMBER(Settings!$E$6),IF(Settings!$D$6&lt;=Settings!$E$6,AND(AA896&gt;=Settings!$D$6,AA896&lt;Settings!$E$6),OR(AA896&gt;=Settings!$D$6,AA896&lt;Settings!$E$6))),Settings!$A$6,IF(AND(ISNUMBER(Settings!$D$7),ISNUMBER(Settings!$E$7),IF(Settings!$D$7&lt;=Settings!$E$7,AND(AA896&gt;=Settings!$D$7,AA896&lt;Settings!$E$7),OR(AA896&gt;=Settings!$D$7,AA896&lt;Settings!$E$7))),Settings!$A$7,IF(AND(ISNUMBER(Settings!$D$8),ISNUMBER(Settings!$E$8),IF(Settings!$D$8&lt;=Settings!$E$8,AND(AA896&gt;=Settings!$D$8,AA896&lt;Settings!$E$8),OR(AA896&gt;=Settings!$D$8,AA896&lt;Settings!$E$8))),Settings!$A$8,IF(AND(ISNUMBER(Settings!$D$9),ISNUMBER(Settings!$E$9),IF(Settings!$D$9&lt;=Settings!$E$9,AND(AA896&gt;=Settings!$D$9,AA896&lt;Settings!$E$9),OR(AA896&gt;=Settings!$D$9,AA896&lt;Settings!$E$9))),Settings!$A$9,IF(AND(ISNUMBER(Settings!$D$10),ISNUMBER(Settings!$E$10),IF(Settings!$D$10&lt;=Settings!$E$10,AND(AA896&gt;=Settings!$D$10,AA896&lt;Settings!$E$10),OR(AA896&gt;=Settings!$D$10,AA896&lt;Settings!$E$10))),Settings!$A$10,"")))))))</f>
        <v>0</v>
      </c>
      <c r="AA896">
        <f>IF(AND(A896,ISNUMBER(Journal!$B896)),MOD(ROUND(MOD(Journal!$B896,1)*1440,0)-ROUND(Journal!$D$8*60,0),1440),"")</f>
        <v>0</v>
      </c>
      <c r="AB896">
        <f>IF(G896=1,"LONG",IF(G896=-1,"SHORT",""))</f>
        <v>0</v>
      </c>
      <c r="AC896">
        <f>AC895+IF(K896,1,0)</f>
        <v>0</v>
      </c>
      <c r="AD896">
        <f>IF(K896,AC896,"")</f>
        <v>0</v>
      </c>
      <c r="AE896">
        <f>J896="OPEN"</f>
        <v>0</v>
      </c>
      <c r="AF896">
        <f>AND(J896&lt;&gt;"",J896&lt;&gt;"OK",J896&lt;&gt;"OPEN")</f>
        <v>0</v>
      </c>
      <c r="AH896">
        <v>885</v>
      </c>
      <c r="AI896">
        <f>IF(AH896&gt;$AZ$11,"",IF(AH896=0,Journal!$D$3,INDEX($Q$11:$Q$1010,MATCH(AH896,$AD$11:$AD$1010,0))))</f>
        <v>0</v>
      </c>
      <c r="AJ896">
        <v>886</v>
      </c>
      <c r="AK896">
        <f>IF(AJ896&gt;$AZ$11,"",INDEX($P$11:$P$1010,MATCH(AJ896,$AD$11:$AD$1010,0)))</f>
        <v>0</v>
      </c>
    </row>
    <row r="897" spans="1:37">
      <c r="A897">
        <f>COUNTA(Journal!A897:M897)&gt;0</f>
        <v>0</v>
      </c>
      <c r="B897">
        <f>IF(Journal!$C897="",0,IFERROR(MATCH(Journal!$C897,Markets!$A$5:$A$154,0),0))</f>
        <v>0</v>
      </c>
      <c r="C897">
        <f>IF(B897&gt;0,INDEX(Markets!$C$5:$C$154,B897),"")</f>
        <v>0</v>
      </c>
      <c r="D897">
        <f>IF(B897&gt;0,INDEX(Markets!$F$5:$F$154,B897),"")</f>
        <v>0</v>
      </c>
      <c r="E897">
        <f>IF(B897&gt;0,IF(INDEX(Markets!$G$5:$G$154,B897)="",Journal!$D$4,INDEX(Markets!$G$5:$G$154,B897)),"")</f>
        <v>0</v>
      </c>
      <c r="F897">
        <f>IF(B897&gt;0,N(INDEX(Markets!$H$5:$H$154,B897)),0)</f>
        <v>0</v>
      </c>
      <c r="G897">
        <f>IF(Journal!$D897="LONG",1,IF(Journal!$D897="SHORT",-1,0))</f>
        <v>0</v>
      </c>
      <c r="H897">
        <f>IF(AND(ISNUMBER(Journal!$E897),ISNUMBER(Journal!$F897)),ABS(Journal!$E897-Journal!$F897),"")</f>
        <v>0</v>
      </c>
      <c r="I897">
        <f>IF(NOT(A897),"",IF(Journal!$C897="","INSTRUMENT MISSING",IF(B897=0,"UNKNOWN INSTRUMENT",IF(OR(NOT(ISNUMBER(C897)),NOT(ISNUMBER(D897))),"INSTRUMENT SPECS MISSING",IF(OR(C897&lt;=0,D897&lt;=0),"INSTRUMENT SPECS MISSING",IF(NOT(ISNUMBER(Journal!$E897)),"ENTRY MISSING",IF(NOT(ISNUMBER(Journal!$F897)),"SL MISSING",IF(Journal!$F897=Journal!$E897,"SL = ENTRY",IF(G897=0,"DIRECTION MISSING",IF(G897*(Journal!$E897-Journal!$F897)&lt;=0,"SL WRONG SIDE",IF(NOT(AND(ISNUMBER(Journal!$L897),Journal!$L897&gt;0)),IF(TRUE,"LOTS MISSING","RISK MISSING"),"")))))))))))</f>
        <v>0</v>
      </c>
      <c r="J897">
        <f>IF(NOT(A897),"",IF(I897&lt;&gt;"",I897,IF(AND(ISNUMBER(Journal!$G897),G897*(Journal!$G897-Journal!$E897)&lt;=0),"TP1 WRONG SIDE",IF(AND(ISNUMBER(Journal!$H897),G897*(Journal!$H897-Journal!$E897)&lt;=0),"TP2 WRONG SIDE",IF(AND(ISNUMBER(Journal!$I897),G897*(Journal!$I897-Journal!$E897)&lt;=0),"TP3 WRONG SIDE",IF(Journal!$K897="","OPEN",IF(AND(Journal!$M897&lt;&gt;"",OR(NOT(ISNUMBER(Journal!$M897)),Journal!$M897&lt;=0,Journal!$M897&gt;=1)),"TP1 % INVALID",IF(Journal!$K897="SL","OK",IF(Journal!$K897="TP",IF(ISNUMBER(Journal!$G897),"OK","TP1 MISSING"),IF(Journal!$K897="Manual exit",IF(ISNUMBER(Journal!$J897),"OK","MANUAL MISSING"),IF(Journal!$K897="TP1 + Breakeven",IF(ISNUMBER(Journal!$G897),"OK","TP1 MISSING"),IF(Journal!$K897="TP1 + Manual",IF(ISNUMBER(Journal!$G897),IF(ISNUMBER(Journal!$J897),"OK","MANUAL MISSING"),IF(ISNUMBER(Journal!$J897),"TP1 MISSING","TP1 &amp; MANUAL MISSING")),IF(Journal!$K897="Multiple TP",IF(ISNUMBER(Journal!$G897),IF(ISNUMBER(Journal!$H897),"OK","TP2 MISSING"),IF(ISNUMBER(Journal!$H897),"TP1 MISSING","TP1 &amp; TP2 MISSING")),"UNKNOWN OUTCOME")))))))))))))</f>
        <v>0</v>
      </c>
      <c r="K897">
        <f>J897="OK"</f>
        <v>0</v>
      </c>
      <c r="L897">
        <f>IF(ISNUMBER(Journal!$M897),Journal!$M897,0.5)</f>
        <v>0</v>
      </c>
      <c r="M897">
        <f>IF(NOT(K897),"",G897*IF(Journal!$K897="SL",Journal!$F897-Journal!$E897,IF(Journal!$K897="TP",Journal!$G897-Journal!$E897,IF(Journal!$K897="Manual exit",Journal!$J897-Journal!$E897,IF(Journal!$K897="TP1 + Breakeven",L897*(Journal!$G897-Journal!$E897),IF(Journal!$K897="TP1 + Manual",L897*(Journal!$G897-Journal!$E897)+(1-L897)*(Journal!$J897-Journal!$E897),(Journal!$G897+Journal!$H897+IF(ISNUMBER(Journal!$I897),Journal!$I897,0))/IF(ISNUMBER(Journal!$I897),3,2)-Journal!$E897))))))</f>
        <v>0</v>
      </c>
      <c r="N897">
        <f>IF(K897,Journal!$E897+G897*M897,"")</f>
        <v>0</v>
      </c>
      <c r="O897">
        <f>Q896</f>
        <v>0</v>
      </c>
      <c r="P897">
        <f>IF(OR(NOT(A897),I897&lt;&gt;""),"",Journal!$L897)</f>
        <v>0</v>
      </c>
      <c r="Q897">
        <f>O897+IF(K897,V897,0)</f>
        <v>0</v>
      </c>
      <c r="R897">
        <f>IF(P897="","",H897*P897*C897*D897)</f>
        <v>0</v>
      </c>
      <c r="S897">
        <f>IF(K897,M897*P897*C897*D897,"")</f>
        <v>0</v>
      </c>
      <c r="T897">
        <f>IF(K897,-IF(F897&gt;0,F897*Journal!$E897*P897*C897*D897,P897*E897),"")</f>
        <v>0</v>
      </c>
      <c r="U897">
        <f>IF(K897,IF(S897&gt;0,"W",IF(S897&lt;0,"L","B")),"")</f>
        <v>0</v>
      </c>
      <c r="V897">
        <f>IF(K897,S897+T897,"")</f>
        <v>0</v>
      </c>
      <c r="W897">
        <f>IF(K897,V897/O897,"")</f>
        <v>0</v>
      </c>
      <c r="X897">
        <f>IF(K897,M897/H897,"")</f>
        <v>0</v>
      </c>
      <c r="Y897">
        <f>IF(AND(OR(J897="OK",J897="OPEN"),ISNUMBER(Journal!$G897)),G897*(Journal!$G897-Journal!$E897)/H897,"")</f>
        <v>0</v>
      </c>
      <c r="Z897">
        <f>IF(AA897="","",IF(AND(ISNUMBER(Settings!$D$5),ISNUMBER(Settings!$E$5),IF(Settings!$D$5&lt;=Settings!$E$5,AND(AA897&gt;=Settings!$D$5,AA897&lt;Settings!$E$5),OR(AA897&gt;=Settings!$D$5,AA897&lt;Settings!$E$5))),Settings!$A$5,IF(AND(ISNUMBER(Settings!$D$6),ISNUMBER(Settings!$E$6),IF(Settings!$D$6&lt;=Settings!$E$6,AND(AA897&gt;=Settings!$D$6,AA897&lt;Settings!$E$6),OR(AA897&gt;=Settings!$D$6,AA897&lt;Settings!$E$6))),Settings!$A$6,IF(AND(ISNUMBER(Settings!$D$7),ISNUMBER(Settings!$E$7),IF(Settings!$D$7&lt;=Settings!$E$7,AND(AA897&gt;=Settings!$D$7,AA897&lt;Settings!$E$7),OR(AA897&gt;=Settings!$D$7,AA897&lt;Settings!$E$7))),Settings!$A$7,IF(AND(ISNUMBER(Settings!$D$8),ISNUMBER(Settings!$E$8),IF(Settings!$D$8&lt;=Settings!$E$8,AND(AA897&gt;=Settings!$D$8,AA897&lt;Settings!$E$8),OR(AA897&gt;=Settings!$D$8,AA897&lt;Settings!$E$8))),Settings!$A$8,IF(AND(ISNUMBER(Settings!$D$9),ISNUMBER(Settings!$E$9),IF(Settings!$D$9&lt;=Settings!$E$9,AND(AA897&gt;=Settings!$D$9,AA897&lt;Settings!$E$9),OR(AA897&gt;=Settings!$D$9,AA897&lt;Settings!$E$9))),Settings!$A$9,IF(AND(ISNUMBER(Settings!$D$10),ISNUMBER(Settings!$E$10),IF(Settings!$D$10&lt;=Settings!$E$10,AND(AA897&gt;=Settings!$D$10,AA897&lt;Settings!$E$10),OR(AA897&gt;=Settings!$D$10,AA897&lt;Settings!$E$10))),Settings!$A$10,"")))))))</f>
        <v>0</v>
      </c>
      <c r="AA897">
        <f>IF(AND(A897,ISNUMBER(Journal!$B897)),MOD(ROUND(MOD(Journal!$B897,1)*1440,0)-ROUND(Journal!$D$8*60,0),1440),"")</f>
        <v>0</v>
      </c>
      <c r="AB897">
        <f>IF(G897=1,"LONG",IF(G897=-1,"SHORT",""))</f>
        <v>0</v>
      </c>
      <c r="AC897">
        <f>AC896+IF(K897,1,0)</f>
        <v>0</v>
      </c>
      <c r="AD897">
        <f>IF(K897,AC897,"")</f>
        <v>0</v>
      </c>
      <c r="AE897">
        <f>J897="OPEN"</f>
        <v>0</v>
      </c>
      <c r="AF897">
        <f>AND(J897&lt;&gt;"",J897&lt;&gt;"OK",J897&lt;&gt;"OPEN")</f>
        <v>0</v>
      </c>
      <c r="AH897">
        <v>886</v>
      </c>
      <c r="AI897">
        <f>IF(AH897&gt;$AZ$11,"",IF(AH897=0,Journal!$D$3,INDEX($Q$11:$Q$1010,MATCH(AH897,$AD$11:$AD$1010,0))))</f>
        <v>0</v>
      </c>
      <c r="AJ897">
        <v>887</v>
      </c>
      <c r="AK897">
        <f>IF(AJ897&gt;$AZ$11,"",INDEX($P$11:$P$1010,MATCH(AJ897,$AD$11:$AD$1010,0)))</f>
        <v>0</v>
      </c>
    </row>
    <row r="898" spans="1:37">
      <c r="A898">
        <f>COUNTA(Journal!A898:M898)&gt;0</f>
        <v>0</v>
      </c>
      <c r="B898">
        <f>IF(Journal!$C898="",0,IFERROR(MATCH(Journal!$C898,Markets!$A$5:$A$154,0),0))</f>
        <v>0</v>
      </c>
      <c r="C898">
        <f>IF(B898&gt;0,INDEX(Markets!$C$5:$C$154,B898),"")</f>
        <v>0</v>
      </c>
      <c r="D898">
        <f>IF(B898&gt;0,INDEX(Markets!$F$5:$F$154,B898),"")</f>
        <v>0</v>
      </c>
      <c r="E898">
        <f>IF(B898&gt;0,IF(INDEX(Markets!$G$5:$G$154,B898)="",Journal!$D$4,INDEX(Markets!$G$5:$G$154,B898)),"")</f>
        <v>0</v>
      </c>
      <c r="F898">
        <f>IF(B898&gt;0,N(INDEX(Markets!$H$5:$H$154,B898)),0)</f>
        <v>0</v>
      </c>
      <c r="G898">
        <f>IF(Journal!$D898="LONG",1,IF(Journal!$D898="SHORT",-1,0))</f>
        <v>0</v>
      </c>
      <c r="H898">
        <f>IF(AND(ISNUMBER(Journal!$E898),ISNUMBER(Journal!$F898)),ABS(Journal!$E898-Journal!$F898),"")</f>
        <v>0</v>
      </c>
      <c r="I898">
        <f>IF(NOT(A898),"",IF(Journal!$C898="","INSTRUMENT MISSING",IF(B898=0,"UNKNOWN INSTRUMENT",IF(OR(NOT(ISNUMBER(C898)),NOT(ISNUMBER(D898))),"INSTRUMENT SPECS MISSING",IF(OR(C898&lt;=0,D898&lt;=0),"INSTRUMENT SPECS MISSING",IF(NOT(ISNUMBER(Journal!$E898)),"ENTRY MISSING",IF(NOT(ISNUMBER(Journal!$F898)),"SL MISSING",IF(Journal!$F898=Journal!$E898,"SL = ENTRY",IF(G898=0,"DIRECTION MISSING",IF(G898*(Journal!$E898-Journal!$F898)&lt;=0,"SL WRONG SIDE",IF(NOT(AND(ISNUMBER(Journal!$L898),Journal!$L898&gt;0)),IF(TRUE,"LOTS MISSING","RISK MISSING"),"")))))))))))</f>
        <v>0</v>
      </c>
      <c r="J898">
        <f>IF(NOT(A898),"",IF(I898&lt;&gt;"",I898,IF(AND(ISNUMBER(Journal!$G898),G898*(Journal!$G898-Journal!$E898)&lt;=0),"TP1 WRONG SIDE",IF(AND(ISNUMBER(Journal!$H898),G898*(Journal!$H898-Journal!$E898)&lt;=0),"TP2 WRONG SIDE",IF(AND(ISNUMBER(Journal!$I898),G898*(Journal!$I898-Journal!$E898)&lt;=0),"TP3 WRONG SIDE",IF(Journal!$K898="","OPEN",IF(AND(Journal!$M898&lt;&gt;"",OR(NOT(ISNUMBER(Journal!$M898)),Journal!$M898&lt;=0,Journal!$M898&gt;=1)),"TP1 % INVALID",IF(Journal!$K898="SL","OK",IF(Journal!$K898="TP",IF(ISNUMBER(Journal!$G898),"OK","TP1 MISSING"),IF(Journal!$K898="Manual exit",IF(ISNUMBER(Journal!$J898),"OK","MANUAL MISSING"),IF(Journal!$K898="TP1 + Breakeven",IF(ISNUMBER(Journal!$G898),"OK","TP1 MISSING"),IF(Journal!$K898="TP1 + Manual",IF(ISNUMBER(Journal!$G898),IF(ISNUMBER(Journal!$J898),"OK","MANUAL MISSING"),IF(ISNUMBER(Journal!$J898),"TP1 MISSING","TP1 &amp; MANUAL MISSING")),IF(Journal!$K898="Multiple TP",IF(ISNUMBER(Journal!$G898),IF(ISNUMBER(Journal!$H898),"OK","TP2 MISSING"),IF(ISNUMBER(Journal!$H898),"TP1 MISSING","TP1 &amp; TP2 MISSING")),"UNKNOWN OUTCOME")))))))))))))</f>
        <v>0</v>
      </c>
      <c r="K898">
        <f>J898="OK"</f>
        <v>0</v>
      </c>
      <c r="L898">
        <f>IF(ISNUMBER(Journal!$M898),Journal!$M898,0.5)</f>
        <v>0</v>
      </c>
      <c r="M898">
        <f>IF(NOT(K898),"",G898*IF(Journal!$K898="SL",Journal!$F898-Journal!$E898,IF(Journal!$K898="TP",Journal!$G898-Journal!$E898,IF(Journal!$K898="Manual exit",Journal!$J898-Journal!$E898,IF(Journal!$K898="TP1 + Breakeven",L898*(Journal!$G898-Journal!$E898),IF(Journal!$K898="TP1 + Manual",L898*(Journal!$G898-Journal!$E898)+(1-L898)*(Journal!$J898-Journal!$E898),(Journal!$G898+Journal!$H898+IF(ISNUMBER(Journal!$I898),Journal!$I898,0))/IF(ISNUMBER(Journal!$I898),3,2)-Journal!$E898))))))</f>
        <v>0</v>
      </c>
      <c r="N898">
        <f>IF(K898,Journal!$E898+G898*M898,"")</f>
        <v>0</v>
      </c>
      <c r="O898">
        <f>Q897</f>
        <v>0</v>
      </c>
      <c r="P898">
        <f>IF(OR(NOT(A898),I898&lt;&gt;""),"",Journal!$L898)</f>
        <v>0</v>
      </c>
      <c r="Q898">
        <f>O898+IF(K898,V898,0)</f>
        <v>0</v>
      </c>
      <c r="R898">
        <f>IF(P898="","",H898*P898*C898*D898)</f>
        <v>0</v>
      </c>
      <c r="S898">
        <f>IF(K898,M898*P898*C898*D898,"")</f>
        <v>0</v>
      </c>
      <c r="T898">
        <f>IF(K898,-IF(F898&gt;0,F898*Journal!$E898*P898*C898*D898,P898*E898),"")</f>
        <v>0</v>
      </c>
      <c r="U898">
        <f>IF(K898,IF(S898&gt;0,"W",IF(S898&lt;0,"L","B")),"")</f>
        <v>0</v>
      </c>
      <c r="V898">
        <f>IF(K898,S898+T898,"")</f>
        <v>0</v>
      </c>
      <c r="W898">
        <f>IF(K898,V898/O898,"")</f>
        <v>0</v>
      </c>
      <c r="X898">
        <f>IF(K898,M898/H898,"")</f>
        <v>0</v>
      </c>
      <c r="Y898">
        <f>IF(AND(OR(J898="OK",J898="OPEN"),ISNUMBER(Journal!$G898)),G898*(Journal!$G898-Journal!$E898)/H898,"")</f>
        <v>0</v>
      </c>
      <c r="Z898">
        <f>IF(AA898="","",IF(AND(ISNUMBER(Settings!$D$5),ISNUMBER(Settings!$E$5),IF(Settings!$D$5&lt;=Settings!$E$5,AND(AA898&gt;=Settings!$D$5,AA898&lt;Settings!$E$5),OR(AA898&gt;=Settings!$D$5,AA898&lt;Settings!$E$5))),Settings!$A$5,IF(AND(ISNUMBER(Settings!$D$6),ISNUMBER(Settings!$E$6),IF(Settings!$D$6&lt;=Settings!$E$6,AND(AA898&gt;=Settings!$D$6,AA898&lt;Settings!$E$6),OR(AA898&gt;=Settings!$D$6,AA898&lt;Settings!$E$6))),Settings!$A$6,IF(AND(ISNUMBER(Settings!$D$7),ISNUMBER(Settings!$E$7),IF(Settings!$D$7&lt;=Settings!$E$7,AND(AA898&gt;=Settings!$D$7,AA898&lt;Settings!$E$7),OR(AA898&gt;=Settings!$D$7,AA898&lt;Settings!$E$7))),Settings!$A$7,IF(AND(ISNUMBER(Settings!$D$8),ISNUMBER(Settings!$E$8),IF(Settings!$D$8&lt;=Settings!$E$8,AND(AA898&gt;=Settings!$D$8,AA898&lt;Settings!$E$8),OR(AA898&gt;=Settings!$D$8,AA898&lt;Settings!$E$8))),Settings!$A$8,IF(AND(ISNUMBER(Settings!$D$9),ISNUMBER(Settings!$E$9),IF(Settings!$D$9&lt;=Settings!$E$9,AND(AA898&gt;=Settings!$D$9,AA898&lt;Settings!$E$9),OR(AA898&gt;=Settings!$D$9,AA898&lt;Settings!$E$9))),Settings!$A$9,IF(AND(ISNUMBER(Settings!$D$10),ISNUMBER(Settings!$E$10),IF(Settings!$D$10&lt;=Settings!$E$10,AND(AA898&gt;=Settings!$D$10,AA898&lt;Settings!$E$10),OR(AA898&gt;=Settings!$D$10,AA898&lt;Settings!$E$10))),Settings!$A$10,"")))))))</f>
        <v>0</v>
      </c>
      <c r="AA898">
        <f>IF(AND(A898,ISNUMBER(Journal!$B898)),MOD(ROUND(MOD(Journal!$B898,1)*1440,0)-ROUND(Journal!$D$8*60,0),1440),"")</f>
        <v>0</v>
      </c>
      <c r="AB898">
        <f>IF(G898=1,"LONG",IF(G898=-1,"SHORT",""))</f>
        <v>0</v>
      </c>
      <c r="AC898">
        <f>AC897+IF(K898,1,0)</f>
        <v>0</v>
      </c>
      <c r="AD898">
        <f>IF(K898,AC898,"")</f>
        <v>0</v>
      </c>
      <c r="AE898">
        <f>J898="OPEN"</f>
        <v>0</v>
      </c>
      <c r="AF898">
        <f>AND(J898&lt;&gt;"",J898&lt;&gt;"OK",J898&lt;&gt;"OPEN")</f>
        <v>0</v>
      </c>
      <c r="AH898">
        <v>887</v>
      </c>
      <c r="AI898">
        <f>IF(AH898&gt;$AZ$11,"",IF(AH898=0,Journal!$D$3,INDEX($Q$11:$Q$1010,MATCH(AH898,$AD$11:$AD$1010,0))))</f>
        <v>0</v>
      </c>
      <c r="AJ898">
        <v>888</v>
      </c>
      <c r="AK898">
        <f>IF(AJ898&gt;$AZ$11,"",INDEX($P$11:$P$1010,MATCH(AJ898,$AD$11:$AD$1010,0)))</f>
        <v>0</v>
      </c>
    </row>
    <row r="899" spans="1:37">
      <c r="A899">
        <f>COUNTA(Journal!A899:M899)&gt;0</f>
        <v>0</v>
      </c>
      <c r="B899">
        <f>IF(Journal!$C899="",0,IFERROR(MATCH(Journal!$C899,Markets!$A$5:$A$154,0),0))</f>
        <v>0</v>
      </c>
      <c r="C899">
        <f>IF(B899&gt;0,INDEX(Markets!$C$5:$C$154,B899),"")</f>
        <v>0</v>
      </c>
      <c r="D899">
        <f>IF(B899&gt;0,INDEX(Markets!$F$5:$F$154,B899),"")</f>
        <v>0</v>
      </c>
      <c r="E899">
        <f>IF(B899&gt;0,IF(INDEX(Markets!$G$5:$G$154,B899)="",Journal!$D$4,INDEX(Markets!$G$5:$G$154,B899)),"")</f>
        <v>0</v>
      </c>
      <c r="F899">
        <f>IF(B899&gt;0,N(INDEX(Markets!$H$5:$H$154,B899)),0)</f>
        <v>0</v>
      </c>
      <c r="G899">
        <f>IF(Journal!$D899="LONG",1,IF(Journal!$D899="SHORT",-1,0))</f>
        <v>0</v>
      </c>
      <c r="H899">
        <f>IF(AND(ISNUMBER(Journal!$E899),ISNUMBER(Journal!$F899)),ABS(Journal!$E899-Journal!$F899),"")</f>
        <v>0</v>
      </c>
      <c r="I899">
        <f>IF(NOT(A899),"",IF(Journal!$C899="","INSTRUMENT MISSING",IF(B899=0,"UNKNOWN INSTRUMENT",IF(OR(NOT(ISNUMBER(C899)),NOT(ISNUMBER(D899))),"INSTRUMENT SPECS MISSING",IF(OR(C899&lt;=0,D899&lt;=0),"INSTRUMENT SPECS MISSING",IF(NOT(ISNUMBER(Journal!$E899)),"ENTRY MISSING",IF(NOT(ISNUMBER(Journal!$F899)),"SL MISSING",IF(Journal!$F899=Journal!$E899,"SL = ENTRY",IF(G899=0,"DIRECTION MISSING",IF(G899*(Journal!$E899-Journal!$F899)&lt;=0,"SL WRONG SIDE",IF(NOT(AND(ISNUMBER(Journal!$L899),Journal!$L899&gt;0)),IF(TRUE,"LOTS MISSING","RISK MISSING"),"")))))))))))</f>
        <v>0</v>
      </c>
      <c r="J899">
        <f>IF(NOT(A899),"",IF(I899&lt;&gt;"",I899,IF(AND(ISNUMBER(Journal!$G899),G899*(Journal!$G899-Journal!$E899)&lt;=0),"TP1 WRONG SIDE",IF(AND(ISNUMBER(Journal!$H899),G899*(Journal!$H899-Journal!$E899)&lt;=0),"TP2 WRONG SIDE",IF(AND(ISNUMBER(Journal!$I899),G899*(Journal!$I899-Journal!$E899)&lt;=0),"TP3 WRONG SIDE",IF(Journal!$K899="","OPEN",IF(AND(Journal!$M899&lt;&gt;"",OR(NOT(ISNUMBER(Journal!$M899)),Journal!$M899&lt;=0,Journal!$M899&gt;=1)),"TP1 % INVALID",IF(Journal!$K899="SL","OK",IF(Journal!$K899="TP",IF(ISNUMBER(Journal!$G899),"OK","TP1 MISSING"),IF(Journal!$K899="Manual exit",IF(ISNUMBER(Journal!$J899),"OK","MANUAL MISSING"),IF(Journal!$K899="TP1 + Breakeven",IF(ISNUMBER(Journal!$G899),"OK","TP1 MISSING"),IF(Journal!$K899="TP1 + Manual",IF(ISNUMBER(Journal!$G899),IF(ISNUMBER(Journal!$J899),"OK","MANUAL MISSING"),IF(ISNUMBER(Journal!$J899),"TP1 MISSING","TP1 &amp; MANUAL MISSING")),IF(Journal!$K899="Multiple TP",IF(ISNUMBER(Journal!$G899),IF(ISNUMBER(Journal!$H899),"OK","TP2 MISSING"),IF(ISNUMBER(Journal!$H899),"TP1 MISSING","TP1 &amp; TP2 MISSING")),"UNKNOWN OUTCOME")))))))))))))</f>
        <v>0</v>
      </c>
      <c r="K899">
        <f>J899="OK"</f>
        <v>0</v>
      </c>
      <c r="L899">
        <f>IF(ISNUMBER(Journal!$M899),Journal!$M899,0.5)</f>
        <v>0</v>
      </c>
      <c r="M899">
        <f>IF(NOT(K899),"",G899*IF(Journal!$K899="SL",Journal!$F899-Journal!$E899,IF(Journal!$K899="TP",Journal!$G899-Journal!$E899,IF(Journal!$K899="Manual exit",Journal!$J899-Journal!$E899,IF(Journal!$K899="TP1 + Breakeven",L899*(Journal!$G899-Journal!$E899),IF(Journal!$K899="TP1 + Manual",L899*(Journal!$G899-Journal!$E899)+(1-L899)*(Journal!$J899-Journal!$E899),(Journal!$G899+Journal!$H899+IF(ISNUMBER(Journal!$I899),Journal!$I899,0))/IF(ISNUMBER(Journal!$I899),3,2)-Journal!$E899))))))</f>
        <v>0</v>
      </c>
      <c r="N899">
        <f>IF(K899,Journal!$E899+G899*M899,"")</f>
        <v>0</v>
      </c>
      <c r="O899">
        <f>Q898</f>
        <v>0</v>
      </c>
      <c r="P899">
        <f>IF(OR(NOT(A899),I899&lt;&gt;""),"",Journal!$L899)</f>
        <v>0</v>
      </c>
      <c r="Q899">
        <f>O899+IF(K899,V899,0)</f>
        <v>0</v>
      </c>
      <c r="R899">
        <f>IF(P899="","",H899*P899*C899*D899)</f>
        <v>0</v>
      </c>
      <c r="S899">
        <f>IF(K899,M899*P899*C899*D899,"")</f>
        <v>0</v>
      </c>
      <c r="T899">
        <f>IF(K899,-IF(F899&gt;0,F899*Journal!$E899*P899*C899*D899,P899*E899),"")</f>
        <v>0</v>
      </c>
      <c r="U899">
        <f>IF(K899,IF(S899&gt;0,"W",IF(S899&lt;0,"L","B")),"")</f>
        <v>0</v>
      </c>
      <c r="V899">
        <f>IF(K899,S899+T899,"")</f>
        <v>0</v>
      </c>
      <c r="W899">
        <f>IF(K899,V899/O899,"")</f>
        <v>0</v>
      </c>
      <c r="X899">
        <f>IF(K899,M899/H899,"")</f>
        <v>0</v>
      </c>
      <c r="Y899">
        <f>IF(AND(OR(J899="OK",J899="OPEN"),ISNUMBER(Journal!$G899)),G899*(Journal!$G899-Journal!$E899)/H899,"")</f>
        <v>0</v>
      </c>
      <c r="Z899">
        <f>IF(AA899="","",IF(AND(ISNUMBER(Settings!$D$5),ISNUMBER(Settings!$E$5),IF(Settings!$D$5&lt;=Settings!$E$5,AND(AA899&gt;=Settings!$D$5,AA899&lt;Settings!$E$5),OR(AA899&gt;=Settings!$D$5,AA899&lt;Settings!$E$5))),Settings!$A$5,IF(AND(ISNUMBER(Settings!$D$6),ISNUMBER(Settings!$E$6),IF(Settings!$D$6&lt;=Settings!$E$6,AND(AA899&gt;=Settings!$D$6,AA899&lt;Settings!$E$6),OR(AA899&gt;=Settings!$D$6,AA899&lt;Settings!$E$6))),Settings!$A$6,IF(AND(ISNUMBER(Settings!$D$7),ISNUMBER(Settings!$E$7),IF(Settings!$D$7&lt;=Settings!$E$7,AND(AA899&gt;=Settings!$D$7,AA899&lt;Settings!$E$7),OR(AA899&gt;=Settings!$D$7,AA899&lt;Settings!$E$7))),Settings!$A$7,IF(AND(ISNUMBER(Settings!$D$8),ISNUMBER(Settings!$E$8),IF(Settings!$D$8&lt;=Settings!$E$8,AND(AA899&gt;=Settings!$D$8,AA899&lt;Settings!$E$8),OR(AA899&gt;=Settings!$D$8,AA899&lt;Settings!$E$8))),Settings!$A$8,IF(AND(ISNUMBER(Settings!$D$9),ISNUMBER(Settings!$E$9),IF(Settings!$D$9&lt;=Settings!$E$9,AND(AA899&gt;=Settings!$D$9,AA899&lt;Settings!$E$9),OR(AA899&gt;=Settings!$D$9,AA899&lt;Settings!$E$9))),Settings!$A$9,IF(AND(ISNUMBER(Settings!$D$10),ISNUMBER(Settings!$E$10),IF(Settings!$D$10&lt;=Settings!$E$10,AND(AA899&gt;=Settings!$D$10,AA899&lt;Settings!$E$10),OR(AA899&gt;=Settings!$D$10,AA899&lt;Settings!$E$10))),Settings!$A$10,"")))))))</f>
        <v>0</v>
      </c>
      <c r="AA899">
        <f>IF(AND(A899,ISNUMBER(Journal!$B899)),MOD(ROUND(MOD(Journal!$B899,1)*1440,0)-ROUND(Journal!$D$8*60,0),1440),"")</f>
        <v>0</v>
      </c>
      <c r="AB899">
        <f>IF(G899=1,"LONG",IF(G899=-1,"SHORT",""))</f>
        <v>0</v>
      </c>
      <c r="AC899">
        <f>AC898+IF(K899,1,0)</f>
        <v>0</v>
      </c>
      <c r="AD899">
        <f>IF(K899,AC899,"")</f>
        <v>0</v>
      </c>
      <c r="AE899">
        <f>J899="OPEN"</f>
        <v>0</v>
      </c>
      <c r="AF899">
        <f>AND(J899&lt;&gt;"",J899&lt;&gt;"OK",J899&lt;&gt;"OPEN")</f>
        <v>0</v>
      </c>
      <c r="AH899">
        <v>888</v>
      </c>
      <c r="AI899">
        <f>IF(AH899&gt;$AZ$11,"",IF(AH899=0,Journal!$D$3,INDEX($Q$11:$Q$1010,MATCH(AH899,$AD$11:$AD$1010,0))))</f>
        <v>0</v>
      </c>
      <c r="AJ899">
        <v>889</v>
      </c>
      <c r="AK899">
        <f>IF(AJ899&gt;$AZ$11,"",INDEX($P$11:$P$1010,MATCH(AJ899,$AD$11:$AD$1010,0)))</f>
        <v>0</v>
      </c>
    </row>
    <row r="900" spans="1:37">
      <c r="A900">
        <f>COUNTA(Journal!A900:M900)&gt;0</f>
        <v>0</v>
      </c>
      <c r="B900">
        <f>IF(Journal!$C900="",0,IFERROR(MATCH(Journal!$C900,Markets!$A$5:$A$154,0),0))</f>
        <v>0</v>
      </c>
      <c r="C900">
        <f>IF(B900&gt;0,INDEX(Markets!$C$5:$C$154,B900),"")</f>
        <v>0</v>
      </c>
      <c r="D900">
        <f>IF(B900&gt;0,INDEX(Markets!$F$5:$F$154,B900),"")</f>
        <v>0</v>
      </c>
      <c r="E900">
        <f>IF(B900&gt;0,IF(INDEX(Markets!$G$5:$G$154,B900)="",Journal!$D$4,INDEX(Markets!$G$5:$G$154,B900)),"")</f>
        <v>0</v>
      </c>
      <c r="F900">
        <f>IF(B900&gt;0,N(INDEX(Markets!$H$5:$H$154,B900)),0)</f>
        <v>0</v>
      </c>
      <c r="G900">
        <f>IF(Journal!$D900="LONG",1,IF(Journal!$D900="SHORT",-1,0))</f>
        <v>0</v>
      </c>
      <c r="H900">
        <f>IF(AND(ISNUMBER(Journal!$E900),ISNUMBER(Journal!$F900)),ABS(Journal!$E900-Journal!$F900),"")</f>
        <v>0</v>
      </c>
      <c r="I900">
        <f>IF(NOT(A900),"",IF(Journal!$C900="","INSTRUMENT MISSING",IF(B900=0,"UNKNOWN INSTRUMENT",IF(OR(NOT(ISNUMBER(C900)),NOT(ISNUMBER(D900))),"INSTRUMENT SPECS MISSING",IF(OR(C900&lt;=0,D900&lt;=0),"INSTRUMENT SPECS MISSING",IF(NOT(ISNUMBER(Journal!$E900)),"ENTRY MISSING",IF(NOT(ISNUMBER(Journal!$F900)),"SL MISSING",IF(Journal!$F900=Journal!$E900,"SL = ENTRY",IF(G900=0,"DIRECTION MISSING",IF(G900*(Journal!$E900-Journal!$F900)&lt;=0,"SL WRONG SIDE",IF(NOT(AND(ISNUMBER(Journal!$L900),Journal!$L900&gt;0)),IF(TRUE,"LOTS MISSING","RISK MISSING"),"")))))))))))</f>
        <v>0</v>
      </c>
      <c r="J900">
        <f>IF(NOT(A900),"",IF(I900&lt;&gt;"",I900,IF(AND(ISNUMBER(Journal!$G900),G900*(Journal!$G900-Journal!$E900)&lt;=0),"TP1 WRONG SIDE",IF(AND(ISNUMBER(Journal!$H900),G900*(Journal!$H900-Journal!$E900)&lt;=0),"TP2 WRONG SIDE",IF(AND(ISNUMBER(Journal!$I900),G900*(Journal!$I900-Journal!$E900)&lt;=0),"TP3 WRONG SIDE",IF(Journal!$K900="","OPEN",IF(AND(Journal!$M900&lt;&gt;"",OR(NOT(ISNUMBER(Journal!$M900)),Journal!$M900&lt;=0,Journal!$M900&gt;=1)),"TP1 % INVALID",IF(Journal!$K900="SL","OK",IF(Journal!$K900="TP",IF(ISNUMBER(Journal!$G900),"OK","TP1 MISSING"),IF(Journal!$K900="Manual exit",IF(ISNUMBER(Journal!$J900),"OK","MANUAL MISSING"),IF(Journal!$K900="TP1 + Breakeven",IF(ISNUMBER(Journal!$G900),"OK","TP1 MISSING"),IF(Journal!$K900="TP1 + Manual",IF(ISNUMBER(Journal!$G900),IF(ISNUMBER(Journal!$J900),"OK","MANUAL MISSING"),IF(ISNUMBER(Journal!$J900),"TP1 MISSING","TP1 &amp; MANUAL MISSING")),IF(Journal!$K900="Multiple TP",IF(ISNUMBER(Journal!$G900),IF(ISNUMBER(Journal!$H900),"OK","TP2 MISSING"),IF(ISNUMBER(Journal!$H900),"TP1 MISSING","TP1 &amp; TP2 MISSING")),"UNKNOWN OUTCOME")))))))))))))</f>
        <v>0</v>
      </c>
      <c r="K900">
        <f>J900="OK"</f>
        <v>0</v>
      </c>
      <c r="L900">
        <f>IF(ISNUMBER(Journal!$M900),Journal!$M900,0.5)</f>
        <v>0</v>
      </c>
      <c r="M900">
        <f>IF(NOT(K900),"",G900*IF(Journal!$K900="SL",Journal!$F900-Journal!$E900,IF(Journal!$K900="TP",Journal!$G900-Journal!$E900,IF(Journal!$K900="Manual exit",Journal!$J900-Journal!$E900,IF(Journal!$K900="TP1 + Breakeven",L900*(Journal!$G900-Journal!$E900),IF(Journal!$K900="TP1 + Manual",L900*(Journal!$G900-Journal!$E900)+(1-L900)*(Journal!$J900-Journal!$E900),(Journal!$G900+Journal!$H900+IF(ISNUMBER(Journal!$I900),Journal!$I900,0))/IF(ISNUMBER(Journal!$I900),3,2)-Journal!$E900))))))</f>
        <v>0</v>
      </c>
      <c r="N900">
        <f>IF(K900,Journal!$E900+G900*M900,"")</f>
        <v>0</v>
      </c>
      <c r="O900">
        <f>Q899</f>
        <v>0</v>
      </c>
      <c r="P900">
        <f>IF(OR(NOT(A900),I900&lt;&gt;""),"",Journal!$L900)</f>
        <v>0</v>
      </c>
      <c r="Q900">
        <f>O900+IF(K900,V900,0)</f>
        <v>0</v>
      </c>
      <c r="R900">
        <f>IF(P900="","",H900*P900*C900*D900)</f>
        <v>0</v>
      </c>
      <c r="S900">
        <f>IF(K900,M900*P900*C900*D900,"")</f>
        <v>0</v>
      </c>
      <c r="T900">
        <f>IF(K900,-IF(F900&gt;0,F900*Journal!$E900*P900*C900*D900,P900*E900),"")</f>
        <v>0</v>
      </c>
      <c r="U900">
        <f>IF(K900,IF(S900&gt;0,"W",IF(S900&lt;0,"L","B")),"")</f>
        <v>0</v>
      </c>
      <c r="V900">
        <f>IF(K900,S900+T900,"")</f>
        <v>0</v>
      </c>
      <c r="W900">
        <f>IF(K900,V900/O900,"")</f>
        <v>0</v>
      </c>
      <c r="X900">
        <f>IF(K900,M900/H900,"")</f>
        <v>0</v>
      </c>
      <c r="Y900">
        <f>IF(AND(OR(J900="OK",J900="OPEN"),ISNUMBER(Journal!$G900)),G900*(Journal!$G900-Journal!$E900)/H900,"")</f>
        <v>0</v>
      </c>
      <c r="Z900">
        <f>IF(AA900="","",IF(AND(ISNUMBER(Settings!$D$5),ISNUMBER(Settings!$E$5),IF(Settings!$D$5&lt;=Settings!$E$5,AND(AA900&gt;=Settings!$D$5,AA900&lt;Settings!$E$5),OR(AA900&gt;=Settings!$D$5,AA900&lt;Settings!$E$5))),Settings!$A$5,IF(AND(ISNUMBER(Settings!$D$6),ISNUMBER(Settings!$E$6),IF(Settings!$D$6&lt;=Settings!$E$6,AND(AA900&gt;=Settings!$D$6,AA900&lt;Settings!$E$6),OR(AA900&gt;=Settings!$D$6,AA900&lt;Settings!$E$6))),Settings!$A$6,IF(AND(ISNUMBER(Settings!$D$7),ISNUMBER(Settings!$E$7),IF(Settings!$D$7&lt;=Settings!$E$7,AND(AA900&gt;=Settings!$D$7,AA900&lt;Settings!$E$7),OR(AA900&gt;=Settings!$D$7,AA900&lt;Settings!$E$7))),Settings!$A$7,IF(AND(ISNUMBER(Settings!$D$8),ISNUMBER(Settings!$E$8),IF(Settings!$D$8&lt;=Settings!$E$8,AND(AA900&gt;=Settings!$D$8,AA900&lt;Settings!$E$8),OR(AA900&gt;=Settings!$D$8,AA900&lt;Settings!$E$8))),Settings!$A$8,IF(AND(ISNUMBER(Settings!$D$9),ISNUMBER(Settings!$E$9),IF(Settings!$D$9&lt;=Settings!$E$9,AND(AA900&gt;=Settings!$D$9,AA900&lt;Settings!$E$9),OR(AA900&gt;=Settings!$D$9,AA900&lt;Settings!$E$9))),Settings!$A$9,IF(AND(ISNUMBER(Settings!$D$10),ISNUMBER(Settings!$E$10),IF(Settings!$D$10&lt;=Settings!$E$10,AND(AA900&gt;=Settings!$D$10,AA900&lt;Settings!$E$10),OR(AA900&gt;=Settings!$D$10,AA900&lt;Settings!$E$10))),Settings!$A$10,"")))))))</f>
        <v>0</v>
      </c>
      <c r="AA900">
        <f>IF(AND(A900,ISNUMBER(Journal!$B900)),MOD(ROUND(MOD(Journal!$B900,1)*1440,0)-ROUND(Journal!$D$8*60,0),1440),"")</f>
        <v>0</v>
      </c>
      <c r="AB900">
        <f>IF(G900=1,"LONG",IF(G900=-1,"SHORT",""))</f>
        <v>0</v>
      </c>
      <c r="AC900">
        <f>AC899+IF(K900,1,0)</f>
        <v>0</v>
      </c>
      <c r="AD900">
        <f>IF(K900,AC900,"")</f>
        <v>0</v>
      </c>
      <c r="AE900">
        <f>J900="OPEN"</f>
        <v>0</v>
      </c>
      <c r="AF900">
        <f>AND(J900&lt;&gt;"",J900&lt;&gt;"OK",J900&lt;&gt;"OPEN")</f>
        <v>0</v>
      </c>
      <c r="AH900">
        <v>889</v>
      </c>
      <c r="AI900">
        <f>IF(AH900&gt;$AZ$11,"",IF(AH900=0,Journal!$D$3,INDEX($Q$11:$Q$1010,MATCH(AH900,$AD$11:$AD$1010,0))))</f>
        <v>0</v>
      </c>
      <c r="AJ900">
        <v>890</v>
      </c>
      <c r="AK900">
        <f>IF(AJ900&gt;$AZ$11,"",INDEX($P$11:$P$1010,MATCH(AJ900,$AD$11:$AD$1010,0)))</f>
        <v>0</v>
      </c>
    </row>
    <row r="901" spans="1:37">
      <c r="A901">
        <f>COUNTA(Journal!A901:M901)&gt;0</f>
        <v>0</v>
      </c>
      <c r="B901">
        <f>IF(Journal!$C901="",0,IFERROR(MATCH(Journal!$C901,Markets!$A$5:$A$154,0),0))</f>
        <v>0</v>
      </c>
      <c r="C901">
        <f>IF(B901&gt;0,INDEX(Markets!$C$5:$C$154,B901),"")</f>
        <v>0</v>
      </c>
      <c r="D901">
        <f>IF(B901&gt;0,INDEX(Markets!$F$5:$F$154,B901),"")</f>
        <v>0</v>
      </c>
      <c r="E901">
        <f>IF(B901&gt;0,IF(INDEX(Markets!$G$5:$G$154,B901)="",Journal!$D$4,INDEX(Markets!$G$5:$G$154,B901)),"")</f>
        <v>0</v>
      </c>
      <c r="F901">
        <f>IF(B901&gt;0,N(INDEX(Markets!$H$5:$H$154,B901)),0)</f>
        <v>0</v>
      </c>
      <c r="G901">
        <f>IF(Journal!$D901="LONG",1,IF(Journal!$D901="SHORT",-1,0))</f>
        <v>0</v>
      </c>
      <c r="H901">
        <f>IF(AND(ISNUMBER(Journal!$E901),ISNUMBER(Journal!$F901)),ABS(Journal!$E901-Journal!$F901),"")</f>
        <v>0</v>
      </c>
      <c r="I901">
        <f>IF(NOT(A901),"",IF(Journal!$C901="","INSTRUMENT MISSING",IF(B901=0,"UNKNOWN INSTRUMENT",IF(OR(NOT(ISNUMBER(C901)),NOT(ISNUMBER(D901))),"INSTRUMENT SPECS MISSING",IF(OR(C901&lt;=0,D901&lt;=0),"INSTRUMENT SPECS MISSING",IF(NOT(ISNUMBER(Journal!$E901)),"ENTRY MISSING",IF(NOT(ISNUMBER(Journal!$F901)),"SL MISSING",IF(Journal!$F901=Journal!$E901,"SL = ENTRY",IF(G901=0,"DIRECTION MISSING",IF(G901*(Journal!$E901-Journal!$F901)&lt;=0,"SL WRONG SIDE",IF(NOT(AND(ISNUMBER(Journal!$L901),Journal!$L901&gt;0)),IF(TRUE,"LOTS MISSING","RISK MISSING"),"")))))))))))</f>
        <v>0</v>
      </c>
      <c r="J901">
        <f>IF(NOT(A901),"",IF(I901&lt;&gt;"",I901,IF(AND(ISNUMBER(Journal!$G901),G901*(Journal!$G901-Journal!$E901)&lt;=0),"TP1 WRONG SIDE",IF(AND(ISNUMBER(Journal!$H901),G901*(Journal!$H901-Journal!$E901)&lt;=0),"TP2 WRONG SIDE",IF(AND(ISNUMBER(Journal!$I901),G901*(Journal!$I901-Journal!$E901)&lt;=0),"TP3 WRONG SIDE",IF(Journal!$K901="","OPEN",IF(AND(Journal!$M901&lt;&gt;"",OR(NOT(ISNUMBER(Journal!$M901)),Journal!$M901&lt;=0,Journal!$M901&gt;=1)),"TP1 % INVALID",IF(Journal!$K901="SL","OK",IF(Journal!$K901="TP",IF(ISNUMBER(Journal!$G901),"OK","TP1 MISSING"),IF(Journal!$K901="Manual exit",IF(ISNUMBER(Journal!$J901),"OK","MANUAL MISSING"),IF(Journal!$K901="TP1 + Breakeven",IF(ISNUMBER(Journal!$G901),"OK","TP1 MISSING"),IF(Journal!$K901="TP1 + Manual",IF(ISNUMBER(Journal!$G901),IF(ISNUMBER(Journal!$J901),"OK","MANUAL MISSING"),IF(ISNUMBER(Journal!$J901),"TP1 MISSING","TP1 &amp; MANUAL MISSING")),IF(Journal!$K901="Multiple TP",IF(ISNUMBER(Journal!$G901),IF(ISNUMBER(Journal!$H901),"OK","TP2 MISSING"),IF(ISNUMBER(Journal!$H901),"TP1 MISSING","TP1 &amp; TP2 MISSING")),"UNKNOWN OUTCOME")))))))))))))</f>
        <v>0</v>
      </c>
      <c r="K901">
        <f>J901="OK"</f>
        <v>0</v>
      </c>
      <c r="L901">
        <f>IF(ISNUMBER(Journal!$M901),Journal!$M901,0.5)</f>
        <v>0</v>
      </c>
      <c r="M901">
        <f>IF(NOT(K901),"",G901*IF(Journal!$K901="SL",Journal!$F901-Journal!$E901,IF(Journal!$K901="TP",Journal!$G901-Journal!$E901,IF(Journal!$K901="Manual exit",Journal!$J901-Journal!$E901,IF(Journal!$K901="TP1 + Breakeven",L901*(Journal!$G901-Journal!$E901),IF(Journal!$K901="TP1 + Manual",L901*(Journal!$G901-Journal!$E901)+(1-L901)*(Journal!$J901-Journal!$E901),(Journal!$G901+Journal!$H901+IF(ISNUMBER(Journal!$I901),Journal!$I901,0))/IF(ISNUMBER(Journal!$I901),3,2)-Journal!$E901))))))</f>
        <v>0</v>
      </c>
      <c r="N901">
        <f>IF(K901,Journal!$E901+G901*M901,"")</f>
        <v>0</v>
      </c>
      <c r="O901">
        <f>Q900</f>
        <v>0</v>
      </c>
      <c r="P901">
        <f>IF(OR(NOT(A901),I901&lt;&gt;""),"",Journal!$L901)</f>
        <v>0</v>
      </c>
      <c r="Q901">
        <f>O901+IF(K901,V901,0)</f>
        <v>0</v>
      </c>
      <c r="R901">
        <f>IF(P901="","",H901*P901*C901*D901)</f>
        <v>0</v>
      </c>
      <c r="S901">
        <f>IF(K901,M901*P901*C901*D901,"")</f>
        <v>0</v>
      </c>
      <c r="T901">
        <f>IF(K901,-IF(F901&gt;0,F901*Journal!$E901*P901*C901*D901,P901*E901),"")</f>
        <v>0</v>
      </c>
      <c r="U901">
        <f>IF(K901,IF(S901&gt;0,"W",IF(S901&lt;0,"L","B")),"")</f>
        <v>0</v>
      </c>
      <c r="V901">
        <f>IF(K901,S901+T901,"")</f>
        <v>0</v>
      </c>
      <c r="W901">
        <f>IF(K901,V901/O901,"")</f>
        <v>0</v>
      </c>
      <c r="X901">
        <f>IF(K901,M901/H901,"")</f>
        <v>0</v>
      </c>
      <c r="Y901">
        <f>IF(AND(OR(J901="OK",J901="OPEN"),ISNUMBER(Journal!$G901)),G901*(Journal!$G901-Journal!$E901)/H901,"")</f>
        <v>0</v>
      </c>
      <c r="Z901">
        <f>IF(AA901="","",IF(AND(ISNUMBER(Settings!$D$5),ISNUMBER(Settings!$E$5),IF(Settings!$D$5&lt;=Settings!$E$5,AND(AA901&gt;=Settings!$D$5,AA901&lt;Settings!$E$5),OR(AA901&gt;=Settings!$D$5,AA901&lt;Settings!$E$5))),Settings!$A$5,IF(AND(ISNUMBER(Settings!$D$6),ISNUMBER(Settings!$E$6),IF(Settings!$D$6&lt;=Settings!$E$6,AND(AA901&gt;=Settings!$D$6,AA901&lt;Settings!$E$6),OR(AA901&gt;=Settings!$D$6,AA901&lt;Settings!$E$6))),Settings!$A$6,IF(AND(ISNUMBER(Settings!$D$7),ISNUMBER(Settings!$E$7),IF(Settings!$D$7&lt;=Settings!$E$7,AND(AA901&gt;=Settings!$D$7,AA901&lt;Settings!$E$7),OR(AA901&gt;=Settings!$D$7,AA901&lt;Settings!$E$7))),Settings!$A$7,IF(AND(ISNUMBER(Settings!$D$8),ISNUMBER(Settings!$E$8),IF(Settings!$D$8&lt;=Settings!$E$8,AND(AA901&gt;=Settings!$D$8,AA901&lt;Settings!$E$8),OR(AA901&gt;=Settings!$D$8,AA901&lt;Settings!$E$8))),Settings!$A$8,IF(AND(ISNUMBER(Settings!$D$9),ISNUMBER(Settings!$E$9),IF(Settings!$D$9&lt;=Settings!$E$9,AND(AA901&gt;=Settings!$D$9,AA901&lt;Settings!$E$9),OR(AA901&gt;=Settings!$D$9,AA901&lt;Settings!$E$9))),Settings!$A$9,IF(AND(ISNUMBER(Settings!$D$10),ISNUMBER(Settings!$E$10),IF(Settings!$D$10&lt;=Settings!$E$10,AND(AA901&gt;=Settings!$D$10,AA901&lt;Settings!$E$10),OR(AA901&gt;=Settings!$D$10,AA901&lt;Settings!$E$10))),Settings!$A$10,"")))))))</f>
        <v>0</v>
      </c>
      <c r="AA901">
        <f>IF(AND(A901,ISNUMBER(Journal!$B901)),MOD(ROUND(MOD(Journal!$B901,1)*1440,0)-ROUND(Journal!$D$8*60,0),1440),"")</f>
        <v>0</v>
      </c>
      <c r="AB901">
        <f>IF(G901=1,"LONG",IF(G901=-1,"SHORT",""))</f>
        <v>0</v>
      </c>
      <c r="AC901">
        <f>AC900+IF(K901,1,0)</f>
        <v>0</v>
      </c>
      <c r="AD901">
        <f>IF(K901,AC901,"")</f>
        <v>0</v>
      </c>
      <c r="AE901">
        <f>J901="OPEN"</f>
        <v>0</v>
      </c>
      <c r="AF901">
        <f>AND(J901&lt;&gt;"",J901&lt;&gt;"OK",J901&lt;&gt;"OPEN")</f>
        <v>0</v>
      </c>
      <c r="AH901">
        <v>890</v>
      </c>
      <c r="AI901">
        <f>IF(AH901&gt;$AZ$11,"",IF(AH901=0,Journal!$D$3,INDEX($Q$11:$Q$1010,MATCH(AH901,$AD$11:$AD$1010,0))))</f>
        <v>0</v>
      </c>
      <c r="AJ901">
        <v>891</v>
      </c>
      <c r="AK901">
        <f>IF(AJ901&gt;$AZ$11,"",INDEX($P$11:$P$1010,MATCH(AJ901,$AD$11:$AD$1010,0)))</f>
        <v>0</v>
      </c>
    </row>
    <row r="902" spans="1:37">
      <c r="A902">
        <f>COUNTA(Journal!A902:M902)&gt;0</f>
        <v>0</v>
      </c>
      <c r="B902">
        <f>IF(Journal!$C902="",0,IFERROR(MATCH(Journal!$C902,Markets!$A$5:$A$154,0),0))</f>
        <v>0</v>
      </c>
      <c r="C902">
        <f>IF(B902&gt;0,INDEX(Markets!$C$5:$C$154,B902),"")</f>
        <v>0</v>
      </c>
      <c r="D902">
        <f>IF(B902&gt;0,INDEX(Markets!$F$5:$F$154,B902),"")</f>
        <v>0</v>
      </c>
      <c r="E902">
        <f>IF(B902&gt;0,IF(INDEX(Markets!$G$5:$G$154,B902)="",Journal!$D$4,INDEX(Markets!$G$5:$G$154,B902)),"")</f>
        <v>0</v>
      </c>
      <c r="F902">
        <f>IF(B902&gt;0,N(INDEX(Markets!$H$5:$H$154,B902)),0)</f>
        <v>0</v>
      </c>
      <c r="G902">
        <f>IF(Journal!$D902="LONG",1,IF(Journal!$D902="SHORT",-1,0))</f>
        <v>0</v>
      </c>
      <c r="H902">
        <f>IF(AND(ISNUMBER(Journal!$E902),ISNUMBER(Journal!$F902)),ABS(Journal!$E902-Journal!$F902),"")</f>
        <v>0</v>
      </c>
      <c r="I902">
        <f>IF(NOT(A902),"",IF(Journal!$C902="","INSTRUMENT MISSING",IF(B902=0,"UNKNOWN INSTRUMENT",IF(OR(NOT(ISNUMBER(C902)),NOT(ISNUMBER(D902))),"INSTRUMENT SPECS MISSING",IF(OR(C902&lt;=0,D902&lt;=0),"INSTRUMENT SPECS MISSING",IF(NOT(ISNUMBER(Journal!$E902)),"ENTRY MISSING",IF(NOT(ISNUMBER(Journal!$F902)),"SL MISSING",IF(Journal!$F902=Journal!$E902,"SL = ENTRY",IF(G902=0,"DIRECTION MISSING",IF(G902*(Journal!$E902-Journal!$F902)&lt;=0,"SL WRONG SIDE",IF(NOT(AND(ISNUMBER(Journal!$L902),Journal!$L902&gt;0)),IF(TRUE,"LOTS MISSING","RISK MISSING"),"")))))))))))</f>
        <v>0</v>
      </c>
      <c r="J902">
        <f>IF(NOT(A902),"",IF(I902&lt;&gt;"",I902,IF(AND(ISNUMBER(Journal!$G902),G902*(Journal!$G902-Journal!$E902)&lt;=0),"TP1 WRONG SIDE",IF(AND(ISNUMBER(Journal!$H902),G902*(Journal!$H902-Journal!$E902)&lt;=0),"TP2 WRONG SIDE",IF(AND(ISNUMBER(Journal!$I902),G902*(Journal!$I902-Journal!$E902)&lt;=0),"TP3 WRONG SIDE",IF(Journal!$K902="","OPEN",IF(AND(Journal!$M902&lt;&gt;"",OR(NOT(ISNUMBER(Journal!$M902)),Journal!$M902&lt;=0,Journal!$M902&gt;=1)),"TP1 % INVALID",IF(Journal!$K902="SL","OK",IF(Journal!$K902="TP",IF(ISNUMBER(Journal!$G902),"OK","TP1 MISSING"),IF(Journal!$K902="Manual exit",IF(ISNUMBER(Journal!$J902),"OK","MANUAL MISSING"),IF(Journal!$K902="TP1 + Breakeven",IF(ISNUMBER(Journal!$G902),"OK","TP1 MISSING"),IF(Journal!$K902="TP1 + Manual",IF(ISNUMBER(Journal!$G902),IF(ISNUMBER(Journal!$J902),"OK","MANUAL MISSING"),IF(ISNUMBER(Journal!$J902),"TP1 MISSING","TP1 &amp; MANUAL MISSING")),IF(Journal!$K902="Multiple TP",IF(ISNUMBER(Journal!$G902),IF(ISNUMBER(Journal!$H902),"OK","TP2 MISSING"),IF(ISNUMBER(Journal!$H902),"TP1 MISSING","TP1 &amp; TP2 MISSING")),"UNKNOWN OUTCOME")))))))))))))</f>
        <v>0</v>
      </c>
      <c r="K902">
        <f>J902="OK"</f>
        <v>0</v>
      </c>
      <c r="L902">
        <f>IF(ISNUMBER(Journal!$M902),Journal!$M902,0.5)</f>
        <v>0</v>
      </c>
      <c r="M902">
        <f>IF(NOT(K902),"",G902*IF(Journal!$K902="SL",Journal!$F902-Journal!$E902,IF(Journal!$K902="TP",Journal!$G902-Journal!$E902,IF(Journal!$K902="Manual exit",Journal!$J902-Journal!$E902,IF(Journal!$K902="TP1 + Breakeven",L902*(Journal!$G902-Journal!$E902),IF(Journal!$K902="TP1 + Manual",L902*(Journal!$G902-Journal!$E902)+(1-L902)*(Journal!$J902-Journal!$E902),(Journal!$G902+Journal!$H902+IF(ISNUMBER(Journal!$I902),Journal!$I902,0))/IF(ISNUMBER(Journal!$I902),3,2)-Journal!$E902))))))</f>
        <v>0</v>
      </c>
      <c r="N902">
        <f>IF(K902,Journal!$E902+G902*M902,"")</f>
        <v>0</v>
      </c>
      <c r="O902">
        <f>Q901</f>
        <v>0</v>
      </c>
      <c r="P902">
        <f>IF(OR(NOT(A902),I902&lt;&gt;""),"",Journal!$L902)</f>
        <v>0</v>
      </c>
      <c r="Q902">
        <f>O902+IF(K902,V902,0)</f>
        <v>0</v>
      </c>
      <c r="R902">
        <f>IF(P902="","",H902*P902*C902*D902)</f>
        <v>0</v>
      </c>
      <c r="S902">
        <f>IF(K902,M902*P902*C902*D902,"")</f>
        <v>0</v>
      </c>
      <c r="T902">
        <f>IF(K902,-IF(F902&gt;0,F902*Journal!$E902*P902*C902*D902,P902*E902),"")</f>
        <v>0</v>
      </c>
      <c r="U902">
        <f>IF(K902,IF(S902&gt;0,"W",IF(S902&lt;0,"L","B")),"")</f>
        <v>0</v>
      </c>
      <c r="V902">
        <f>IF(K902,S902+T902,"")</f>
        <v>0</v>
      </c>
      <c r="W902">
        <f>IF(K902,V902/O902,"")</f>
        <v>0</v>
      </c>
      <c r="X902">
        <f>IF(K902,M902/H902,"")</f>
        <v>0</v>
      </c>
      <c r="Y902">
        <f>IF(AND(OR(J902="OK",J902="OPEN"),ISNUMBER(Journal!$G902)),G902*(Journal!$G902-Journal!$E902)/H902,"")</f>
        <v>0</v>
      </c>
      <c r="Z902">
        <f>IF(AA902="","",IF(AND(ISNUMBER(Settings!$D$5),ISNUMBER(Settings!$E$5),IF(Settings!$D$5&lt;=Settings!$E$5,AND(AA902&gt;=Settings!$D$5,AA902&lt;Settings!$E$5),OR(AA902&gt;=Settings!$D$5,AA902&lt;Settings!$E$5))),Settings!$A$5,IF(AND(ISNUMBER(Settings!$D$6),ISNUMBER(Settings!$E$6),IF(Settings!$D$6&lt;=Settings!$E$6,AND(AA902&gt;=Settings!$D$6,AA902&lt;Settings!$E$6),OR(AA902&gt;=Settings!$D$6,AA902&lt;Settings!$E$6))),Settings!$A$6,IF(AND(ISNUMBER(Settings!$D$7),ISNUMBER(Settings!$E$7),IF(Settings!$D$7&lt;=Settings!$E$7,AND(AA902&gt;=Settings!$D$7,AA902&lt;Settings!$E$7),OR(AA902&gt;=Settings!$D$7,AA902&lt;Settings!$E$7))),Settings!$A$7,IF(AND(ISNUMBER(Settings!$D$8),ISNUMBER(Settings!$E$8),IF(Settings!$D$8&lt;=Settings!$E$8,AND(AA902&gt;=Settings!$D$8,AA902&lt;Settings!$E$8),OR(AA902&gt;=Settings!$D$8,AA902&lt;Settings!$E$8))),Settings!$A$8,IF(AND(ISNUMBER(Settings!$D$9),ISNUMBER(Settings!$E$9),IF(Settings!$D$9&lt;=Settings!$E$9,AND(AA902&gt;=Settings!$D$9,AA902&lt;Settings!$E$9),OR(AA902&gt;=Settings!$D$9,AA902&lt;Settings!$E$9))),Settings!$A$9,IF(AND(ISNUMBER(Settings!$D$10),ISNUMBER(Settings!$E$10),IF(Settings!$D$10&lt;=Settings!$E$10,AND(AA902&gt;=Settings!$D$10,AA902&lt;Settings!$E$10),OR(AA902&gt;=Settings!$D$10,AA902&lt;Settings!$E$10))),Settings!$A$10,"")))))))</f>
        <v>0</v>
      </c>
      <c r="AA902">
        <f>IF(AND(A902,ISNUMBER(Journal!$B902)),MOD(ROUND(MOD(Journal!$B902,1)*1440,0)-ROUND(Journal!$D$8*60,0),1440),"")</f>
        <v>0</v>
      </c>
      <c r="AB902">
        <f>IF(G902=1,"LONG",IF(G902=-1,"SHORT",""))</f>
        <v>0</v>
      </c>
      <c r="AC902">
        <f>AC901+IF(K902,1,0)</f>
        <v>0</v>
      </c>
      <c r="AD902">
        <f>IF(K902,AC902,"")</f>
        <v>0</v>
      </c>
      <c r="AE902">
        <f>J902="OPEN"</f>
        <v>0</v>
      </c>
      <c r="AF902">
        <f>AND(J902&lt;&gt;"",J902&lt;&gt;"OK",J902&lt;&gt;"OPEN")</f>
        <v>0</v>
      </c>
      <c r="AH902">
        <v>891</v>
      </c>
      <c r="AI902">
        <f>IF(AH902&gt;$AZ$11,"",IF(AH902=0,Journal!$D$3,INDEX($Q$11:$Q$1010,MATCH(AH902,$AD$11:$AD$1010,0))))</f>
        <v>0</v>
      </c>
      <c r="AJ902">
        <v>892</v>
      </c>
      <c r="AK902">
        <f>IF(AJ902&gt;$AZ$11,"",INDEX($P$11:$P$1010,MATCH(AJ902,$AD$11:$AD$1010,0)))</f>
        <v>0</v>
      </c>
    </row>
    <row r="903" spans="1:37">
      <c r="A903">
        <f>COUNTA(Journal!A903:M903)&gt;0</f>
        <v>0</v>
      </c>
      <c r="B903">
        <f>IF(Journal!$C903="",0,IFERROR(MATCH(Journal!$C903,Markets!$A$5:$A$154,0),0))</f>
        <v>0</v>
      </c>
      <c r="C903">
        <f>IF(B903&gt;0,INDEX(Markets!$C$5:$C$154,B903),"")</f>
        <v>0</v>
      </c>
      <c r="D903">
        <f>IF(B903&gt;0,INDEX(Markets!$F$5:$F$154,B903),"")</f>
        <v>0</v>
      </c>
      <c r="E903">
        <f>IF(B903&gt;0,IF(INDEX(Markets!$G$5:$G$154,B903)="",Journal!$D$4,INDEX(Markets!$G$5:$G$154,B903)),"")</f>
        <v>0</v>
      </c>
      <c r="F903">
        <f>IF(B903&gt;0,N(INDEX(Markets!$H$5:$H$154,B903)),0)</f>
        <v>0</v>
      </c>
      <c r="G903">
        <f>IF(Journal!$D903="LONG",1,IF(Journal!$D903="SHORT",-1,0))</f>
        <v>0</v>
      </c>
      <c r="H903">
        <f>IF(AND(ISNUMBER(Journal!$E903),ISNUMBER(Journal!$F903)),ABS(Journal!$E903-Journal!$F903),"")</f>
        <v>0</v>
      </c>
      <c r="I903">
        <f>IF(NOT(A903),"",IF(Journal!$C903="","INSTRUMENT MISSING",IF(B903=0,"UNKNOWN INSTRUMENT",IF(OR(NOT(ISNUMBER(C903)),NOT(ISNUMBER(D903))),"INSTRUMENT SPECS MISSING",IF(OR(C903&lt;=0,D903&lt;=0),"INSTRUMENT SPECS MISSING",IF(NOT(ISNUMBER(Journal!$E903)),"ENTRY MISSING",IF(NOT(ISNUMBER(Journal!$F903)),"SL MISSING",IF(Journal!$F903=Journal!$E903,"SL = ENTRY",IF(G903=0,"DIRECTION MISSING",IF(G903*(Journal!$E903-Journal!$F903)&lt;=0,"SL WRONG SIDE",IF(NOT(AND(ISNUMBER(Journal!$L903),Journal!$L903&gt;0)),IF(TRUE,"LOTS MISSING","RISK MISSING"),"")))))))))))</f>
        <v>0</v>
      </c>
      <c r="J903">
        <f>IF(NOT(A903),"",IF(I903&lt;&gt;"",I903,IF(AND(ISNUMBER(Journal!$G903),G903*(Journal!$G903-Journal!$E903)&lt;=0),"TP1 WRONG SIDE",IF(AND(ISNUMBER(Journal!$H903),G903*(Journal!$H903-Journal!$E903)&lt;=0),"TP2 WRONG SIDE",IF(AND(ISNUMBER(Journal!$I903),G903*(Journal!$I903-Journal!$E903)&lt;=0),"TP3 WRONG SIDE",IF(Journal!$K903="","OPEN",IF(AND(Journal!$M903&lt;&gt;"",OR(NOT(ISNUMBER(Journal!$M903)),Journal!$M903&lt;=0,Journal!$M903&gt;=1)),"TP1 % INVALID",IF(Journal!$K903="SL","OK",IF(Journal!$K903="TP",IF(ISNUMBER(Journal!$G903),"OK","TP1 MISSING"),IF(Journal!$K903="Manual exit",IF(ISNUMBER(Journal!$J903),"OK","MANUAL MISSING"),IF(Journal!$K903="TP1 + Breakeven",IF(ISNUMBER(Journal!$G903),"OK","TP1 MISSING"),IF(Journal!$K903="TP1 + Manual",IF(ISNUMBER(Journal!$G903),IF(ISNUMBER(Journal!$J903),"OK","MANUAL MISSING"),IF(ISNUMBER(Journal!$J903),"TP1 MISSING","TP1 &amp; MANUAL MISSING")),IF(Journal!$K903="Multiple TP",IF(ISNUMBER(Journal!$G903),IF(ISNUMBER(Journal!$H903),"OK","TP2 MISSING"),IF(ISNUMBER(Journal!$H903),"TP1 MISSING","TP1 &amp; TP2 MISSING")),"UNKNOWN OUTCOME")))))))))))))</f>
        <v>0</v>
      </c>
      <c r="K903">
        <f>J903="OK"</f>
        <v>0</v>
      </c>
      <c r="L903">
        <f>IF(ISNUMBER(Journal!$M903),Journal!$M903,0.5)</f>
        <v>0</v>
      </c>
      <c r="M903">
        <f>IF(NOT(K903),"",G903*IF(Journal!$K903="SL",Journal!$F903-Journal!$E903,IF(Journal!$K903="TP",Journal!$G903-Journal!$E903,IF(Journal!$K903="Manual exit",Journal!$J903-Journal!$E903,IF(Journal!$K903="TP1 + Breakeven",L903*(Journal!$G903-Journal!$E903),IF(Journal!$K903="TP1 + Manual",L903*(Journal!$G903-Journal!$E903)+(1-L903)*(Journal!$J903-Journal!$E903),(Journal!$G903+Journal!$H903+IF(ISNUMBER(Journal!$I903),Journal!$I903,0))/IF(ISNUMBER(Journal!$I903),3,2)-Journal!$E903))))))</f>
        <v>0</v>
      </c>
      <c r="N903">
        <f>IF(K903,Journal!$E903+G903*M903,"")</f>
        <v>0</v>
      </c>
      <c r="O903">
        <f>Q902</f>
        <v>0</v>
      </c>
      <c r="P903">
        <f>IF(OR(NOT(A903),I903&lt;&gt;""),"",Journal!$L903)</f>
        <v>0</v>
      </c>
      <c r="Q903">
        <f>O903+IF(K903,V903,0)</f>
        <v>0</v>
      </c>
      <c r="R903">
        <f>IF(P903="","",H903*P903*C903*D903)</f>
        <v>0</v>
      </c>
      <c r="S903">
        <f>IF(K903,M903*P903*C903*D903,"")</f>
        <v>0</v>
      </c>
      <c r="T903">
        <f>IF(K903,-IF(F903&gt;0,F903*Journal!$E903*P903*C903*D903,P903*E903),"")</f>
        <v>0</v>
      </c>
      <c r="U903">
        <f>IF(K903,IF(S903&gt;0,"W",IF(S903&lt;0,"L","B")),"")</f>
        <v>0</v>
      </c>
      <c r="V903">
        <f>IF(K903,S903+T903,"")</f>
        <v>0</v>
      </c>
      <c r="W903">
        <f>IF(K903,V903/O903,"")</f>
        <v>0</v>
      </c>
      <c r="X903">
        <f>IF(K903,M903/H903,"")</f>
        <v>0</v>
      </c>
      <c r="Y903">
        <f>IF(AND(OR(J903="OK",J903="OPEN"),ISNUMBER(Journal!$G903)),G903*(Journal!$G903-Journal!$E903)/H903,"")</f>
        <v>0</v>
      </c>
      <c r="Z903">
        <f>IF(AA903="","",IF(AND(ISNUMBER(Settings!$D$5),ISNUMBER(Settings!$E$5),IF(Settings!$D$5&lt;=Settings!$E$5,AND(AA903&gt;=Settings!$D$5,AA903&lt;Settings!$E$5),OR(AA903&gt;=Settings!$D$5,AA903&lt;Settings!$E$5))),Settings!$A$5,IF(AND(ISNUMBER(Settings!$D$6),ISNUMBER(Settings!$E$6),IF(Settings!$D$6&lt;=Settings!$E$6,AND(AA903&gt;=Settings!$D$6,AA903&lt;Settings!$E$6),OR(AA903&gt;=Settings!$D$6,AA903&lt;Settings!$E$6))),Settings!$A$6,IF(AND(ISNUMBER(Settings!$D$7),ISNUMBER(Settings!$E$7),IF(Settings!$D$7&lt;=Settings!$E$7,AND(AA903&gt;=Settings!$D$7,AA903&lt;Settings!$E$7),OR(AA903&gt;=Settings!$D$7,AA903&lt;Settings!$E$7))),Settings!$A$7,IF(AND(ISNUMBER(Settings!$D$8),ISNUMBER(Settings!$E$8),IF(Settings!$D$8&lt;=Settings!$E$8,AND(AA903&gt;=Settings!$D$8,AA903&lt;Settings!$E$8),OR(AA903&gt;=Settings!$D$8,AA903&lt;Settings!$E$8))),Settings!$A$8,IF(AND(ISNUMBER(Settings!$D$9),ISNUMBER(Settings!$E$9),IF(Settings!$D$9&lt;=Settings!$E$9,AND(AA903&gt;=Settings!$D$9,AA903&lt;Settings!$E$9),OR(AA903&gt;=Settings!$D$9,AA903&lt;Settings!$E$9))),Settings!$A$9,IF(AND(ISNUMBER(Settings!$D$10),ISNUMBER(Settings!$E$10),IF(Settings!$D$10&lt;=Settings!$E$10,AND(AA903&gt;=Settings!$D$10,AA903&lt;Settings!$E$10),OR(AA903&gt;=Settings!$D$10,AA903&lt;Settings!$E$10))),Settings!$A$10,"")))))))</f>
        <v>0</v>
      </c>
      <c r="AA903">
        <f>IF(AND(A903,ISNUMBER(Journal!$B903)),MOD(ROUND(MOD(Journal!$B903,1)*1440,0)-ROUND(Journal!$D$8*60,0),1440),"")</f>
        <v>0</v>
      </c>
      <c r="AB903">
        <f>IF(G903=1,"LONG",IF(G903=-1,"SHORT",""))</f>
        <v>0</v>
      </c>
      <c r="AC903">
        <f>AC902+IF(K903,1,0)</f>
        <v>0</v>
      </c>
      <c r="AD903">
        <f>IF(K903,AC903,"")</f>
        <v>0</v>
      </c>
      <c r="AE903">
        <f>J903="OPEN"</f>
        <v>0</v>
      </c>
      <c r="AF903">
        <f>AND(J903&lt;&gt;"",J903&lt;&gt;"OK",J903&lt;&gt;"OPEN")</f>
        <v>0</v>
      </c>
      <c r="AH903">
        <v>892</v>
      </c>
      <c r="AI903">
        <f>IF(AH903&gt;$AZ$11,"",IF(AH903=0,Journal!$D$3,INDEX($Q$11:$Q$1010,MATCH(AH903,$AD$11:$AD$1010,0))))</f>
        <v>0</v>
      </c>
      <c r="AJ903">
        <v>893</v>
      </c>
      <c r="AK903">
        <f>IF(AJ903&gt;$AZ$11,"",INDEX($P$11:$P$1010,MATCH(AJ903,$AD$11:$AD$1010,0)))</f>
        <v>0</v>
      </c>
    </row>
    <row r="904" spans="1:37">
      <c r="A904">
        <f>COUNTA(Journal!A904:M904)&gt;0</f>
        <v>0</v>
      </c>
      <c r="B904">
        <f>IF(Journal!$C904="",0,IFERROR(MATCH(Journal!$C904,Markets!$A$5:$A$154,0),0))</f>
        <v>0</v>
      </c>
      <c r="C904">
        <f>IF(B904&gt;0,INDEX(Markets!$C$5:$C$154,B904),"")</f>
        <v>0</v>
      </c>
      <c r="D904">
        <f>IF(B904&gt;0,INDEX(Markets!$F$5:$F$154,B904),"")</f>
        <v>0</v>
      </c>
      <c r="E904">
        <f>IF(B904&gt;0,IF(INDEX(Markets!$G$5:$G$154,B904)="",Journal!$D$4,INDEX(Markets!$G$5:$G$154,B904)),"")</f>
        <v>0</v>
      </c>
      <c r="F904">
        <f>IF(B904&gt;0,N(INDEX(Markets!$H$5:$H$154,B904)),0)</f>
        <v>0</v>
      </c>
      <c r="G904">
        <f>IF(Journal!$D904="LONG",1,IF(Journal!$D904="SHORT",-1,0))</f>
        <v>0</v>
      </c>
      <c r="H904">
        <f>IF(AND(ISNUMBER(Journal!$E904),ISNUMBER(Journal!$F904)),ABS(Journal!$E904-Journal!$F904),"")</f>
        <v>0</v>
      </c>
      <c r="I904">
        <f>IF(NOT(A904),"",IF(Journal!$C904="","INSTRUMENT MISSING",IF(B904=0,"UNKNOWN INSTRUMENT",IF(OR(NOT(ISNUMBER(C904)),NOT(ISNUMBER(D904))),"INSTRUMENT SPECS MISSING",IF(OR(C904&lt;=0,D904&lt;=0),"INSTRUMENT SPECS MISSING",IF(NOT(ISNUMBER(Journal!$E904)),"ENTRY MISSING",IF(NOT(ISNUMBER(Journal!$F904)),"SL MISSING",IF(Journal!$F904=Journal!$E904,"SL = ENTRY",IF(G904=0,"DIRECTION MISSING",IF(G904*(Journal!$E904-Journal!$F904)&lt;=0,"SL WRONG SIDE",IF(NOT(AND(ISNUMBER(Journal!$L904),Journal!$L904&gt;0)),IF(TRUE,"LOTS MISSING","RISK MISSING"),"")))))))))))</f>
        <v>0</v>
      </c>
      <c r="J904">
        <f>IF(NOT(A904),"",IF(I904&lt;&gt;"",I904,IF(AND(ISNUMBER(Journal!$G904),G904*(Journal!$G904-Journal!$E904)&lt;=0),"TP1 WRONG SIDE",IF(AND(ISNUMBER(Journal!$H904),G904*(Journal!$H904-Journal!$E904)&lt;=0),"TP2 WRONG SIDE",IF(AND(ISNUMBER(Journal!$I904),G904*(Journal!$I904-Journal!$E904)&lt;=0),"TP3 WRONG SIDE",IF(Journal!$K904="","OPEN",IF(AND(Journal!$M904&lt;&gt;"",OR(NOT(ISNUMBER(Journal!$M904)),Journal!$M904&lt;=0,Journal!$M904&gt;=1)),"TP1 % INVALID",IF(Journal!$K904="SL","OK",IF(Journal!$K904="TP",IF(ISNUMBER(Journal!$G904),"OK","TP1 MISSING"),IF(Journal!$K904="Manual exit",IF(ISNUMBER(Journal!$J904),"OK","MANUAL MISSING"),IF(Journal!$K904="TP1 + Breakeven",IF(ISNUMBER(Journal!$G904),"OK","TP1 MISSING"),IF(Journal!$K904="TP1 + Manual",IF(ISNUMBER(Journal!$G904),IF(ISNUMBER(Journal!$J904),"OK","MANUAL MISSING"),IF(ISNUMBER(Journal!$J904),"TP1 MISSING","TP1 &amp; MANUAL MISSING")),IF(Journal!$K904="Multiple TP",IF(ISNUMBER(Journal!$G904),IF(ISNUMBER(Journal!$H904),"OK","TP2 MISSING"),IF(ISNUMBER(Journal!$H904),"TP1 MISSING","TP1 &amp; TP2 MISSING")),"UNKNOWN OUTCOME")))))))))))))</f>
        <v>0</v>
      </c>
      <c r="K904">
        <f>J904="OK"</f>
        <v>0</v>
      </c>
      <c r="L904">
        <f>IF(ISNUMBER(Journal!$M904),Journal!$M904,0.5)</f>
        <v>0</v>
      </c>
      <c r="M904">
        <f>IF(NOT(K904),"",G904*IF(Journal!$K904="SL",Journal!$F904-Journal!$E904,IF(Journal!$K904="TP",Journal!$G904-Journal!$E904,IF(Journal!$K904="Manual exit",Journal!$J904-Journal!$E904,IF(Journal!$K904="TP1 + Breakeven",L904*(Journal!$G904-Journal!$E904),IF(Journal!$K904="TP1 + Manual",L904*(Journal!$G904-Journal!$E904)+(1-L904)*(Journal!$J904-Journal!$E904),(Journal!$G904+Journal!$H904+IF(ISNUMBER(Journal!$I904),Journal!$I904,0))/IF(ISNUMBER(Journal!$I904),3,2)-Journal!$E904))))))</f>
        <v>0</v>
      </c>
      <c r="N904">
        <f>IF(K904,Journal!$E904+G904*M904,"")</f>
        <v>0</v>
      </c>
      <c r="O904">
        <f>Q903</f>
        <v>0</v>
      </c>
      <c r="P904">
        <f>IF(OR(NOT(A904),I904&lt;&gt;""),"",Journal!$L904)</f>
        <v>0</v>
      </c>
      <c r="Q904">
        <f>O904+IF(K904,V904,0)</f>
        <v>0</v>
      </c>
      <c r="R904">
        <f>IF(P904="","",H904*P904*C904*D904)</f>
        <v>0</v>
      </c>
      <c r="S904">
        <f>IF(K904,M904*P904*C904*D904,"")</f>
        <v>0</v>
      </c>
      <c r="T904">
        <f>IF(K904,-IF(F904&gt;0,F904*Journal!$E904*P904*C904*D904,P904*E904),"")</f>
        <v>0</v>
      </c>
      <c r="U904">
        <f>IF(K904,IF(S904&gt;0,"W",IF(S904&lt;0,"L","B")),"")</f>
        <v>0</v>
      </c>
      <c r="V904">
        <f>IF(K904,S904+T904,"")</f>
        <v>0</v>
      </c>
      <c r="W904">
        <f>IF(K904,V904/O904,"")</f>
        <v>0</v>
      </c>
      <c r="X904">
        <f>IF(K904,M904/H904,"")</f>
        <v>0</v>
      </c>
      <c r="Y904">
        <f>IF(AND(OR(J904="OK",J904="OPEN"),ISNUMBER(Journal!$G904)),G904*(Journal!$G904-Journal!$E904)/H904,"")</f>
        <v>0</v>
      </c>
      <c r="Z904">
        <f>IF(AA904="","",IF(AND(ISNUMBER(Settings!$D$5),ISNUMBER(Settings!$E$5),IF(Settings!$D$5&lt;=Settings!$E$5,AND(AA904&gt;=Settings!$D$5,AA904&lt;Settings!$E$5),OR(AA904&gt;=Settings!$D$5,AA904&lt;Settings!$E$5))),Settings!$A$5,IF(AND(ISNUMBER(Settings!$D$6),ISNUMBER(Settings!$E$6),IF(Settings!$D$6&lt;=Settings!$E$6,AND(AA904&gt;=Settings!$D$6,AA904&lt;Settings!$E$6),OR(AA904&gt;=Settings!$D$6,AA904&lt;Settings!$E$6))),Settings!$A$6,IF(AND(ISNUMBER(Settings!$D$7),ISNUMBER(Settings!$E$7),IF(Settings!$D$7&lt;=Settings!$E$7,AND(AA904&gt;=Settings!$D$7,AA904&lt;Settings!$E$7),OR(AA904&gt;=Settings!$D$7,AA904&lt;Settings!$E$7))),Settings!$A$7,IF(AND(ISNUMBER(Settings!$D$8),ISNUMBER(Settings!$E$8),IF(Settings!$D$8&lt;=Settings!$E$8,AND(AA904&gt;=Settings!$D$8,AA904&lt;Settings!$E$8),OR(AA904&gt;=Settings!$D$8,AA904&lt;Settings!$E$8))),Settings!$A$8,IF(AND(ISNUMBER(Settings!$D$9),ISNUMBER(Settings!$E$9),IF(Settings!$D$9&lt;=Settings!$E$9,AND(AA904&gt;=Settings!$D$9,AA904&lt;Settings!$E$9),OR(AA904&gt;=Settings!$D$9,AA904&lt;Settings!$E$9))),Settings!$A$9,IF(AND(ISNUMBER(Settings!$D$10),ISNUMBER(Settings!$E$10),IF(Settings!$D$10&lt;=Settings!$E$10,AND(AA904&gt;=Settings!$D$10,AA904&lt;Settings!$E$10),OR(AA904&gt;=Settings!$D$10,AA904&lt;Settings!$E$10))),Settings!$A$10,"")))))))</f>
        <v>0</v>
      </c>
      <c r="AA904">
        <f>IF(AND(A904,ISNUMBER(Journal!$B904)),MOD(ROUND(MOD(Journal!$B904,1)*1440,0)-ROUND(Journal!$D$8*60,0),1440),"")</f>
        <v>0</v>
      </c>
      <c r="AB904">
        <f>IF(G904=1,"LONG",IF(G904=-1,"SHORT",""))</f>
        <v>0</v>
      </c>
      <c r="AC904">
        <f>AC903+IF(K904,1,0)</f>
        <v>0</v>
      </c>
      <c r="AD904">
        <f>IF(K904,AC904,"")</f>
        <v>0</v>
      </c>
      <c r="AE904">
        <f>J904="OPEN"</f>
        <v>0</v>
      </c>
      <c r="AF904">
        <f>AND(J904&lt;&gt;"",J904&lt;&gt;"OK",J904&lt;&gt;"OPEN")</f>
        <v>0</v>
      </c>
      <c r="AH904">
        <v>893</v>
      </c>
      <c r="AI904">
        <f>IF(AH904&gt;$AZ$11,"",IF(AH904=0,Journal!$D$3,INDEX($Q$11:$Q$1010,MATCH(AH904,$AD$11:$AD$1010,0))))</f>
        <v>0</v>
      </c>
      <c r="AJ904">
        <v>894</v>
      </c>
      <c r="AK904">
        <f>IF(AJ904&gt;$AZ$11,"",INDEX($P$11:$P$1010,MATCH(AJ904,$AD$11:$AD$1010,0)))</f>
        <v>0</v>
      </c>
    </row>
    <row r="905" spans="1:37">
      <c r="A905">
        <f>COUNTA(Journal!A905:M905)&gt;0</f>
        <v>0</v>
      </c>
      <c r="B905">
        <f>IF(Journal!$C905="",0,IFERROR(MATCH(Journal!$C905,Markets!$A$5:$A$154,0),0))</f>
        <v>0</v>
      </c>
      <c r="C905">
        <f>IF(B905&gt;0,INDEX(Markets!$C$5:$C$154,B905),"")</f>
        <v>0</v>
      </c>
      <c r="D905">
        <f>IF(B905&gt;0,INDEX(Markets!$F$5:$F$154,B905),"")</f>
        <v>0</v>
      </c>
      <c r="E905">
        <f>IF(B905&gt;0,IF(INDEX(Markets!$G$5:$G$154,B905)="",Journal!$D$4,INDEX(Markets!$G$5:$G$154,B905)),"")</f>
        <v>0</v>
      </c>
      <c r="F905">
        <f>IF(B905&gt;0,N(INDEX(Markets!$H$5:$H$154,B905)),0)</f>
        <v>0</v>
      </c>
      <c r="G905">
        <f>IF(Journal!$D905="LONG",1,IF(Journal!$D905="SHORT",-1,0))</f>
        <v>0</v>
      </c>
      <c r="H905">
        <f>IF(AND(ISNUMBER(Journal!$E905),ISNUMBER(Journal!$F905)),ABS(Journal!$E905-Journal!$F905),"")</f>
        <v>0</v>
      </c>
      <c r="I905">
        <f>IF(NOT(A905),"",IF(Journal!$C905="","INSTRUMENT MISSING",IF(B905=0,"UNKNOWN INSTRUMENT",IF(OR(NOT(ISNUMBER(C905)),NOT(ISNUMBER(D905))),"INSTRUMENT SPECS MISSING",IF(OR(C905&lt;=0,D905&lt;=0),"INSTRUMENT SPECS MISSING",IF(NOT(ISNUMBER(Journal!$E905)),"ENTRY MISSING",IF(NOT(ISNUMBER(Journal!$F905)),"SL MISSING",IF(Journal!$F905=Journal!$E905,"SL = ENTRY",IF(G905=0,"DIRECTION MISSING",IF(G905*(Journal!$E905-Journal!$F905)&lt;=0,"SL WRONG SIDE",IF(NOT(AND(ISNUMBER(Journal!$L905),Journal!$L905&gt;0)),IF(TRUE,"LOTS MISSING","RISK MISSING"),"")))))))))))</f>
        <v>0</v>
      </c>
      <c r="J905">
        <f>IF(NOT(A905),"",IF(I905&lt;&gt;"",I905,IF(AND(ISNUMBER(Journal!$G905),G905*(Journal!$G905-Journal!$E905)&lt;=0),"TP1 WRONG SIDE",IF(AND(ISNUMBER(Journal!$H905),G905*(Journal!$H905-Journal!$E905)&lt;=0),"TP2 WRONG SIDE",IF(AND(ISNUMBER(Journal!$I905),G905*(Journal!$I905-Journal!$E905)&lt;=0),"TP3 WRONG SIDE",IF(Journal!$K905="","OPEN",IF(AND(Journal!$M905&lt;&gt;"",OR(NOT(ISNUMBER(Journal!$M905)),Journal!$M905&lt;=0,Journal!$M905&gt;=1)),"TP1 % INVALID",IF(Journal!$K905="SL","OK",IF(Journal!$K905="TP",IF(ISNUMBER(Journal!$G905),"OK","TP1 MISSING"),IF(Journal!$K905="Manual exit",IF(ISNUMBER(Journal!$J905),"OK","MANUAL MISSING"),IF(Journal!$K905="TP1 + Breakeven",IF(ISNUMBER(Journal!$G905),"OK","TP1 MISSING"),IF(Journal!$K905="TP1 + Manual",IF(ISNUMBER(Journal!$G905),IF(ISNUMBER(Journal!$J905),"OK","MANUAL MISSING"),IF(ISNUMBER(Journal!$J905),"TP1 MISSING","TP1 &amp; MANUAL MISSING")),IF(Journal!$K905="Multiple TP",IF(ISNUMBER(Journal!$G905),IF(ISNUMBER(Journal!$H905),"OK","TP2 MISSING"),IF(ISNUMBER(Journal!$H905),"TP1 MISSING","TP1 &amp; TP2 MISSING")),"UNKNOWN OUTCOME")))))))))))))</f>
        <v>0</v>
      </c>
      <c r="K905">
        <f>J905="OK"</f>
        <v>0</v>
      </c>
      <c r="L905">
        <f>IF(ISNUMBER(Journal!$M905),Journal!$M905,0.5)</f>
        <v>0</v>
      </c>
      <c r="M905">
        <f>IF(NOT(K905),"",G905*IF(Journal!$K905="SL",Journal!$F905-Journal!$E905,IF(Journal!$K905="TP",Journal!$G905-Journal!$E905,IF(Journal!$K905="Manual exit",Journal!$J905-Journal!$E905,IF(Journal!$K905="TP1 + Breakeven",L905*(Journal!$G905-Journal!$E905),IF(Journal!$K905="TP1 + Manual",L905*(Journal!$G905-Journal!$E905)+(1-L905)*(Journal!$J905-Journal!$E905),(Journal!$G905+Journal!$H905+IF(ISNUMBER(Journal!$I905),Journal!$I905,0))/IF(ISNUMBER(Journal!$I905),3,2)-Journal!$E905))))))</f>
        <v>0</v>
      </c>
      <c r="N905">
        <f>IF(K905,Journal!$E905+G905*M905,"")</f>
        <v>0</v>
      </c>
      <c r="O905">
        <f>Q904</f>
        <v>0</v>
      </c>
      <c r="P905">
        <f>IF(OR(NOT(A905),I905&lt;&gt;""),"",Journal!$L905)</f>
        <v>0</v>
      </c>
      <c r="Q905">
        <f>O905+IF(K905,V905,0)</f>
        <v>0</v>
      </c>
      <c r="R905">
        <f>IF(P905="","",H905*P905*C905*D905)</f>
        <v>0</v>
      </c>
      <c r="S905">
        <f>IF(K905,M905*P905*C905*D905,"")</f>
        <v>0</v>
      </c>
      <c r="T905">
        <f>IF(K905,-IF(F905&gt;0,F905*Journal!$E905*P905*C905*D905,P905*E905),"")</f>
        <v>0</v>
      </c>
      <c r="U905">
        <f>IF(K905,IF(S905&gt;0,"W",IF(S905&lt;0,"L","B")),"")</f>
        <v>0</v>
      </c>
      <c r="V905">
        <f>IF(K905,S905+T905,"")</f>
        <v>0</v>
      </c>
      <c r="W905">
        <f>IF(K905,V905/O905,"")</f>
        <v>0</v>
      </c>
      <c r="X905">
        <f>IF(K905,M905/H905,"")</f>
        <v>0</v>
      </c>
      <c r="Y905">
        <f>IF(AND(OR(J905="OK",J905="OPEN"),ISNUMBER(Journal!$G905)),G905*(Journal!$G905-Journal!$E905)/H905,"")</f>
        <v>0</v>
      </c>
      <c r="Z905">
        <f>IF(AA905="","",IF(AND(ISNUMBER(Settings!$D$5),ISNUMBER(Settings!$E$5),IF(Settings!$D$5&lt;=Settings!$E$5,AND(AA905&gt;=Settings!$D$5,AA905&lt;Settings!$E$5),OR(AA905&gt;=Settings!$D$5,AA905&lt;Settings!$E$5))),Settings!$A$5,IF(AND(ISNUMBER(Settings!$D$6),ISNUMBER(Settings!$E$6),IF(Settings!$D$6&lt;=Settings!$E$6,AND(AA905&gt;=Settings!$D$6,AA905&lt;Settings!$E$6),OR(AA905&gt;=Settings!$D$6,AA905&lt;Settings!$E$6))),Settings!$A$6,IF(AND(ISNUMBER(Settings!$D$7),ISNUMBER(Settings!$E$7),IF(Settings!$D$7&lt;=Settings!$E$7,AND(AA905&gt;=Settings!$D$7,AA905&lt;Settings!$E$7),OR(AA905&gt;=Settings!$D$7,AA905&lt;Settings!$E$7))),Settings!$A$7,IF(AND(ISNUMBER(Settings!$D$8),ISNUMBER(Settings!$E$8),IF(Settings!$D$8&lt;=Settings!$E$8,AND(AA905&gt;=Settings!$D$8,AA905&lt;Settings!$E$8),OR(AA905&gt;=Settings!$D$8,AA905&lt;Settings!$E$8))),Settings!$A$8,IF(AND(ISNUMBER(Settings!$D$9),ISNUMBER(Settings!$E$9),IF(Settings!$D$9&lt;=Settings!$E$9,AND(AA905&gt;=Settings!$D$9,AA905&lt;Settings!$E$9),OR(AA905&gt;=Settings!$D$9,AA905&lt;Settings!$E$9))),Settings!$A$9,IF(AND(ISNUMBER(Settings!$D$10),ISNUMBER(Settings!$E$10),IF(Settings!$D$10&lt;=Settings!$E$10,AND(AA905&gt;=Settings!$D$10,AA905&lt;Settings!$E$10),OR(AA905&gt;=Settings!$D$10,AA905&lt;Settings!$E$10))),Settings!$A$10,"")))))))</f>
        <v>0</v>
      </c>
      <c r="AA905">
        <f>IF(AND(A905,ISNUMBER(Journal!$B905)),MOD(ROUND(MOD(Journal!$B905,1)*1440,0)-ROUND(Journal!$D$8*60,0),1440),"")</f>
        <v>0</v>
      </c>
      <c r="AB905">
        <f>IF(G905=1,"LONG",IF(G905=-1,"SHORT",""))</f>
        <v>0</v>
      </c>
      <c r="AC905">
        <f>AC904+IF(K905,1,0)</f>
        <v>0</v>
      </c>
      <c r="AD905">
        <f>IF(K905,AC905,"")</f>
        <v>0</v>
      </c>
      <c r="AE905">
        <f>J905="OPEN"</f>
        <v>0</v>
      </c>
      <c r="AF905">
        <f>AND(J905&lt;&gt;"",J905&lt;&gt;"OK",J905&lt;&gt;"OPEN")</f>
        <v>0</v>
      </c>
      <c r="AH905">
        <v>894</v>
      </c>
      <c r="AI905">
        <f>IF(AH905&gt;$AZ$11,"",IF(AH905=0,Journal!$D$3,INDEX($Q$11:$Q$1010,MATCH(AH905,$AD$11:$AD$1010,0))))</f>
        <v>0</v>
      </c>
      <c r="AJ905">
        <v>895</v>
      </c>
      <c r="AK905">
        <f>IF(AJ905&gt;$AZ$11,"",INDEX($P$11:$P$1010,MATCH(AJ905,$AD$11:$AD$1010,0)))</f>
        <v>0</v>
      </c>
    </row>
    <row r="906" spans="1:37">
      <c r="A906">
        <f>COUNTA(Journal!A906:M906)&gt;0</f>
        <v>0</v>
      </c>
      <c r="B906">
        <f>IF(Journal!$C906="",0,IFERROR(MATCH(Journal!$C906,Markets!$A$5:$A$154,0),0))</f>
        <v>0</v>
      </c>
      <c r="C906">
        <f>IF(B906&gt;0,INDEX(Markets!$C$5:$C$154,B906),"")</f>
        <v>0</v>
      </c>
      <c r="D906">
        <f>IF(B906&gt;0,INDEX(Markets!$F$5:$F$154,B906),"")</f>
        <v>0</v>
      </c>
      <c r="E906">
        <f>IF(B906&gt;0,IF(INDEX(Markets!$G$5:$G$154,B906)="",Journal!$D$4,INDEX(Markets!$G$5:$G$154,B906)),"")</f>
        <v>0</v>
      </c>
      <c r="F906">
        <f>IF(B906&gt;0,N(INDEX(Markets!$H$5:$H$154,B906)),0)</f>
        <v>0</v>
      </c>
      <c r="G906">
        <f>IF(Journal!$D906="LONG",1,IF(Journal!$D906="SHORT",-1,0))</f>
        <v>0</v>
      </c>
      <c r="H906">
        <f>IF(AND(ISNUMBER(Journal!$E906),ISNUMBER(Journal!$F906)),ABS(Journal!$E906-Journal!$F906),"")</f>
        <v>0</v>
      </c>
      <c r="I906">
        <f>IF(NOT(A906),"",IF(Journal!$C906="","INSTRUMENT MISSING",IF(B906=0,"UNKNOWN INSTRUMENT",IF(OR(NOT(ISNUMBER(C906)),NOT(ISNUMBER(D906))),"INSTRUMENT SPECS MISSING",IF(OR(C906&lt;=0,D906&lt;=0),"INSTRUMENT SPECS MISSING",IF(NOT(ISNUMBER(Journal!$E906)),"ENTRY MISSING",IF(NOT(ISNUMBER(Journal!$F906)),"SL MISSING",IF(Journal!$F906=Journal!$E906,"SL = ENTRY",IF(G906=0,"DIRECTION MISSING",IF(G906*(Journal!$E906-Journal!$F906)&lt;=0,"SL WRONG SIDE",IF(NOT(AND(ISNUMBER(Journal!$L906),Journal!$L906&gt;0)),IF(TRUE,"LOTS MISSING","RISK MISSING"),"")))))))))))</f>
        <v>0</v>
      </c>
      <c r="J906">
        <f>IF(NOT(A906),"",IF(I906&lt;&gt;"",I906,IF(AND(ISNUMBER(Journal!$G906),G906*(Journal!$G906-Journal!$E906)&lt;=0),"TP1 WRONG SIDE",IF(AND(ISNUMBER(Journal!$H906),G906*(Journal!$H906-Journal!$E906)&lt;=0),"TP2 WRONG SIDE",IF(AND(ISNUMBER(Journal!$I906),G906*(Journal!$I906-Journal!$E906)&lt;=0),"TP3 WRONG SIDE",IF(Journal!$K906="","OPEN",IF(AND(Journal!$M906&lt;&gt;"",OR(NOT(ISNUMBER(Journal!$M906)),Journal!$M906&lt;=0,Journal!$M906&gt;=1)),"TP1 % INVALID",IF(Journal!$K906="SL","OK",IF(Journal!$K906="TP",IF(ISNUMBER(Journal!$G906),"OK","TP1 MISSING"),IF(Journal!$K906="Manual exit",IF(ISNUMBER(Journal!$J906),"OK","MANUAL MISSING"),IF(Journal!$K906="TP1 + Breakeven",IF(ISNUMBER(Journal!$G906),"OK","TP1 MISSING"),IF(Journal!$K906="TP1 + Manual",IF(ISNUMBER(Journal!$G906),IF(ISNUMBER(Journal!$J906),"OK","MANUAL MISSING"),IF(ISNUMBER(Journal!$J906),"TP1 MISSING","TP1 &amp; MANUAL MISSING")),IF(Journal!$K906="Multiple TP",IF(ISNUMBER(Journal!$G906),IF(ISNUMBER(Journal!$H906),"OK","TP2 MISSING"),IF(ISNUMBER(Journal!$H906),"TP1 MISSING","TP1 &amp; TP2 MISSING")),"UNKNOWN OUTCOME")))))))))))))</f>
        <v>0</v>
      </c>
      <c r="K906">
        <f>J906="OK"</f>
        <v>0</v>
      </c>
      <c r="L906">
        <f>IF(ISNUMBER(Journal!$M906),Journal!$M906,0.5)</f>
        <v>0</v>
      </c>
      <c r="M906">
        <f>IF(NOT(K906),"",G906*IF(Journal!$K906="SL",Journal!$F906-Journal!$E906,IF(Journal!$K906="TP",Journal!$G906-Journal!$E906,IF(Journal!$K906="Manual exit",Journal!$J906-Journal!$E906,IF(Journal!$K906="TP1 + Breakeven",L906*(Journal!$G906-Journal!$E906),IF(Journal!$K906="TP1 + Manual",L906*(Journal!$G906-Journal!$E906)+(1-L906)*(Journal!$J906-Journal!$E906),(Journal!$G906+Journal!$H906+IF(ISNUMBER(Journal!$I906),Journal!$I906,0))/IF(ISNUMBER(Journal!$I906),3,2)-Journal!$E906))))))</f>
        <v>0</v>
      </c>
      <c r="N906">
        <f>IF(K906,Journal!$E906+G906*M906,"")</f>
        <v>0</v>
      </c>
      <c r="O906">
        <f>Q905</f>
        <v>0</v>
      </c>
      <c r="P906">
        <f>IF(OR(NOT(A906),I906&lt;&gt;""),"",Journal!$L906)</f>
        <v>0</v>
      </c>
      <c r="Q906">
        <f>O906+IF(K906,V906,0)</f>
        <v>0</v>
      </c>
      <c r="R906">
        <f>IF(P906="","",H906*P906*C906*D906)</f>
        <v>0</v>
      </c>
      <c r="S906">
        <f>IF(K906,M906*P906*C906*D906,"")</f>
        <v>0</v>
      </c>
      <c r="T906">
        <f>IF(K906,-IF(F906&gt;0,F906*Journal!$E906*P906*C906*D906,P906*E906),"")</f>
        <v>0</v>
      </c>
      <c r="U906">
        <f>IF(K906,IF(S906&gt;0,"W",IF(S906&lt;0,"L","B")),"")</f>
        <v>0</v>
      </c>
      <c r="V906">
        <f>IF(K906,S906+T906,"")</f>
        <v>0</v>
      </c>
      <c r="W906">
        <f>IF(K906,V906/O906,"")</f>
        <v>0</v>
      </c>
      <c r="X906">
        <f>IF(K906,M906/H906,"")</f>
        <v>0</v>
      </c>
      <c r="Y906">
        <f>IF(AND(OR(J906="OK",J906="OPEN"),ISNUMBER(Journal!$G906)),G906*(Journal!$G906-Journal!$E906)/H906,"")</f>
        <v>0</v>
      </c>
      <c r="Z906">
        <f>IF(AA906="","",IF(AND(ISNUMBER(Settings!$D$5),ISNUMBER(Settings!$E$5),IF(Settings!$D$5&lt;=Settings!$E$5,AND(AA906&gt;=Settings!$D$5,AA906&lt;Settings!$E$5),OR(AA906&gt;=Settings!$D$5,AA906&lt;Settings!$E$5))),Settings!$A$5,IF(AND(ISNUMBER(Settings!$D$6),ISNUMBER(Settings!$E$6),IF(Settings!$D$6&lt;=Settings!$E$6,AND(AA906&gt;=Settings!$D$6,AA906&lt;Settings!$E$6),OR(AA906&gt;=Settings!$D$6,AA906&lt;Settings!$E$6))),Settings!$A$6,IF(AND(ISNUMBER(Settings!$D$7),ISNUMBER(Settings!$E$7),IF(Settings!$D$7&lt;=Settings!$E$7,AND(AA906&gt;=Settings!$D$7,AA906&lt;Settings!$E$7),OR(AA906&gt;=Settings!$D$7,AA906&lt;Settings!$E$7))),Settings!$A$7,IF(AND(ISNUMBER(Settings!$D$8),ISNUMBER(Settings!$E$8),IF(Settings!$D$8&lt;=Settings!$E$8,AND(AA906&gt;=Settings!$D$8,AA906&lt;Settings!$E$8),OR(AA906&gt;=Settings!$D$8,AA906&lt;Settings!$E$8))),Settings!$A$8,IF(AND(ISNUMBER(Settings!$D$9),ISNUMBER(Settings!$E$9),IF(Settings!$D$9&lt;=Settings!$E$9,AND(AA906&gt;=Settings!$D$9,AA906&lt;Settings!$E$9),OR(AA906&gt;=Settings!$D$9,AA906&lt;Settings!$E$9))),Settings!$A$9,IF(AND(ISNUMBER(Settings!$D$10),ISNUMBER(Settings!$E$10),IF(Settings!$D$10&lt;=Settings!$E$10,AND(AA906&gt;=Settings!$D$10,AA906&lt;Settings!$E$10),OR(AA906&gt;=Settings!$D$10,AA906&lt;Settings!$E$10))),Settings!$A$10,"")))))))</f>
        <v>0</v>
      </c>
      <c r="AA906">
        <f>IF(AND(A906,ISNUMBER(Journal!$B906)),MOD(ROUND(MOD(Journal!$B906,1)*1440,0)-ROUND(Journal!$D$8*60,0),1440),"")</f>
        <v>0</v>
      </c>
      <c r="AB906">
        <f>IF(G906=1,"LONG",IF(G906=-1,"SHORT",""))</f>
        <v>0</v>
      </c>
      <c r="AC906">
        <f>AC905+IF(K906,1,0)</f>
        <v>0</v>
      </c>
      <c r="AD906">
        <f>IF(K906,AC906,"")</f>
        <v>0</v>
      </c>
      <c r="AE906">
        <f>J906="OPEN"</f>
        <v>0</v>
      </c>
      <c r="AF906">
        <f>AND(J906&lt;&gt;"",J906&lt;&gt;"OK",J906&lt;&gt;"OPEN")</f>
        <v>0</v>
      </c>
      <c r="AH906">
        <v>895</v>
      </c>
      <c r="AI906">
        <f>IF(AH906&gt;$AZ$11,"",IF(AH906=0,Journal!$D$3,INDEX($Q$11:$Q$1010,MATCH(AH906,$AD$11:$AD$1010,0))))</f>
        <v>0</v>
      </c>
      <c r="AJ906">
        <v>896</v>
      </c>
      <c r="AK906">
        <f>IF(AJ906&gt;$AZ$11,"",INDEX($P$11:$P$1010,MATCH(AJ906,$AD$11:$AD$1010,0)))</f>
        <v>0</v>
      </c>
    </row>
    <row r="907" spans="1:37">
      <c r="A907">
        <f>COUNTA(Journal!A907:M907)&gt;0</f>
        <v>0</v>
      </c>
      <c r="B907">
        <f>IF(Journal!$C907="",0,IFERROR(MATCH(Journal!$C907,Markets!$A$5:$A$154,0),0))</f>
        <v>0</v>
      </c>
      <c r="C907">
        <f>IF(B907&gt;0,INDEX(Markets!$C$5:$C$154,B907),"")</f>
        <v>0</v>
      </c>
      <c r="D907">
        <f>IF(B907&gt;0,INDEX(Markets!$F$5:$F$154,B907),"")</f>
        <v>0</v>
      </c>
      <c r="E907">
        <f>IF(B907&gt;0,IF(INDEX(Markets!$G$5:$G$154,B907)="",Journal!$D$4,INDEX(Markets!$G$5:$G$154,B907)),"")</f>
        <v>0</v>
      </c>
      <c r="F907">
        <f>IF(B907&gt;0,N(INDEX(Markets!$H$5:$H$154,B907)),0)</f>
        <v>0</v>
      </c>
      <c r="G907">
        <f>IF(Journal!$D907="LONG",1,IF(Journal!$D907="SHORT",-1,0))</f>
        <v>0</v>
      </c>
      <c r="H907">
        <f>IF(AND(ISNUMBER(Journal!$E907),ISNUMBER(Journal!$F907)),ABS(Journal!$E907-Journal!$F907),"")</f>
        <v>0</v>
      </c>
      <c r="I907">
        <f>IF(NOT(A907),"",IF(Journal!$C907="","INSTRUMENT MISSING",IF(B907=0,"UNKNOWN INSTRUMENT",IF(OR(NOT(ISNUMBER(C907)),NOT(ISNUMBER(D907))),"INSTRUMENT SPECS MISSING",IF(OR(C907&lt;=0,D907&lt;=0),"INSTRUMENT SPECS MISSING",IF(NOT(ISNUMBER(Journal!$E907)),"ENTRY MISSING",IF(NOT(ISNUMBER(Journal!$F907)),"SL MISSING",IF(Journal!$F907=Journal!$E907,"SL = ENTRY",IF(G907=0,"DIRECTION MISSING",IF(G907*(Journal!$E907-Journal!$F907)&lt;=0,"SL WRONG SIDE",IF(NOT(AND(ISNUMBER(Journal!$L907),Journal!$L907&gt;0)),IF(TRUE,"LOTS MISSING","RISK MISSING"),"")))))))))))</f>
        <v>0</v>
      </c>
      <c r="J907">
        <f>IF(NOT(A907),"",IF(I907&lt;&gt;"",I907,IF(AND(ISNUMBER(Journal!$G907),G907*(Journal!$G907-Journal!$E907)&lt;=0),"TP1 WRONG SIDE",IF(AND(ISNUMBER(Journal!$H907),G907*(Journal!$H907-Journal!$E907)&lt;=0),"TP2 WRONG SIDE",IF(AND(ISNUMBER(Journal!$I907),G907*(Journal!$I907-Journal!$E907)&lt;=0),"TP3 WRONG SIDE",IF(Journal!$K907="","OPEN",IF(AND(Journal!$M907&lt;&gt;"",OR(NOT(ISNUMBER(Journal!$M907)),Journal!$M907&lt;=0,Journal!$M907&gt;=1)),"TP1 % INVALID",IF(Journal!$K907="SL","OK",IF(Journal!$K907="TP",IF(ISNUMBER(Journal!$G907),"OK","TP1 MISSING"),IF(Journal!$K907="Manual exit",IF(ISNUMBER(Journal!$J907),"OK","MANUAL MISSING"),IF(Journal!$K907="TP1 + Breakeven",IF(ISNUMBER(Journal!$G907),"OK","TP1 MISSING"),IF(Journal!$K907="TP1 + Manual",IF(ISNUMBER(Journal!$G907),IF(ISNUMBER(Journal!$J907),"OK","MANUAL MISSING"),IF(ISNUMBER(Journal!$J907),"TP1 MISSING","TP1 &amp; MANUAL MISSING")),IF(Journal!$K907="Multiple TP",IF(ISNUMBER(Journal!$G907),IF(ISNUMBER(Journal!$H907),"OK","TP2 MISSING"),IF(ISNUMBER(Journal!$H907),"TP1 MISSING","TP1 &amp; TP2 MISSING")),"UNKNOWN OUTCOME")))))))))))))</f>
        <v>0</v>
      </c>
      <c r="K907">
        <f>J907="OK"</f>
        <v>0</v>
      </c>
      <c r="L907">
        <f>IF(ISNUMBER(Journal!$M907),Journal!$M907,0.5)</f>
        <v>0</v>
      </c>
      <c r="M907">
        <f>IF(NOT(K907),"",G907*IF(Journal!$K907="SL",Journal!$F907-Journal!$E907,IF(Journal!$K907="TP",Journal!$G907-Journal!$E907,IF(Journal!$K907="Manual exit",Journal!$J907-Journal!$E907,IF(Journal!$K907="TP1 + Breakeven",L907*(Journal!$G907-Journal!$E907),IF(Journal!$K907="TP1 + Manual",L907*(Journal!$G907-Journal!$E907)+(1-L907)*(Journal!$J907-Journal!$E907),(Journal!$G907+Journal!$H907+IF(ISNUMBER(Journal!$I907),Journal!$I907,0))/IF(ISNUMBER(Journal!$I907),3,2)-Journal!$E907))))))</f>
        <v>0</v>
      </c>
      <c r="N907">
        <f>IF(K907,Journal!$E907+G907*M907,"")</f>
        <v>0</v>
      </c>
      <c r="O907">
        <f>Q906</f>
        <v>0</v>
      </c>
      <c r="P907">
        <f>IF(OR(NOT(A907),I907&lt;&gt;""),"",Journal!$L907)</f>
        <v>0</v>
      </c>
      <c r="Q907">
        <f>O907+IF(K907,V907,0)</f>
        <v>0</v>
      </c>
      <c r="R907">
        <f>IF(P907="","",H907*P907*C907*D907)</f>
        <v>0</v>
      </c>
      <c r="S907">
        <f>IF(K907,M907*P907*C907*D907,"")</f>
        <v>0</v>
      </c>
      <c r="T907">
        <f>IF(K907,-IF(F907&gt;0,F907*Journal!$E907*P907*C907*D907,P907*E907),"")</f>
        <v>0</v>
      </c>
      <c r="U907">
        <f>IF(K907,IF(S907&gt;0,"W",IF(S907&lt;0,"L","B")),"")</f>
        <v>0</v>
      </c>
      <c r="V907">
        <f>IF(K907,S907+T907,"")</f>
        <v>0</v>
      </c>
      <c r="W907">
        <f>IF(K907,V907/O907,"")</f>
        <v>0</v>
      </c>
      <c r="X907">
        <f>IF(K907,M907/H907,"")</f>
        <v>0</v>
      </c>
      <c r="Y907">
        <f>IF(AND(OR(J907="OK",J907="OPEN"),ISNUMBER(Journal!$G907)),G907*(Journal!$G907-Journal!$E907)/H907,"")</f>
        <v>0</v>
      </c>
      <c r="Z907">
        <f>IF(AA907="","",IF(AND(ISNUMBER(Settings!$D$5),ISNUMBER(Settings!$E$5),IF(Settings!$D$5&lt;=Settings!$E$5,AND(AA907&gt;=Settings!$D$5,AA907&lt;Settings!$E$5),OR(AA907&gt;=Settings!$D$5,AA907&lt;Settings!$E$5))),Settings!$A$5,IF(AND(ISNUMBER(Settings!$D$6),ISNUMBER(Settings!$E$6),IF(Settings!$D$6&lt;=Settings!$E$6,AND(AA907&gt;=Settings!$D$6,AA907&lt;Settings!$E$6),OR(AA907&gt;=Settings!$D$6,AA907&lt;Settings!$E$6))),Settings!$A$6,IF(AND(ISNUMBER(Settings!$D$7),ISNUMBER(Settings!$E$7),IF(Settings!$D$7&lt;=Settings!$E$7,AND(AA907&gt;=Settings!$D$7,AA907&lt;Settings!$E$7),OR(AA907&gt;=Settings!$D$7,AA907&lt;Settings!$E$7))),Settings!$A$7,IF(AND(ISNUMBER(Settings!$D$8),ISNUMBER(Settings!$E$8),IF(Settings!$D$8&lt;=Settings!$E$8,AND(AA907&gt;=Settings!$D$8,AA907&lt;Settings!$E$8),OR(AA907&gt;=Settings!$D$8,AA907&lt;Settings!$E$8))),Settings!$A$8,IF(AND(ISNUMBER(Settings!$D$9),ISNUMBER(Settings!$E$9),IF(Settings!$D$9&lt;=Settings!$E$9,AND(AA907&gt;=Settings!$D$9,AA907&lt;Settings!$E$9),OR(AA907&gt;=Settings!$D$9,AA907&lt;Settings!$E$9))),Settings!$A$9,IF(AND(ISNUMBER(Settings!$D$10),ISNUMBER(Settings!$E$10),IF(Settings!$D$10&lt;=Settings!$E$10,AND(AA907&gt;=Settings!$D$10,AA907&lt;Settings!$E$10),OR(AA907&gt;=Settings!$D$10,AA907&lt;Settings!$E$10))),Settings!$A$10,"")))))))</f>
        <v>0</v>
      </c>
      <c r="AA907">
        <f>IF(AND(A907,ISNUMBER(Journal!$B907)),MOD(ROUND(MOD(Journal!$B907,1)*1440,0)-ROUND(Journal!$D$8*60,0),1440),"")</f>
        <v>0</v>
      </c>
      <c r="AB907">
        <f>IF(G907=1,"LONG",IF(G907=-1,"SHORT",""))</f>
        <v>0</v>
      </c>
      <c r="AC907">
        <f>AC906+IF(K907,1,0)</f>
        <v>0</v>
      </c>
      <c r="AD907">
        <f>IF(K907,AC907,"")</f>
        <v>0</v>
      </c>
      <c r="AE907">
        <f>J907="OPEN"</f>
        <v>0</v>
      </c>
      <c r="AF907">
        <f>AND(J907&lt;&gt;"",J907&lt;&gt;"OK",J907&lt;&gt;"OPEN")</f>
        <v>0</v>
      </c>
      <c r="AH907">
        <v>896</v>
      </c>
      <c r="AI907">
        <f>IF(AH907&gt;$AZ$11,"",IF(AH907=0,Journal!$D$3,INDEX($Q$11:$Q$1010,MATCH(AH907,$AD$11:$AD$1010,0))))</f>
        <v>0</v>
      </c>
      <c r="AJ907">
        <v>897</v>
      </c>
      <c r="AK907">
        <f>IF(AJ907&gt;$AZ$11,"",INDEX($P$11:$P$1010,MATCH(AJ907,$AD$11:$AD$1010,0)))</f>
        <v>0</v>
      </c>
    </row>
    <row r="908" spans="1:37">
      <c r="A908">
        <f>COUNTA(Journal!A908:M908)&gt;0</f>
        <v>0</v>
      </c>
      <c r="B908">
        <f>IF(Journal!$C908="",0,IFERROR(MATCH(Journal!$C908,Markets!$A$5:$A$154,0),0))</f>
        <v>0</v>
      </c>
      <c r="C908">
        <f>IF(B908&gt;0,INDEX(Markets!$C$5:$C$154,B908),"")</f>
        <v>0</v>
      </c>
      <c r="D908">
        <f>IF(B908&gt;0,INDEX(Markets!$F$5:$F$154,B908),"")</f>
        <v>0</v>
      </c>
      <c r="E908">
        <f>IF(B908&gt;0,IF(INDEX(Markets!$G$5:$G$154,B908)="",Journal!$D$4,INDEX(Markets!$G$5:$G$154,B908)),"")</f>
        <v>0</v>
      </c>
      <c r="F908">
        <f>IF(B908&gt;0,N(INDEX(Markets!$H$5:$H$154,B908)),0)</f>
        <v>0</v>
      </c>
      <c r="G908">
        <f>IF(Journal!$D908="LONG",1,IF(Journal!$D908="SHORT",-1,0))</f>
        <v>0</v>
      </c>
      <c r="H908">
        <f>IF(AND(ISNUMBER(Journal!$E908),ISNUMBER(Journal!$F908)),ABS(Journal!$E908-Journal!$F908),"")</f>
        <v>0</v>
      </c>
      <c r="I908">
        <f>IF(NOT(A908),"",IF(Journal!$C908="","INSTRUMENT MISSING",IF(B908=0,"UNKNOWN INSTRUMENT",IF(OR(NOT(ISNUMBER(C908)),NOT(ISNUMBER(D908))),"INSTRUMENT SPECS MISSING",IF(OR(C908&lt;=0,D908&lt;=0),"INSTRUMENT SPECS MISSING",IF(NOT(ISNUMBER(Journal!$E908)),"ENTRY MISSING",IF(NOT(ISNUMBER(Journal!$F908)),"SL MISSING",IF(Journal!$F908=Journal!$E908,"SL = ENTRY",IF(G908=0,"DIRECTION MISSING",IF(G908*(Journal!$E908-Journal!$F908)&lt;=0,"SL WRONG SIDE",IF(NOT(AND(ISNUMBER(Journal!$L908),Journal!$L908&gt;0)),IF(TRUE,"LOTS MISSING","RISK MISSING"),"")))))))))))</f>
        <v>0</v>
      </c>
      <c r="J908">
        <f>IF(NOT(A908),"",IF(I908&lt;&gt;"",I908,IF(AND(ISNUMBER(Journal!$G908),G908*(Journal!$G908-Journal!$E908)&lt;=0),"TP1 WRONG SIDE",IF(AND(ISNUMBER(Journal!$H908),G908*(Journal!$H908-Journal!$E908)&lt;=0),"TP2 WRONG SIDE",IF(AND(ISNUMBER(Journal!$I908),G908*(Journal!$I908-Journal!$E908)&lt;=0),"TP3 WRONG SIDE",IF(Journal!$K908="","OPEN",IF(AND(Journal!$M908&lt;&gt;"",OR(NOT(ISNUMBER(Journal!$M908)),Journal!$M908&lt;=0,Journal!$M908&gt;=1)),"TP1 % INVALID",IF(Journal!$K908="SL","OK",IF(Journal!$K908="TP",IF(ISNUMBER(Journal!$G908),"OK","TP1 MISSING"),IF(Journal!$K908="Manual exit",IF(ISNUMBER(Journal!$J908),"OK","MANUAL MISSING"),IF(Journal!$K908="TP1 + Breakeven",IF(ISNUMBER(Journal!$G908),"OK","TP1 MISSING"),IF(Journal!$K908="TP1 + Manual",IF(ISNUMBER(Journal!$G908),IF(ISNUMBER(Journal!$J908),"OK","MANUAL MISSING"),IF(ISNUMBER(Journal!$J908),"TP1 MISSING","TP1 &amp; MANUAL MISSING")),IF(Journal!$K908="Multiple TP",IF(ISNUMBER(Journal!$G908),IF(ISNUMBER(Journal!$H908),"OK","TP2 MISSING"),IF(ISNUMBER(Journal!$H908),"TP1 MISSING","TP1 &amp; TP2 MISSING")),"UNKNOWN OUTCOME")))))))))))))</f>
        <v>0</v>
      </c>
      <c r="K908">
        <f>J908="OK"</f>
        <v>0</v>
      </c>
      <c r="L908">
        <f>IF(ISNUMBER(Journal!$M908),Journal!$M908,0.5)</f>
        <v>0</v>
      </c>
      <c r="M908">
        <f>IF(NOT(K908),"",G908*IF(Journal!$K908="SL",Journal!$F908-Journal!$E908,IF(Journal!$K908="TP",Journal!$G908-Journal!$E908,IF(Journal!$K908="Manual exit",Journal!$J908-Journal!$E908,IF(Journal!$K908="TP1 + Breakeven",L908*(Journal!$G908-Journal!$E908),IF(Journal!$K908="TP1 + Manual",L908*(Journal!$G908-Journal!$E908)+(1-L908)*(Journal!$J908-Journal!$E908),(Journal!$G908+Journal!$H908+IF(ISNUMBER(Journal!$I908),Journal!$I908,0))/IF(ISNUMBER(Journal!$I908),3,2)-Journal!$E908))))))</f>
        <v>0</v>
      </c>
      <c r="N908">
        <f>IF(K908,Journal!$E908+G908*M908,"")</f>
        <v>0</v>
      </c>
      <c r="O908">
        <f>Q907</f>
        <v>0</v>
      </c>
      <c r="P908">
        <f>IF(OR(NOT(A908),I908&lt;&gt;""),"",Journal!$L908)</f>
        <v>0</v>
      </c>
      <c r="Q908">
        <f>O908+IF(K908,V908,0)</f>
        <v>0</v>
      </c>
      <c r="R908">
        <f>IF(P908="","",H908*P908*C908*D908)</f>
        <v>0</v>
      </c>
      <c r="S908">
        <f>IF(K908,M908*P908*C908*D908,"")</f>
        <v>0</v>
      </c>
      <c r="T908">
        <f>IF(K908,-IF(F908&gt;0,F908*Journal!$E908*P908*C908*D908,P908*E908),"")</f>
        <v>0</v>
      </c>
      <c r="U908">
        <f>IF(K908,IF(S908&gt;0,"W",IF(S908&lt;0,"L","B")),"")</f>
        <v>0</v>
      </c>
      <c r="V908">
        <f>IF(K908,S908+T908,"")</f>
        <v>0</v>
      </c>
      <c r="W908">
        <f>IF(K908,V908/O908,"")</f>
        <v>0</v>
      </c>
      <c r="X908">
        <f>IF(K908,M908/H908,"")</f>
        <v>0</v>
      </c>
      <c r="Y908">
        <f>IF(AND(OR(J908="OK",J908="OPEN"),ISNUMBER(Journal!$G908)),G908*(Journal!$G908-Journal!$E908)/H908,"")</f>
        <v>0</v>
      </c>
      <c r="Z908">
        <f>IF(AA908="","",IF(AND(ISNUMBER(Settings!$D$5),ISNUMBER(Settings!$E$5),IF(Settings!$D$5&lt;=Settings!$E$5,AND(AA908&gt;=Settings!$D$5,AA908&lt;Settings!$E$5),OR(AA908&gt;=Settings!$D$5,AA908&lt;Settings!$E$5))),Settings!$A$5,IF(AND(ISNUMBER(Settings!$D$6),ISNUMBER(Settings!$E$6),IF(Settings!$D$6&lt;=Settings!$E$6,AND(AA908&gt;=Settings!$D$6,AA908&lt;Settings!$E$6),OR(AA908&gt;=Settings!$D$6,AA908&lt;Settings!$E$6))),Settings!$A$6,IF(AND(ISNUMBER(Settings!$D$7),ISNUMBER(Settings!$E$7),IF(Settings!$D$7&lt;=Settings!$E$7,AND(AA908&gt;=Settings!$D$7,AA908&lt;Settings!$E$7),OR(AA908&gt;=Settings!$D$7,AA908&lt;Settings!$E$7))),Settings!$A$7,IF(AND(ISNUMBER(Settings!$D$8),ISNUMBER(Settings!$E$8),IF(Settings!$D$8&lt;=Settings!$E$8,AND(AA908&gt;=Settings!$D$8,AA908&lt;Settings!$E$8),OR(AA908&gt;=Settings!$D$8,AA908&lt;Settings!$E$8))),Settings!$A$8,IF(AND(ISNUMBER(Settings!$D$9),ISNUMBER(Settings!$E$9),IF(Settings!$D$9&lt;=Settings!$E$9,AND(AA908&gt;=Settings!$D$9,AA908&lt;Settings!$E$9),OR(AA908&gt;=Settings!$D$9,AA908&lt;Settings!$E$9))),Settings!$A$9,IF(AND(ISNUMBER(Settings!$D$10),ISNUMBER(Settings!$E$10),IF(Settings!$D$10&lt;=Settings!$E$10,AND(AA908&gt;=Settings!$D$10,AA908&lt;Settings!$E$10),OR(AA908&gt;=Settings!$D$10,AA908&lt;Settings!$E$10))),Settings!$A$10,"")))))))</f>
        <v>0</v>
      </c>
      <c r="AA908">
        <f>IF(AND(A908,ISNUMBER(Journal!$B908)),MOD(ROUND(MOD(Journal!$B908,1)*1440,0)-ROUND(Journal!$D$8*60,0),1440),"")</f>
        <v>0</v>
      </c>
      <c r="AB908">
        <f>IF(G908=1,"LONG",IF(G908=-1,"SHORT",""))</f>
        <v>0</v>
      </c>
      <c r="AC908">
        <f>AC907+IF(K908,1,0)</f>
        <v>0</v>
      </c>
      <c r="AD908">
        <f>IF(K908,AC908,"")</f>
        <v>0</v>
      </c>
      <c r="AE908">
        <f>J908="OPEN"</f>
        <v>0</v>
      </c>
      <c r="AF908">
        <f>AND(J908&lt;&gt;"",J908&lt;&gt;"OK",J908&lt;&gt;"OPEN")</f>
        <v>0</v>
      </c>
      <c r="AH908">
        <v>897</v>
      </c>
      <c r="AI908">
        <f>IF(AH908&gt;$AZ$11,"",IF(AH908=0,Journal!$D$3,INDEX($Q$11:$Q$1010,MATCH(AH908,$AD$11:$AD$1010,0))))</f>
        <v>0</v>
      </c>
      <c r="AJ908">
        <v>898</v>
      </c>
      <c r="AK908">
        <f>IF(AJ908&gt;$AZ$11,"",INDEX($P$11:$P$1010,MATCH(AJ908,$AD$11:$AD$1010,0)))</f>
        <v>0</v>
      </c>
    </row>
    <row r="909" spans="1:37">
      <c r="A909">
        <f>COUNTA(Journal!A909:M909)&gt;0</f>
        <v>0</v>
      </c>
      <c r="B909">
        <f>IF(Journal!$C909="",0,IFERROR(MATCH(Journal!$C909,Markets!$A$5:$A$154,0),0))</f>
        <v>0</v>
      </c>
      <c r="C909">
        <f>IF(B909&gt;0,INDEX(Markets!$C$5:$C$154,B909),"")</f>
        <v>0</v>
      </c>
      <c r="D909">
        <f>IF(B909&gt;0,INDEX(Markets!$F$5:$F$154,B909),"")</f>
        <v>0</v>
      </c>
      <c r="E909">
        <f>IF(B909&gt;0,IF(INDEX(Markets!$G$5:$G$154,B909)="",Journal!$D$4,INDEX(Markets!$G$5:$G$154,B909)),"")</f>
        <v>0</v>
      </c>
      <c r="F909">
        <f>IF(B909&gt;0,N(INDEX(Markets!$H$5:$H$154,B909)),0)</f>
        <v>0</v>
      </c>
      <c r="G909">
        <f>IF(Journal!$D909="LONG",1,IF(Journal!$D909="SHORT",-1,0))</f>
        <v>0</v>
      </c>
      <c r="H909">
        <f>IF(AND(ISNUMBER(Journal!$E909),ISNUMBER(Journal!$F909)),ABS(Journal!$E909-Journal!$F909),"")</f>
        <v>0</v>
      </c>
      <c r="I909">
        <f>IF(NOT(A909),"",IF(Journal!$C909="","INSTRUMENT MISSING",IF(B909=0,"UNKNOWN INSTRUMENT",IF(OR(NOT(ISNUMBER(C909)),NOT(ISNUMBER(D909))),"INSTRUMENT SPECS MISSING",IF(OR(C909&lt;=0,D909&lt;=0),"INSTRUMENT SPECS MISSING",IF(NOT(ISNUMBER(Journal!$E909)),"ENTRY MISSING",IF(NOT(ISNUMBER(Journal!$F909)),"SL MISSING",IF(Journal!$F909=Journal!$E909,"SL = ENTRY",IF(G909=0,"DIRECTION MISSING",IF(G909*(Journal!$E909-Journal!$F909)&lt;=0,"SL WRONG SIDE",IF(NOT(AND(ISNUMBER(Journal!$L909),Journal!$L909&gt;0)),IF(TRUE,"LOTS MISSING","RISK MISSING"),"")))))))))))</f>
        <v>0</v>
      </c>
      <c r="J909">
        <f>IF(NOT(A909),"",IF(I909&lt;&gt;"",I909,IF(AND(ISNUMBER(Journal!$G909),G909*(Journal!$G909-Journal!$E909)&lt;=0),"TP1 WRONG SIDE",IF(AND(ISNUMBER(Journal!$H909),G909*(Journal!$H909-Journal!$E909)&lt;=0),"TP2 WRONG SIDE",IF(AND(ISNUMBER(Journal!$I909),G909*(Journal!$I909-Journal!$E909)&lt;=0),"TP3 WRONG SIDE",IF(Journal!$K909="","OPEN",IF(AND(Journal!$M909&lt;&gt;"",OR(NOT(ISNUMBER(Journal!$M909)),Journal!$M909&lt;=0,Journal!$M909&gt;=1)),"TP1 % INVALID",IF(Journal!$K909="SL","OK",IF(Journal!$K909="TP",IF(ISNUMBER(Journal!$G909),"OK","TP1 MISSING"),IF(Journal!$K909="Manual exit",IF(ISNUMBER(Journal!$J909),"OK","MANUAL MISSING"),IF(Journal!$K909="TP1 + Breakeven",IF(ISNUMBER(Journal!$G909),"OK","TP1 MISSING"),IF(Journal!$K909="TP1 + Manual",IF(ISNUMBER(Journal!$G909),IF(ISNUMBER(Journal!$J909),"OK","MANUAL MISSING"),IF(ISNUMBER(Journal!$J909),"TP1 MISSING","TP1 &amp; MANUAL MISSING")),IF(Journal!$K909="Multiple TP",IF(ISNUMBER(Journal!$G909),IF(ISNUMBER(Journal!$H909),"OK","TP2 MISSING"),IF(ISNUMBER(Journal!$H909),"TP1 MISSING","TP1 &amp; TP2 MISSING")),"UNKNOWN OUTCOME")))))))))))))</f>
        <v>0</v>
      </c>
      <c r="K909">
        <f>J909="OK"</f>
        <v>0</v>
      </c>
      <c r="L909">
        <f>IF(ISNUMBER(Journal!$M909),Journal!$M909,0.5)</f>
        <v>0</v>
      </c>
      <c r="M909">
        <f>IF(NOT(K909),"",G909*IF(Journal!$K909="SL",Journal!$F909-Journal!$E909,IF(Journal!$K909="TP",Journal!$G909-Journal!$E909,IF(Journal!$K909="Manual exit",Journal!$J909-Journal!$E909,IF(Journal!$K909="TP1 + Breakeven",L909*(Journal!$G909-Journal!$E909),IF(Journal!$K909="TP1 + Manual",L909*(Journal!$G909-Journal!$E909)+(1-L909)*(Journal!$J909-Journal!$E909),(Journal!$G909+Journal!$H909+IF(ISNUMBER(Journal!$I909),Journal!$I909,0))/IF(ISNUMBER(Journal!$I909),3,2)-Journal!$E909))))))</f>
        <v>0</v>
      </c>
      <c r="N909">
        <f>IF(K909,Journal!$E909+G909*M909,"")</f>
        <v>0</v>
      </c>
      <c r="O909">
        <f>Q908</f>
        <v>0</v>
      </c>
      <c r="P909">
        <f>IF(OR(NOT(A909),I909&lt;&gt;""),"",Journal!$L909)</f>
        <v>0</v>
      </c>
      <c r="Q909">
        <f>O909+IF(K909,V909,0)</f>
        <v>0</v>
      </c>
      <c r="R909">
        <f>IF(P909="","",H909*P909*C909*D909)</f>
        <v>0</v>
      </c>
      <c r="S909">
        <f>IF(K909,M909*P909*C909*D909,"")</f>
        <v>0</v>
      </c>
      <c r="T909">
        <f>IF(K909,-IF(F909&gt;0,F909*Journal!$E909*P909*C909*D909,P909*E909),"")</f>
        <v>0</v>
      </c>
      <c r="U909">
        <f>IF(K909,IF(S909&gt;0,"W",IF(S909&lt;0,"L","B")),"")</f>
        <v>0</v>
      </c>
      <c r="V909">
        <f>IF(K909,S909+T909,"")</f>
        <v>0</v>
      </c>
      <c r="W909">
        <f>IF(K909,V909/O909,"")</f>
        <v>0</v>
      </c>
      <c r="X909">
        <f>IF(K909,M909/H909,"")</f>
        <v>0</v>
      </c>
      <c r="Y909">
        <f>IF(AND(OR(J909="OK",J909="OPEN"),ISNUMBER(Journal!$G909)),G909*(Journal!$G909-Journal!$E909)/H909,"")</f>
        <v>0</v>
      </c>
      <c r="Z909">
        <f>IF(AA909="","",IF(AND(ISNUMBER(Settings!$D$5),ISNUMBER(Settings!$E$5),IF(Settings!$D$5&lt;=Settings!$E$5,AND(AA909&gt;=Settings!$D$5,AA909&lt;Settings!$E$5),OR(AA909&gt;=Settings!$D$5,AA909&lt;Settings!$E$5))),Settings!$A$5,IF(AND(ISNUMBER(Settings!$D$6),ISNUMBER(Settings!$E$6),IF(Settings!$D$6&lt;=Settings!$E$6,AND(AA909&gt;=Settings!$D$6,AA909&lt;Settings!$E$6),OR(AA909&gt;=Settings!$D$6,AA909&lt;Settings!$E$6))),Settings!$A$6,IF(AND(ISNUMBER(Settings!$D$7),ISNUMBER(Settings!$E$7),IF(Settings!$D$7&lt;=Settings!$E$7,AND(AA909&gt;=Settings!$D$7,AA909&lt;Settings!$E$7),OR(AA909&gt;=Settings!$D$7,AA909&lt;Settings!$E$7))),Settings!$A$7,IF(AND(ISNUMBER(Settings!$D$8),ISNUMBER(Settings!$E$8),IF(Settings!$D$8&lt;=Settings!$E$8,AND(AA909&gt;=Settings!$D$8,AA909&lt;Settings!$E$8),OR(AA909&gt;=Settings!$D$8,AA909&lt;Settings!$E$8))),Settings!$A$8,IF(AND(ISNUMBER(Settings!$D$9),ISNUMBER(Settings!$E$9),IF(Settings!$D$9&lt;=Settings!$E$9,AND(AA909&gt;=Settings!$D$9,AA909&lt;Settings!$E$9),OR(AA909&gt;=Settings!$D$9,AA909&lt;Settings!$E$9))),Settings!$A$9,IF(AND(ISNUMBER(Settings!$D$10),ISNUMBER(Settings!$E$10),IF(Settings!$D$10&lt;=Settings!$E$10,AND(AA909&gt;=Settings!$D$10,AA909&lt;Settings!$E$10),OR(AA909&gt;=Settings!$D$10,AA909&lt;Settings!$E$10))),Settings!$A$10,"")))))))</f>
        <v>0</v>
      </c>
      <c r="AA909">
        <f>IF(AND(A909,ISNUMBER(Journal!$B909)),MOD(ROUND(MOD(Journal!$B909,1)*1440,0)-ROUND(Journal!$D$8*60,0),1440),"")</f>
        <v>0</v>
      </c>
      <c r="AB909">
        <f>IF(G909=1,"LONG",IF(G909=-1,"SHORT",""))</f>
        <v>0</v>
      </c>
      <c r="AC909">
        <f>AC908+IF(K909,1,0)</f>
        <v>0</v>
      </c>
      <c r="AD909">
        <f>IF(K909,AC909,"")</f>
        <v>0</v>
      </c>
      <c r="AE909">
        <f>J909="OPEN"</f>
        <v>0</v>
      </c>
      <c r="AF909">
        <f>AND(J909&lt;&gt;"",J909&lt;&gt;"OK",J909&lt;&gt;"OPEN")</f>
        <v>0</v>
      </c>
      <c r="AH909">
        <v>898</v>
      </c>
      <c r="AI909">
        <f>IF(AH909&gt;$AZ$11,"",IF(AH909=0,Journal!$D$3,INDEX($Q$11:$Q$1010,MATCH(AH909,$AD$11:$AD$1010,0))))</f>
        <v>0</v>
      </c>
      <c r="AJ909">
        <v>899</v>
      </c>
      <c r="AK909">
        <f>IF(AJ909&gt;$AZ$11,"",INDEX($P$11:$P$1010,MATCH(AJ909,$AD$11:$AD$1010,0)))</f>
        <v>0</v>
      </c>
    </row>
    <row r="910" spans="1:37">
      <c r="A910">
        <f>COUNTA(Journal!A910:M910)&gt;0</f>
        <v>0</v>
      </c>
      <c r="B910">
        <f>IF(Journal!$C910="",0,IFERROR(MATCH(Journal!$C910,Markets!$A$5:$A$154,0),0))</f>
        <v>0</v>
      </c>
      <c r="C910">
        <f>IF(B910&gt;0,INDEX(Markets!$C$5:$C$154,B910),"")</f>
        <v>0</v>
      </c>
      <c r="D910">
        <f>IF(B910&gt;0,INDEX(Markets!$F$5:$F$154,B910),"")</f>
        <v>0</v>
      </c>
      <c r="E910">
        <f>IF(B910&gt;0,IF(INDEX(Markets!$G$5:$G$154,B910)="",Journal!$D$4,INDEX(Markets!$G$5:$G$154,B910)),"")</f>
        <v>0</v>
      </c>
      <c r="F910">
        <f>IF(B910&gt;0,N(INDEX(Markets!$H$5:$H$154,B910)),0)</f>
        <v>0</v>
      </c>
      <c r="G910">
        <f>IF(Journal!$D910="LONG",1,IF(Journal!$D910="SHORT",-1,0))</f>
        <v>0</v>
      </c>
      <c r="H910">
        <f>IF(AND(ISNUMBER(Journal!$E910),ISNUMBER(Journal!$F910)),ABS(Journal!$E910-Journal!$F910),"")</f>
        <v>0</v>
      </c>
      <c r="I910">
        <f>IF(NOT(A910),"",IF(Journal!$C910="","INSTRUMENT MISSING",IF(B910=0,"UNKNOWN INSTRUMENT",IF(OR(NOT(ISNUMBER(C910)),NOT(ISNUMBER(D910))),"INSTRUMENT SPECS MISSING",IF(OR(C910&lt;=0,D910&lt;=0),"INSTRUMENT SPECS MISSING",IF(NOT(ISNUMBER(Journal!$E910)),"ENTRY MISSING",IF(NOT(ISNUMBER(Journal!$F910)),"SL MISSING",IF(Journal!$F910=Journal!$E910,"SL = ENTRY",IF(G910=0,"DIRECTION MISSING",IF(G910*(Journal!$E910-Journal!$F910)&lt;=0,"SL WRONG SIDE",IF(NOT(AND(ISNUMBER(Journal!$L910),Journal!$L910&gt;0)),IF(TRUE,"LOTS MISSING","RISK MISSING"),"")))))))))))</f>
        <v>0</v>
      </c>
      <c r="J910">
        <f>IF(NOT(A910),"",IF(I910&lt;&gt;"",I910,IF(AND(ISNUMBER(Journal!$G910),G910*(Journal!$G910-Journal!$E910)&lt;=0),"TP1 WRONG SIDE",IF(AND(ISNUMBER(Journal!$H910),G910*(Journal!$H910-Journal!$E910)&lt;=0),"TP2 WRONG SIDE",IF(AND(ISNUMBER(Journal!$I910),G910*(Journal!$I910-Journal!$E910)&lt;=0),"TP3 WRONG SIDE",IF(Journal!$K910="","OPEN",IF(AND(Journal!$M910&lt;&gt;"",OR(NOT(ISNUMBER(Journal!$M910)),Journal!$M910&lt;=0,Journal!$M910&gt;=1)),"TP1 % INVALID",IF(Journal!$K910="SL","OK",IF(Journal!$K910="TP",IF(ISNUMBER(Journal!$G910),"OK","TP1 MISSING"),IF(Journal!$K910="Manual exit",IF(ISNUMBER(Journal!$J910),"OK","MANUAL MISSING"),IF(Journal!$K910="TP1 + Breakeven",IF(ISNUMBER(Journal!$G910),"OK","TP1 MISSING"),IF(Journal!$K910="TP1 + Manual",IF(ISNUMBER(Journal!$G910),IF(ISNUMBER(Journal!$J910),"OK","MANUAL MISSING"),IF(ISNUMBER(Journal!$J910),"TP1 MISSING","TP1 &amp; MANUAL MISSING")),IF(Journal!$K910="Multiple TP",IF(ISNUMBER(Journal!$G910),IF(ISNUMBER(Journal!$H910),"OK","TP2 MISSING"),IF(ISNUMBER(Journal!$H910),"TP1 MISSING","TP1 &amp; TP2 MISSING")),"UNKNOWN OUTCOME")))))))))))))</f>
        <v>0</v>
      </c>
      <c r="K910">
        <f>J910="OK"</f>
        <v>0</v>
      </c>
      <c r="L910">
        <f>IF(ISNUMBER(Journal!$M910),Journal!$M910,0.5)</f>
        <v>0</v>
      </c>
      <c r="M910">
        <f>IF(NOT(K910),"",G910*IF(Journal!$K910="SL",Journal!$F910-Journal!$E910,IF(Journal!$K910="TP",Journal!$G910-Journal!$E910,IF(Journal!$K910="Manual exit",Journal!$J910-Journal!$E910,IF(Journal!$K910="TP1 + Breakeven",L910*(Journal!$G910-Journal!$E910),IF(Journal!$K910="TP1 + Manual",L910*(Journal!$G910-Journal!$E910)+(1-L910)*(Journal!$J910-Journal!$E910),(Journal!$G910+Journal!$H910+IF(ISNUMBER(Journal!$I910),Journal!$I910,0))/IF(ISNUMBER(Journal!$I910),3,2)-Journal!$E910))))))</f>
        <v>0</v>
      </c>
      <c r="N910">
        <f>IF(K910,Journal!$E910+G910*M910,"")</f>
        <v>0</v>
      </c>
      <c r="O910">
        <f>Q909</f>
        <v>0</v>
      </c>
      <c r="P910">
        <f>IF(OR(NOT(A910),I910&lt;&gt;""),"",Journal!$L910)</f>
        <v>0</v>
      </c>
      <c r="Q910">
        <f>O910+IF(K910,V910,0)</f>
        <v>0</v>
      </c>
      <c r="R910">
        <f>IF(P910="","",H910*P910*C910*D910)</f>
        <v>0</v>
      </c>
      <c r="S910">
        <f>IF(K910,M910*P910*C910*D910,"")</f>
        <v>0</v>
      </c>
      <c r="T910">
        <f>IF(K910,-IF(F910&gt;0,F910*Journal!$E910*P910*C910*D910,P910*E910),"")</f>
        <v>0</v>
      </c>
      <c r="U910">
        <f>IF(K910,IF(S910&gt;0,"W",IF(S910&lt;0,"L","B")),"")</f>
        <v>0</v>
      </c>
      <c r="V910">
        <f>IF(K910,S910+T910,"")</f>
        <v>0</v>
      </c>
      <c r="W910">
        <f>IF(K910,V910/O910,"")</f>
        <v>0</v>
      </c>
      <c r="X910">
        <f>IF(K910,M910/H910,"")</f>
        <v>0</v>
      </c>
      <c r="Y910">
        <f>IF(AND(OR(J910="OK",J910="OPEN"),ISNUMBER(Journal!$G910)),G910*(Journal!$G910-Journal!$E910)/H910,"")</f>
        <v>0</v>
      </c>
      <c r="Z910">
        <f>IF(AA910="","",IF(AND(ISNUMBER(Settings!$D$5),ISNUMBER(Settings!$E$5),IF(Settings!$D$5&lt;=Settings!$E$5,AND(AA910&gt;=Settings!$D$5,AA910&lt;Settings!$E$5),OR(AA910&gt;=Settings!$D$5,AA910&lt;Settings!$E$5))),Settings!$A$5,IF(AND(ISNUMBER(Settings!$D$6),ISNUMBER(Settings!$E$6),IF(Settings!$D$6&lt;=Settings!$E$6,AND(AA910&gt;=Settings!$D$6,AA910&lt;Settings!$E$6),OR(AA910&gt;=Settings!$D$6,AA910&lt;Settings!$E$6))),Settings!$A$6,IF(AND(ISNUMBER(Settings!$D$7),ISNUMBER(Settings!$E$7),IF(Settings!$D$7&lt;=Settings!$E$7,AND(AA910&gt;=Settings!$D$7,AA910&lt;Settings!$E$7),OR(AA910&gt;=Settings!$D$7,AA910&lt;Settings!$E$7))),Settings!$A$7,IF(AND(ISNUMBER(Settings!$D$8),ISNUMBER(Settings!$E$8),IF(Settings!$D$8&lt;=Settings!$E$8,AND(AA910&gt;=Settings!$D$8,AA910&lt;Settings!$E$8),OR(AA910&gt;=Settings!$D$8,AA910&lt;Settings!$E$8))),Settings!$A$8,IF(AND(ISNUMBER(Settings!$D$9),ISNUMBER(Settings!$E$9),IF(Settings!$D$9&lt;=Settings!$E$9,AND(AA910&gt;=Settings!$D$9,AA910&lt;Settings!$E$9),OR(AA910&gt;=Settings!$D$9,AA910&lt;Settings!$E$9))),Settings!$A$9,IF(AND(ISNUMBER(Settings!$D$10),ISNUMBER(Settings!$E$10),IF(Settings!$D$10&lt;=Settings!$E$10,AND(AA910&gt;=Settings!$D$10,AA910&lt;Settings!$E$10),OR(AA910&gt;=Settings!$D$10,AA910&lt;Settings!$E$10))),Settings!$A$10,"")))))))</f>
        <v>0</v>
      </c>
      <c r="AA910">
        <f>IF(AND(A910,ISNUMBER(Journal!$B910)),MOD(ROUND(MOD(Journal!$B910,1)*1440,0)-ROUND(Journal!$D$8*60,0),1440),"")</f>
        <v>0</v>
      </c>
      <c r="AB910">
        <f>IF(G910=1,"LONG",IF(G910=-1,"SHORT",""))</f>
        <v>0</v>
      </c>
      <c r="AC910">
        <f>AC909+IF(K910,1,0)</f>
        <v>0</v>
      </c>
      <c r="AD910">
        <f>IF(K910,AC910,"")</f>
        <v>0</v>
      </c>
      <c r="AE910">
        <f>J910="OPEN"</f>
        <v>0</v>
      </c>
      <c r="AF910">
        <f>AND(J910&lt;&gt;"",J910&lt;&gt;"OK",J910&lt;&gt;"OPEN")</f>
        <v>0</v>
      </c>
      <c r="AH910">
        <v>899</v>
      </c>
      <c r="AI910">
        <f>IF(AH910&gt;$AZ$11,"",IF(AH910=0,Journal!$D$3,INDEX($Q$11:$Q$1010,MATCH(AH910,$AD$11:$AD$1010,0))))</f>
        <v>0</v>
      </c>
      <c r="AJ910">
        <v>900</v>
      </c>
      <c r="AK910">
        <f>IF(AJ910&gt;$AZ$11,"",INDEX($P$11:$P$1010,MATCH(AJ910,$AD$11:$AD$1010,0)))</f>
        <v>0</v>
      </c>
    </row>
    <row r="911" spans="1:37">
      <c r="A911">
        <f>COUNTA(Journal!A911:M911)&gt;0</f>
        <v>0</v>
      </c>
      <c r="B911">
        <f>IF(Journal!$C911="",0,IFERROR(MATCH(Journal!$C911,Markets!$A$5:$A$154,0),0))</f>
        <v>0</v>
      </c>
      <c r="C911">
        <f>IF(B911&gt;0,INDEX(Markets!$C$5:$C$154,B911),"")</f>
        <v>0</v>
      </c>
      <c r="D911">
        <f>IF(B911&gt;0,INDEX(Markets!$F$5:$F$154,B911),"")</f>
        <v>0</v>
      </c>
      <c r="E911">
        <f>IF(B911&gt;0,IF(INDEX(Markets!$G$5:$G$154,B911)="",Journal!$D$4,INDEX(Markets!$G$5:$G$154,B911)),"")</f>
        <v>0</v>
      </c>
      <c r="F911">
        <f>IF(B911&gt;0,N(INDEX(Markets!$H$5:$H$154,B911)),0)</f>
        <v>0</v>
      </c>
      <c r="G911">
        <f>IF(Journal!$D911="LONG",1,IF(Journal!$D911="SHORT",-1,0))</f>
        <v>0</v>
      </c>
      <c r="H911">
        <f>IF(AND(ISNUMBER(Journal!$E911),ISNUMBER(Journal!$F911)),ABS(Journal!$E911-Journal!$F911),"")</f>
        <v>0</v>
      </c>
      <c r="I911">
        <f>IF(NOT(A911),"",IF(Journal!$C911="","INSTRUMENT MISSING",IF(B911=0,"UNKNOWN INSTRUMENT",IF(OR(NOT(ISNUMBER(C911)),NOT(ISNUMBER(D911))),"INSTRUMENT SPECS MISSING",IF(OR(C911&lt;=0,D911&lt;=0),"INSTRUMENT SPECS MISSING",IF(NOT(ISNUMBER(Journal!$E911)),"ENTRY MISSING",IF(NOT(ISNUMBER(Journal!$F911)),"SL MISSING",IF(Journal!$F911=Journal!$E911,"SL = ENTRY",IF(G911=0,"DIRECTION MISSING",IF(G911*(Journal!$E911-Journal!$F911)&lt;=0,"SL WRONG SIDE",IF(NOT(AND(ISNUMBER(Journal!$L911),Journal!$L911&gt;0)),IF(TRUE,"LOTS MISSING","RISK MISSING"),"")))))))))))</f>
        <v>0</v>
      </c>
      <c r="J911">
        <f>IF(NOT(A911),"",IF(I911&lt;&gt;"",I911,IF(AND(ISNUMBER(Journal!$G911),G911*(Journal!$G911-Journal!$E911)&lt;=0),"TP1 WRONG SIDE",IF(AND(ISNUMBER(Journal!$H911),G911*(Journal!$H911-Journal!$E911)&lt;=0),"TP2 WRONG SIDE",IF(AND(ISNUMBER(Journal!$I911),G911*(Journal!$I911-Journal!$E911)&lt;=0),"TP3 WRONG SIDE",IF(Journal!$K911="","OPEN",IF(AND(Journal!$M911&lt;&gt;"",OR(NOT(ISNUMBER(Journal!$M911)),Journal!$M911&lt;=0,Journal!$M911&gt;=1)),"TP1 % INVALID",IF(Journal!$K911="SL","OK",IF(Journal!$K911="TP",IF(ISNUMBER(Journal!$G911),"OK","TP1 MISSING"),IF(Journal!$K911="Manual exit",IF(ISNUMBER(Journal!$J911),"OK","MANUAL MISSING"),IF(Journal!$K911="TP1 + Breakeven",IF(ISNUMBER(Journal!$G911),"OK","TP1 MISSING"),IF(Journal!$K911="TP1 + Manual",IF(ISNUMBER(Journal!$G911),IF(ISNUMBER(Journal!$J911),"OK","MANUAL MISSING"),IF(ISNUMBER(Journal!$J911),"TP1 MISSING","TP1 &amp; MANUAL MISSING")),IF(Journal!$K911="Multiple TP",IF(ISNUMBER(Journal!$G911),IF(ISNUMBER(Journal!$H911),"OK","TP2 MISSING"),IF(ISNUMBER(Journal!$H911),"TP1 MISSING","TP1 &amp; TP2 MISSING")),"UNKNOWN OUTCOME")))))))))))))</f>
        <v>0</v>
      </c>
      <c r="K911">
        <f>J911="OK"</f>
        <v>0</v>
      </c>
      <c r="L911">
        <f>IF(ISNUMBER(Journal!$M911),Journal!$M911,0.5)</f>
        <v>0</v>
      </c>
      <c r="M911">
        <f>IF(NOT(K911),"",G911*IF(Journal!$K911="SL",Journal!$F911-Journal!$E911,IF(Journal!$K911="TP",Journal!$G911-Journal!$E911,IF(Journal!$K911="Manual exit",Journal!$J911-Journal!$E911,IF(Journal!$K911="TP1 + Breakeven",L911*(Journal!$G911-Journal!$E911),IF(Journal!$K911="TP1 + Manual",L911*(Journal!$G911-Journal!$E911)+(1-L911)*(Journal!$J911-Journal!$E911),(Journal!$G911+Journal!$H911+IF(ISNUMBER(Journal!$I911),Journal!$I911,0))/IF(ISNUMBER(Journal!$I911),3,2)-Journal!$E911))))))</f>
        <v>0</v>
      </c>
      <c r="N911">
        <f>IF(K911,Journal!$E911+G911*M911,"")</f>
        <v>0</v>
      </c>
      <c r="O911">
        <f>Q910</f>
        <v>0</v>
      </c>
      <c r="P911">
        <f>IF(OR(NOT(A911),I911&lt;&gt;""),"",Journal!$L911)</f>
        <v>0</v>
      </c>
      <c r="Q911">
        <f>O911+IF(K911,V911,0)</f>
        <v>0</v>
      </c>
      <c r="R911">
        <f>IF(P911="","",H911*P911*C911*D911)</f>
        <v>0</v>
      </c>
      <c r="S911">
        <f>IF(K911,M911*P911*C911*D911,"")</f>
        <v>0</v>
      </c>
      <c r="T911">
        <f>IF(K911,-IF(F911&gt;0,F911*Journal!$E911*P911*C911*D911,P911*E911),"")</f>
        <v>0</v>
      </c>
      <c r="U911">
        <f>IF(K911,IF(S911&gt;0,"W",IF(S911&lt;0,"L","B")),"")</f>
        <v>0</v>
      </c>
      <c r="V911">
        <f>IF(K911,S911+T911,"")</f>
        <v>0</v>
      </c>
      <c r="W911">
        <f>IF(K911,V911/O911,"")</f>
        <v>0</v>
      </c>
      <c r="X911">
        <f>IF(K911,M911/H911,"")</f>
        <v>0</v>
      </c>
      <c r="Y911">
        <f>IF(AND(OR(J911="OK",J911="OPEN"),ISNUMBER(Journal!$G911)),G911*(Journal!$G911-Journal!$E911)/H911,"")</f>
        <v>0</v>
      </c>
      <c r="Z911">
        <f>IF(AA911="","",IF(AND(ISNUMBER(Settings!$D$5),ISNUMBER(Settings!$E$5),IF(Settings!$D$5&lt;=Settings!$E$5,AND(AA911&gt;=Settings!$D$5,AA911&lt;Settings!$E$5),OR(AA911&gt;=Settings!$D$5,AA911&lt;Settings!$E$5))),Settings!$A$5,IF(AND(ISNUMBER(Settings!$D$6),ISNUMBER(Settings!$E$6),IF(Settings!$D$6&lt;=Settings!$E$6,AND(AA911&gt;=Settings!$D$6,AA911&lt;Settings!$E$6),OR(AA911&gt;=Settings!$D$6,AA911&lt;Settings!$E$6))),Settings!$A$6,IF(AND(ISNUMBER(Settings!$D$7),ISNUMBER(Settings!$E$7),IF(Settings!$D$7&lt;=Settings!$E$7,AND(AA911&gt;=Settings!$D$7,AA911&lt;Settings!$E$7),OR(AA911&gt;=Settings!$D$7,AA911&lt;Settings!$E$7))),Settings!$A$7,IF(AND(ISNUMBER(Settings!$D$8),ISNUMBER(Settings!$E$8),IF(Settings!$D$8&lt;=Settings!$E$8,AND(AA911&gt;=Settings!$D$8,AA911&lt;Settings!$E$8),OR(AA911&gt;=Settings!$D$8,AA911&lt;Settings!$E$8))),Settings!$A$8,IF(AND(ISNUMBER(Settings!$D$9),ISNUMBER(Settings!$E$9),IF(Settings!$D$9&lt;=Settings!$E$9,AND(AA911&gt;=Settings!$D$9,AA911&lt;Settings!$E$9),OR(AA911&gt;=Settings!$D$9,AA911&lt;Settings!$E$9))),Settings!$A$9,IF(AND(ISNUMBER(Settings!$D$10),ISNUMBER(Settings!$E$10),IF(Settings!$D$10&lt;=Settings!$E$10,AND(AA911&gt;=Settings!$D$10,AA911&lt;Settings!$E$10),OR(AA911&gt;=Settings!$D$10,AA911&lt;Settings!$E$10))),Settings!$A$10,"")))))))</f>
        <v>0</v>
      </c>
      <c r="AA911">
        <f>IF(AND(A911,ISNUMBER(Journal!$B911)),MOD(ROUND(MOD(Journal!$B911,1)*1440,0)-ROUND(Journal!$D$8*60,0),1440),"")</f>
        <v>0</v>
      </c>
      <c r="AB911">
        <f>IF(G911=1,"LONG",IF(G911=-1,"SHORT",""))</f>
        <v>0</v>
      </c>
      <c r="AC911">
        <f>AC910+IF(K911,1,0)</f>
        <v>0</v>
      </c>
      <c r="AD911">
        <f>IF(K911,AC911,"")</f>
        <v>0</v>
      </c>
      <c r="AE911">
        <f>J911="OPEN"</f>
        <v>0</v>
      </c>
      <c r="AF911">
        <f>AND(J911&lt;&gt;"",J911&lt;&gt;"OK",J911&lt;&gt;"OPEN")</f>
        <v>0</v>
      </c>
      <c r="AH911">
        <v>900</v>
      </c>
      <c r="AI911">
        <f>IF(AH911&gt;$AZ$11,"",IF(AH911=0,Journal!$D$3,INDEX($Q$11:$Q$1010,MATCH(AH911,$AD$11:$AD$1010,0))))</f>
        <v>0</v>
      </c>
      <c r="AJ911">
        <v>901</v>
      </c>
      <c r="AK911">
        <f>IF(AJ911&gt;$AZ$11,"",INDEX($P$11:$P$1010,MATCH(AJ911,$AD$11:$AD$1010,0)))</f>
        <v>0</v>
      </c>
    </row>
    <row r="912" spans="1:37">
      <c r="A912">
        <f>COUNTA(Journal!A912:M912)&gt;0</f>
        <v>0</v>
      </c>
      <c r="B912">
        <f>IF(Journal!$C912="",0,IFERROR(MATCH(Journal!$C912,Markets!$A$5:$A$154,0),0))</f>
        <v>0</v>
      </c>
      <c r="C912">
        <f>IF(B912&gt;0,INDEX(Markets!$C$5:$C$154,B912),"")</f>
        <v>0</v>
      </c>
      <c r="D912">
        <f>IF(B912&gt;0,INDEX(Markets!$F$5:$F$154,B912),"")</f>
        <v>0</v>
      </c>
      <c r="E912">
        <f>IF(B912&gt;0,IF(INDEX(Markets!$G$5:$G$154,B912)="",Journal!$D$4,INDEX(Markets!$G$5:$G$154,B912)),"")</f>
        <v>0</v>
      </c>
      <c r="F912">
        <f>IF(B912&gt;0,N(INDEX(Markets!$H$5:$H$154,B912)),0)</f>
        <v>0</v>
      </c>
      <c r="G912">
        <f>IF(Journal!$D912="LONG",1,IF(Journal!$D912="SHORT",-1,0))</f>
        <v>0</v>
      </c>
      <c r="H912">
        <f>IF(AND(ISNUMBER(Journal!$E912),ISNUMBER(Journal!$F912)),ABS(Journal!$E912-Journal!$F912),"")</f>
        <v>0</v>
      </c>
      <c r="I912">
        <f>IF(NOT(A912),"",IF(Journal!$C912="","INSTRUMENT MISSING",IF(B912=0,"UNKNOWN INSTRUMENT",IF(OR(NOT(ISNUMBER(C912)),NOT(ISNUMBER(D912))),"INSTRUMENT SPECS MISSING",IF(OR(C912&lt;=0,D912&lt;=0),"INSTRUMENT SPECS MISSING",IF(NOT(ISNUMBER(Journal!$E912)),"ENTRY MISSING",IF(NOT(ISNUMBER(Journal!$F912)),"SL MISSING",IF(Journal!$F912=Journal!$E912,"SL = ENTRY",IF(G912=0,"DIRECTION MISSING",IF(G912*(Journal!$E912-Journal!$F912)&lt;=0,"SL WRONG SIDE",IF(NOT(AND(ISNUMBER(Journal!$L912),Journal!$L912&gt;0)),IF(TRUE,"LOTS MISSING","RISK MISSING"),"")))))))))))</f>
        <v>0</v>
      </c>
      <c r="J912">
        <f>IF(NOT(A912),"",IF(I912&lt;&gt;"",I912,IF(AND(ISNUMBER(Journal!$G912),G912*(Journal!$G912-Journal!$E912)&lt;=0),"TP1 WRONG SIDE",IF(AND(ISNUMBER(Journal!$H912),G912*(Journal!$H912-Journal!$E912)&lt;=0),"TP2 WRONG SIDE",IF(AND(ISNUMBER(Journal!$I912),G912*(Journal!$I912-Journal!$E912)&lt;=0),"TP3 WRONG SIDE",IF(Journal!$K912="","OPEN",IF(AND(Journal!$M912&lt;&gt;"",OR(NOT(ISNUMBER(Journal!$M912)),Journal!$M912&lt;=0,Journal!$M912&gt;=1)),"TP1 % INVALID",IF(Journal!$K912="SL","OK",IF(Journal!$K912="TP",IF(ISNUMBER(Journal!$G912),"OK","TP1 MISSING"),IF(Journal!$K912="Manual exit",IF(ISNUMBER(Journal!$J912),"OK","MANUAL MISSING"),IF(Journal!$K912="TP1 + Breakeven",IF(ISNUMBER(Journal!$G912),"OK","TP1 MISSING"),IF(Journal!$K912="TP1 + Manual",IF(ISNUMBER(Journal!$G912),IF(ISNUMBER(Journal!$J912),"OK","MANUAL MISSING"),IF(ISNUMBER(Journal!$J912),"TP1 MISSING","TP1 &amp; MANUAL MISSING")),IF(Journal!$K912="Multiple TP",IF(ISNUMBER(Journal!$G912),IF(ISNUMBER(Journal!$H912),"OK","TP2 MISSING"),IF(ISNUMBER(Journal!$H912),"TP1 MISSING","TP1 &amp; TP2 MISSING")),"UNKNOWN OUTCOME")))))))))))))</f>
        <v>0</v>
      </c>
      <c r="K912">
        <f>J912="OK"</f>
        <v>0</v>
      </c>
      <c r="L912">
        <f>IF(ISNUMBER(Journal!$M912),Journal!$M912,0.5)</f>
        <v>0</v>
      </c>
      <c r="M912">
        <f>IF(NOT(K912),"",G912*IF(Journal!$K912="SL",Journal!$F912-Journal!$E912,IF(Journal!$K912="TP",Journal!$G912-Journal!$E912,IF(Journal!$K912="Manual exit",Journal!$J912-Journal!$E912,IF(Journal!$K912="TP1 + Breakeven",L912*(Journal!$G912-Journal!$E912),IF(Journal!$K912="TP1 + Manual",L912*(Journal!$G912-Journal!$E912)+(1-L912)*(Journal!$J912-Journal!$E912),(Journal!$G912+Journal!$H912+IF(ISNUMBER(Journal!$I912),Journal!$I912,0))/IF(ISNUMBER(Journal!$I912),3,2)-Journal!$E912))))))</f>
        <v>0</v>
      </c>
      <c r="N912">
        <f>IF(K912,Journal!$E912+G912*M912,"")</f>
        <v>0</v>
      </c>
      <c r="O912">
        <f>Q911</f>
        <v>0</v>
      </c>
      <c r="P912">
        <f>IF(OR(NOT(A912),I912&lt;&gt;""),"",Journal!$L912)</f>
        <v>0</v>
      </c>
      <c r="Q912">
        <f>O912+IF(K912,V912,0)</f>
        <v>0</v>
      </c>
      <c r="R912">
        <f>IF(P912="","",H912*P912*C912*D912)</f>
        <v>0</v>
      </c>
      <c r="S912">
        <f>IF(K912,M912*P912*C912*D912,"")</f>
        <v>0</v>
      </c>
      <c r="T912">
        <f>IF(K912,-IF(F912&gt;0,F912*Journal!$E912*P912*C912*D912,P912*E912),"")</f>
        <v>0</v>
      </c>
      <c r="U912">
        <f>IF(K912,IF(S912&gt;0,"W",IF(S912&lt;0,"L","B")),"")</f>
        <v>0</v>
      </c>
      <c r="V912">
        <f>IF(K912,S912+T912,"")</f>
        <v>0</v>
      </c>
      <c r="W912">
        <f>IF(K912,V912/O912,"")</f>
        <v>0</v>
      </c>
      <c r="X912">
        <f>IF(K912,M912/H912,"")</f>
        <v>0</v>
      </c>
      <c r="Y912">
        <f>IF(AND(OR(J912="OK",J912="OPEN"),ISNUMBER(Journal!$G912)),G912*(Journal!$G912-Journal!$E912)/H912,"")</f>
        <v>0</v>
      </c>
      <c r="Z912">
        <f>IF(AA912="","",IF(AND(ISNUMBER(Settings!$D$5),ISNUMBER(Settings!$E$5),IF(Settings!$D$5&lt;=Settings!$E$5,AND(AA912&gt;=Settings!$D$5,AA912&lt;Settings!$E$5),OR(AA912&gt;=Settings!$D$5,AA912&lt;Settings!$E$5))),Settings!$A$5,IF(AND(ISNUMBER(Settings!$D$6),ISNUMBER(Settings!$E$6),IF(Settings!$D$6&lt;=Settings!$E$6,AND(AA912&gt;=Settings!$D$6,AA912&lt;Settings!$E$6),OR(AA912&gt;=Settings!$D$6,AA912&lt;Settings!$E$6))),Settings!$A$6,IF(AND(ISNUMBER(Settings!$D$7),ISNUMBER(Settings!$E$7),IF(Settings!$D$7&lt;=Settings!$E$7,AND(AA912&gt;=Settings!$D$7,AA912&lt;Settings!$E$7),OR(AA912&gt;=Settings!$D$7,AA912&lt;Settings!$E$7))),Settings!$A$7,IF(AND(ISNUMBER(Settings!$D$8),ISNUMBER(Settings!$E$8),IF(Settings!$D$8&lt;=Settings!$E$8,AND(AA912&gt;=Settings!$D$8,AA912&lt;Settings!$E$8),OR(AA912&gt;=Settings!$D$8,AA912&lt;Settings!$E$8))),Settings!$A$8,IF(AND(ISNUMBER(Settings!$D$9),ISNUMBER(Settings!$E$9),IF(Settings!$D$9&lt;=Settings!$E$9,AND(AA912&gt;=Settings!$D$9,AA912&lt;Settings!$E$9),OR(AA912&gt;=Settings!$D$9,AA912&lt;Settings!$E$9))),Settings!$A$9,IF(AND(ISNUMBER(Settings!$D$10),ISNUMBER(Settings!$E$10),IF(Settings!$D$10&lt;=Settings!$E$10,AND(AA912&gt;=Settings!$D$10,AA912&lt;Settings!$E$10),OR(AA912&gt;=Settings!$D$10,AA912&lt;Settings!$E$10))),Settings!$A$10,"")))))))</f>
        <v>0</v>
      </c>
      <c r="AA912">
        <f>IF(AND(A912,ISNUMBER(Journal!$B912)),MOD(ROUND(MOD(Journal!$B912,1)*1440,0)-ROUND(Journal!$D$8*60,0),1440),"")</f>
        <v>0</v>
      </c>
      <c r="AB912">
        <f>IF(G912=1,"LONG",IF(G912=-1,"SHORT",""))</f>
        <v>0</v>
      </c>
      <c r="AC912">
        <f>AC911+IF(K912,1,0)</f>
        <v>0</v>
      </c>
      <c r="AD912">
        <f>IF(K912,AC912,"")</f>
        <v>0</v>
      </c>
      <c r="AE912">
        <f>J912="OPEN"</f>
        <v>0</v>
      </c>
      <c r="AF912">
        <f>AND(J912&lt;&gt;"",J912&lt;&gt;"OK",J912&lt;&gt;"OPEN")</f>
        <v>0</v>
      </c>
      <c r="AH912">
        <v>901</v>
      </c>
      <c r="AI912">
        <f>IF(AH912&gt;$AZ$11,"",IF(AH912=0,Journal!$D$3,INDEX($Q$11:$Q$1010,MATCH(AH912,$AD$11:$AD$1010,0))))</f>
        <v>0</v>
      </c>
      <c r="AJ912">
        <v>902</v>
      </c>
      <c r="AK912">
        <f>IF(AJ912&gt;$AZ$11,"",INDEX($P$11:$P$1010,MATCH(AJ912,$AD$11:$AD$1010,0)))</f>
        <v>0</v>
      </c>
    </row>
    <row r="913" spans="1:37">
      <c r="A913">
        <f>COUNTA(Journal!A913:M913)&gt;0</f>
        <v>0</v>
      </c>
      <c r="B913">
        <f>IF(Journal!$C913="",0,IFERROR(MATCH(Journal!$C913,Markets!$A$5:$A$154,0),0))</f>
        <v>0</v>
      </c>
      <c r="C913">
        <f>IF(B913&gt;0,INDEX(Markets!$C$5:$C$154,B913),"")</f>
        <v>0</v>
      </c>
      <c r="D913">
        <f>IF(B913&gt;0,INDEX(Markets!$F$5:$F$154,B913),"")</f>
        <v>0</v>
      </c>
      <c r="E913">
        <f>IF(B913&gt;0,IF(INDEX(Markets!$G$5:$G$154,B913)="",Journal!$D$4,INDEX(Markets!$G$5:$G$154,B913)),"")</f>
        <v>0</v>
      </c>
      <c r="F913">
        <f>IF(B913&gt;0,N(INDEX(Markets!$H$5:$H$154,B913)),0)</f>
        <v>0</v>
      </c>
      <c r="G913">
        <f>IF(Journal!$D913="LONG",1,IF(Journal!$D913="SHORT",-1,0))</f>
        <v>0</v>
      </c>
      <c r="H913">
        <f>IF(AND(ISNUMBER(Journal!$E913),ISNUMBER(Journal!$F913)),ABS(Journal!$E913-Journal!$F913),"")</f>
        <v>0</v>
      </c>
      <c r="I913">
        <f>IF(NOT(A913),"",IF(Journal!$C913="","INSTRUMENT MISSING",IF(B913=0,"UNKNOWN INSTRUMENT",IF(OR(NOT(ISNUMBER(C913)),NOT(ISNUMBER(D913))),"INSTRUMENT SPECS MISSING",IF(OR(C913&lt;=0,D913&lt;=0),"INSTRUMENT SPECS MISSING",IF(NOT(ISNUMBER(Journal!$E913)),"ENTRY MISSING",IF(NOT(ISNUMBER(Journal!$F913)),"SL MISSING",IF(Journal!$F913=Journal!$E913,"SL = ENTRY",IF(G913=0,"DIRECTION MISSING",IF(G913*(Journal!$E913-Journal!$F913)&lt;=0,"SL WRONG SIDE",IF(NOT(AND(ISNUMBER(Journal!$L913),Journal!$L913&gt;0)),IF(TRUE,"LOTS MISSING","RISK MISSING"),"")))))))))))</f>
        <v>0</v>
      </c>
      <c r="J913">
        <f>IF(NOT(A913),"",IF(I913&lt;&gt;"",I913,IF(AND(ISNUMBER(Journal!$G913),G913*(Journal!$G913-Journal!$E913)&lt;=0),"TP1 WRONG SIDE",IF(AND(ISNUMBER(Journal!$H913),G913*(Journal!$H913-Journal!$E913)&lt;=0),"TP2 WRONG SIDE",IF(AND(ISNUMBER(Journal!$I913),G913*(Journal!$I913-Journal!$E913)&lt;=0),"TP3 WRONG SIDE",IF(Journal!$K913="","OPEN",IF(AND(Journal!$M913&lt;&gt;"",OR(NOT(ISNUMBER(Journal!$M913)),Journal!$M913&lt;=0,Journal!$M913&gt;=1)),"TP1 % INVALID",IF(Journal!$K913="SL","OK",IF(Journal!$K913="TP",IF(ISNUMBER(Journal!$G913),"OK","TP1 MISSING"),IF(Journal!$K913="Manual exit",IF(ISNUMBER(Journal!$J913),"OK","MANUAL MISSING"),IF(Journal!$K913="TP1 + Breakeven",IF(ISNUMBER(Journal!$G913),"OK","TP1 MISSING"),IF(Journal!$K913="TP1 + Manual",IF(ISNUMBER(Journal!$G913),IF(ISNUMBER(Journal!$J913),"OK","MANUAL MISSING"),IF(ISNUMBER(Journal!$J913),"TP1 MISSING","TP1 &amp; MANUAL MISSING")),IF(Journal!$K913="Multiple TP",IF(ISNUMBER(Journal!$G913),IF(ISNUMBER(Journal!$H913),"OK","TP2 MISSING"),IF(ISNUMBER(Journal!$H913),"TP1 MISSING","TP1 &amp; TP2 MISSING")),"UNKNOWN OUTCOME")))))))))))))</f>
        <v>0</v>
      </c>
      <c r="K913">
        <f>J913="OK"</f>
        <v>0</v>
      </c>
      <c r="L913">
        <f>IF(ISNUMBER(Journal!$M913),Journal!$M913,0.5)</f>
        <v>0</v>
      </c>
      <c r="M913">
        <f>IF(NOT(K913),"",G913*IF(Journal!$K913="SL",Journal!$F913-Journal!$E913,IF(Journal!$K913="TP",Journal!$G913-Journal!$E913,IF(Journal!$K913="Manual exit",Journal!$J913-Journal!$E913,IF(Journal!$K913="TP1 + Breakeven",L913*(Journal!$G913-Journal!$E913),IF(Journal!$K913="TP1 + Manual",L913*(Journal!$G913-Journal!$E913)+(1-L913)*(Journal!$J913-Journal!$E913),(Journal!$G913+Journal!$H913+IF(ISNUMBER(Journal!$I913),Journal!$I913,0))/IF(ISNUMBER(Journal!$I913),3,2)-Journal!$E913))))))</f>
        <v>0</v>
      </c>
      <c r="N913">
        <f>IF(K913,Journal!$E913+G913*M913,"")</f>
        <v>0</v>
      </c>
      <c r="O913">
        <f>Q912</f>
        <v>0</v>
      </c>
      <c r="P913">
        <f>IF(OR(NOT(A913),I913&lt;&gt;""),"",Journal!$L913)</f>
        <v>0</v>
      </c>
      <c r="Q913">
        <f>O913+IF(K913,V913,0)</f>
        <v>0</v>
      </c>
      <c r="R913">
        <f>IF(P913="","",H913*P913*C913*D913)</f>
        <v>0</v>
      </c>
      <c r="S913">
        <f>IF(K913,M913*P913*C913*D913,"")</f>
        <v>0</v>
      </c>
      <c r="T913">
        <f>IF(K913,-IF(F913&gt;0,F913*Journal!$E913*P913*C913*D913,P913*E913),"")</f>
        <v>0</v>
      </c>
      <c r="U913">
        <f>IF(K913,IF(S913&gt;0,"W",IF(S913&lt;0,"L","B")),"")</f>
        <v>0</v>
      </c>
      <c r="V913">
        <f>IF(K913,S913+T913,"")</f>
        <v>0</v>
      </c>
      <c r="W913">
        <f>IF(K913,V913/O913,"")</f>
        <v>0</v>
      </c>
      <c r="X913">
        <f>IF(K913,M913/H913,"")</f>
        <v>0</v>
      </c>
      <c r="Y913">
        <f>IF(AND(OR(J913="OK",J913="OPEN"),ISNUMBER(Journal!$G913)),G913*(Journal!$G913-Journal!$E913)/H913,"")</f>
        <v>0</v>
      </c>
      <c r="Z913">
        <f>IF(AA913="","",IF(AND(ISNUMBER(Settings!$D$5),ISNUMBER(Settings!$E$5),IF(Settings!$D$5&lt;=Settings!$E$5,AND(AA913&gt;=Settings!$D$5,AA913&lt;Settings!$E$5),OR(AA913&gt;=Settings!$D$5,AA913&lt;Settings!$E$5))),Settings!$A$5,IF(AND(ISNUMBER(Settings!$D$6),ISNUMBER(Settings!$E$6),IF(Settings!$D$6&lt;=Settings!$E$6,AND(AA913&gt;=Settings!$D$6,AA913&lt;Settings!$E$6),OR(AA913&gt;=Settings!$D$6,AA913&lt;Settings!$E$6))),Settings!$A$6,IF(AND(ISNUMBER(Settings!$D$7),ISNUMBER(Settings!$E$7),IF(Settings!$D$7&lt;=Settings!$E$7,AND(AA913&gt;=Settings!$D$7,AA913&lt;Settings!$E$7),OR(AA913&gt;=Settings!$D$7,AA913&lt;Settings!$E$7))),Settings!$A$7,IF(AND(ISNUMBER(Settings!$D$8),ISNUMBER(Settings!$E$8),IF(Settings!$D$8&lt;=Settings!$E$8,AND(AA913&gt;=Settings!$D$8,AA913&lt;Settings!$E$8),OR(AA913&gt;=Settings!$D$8,AA913&lt;Settings!$E$8))),Settings!$A$8,IF(AND(ISNUMBER(Settings!$D$9),ISNUMBER(Settings!$E$9),IF(Settings!$D$9&lt;=Settings!$E$9,AND(AA913&gt;=Settings!$D$9,AA913&lt;Settings!$E$9),OR(AA913&gt;=Settings!$D$9,AA913&lt;Settings!$E$9))),Settings!$A$9,IF(AND(ISNUMBER(Settings!$D$10),ISNUMBER(Settings!$E$10),IF(Settings!$D$10&lt;=Settings!$E$10,AND(AA913&gt;=Settings!$D$10,AA913&lt;Settings!$E$10),OR(AA913&gt;=Settings!$D$10,AA913&lt;Settings!$E$10))),Settings!$A$10,"")))))))</f>
        <v>0</v>
      </c>
      <c r="AA913">
        <f>IF(AND(A913,ISNUMBER(Journal!$B913)),MOD(ROUND(MOD(Journal!$B913,1)*1440,0)-ROUND(Journal!$D$8*60,0),1440),"")</f>
        <v>0</v>
      </c>
      <c r="AB913">
        <f>IF(G913=1,"LONG",IF(G913=-1,"SHORT",""))</f>
        <v>0</v>
      </c>
      <c r="AC913">
        <f>AC912+IF(K913,1,0)</f>
        <v>0</v>
      </c>
      <c r="AD913">
        <f>IF(K913,AC913,"")</f>
        <v>0</v>
      </c>
      <c r="AE913">
        <f>J913="OPEN"</f>
        <v>0</v>
      </c>
      <c r="AF913">
        <f>AND(J913&lt;&gt;"",J913&lt;&gt;"OK",J913&lt;&gt;"OPEN")</f>
        <v>0</v>
      </c>
      <c r="AH913">
        <v>902</v>
      </c>
      <c r="AI913">
        <f>IF(AH913&gt;$AZ$11,"",IF(AH913=0,Journal!$D$3,INDEX($Q$11:$Q$1010,MATCH(AH913,$AD$11:$AD$1010,0))))</f>
        <v>0</v>
      </c>
      <c r="AJ913">
        <v>903</v>
      </c>
      <c r="AK913">
        <f>IF(AJ913&gt;$AZ$11,"",INDEX($P$11:$P$1010,MATCH(AJ913,$AD$11:$AD$1010,0)))</f>
        <v>0</v>
      </c>
    </row>
    <row r="914" spans="1:37">
      <c r="A914">
        <f>COUNTA(Journal!A914:M914)&gt;0</f>
        <v>0</v>
      </c>
      <c r="B914">
        <f>IF(Journal!$C914="",0,IFERROR(MATCH(Journal!$C914,Markets!$A$5:$A$154,0),0))</f>
        <v>0</v>
      </c>
      <c r="C914">
        <f>IF(B914&gt;0,INDEX(Markets!$C$5:$C$154,B914),"")</f>
        <v>0</v>
      </c>
      <c r="D914">
        <f>IF(B914&gt;0,INDEX(Markets!$F$5:$F$154,B914),"")</f>
        <v>0</v>
      </c>
      <c r="E914">
        <f>IF(B914&gt;0,IF(INDEX(Markets!$G$5:$G$154,B914)="",Journal!$D$4,INDEX(Markets!$G$5:$G$154,B914)),"")</f>
        <v>0</v>
      </c>
      <c r="F914">
        <f>IF(B914&gt;0,N(INDEX(Markets!$H$5:$H$154,B914)),0)</f>
        <v>0</v>
      </c>
      <c r="G914">
        <f>IF(Journal!$D914="LONG",1,IF(Journal!$D914="SHORT",-1,0))</f>
        <v>0</v>
      </c>
      <c r="H914">
        <f>IF(AND(ISNUMBER(Journal!$E914),ISNUMBER(Journal!$F914)),ABS(Journal!$E914-Journal!$F914),"")</f>
        <v>0</v>
      </c>
      <c r="I914">
        <f>IF(NOT(A914),"",IF(Journal!$C914="","INSTRUMENT MISSING",IF(B914=0,"UNKNOWN INSTRUMENT",IF(OR(NOT(ISNUMBER(C914)),NOT(ISNUMBER(D914))),"INSTRUMENT SPECS MISSING",IF(OR(C914&lt;=0,D914&lt;=0),"INSTRUMENT SPECS MISSING",IF(NOT(ISNUMBER(Journal!$E914)),"ENTRY MISSING",IF(NOT(ISNUMBER(Journal!$F914)),"SL MISSING",IF(Journal!$F914=Journal!$E914,"SL = ENTRY",IF(G914=0,"DIRECTION MISSING",IF(G914*(Journal!$E914-Journal!$F914)&lt;=0,"SL WRONG SIDE",IF(NOT(AND(ISNUMBER(Journal!$L914),Journal!$L914&gt;0)),IF(TRUE,"LOTS MISSING","RISK MISSING"),"")))))))))))</f>
        <v>0</v>
      </c>
      <c r="J914">
        <f>IF(NOT(A914),"",IF(I914&lt;&gt;"",I914,IF(AND(ISNUMBER(Journal!$G914),G914*(Journal!$G914-Journal!$E914)&lt;=0),"TP1 WRONG SIDE",IF(AND(ISNUMBER(Journal!$H914),G914*(Journal!$H914-Journal!$E914)&lt;=0),"TP2 WRONG SIDE",IF(AND(ISNUMBER(Journal!$I914),G914*(Journal!$I914-Journal!$E914)&lt;=0),"TP3 WRONG SIDE",IF(Journal!$K914="","OPEN",IF(AND(Journal!$M914&lt;&gt;"",OR(NOT(ISNUMBER(Journal!$M914)),Journal!$M914&lt;=0,Journal!$M914&gt;=1)),"TP1 % INVALID",IF(Journal!$K914="SL","OK",IF(Journal!$K914="TP",IF(ISNUMBER(Journal!$G914),"OK","TP1 MISSING"),IF(Journal!$K914="Manual exit",IF(ISNUMBER(Journal!$J914),"OK","MANUAL MISSING"),IF(Journal!$K914="TP1 + Breakeven",IF(ISNUMBER(Journal!$G914),"OK","TP1 MISSING"),IF(Journal!$K914="TP1 + Manual",IF(ISNUMBER(Journal!$G914),IF(ISNUMBER(Journal!$J914),"OK","MANUAL MISSING"),IF(ISNUMBER(Journal!$J914),"TP1 MISSING","TP1 &amp; MANUAL MISSING")),IF(Journal!$K914="Multiple TP",IF(ISNUMBER(Journal!$G914),IF(ISNUMBER(Journal!$H914),"OK","TP2 MISSING"),IF(ISNUMBER(Journal!$H914),"TP1 MISSING","TP1 &amp; TP2 MISSING")),"UNKNOWN OUTCOME")))))))))))))</f>
        <v>0</v>
      </c>
      <c r="K914">
        <f>J914="OK"</f>
        <v>0</v>
      </c>
      <c r="L914">
        <f>IF(ISNUMBER(Journal!$M914),Journal!$M914,0.5)</f>
        <v>0</v>
      </c>
      <c r="M914">
        <f>IF(NOT(K914),"",G914*IF(Journal!$K914="SL",Journal!$F914-Journal!$E914,IF(Journal!$K914="TP",Journal!$G914-Journal!$E914,IF(Journal!$K914="Manual exit",Journal!$J914-Journal!$E914,IF(Journal!$K914="TP1 + Breakeven",L914*(Journal!$G914-Journal!$E914),IF(Journal!$K914="TP1 + Manual",L914*(Journal!$G914-Journal!$E914)+(1-L914)*(Journal!$J914-Journal!$E914),(Journal!$G914+Journal!$H914+IF(ISNUMBER(Journal!$I914),Journal!$I914,0))/IF(ISNUMBER(Journal!$I914),3,2)-Journal!$E914))))))</f>
        <v>0</v>
      </c>
      <c r="N914">
        <f>IF(K914,Journal!$E914+G914*M914,"")</f>
        <v>0</v>
      </c>
      <c r="O914">
        <f>Q913</f>
        <v>0</v>
      </c>
      <c r="P914">
        <f>IF(OR(NOT(A914),I914&lt;&gt;""),"",Journal!$L914)</f>
        <v>0</v>
      </c>
      <c r="Q914">
        <f>O914+IF(K914,V914,0)</f>
        <v>0</v>
      </c>
      <c r="R914">
        <f>IF(P914="","",H914*P914*C914*D914)</f>
        <v>0</v>
      </c>
      <c r="S914">
        <f>IF(K914,M914*P914*C914*D914,"")</f>
        <v>0</v>
      </c>
      <c r="T914">
        <f>IF(K914,-IF(F914&gt;0,F914*Journal!$E914*P914*C914*D914,P914*E914),"")</f>
        <v>0</v>
      </c>
      <c r="U914">
        <f>IF(K914,IF(S914&gt;0,"W",IF(S914&lt;0,"L","B")),"")</f>
        <v>0</v>
      </c>
      <c r="V914">
        <f>IF(K914,S914+T914,"")</f>
        <v>0</v>
      </c>
      <c r="W914">
        <f>IF(K914,V914/O914,"")</f>
        <v>0</v>
      </c>
      <c r="X914">
        <f>IF(K914,M914/H914,"")</f>
        <v>0</v>
      </c>
      <c r="Y914">
        <f>IF(AND(OR(J914="OK",J914="OPEN"),ISNUMBER(Journal!$G914)),G914*(Journal!$G914-Journal!$E914)/H914,"")</f>
        <v>0</v>
      </c>
      <c r="Z914">
        <f>IF(AA914="","",IF(AND(ISNUMBER(Settings!$D$5),ISNUMBER(Settings!$E$5),IF(Settings!$D$5&lt;=Settings!$E$5,AND(AA914&gt;=Settings!$D$5,AA914&lt;Settings!$E$5),OR(AA914&gt;=Settings!$D$5,AA914&lt;Settings!$E$5))),Settings!$A$5,IF(AND(ISNUMBER(Settings!$D$6),ISNUMBER(Settings!$E$6),IF(Settings!$D$6&lt;=Settings!$E$6,AND(AA914&gt;=Settings!$D$6,AA914&lt;Settings!$E$6),OR(AA914&gt;=Settings!$D$6,AA914&lt;Settings!$E$6))),Settings!$A$6,IF(AND(ISNUMBER(Settings!$D$7),ISNUMBER(Settings!$E$7),IF(Settings!$D$7&lt;=Settings!$E$7,AND(AA914&gt;=Settings!$D$7,AA914&lt;Settings!$E$7),OR(AA914&gt;=Settings!$D$7,AA914&lt;Settings!$E$7))),Settings!$A$7,IF(AND(ISNUMBER(Settings!$D$8),ISNUMBER(Settings!$E$8),IF(Settings!$D$8&lt;=Settings!$E$8,AND(AA914&gt;=Settings!$D$8,AA914&lt;Settings!$E$8),OR(AA914&gt;=Settings!$D$8,AA914&lt;Settings!$E$8))),Settings!$A$8,IF(AND(ISNUMBER(Settings!$D$9),ISNUMBER(Settings!$E$9),IF(Settings!$D$9&lt;=Settings!$E$9,AND(AA914&gt;=Settings!$D$9,AA914&lt;Settings!$E$9),OR(AA914&gt;=Settings!$D$9,AA914&lt;Settings!$E$9))),Settings!$A$9,IF(AND(ISNUMBER(Settings!$D$10),ISNUMBER(Settings!$E$10),IF(Settings!$D$10&lt;=Settings!$E$10,AND(AA914&gt;=Settings!$D$10,AA914&lt;Settings!$E$10),OR(AA914&gt;=Settings!$D$10,AA914&lt;Settings!$E$10))),Settings!$A$10,"")))))))</f>
        <v>0</v>
      </c>
      <c r="AA914">
        <f>IF(AND(A914,ISNUMBER(Journal!$B914)),MOD(ROUND(MOD(Journal!$B914,1)*1440,0)-ROUND(Journal!$D$8*60,0),1440),"")</f>
        <v>0</v>
      </c>
      <c r="AB914">
        <f>IF(G914=1,"LONG",IF(G914=-1,"SHORT",""))</f>
        <v>0</v>
      </c>
      <c r="AC914">
        <f>AC913+IF(K914,1,0)</f>
        <v>0</v>
      </c>
      <c r="AD914">
        <f>IF(K914,AC914,"")</f>
        <v>0</v>
      </c>
      <c r="AE914">
        <f>J914="OPEN"</f>
        <v>0</v>
      </c>
      <c r="AF914">
        <f>AND(J914&lt;&gt;"",J914&lt;&gt;"OK",J914&lt;&gt;"OPEN")</f>
        <v>0</v>
      </c>
      <c r="AH914">
        <v>903</v>
      </c>
      <c r="AI914">
        <f>IF(AH914&gt;$AZ$11,"",IF(AH914=0,Journal!$D$3,INDEX($Q$11:$Q$1010,MATCH(AH914,$AD$11:$AD$1010,0))))</f>
        <v>0</v>
      </c>
      <c r="AJ914">
        <v>904</v>
      </c>
      <c r="AK914">
        <f>IF(AJ914&gt;$AZ$11,"",INDEX($P$11:$P$1010,MATCH(AJ914,$AD$11:$AD$1010,0)))</f>
        <v>0</v>
      </c>
    </row>
    <row r="915" spans="1:37">
      <c r="A915">
        <f>COUNTA(Journal!A915:M915)&gt;0</f>
        <v>0</v>
      </c>
      <c r="B915">
        <f>IF(Journal!$C915="",0,IFERROR(MATCH(Journal!$C915,Markets!$A$5:$A$154,0),0))</f>
        <v>0</v>
      </c>
      <c r="C915">
        <f>IF(B915&gt;0,INDEX(Markets!$C$5:$C$154,B915),"")</f>
        <v>0</v>
      </c>
      <c r="D915">
        <f>IF(B915&gt;0,INDEX(Markets!$F$5:$F$154,B915),"")</f>
        <v>0</v>
      </c>
      <c r="E915">
        <f>IF(B915&gt;0,IF(INDEX(Markets!$G$5:$G$154,B915)="",Journal!$D$4,INDEX(Markets!$G$5:$G$154,B915)),"")</f>
        <v>0</v>
      </c>
      <c r="F915">
        <f>IF(B915&gt;0,N(INDEX(Markets!$H$5:$H$154,B915)),0)</f>
        <v>0</v>
      </c>
      <c r="G915">
        <f>IF(Journal!$D915="LONG",1,IF(Journal!$D915="SHORT",-1,0))</f>
        <v>0</v>
      </c>
      <c r="H915">
        <f>IF(AND(ISNUMBER(Journal!$E915),ISNUMBER(Journal!$F915)),ABS(Journal!$E915-Journal!$F915),"")</f>
        <v>0</v>
      </c>
      <c r="I915">
        <f>IF(NOT(A915),"",IF(Journal!$C915="","INSTRUMENT MISSING",IF(B915=0,"UNKNOWN INSTRUMENT",IF(OR(NOT(ISNUMBER(C915)),NOT(ISNUMBER(D915))),"INSTRUMENT SPECS MISSING",IF(OR(C915&lt;=0,D915&lt;=0),"INSTRUMENT SPECS MISSING",IF(NOT(ISNUMBER(Journal!$E915)),"ENTRY MISSING",IF(NOT(ISNUMBER(Journal!$F915)),"SL MISSING",IF(Journal!$F915=Journal!$E915,"SL = ENTRY",IF(G915=0,"DIRECTION MISSING",IF(G915*(Journal!$E915-Journal!$F915)&lt;=0,"SL WRONG SIDE",IF(NOT(AND(ISNUMBER(Journal!$L915),Journal!$L915&gt;0)),IF(TRUE,"LOTS MISSING","RISK MISSING"),"")))))))))))</f>
        <v>0</v>
      </c>
      <c r="J915">
        <f>IF(NOT(A915),"",IF(I915&lt;&gt;"",I915,IF(AND(ISNUMBER(Journal!$G915),G915*(Journal!$G915-Journal!$E915)&lt;=0),"TP1 WRONG SIDE",IF(AND(ISNUMBER(Journal!$H915),G915*(Journal!$H915-Journal!$E915)&lt;=0),"TP2 WRONG SIDE",IF(AND(ISNUMBER(Journal!$I915),G915*(Journal!$I915-Journal!$E915)&lt;=0),"TP3 WRONG SIDE",IF(Journal!$K915="","OPEN",IF(AND(Journal!$M915&lt;&gt;"",OR(NOT(ISNUMBER(Journal!$M915)),Journal!$M915&lt;=0,Journal!$M915&gt;=1)),"TP1 % INVALID",IF(Journal!$K915="SL","OK",IF(Journal!$K915="TP",IF(ISNUMBER(Journal!$G915),"OK","TP1 MISSING"),IF(Journal!$K915="Manual exit",IF(ISNUMBER(Journal!$J915),"OK","MANUAL MISSING"),IF(Journal!$K915="TP1 + Breakeven",IF(ISNUMBER(Journal!$G915),"OK","TP1 MISSING"),IF(Journal!$K915="TP1 + Manual",IF(ISNUMBER(Journal!$G915),IF(ISNUMBER(Journal!$J915),"OK","MANUAL MISSING"),IF(ISNUMBER(Journal!$J915),"TP1 MISSING","TP1 &amp; MANUAL MISSING")),IF(Journal!$K915="Multiple TP",IF(ISNUMBER(Journal!$G915),IF(ISNUMBER(Journal!$H915),"OK","TP2 MISSING"),IF(ISNUMBER(Journal!$H915),"TP1 MISSING","TP1 &amp; TP2 MISSING")),"UNKNOWN OUTCOME")))))))))))))</f>
        <v>0</v>
      </c>
      <c r="K915">
        <f>J915="OK"</f>
        <v>0</v>
      </c>
      <c r="L915">
        <f>IF(ISNUMBER(Journal!$M915),Journal!$M915,0.5)</f>
        <v>0</v>
      </c>
      <c r="M915">
        <f>IF(NOT(K915),"",G915*IF(Journal!$K915="SL",Journal!$F915-Journal!$E915,IF(Journal!$K915="TP",Journal!$G915-Journal!$E915,IF(Journal!$K915="Manual exit",Journal!$J915-Journal!$E915,IF(Journal!$K915="TP1 + Breakeven",L915*(Journal!$G915-Journal!$E915),IF(Journal!$K915="TP1 + Manual",L915*(Journal!$G915-Journal!$E915)+(1-L915)*(Journal!$J915-Journal!$E915),(Journal!$G915+Journal!$H915+IF(ISNUMBER(Journal!$I915),Journal!$I915,0))/IF(ISNUMBER(Journal!$I915),3,2)-Journal!$E915))))))</f>
        <v>0</v>
      </c>
      <c r="N915">
        <f>IF(K915,Journal!$E915+G915*M915,"")</f>
        <v>0</v>
      </c>
      <c r="O915">
        <f>Q914</f>
        <v>0</v>
      </c>
      <c r="P915">
        <f>IF(OR(NOT(A915),I915&lt;&gt;""),"",Journal!$L915)</f>
        <v>0</v>
      </c>
      <c r="Q915">
        <f>O915+IF(K915,V915,0)</f>
        <v>0</v>
      </c>
      <c r="R915">
        <f>IF(P915="","",H915*P915*C915*D915)</f>
        <v>0</v>
      </c>
      <c r="S915">
        <f>IF(K915,M915*P915*C915*D915,"")</f>
        <v>0</v>
      </c>
      <c r="T915">
        <f>IF(K915,-IF(F915&gt;0,F915*Journal!$E915*P915*C915*D915,P915*E915),"")</f>
        <v>0</v>
      </c>
      <c r="U915">
        <f>IF(K915,IF(S915&gt;0,"W",IF(S915&lt;0,"L","B")),"")</f>
        <v>0</v>
      </c>
      <c r="V915">
        <f>IF(K915,S915+T915,"")</f>
        <v>0</v>
      </c>
      <c r="W915">
        <f>IF(K915,V915/O915,"")</f>
        <v>0</v>
      </c>
      <c r="X915">
        <f>IF(K915,M915/H915,"")</f>
        <v>0</v>
      </c>
      <c r="Y915">
        <f>IF(AND(OR(J915="OK",J915="OPEN"),ISNUMBER(Journal!$G915)),G915*(Journal!$G915-Journal!$E915)/H915,"")</f>
        <v>0</v>
      </c>
      <c r="Z915">
        <f>IF(AA915="","",IF(AND(ISNUMBER(Settings!$D$5),ISNUMBER(Settings!$E$5),IF(Settings!$D$5&lt;=Settings!$E$5,AND(AA915&gt;=Settings!$D$5,AA915&lt;Settings!$E$5),OR(AA915&gt;=Settings!$D$5,AA915&lt;Settings!$E$5))),Settings!$A$5,IF(AND(ISNUMBER(Settings!$D$6),ISNUMBER(Settings!$E$6),IF(Settings!$D$6&lt;=Settings!$E$6,AND(AA915&gt;=Settings!$D$6,AA915&lt;Settings!$E$6),OR(AA915&gt;=Settings!$D$6,AA915&lt;Settings!$E$6))),Settings!$A$6,IF(AND(ISNUMBER(Settings!$D$7),ISNUMBER(Settings!$E$7),IF(Settings!$D$7&lt;=Settings!$E$7,AND(AA915&gt;=Settings!$D$7,AA915&lt;Settings!$E$7),OR(AA915&gt;=Settings!$D$7,AA915&lt;Settings!$E$7))),Settings!$A$7,IF(AND(ISNUMBER(Settings!$D$8),ISNUMBER(Settings!$E$8),IF(Settings!$D$8&lt;=Settings!$E$8,AND(AA915&gt;=Settings!$D$8,AA915&lt;Settings!$E$8),OR(AA915&gt;=Settings!$D$8,AA915&lt;Settings!$E$8))),Settings!$A$8,IF(AND(ISNUMBER(Settings!$D$9),ISNUMBER(Settings!$E$9),IF(Settings!$D$9&lt;=Settings!$E$9,AND(AA915&gt;=Settings!$D$9,AA915&lt;Settings!$E$9),OR(AA915&gt;=Settings!$D$9,AA915&lt;Settings!$E$9))),Settings!$A$9,IF(AND(ISNUMBER(Settings!$D$10),ISNUMBER(Settings!$E$10),IF(Settings!$D$10&lt;=Settings!$E$10,AND(AA915&gt;=Settings!$D$10,AA915&lt;Settings!$E$10),OR(AA915&gt;=Settings!$D$10,AA915&lt;Settings!$E$10))),Settings!$A$10,"")))))))</f>
        <v>0</v>
      </c>
      <c r="AA915">
        <f>IF(AND(A915,ISNUMBER(Journal!$B915)),MOD(ROUND(MOD(Journal!$B915,1)*1440,0)-ROUND(Journal!$D$8*60,0),1440),"")</f>
        <v>0</v>
      </c>
      <c r="AB915">
        <f>IF(G915=1,"LONG",IF(G915=-1,"SHORT",""))</f>
        <v>0</v>
      </c>
      <c r="AC915">
        <f>AC914+IF(K915,1,0)</f>
        <v>0</v>
      </c>
      <c r="AD915">
        <f>IF(K915,AC915,"")</f>
        <v>0</v>
      </c>
      <c r="AE915">
        <f>J915="OPEN"</f>
        <v>0</v>
      </c>
      <c r="AF915">
        <f>AND(J915&lt;&gt;"",J915&lt;&gt;"OK",J915&lt;&gt;"OPEN")</f>
        <v>0</v>
      </c>
      <c r="AH915">
        <v>904</v>
      </c>
      <c r="AI915">
        <f>IF(AH915&gt;$AZ$11,"",IF(AH915=0,Journal!$D$3,INDEX($Q$11:$Q$1010,MATCH(AH915,$AD$11:$AD$1010,0))))</f>
        <v>0</v>
      </c>
      <c r="AJ915">
        <v>905</v>
      </c>
      <c r="AK915">
        <f>IF(AJ915&gt;$AZ$11,"",INDEX($P$11:$P$1010,MATCH(AJ915,$AD$11:$AD$1010,0)))</f>
        <v>0</v>
      </c>
    </row>
    <row r="916" spans="1:37">
      <c r="A916">
        <f>COUNTA(Journal!A916:M916)&gt;0</f>
        <v>0</v>
      </c>
      <c r="B916">
        <f>IF(Journal!$C916="",0,IFERROR(MATCH(Journal!$C916,Markets!$A$5:$A$154,0),0))</f>
        <v>0</v>
      </c>
      <c r="C916">
        <f>IF(B916&gt;0,INDEX(Markets!$C$5:$C$154,B916),"")</f>
        <v>0</v>
      </c>
      <c r="D916">
        <f>IF(B916&gt;0,INDEX(Markets!$F$5:$F$154,B916),"")</f>
        <v>0</v>
      </c>
      <c r="E916">
        <f>IF(B916&gt;0,IF(INDEX(Markets!$G$5:$G$154,B916)="",Journal!$D$4,INDEX(Markets!$G$5:$G$154,B916)),"")</f>
        <v>0</v>
      </c>
      <c r="F916">
        <f>IF(B916&gt;0,N(INDEX(Markets!$H$5:$H$154,B916)),0)</f>
        <v>0</v>
      </c>
      <c r="G916">
        <f>IF(Journal!$D916="LONG",1,IF(Journal!$D916="SHORT",-1,0))</f>
        <v>0</v>
      </c>
      <c r="H916">
        <f>IF(AND(ISNUMBER(Journal!$E916),ISNUMBER(Journal!$F916)),ABS(Journal!$E916-Journal!$F916),"")</f>
        <v>0</v>
      </c>
      <c r="I916">
        <f>IF(NOT(A916),"",IF(Journal!$C916="","INSTRUMENT MISSING",IF(B916=0,"UNKNOWN INSTRUMENT",IF(OR(NOT(ISNUMBER(C916)),NOT(ISNUMBER(D916))),"INSTRUMENT SPECS MISSING",IF(OR(C916&lt;=0,D916&lt;=0),"INSTRUMENT SPECS MISSING",IF(NOT(ISNUMBER(Journal!$E916)),"ENTRY MISSING",IF(NOT(ISNUMBER(Journal!$F916)),"SL MISSING",IF(Journal!$F916=Journal!$E916,"SL = ENTRY",IF(G916=0,"DIRECTION MISSING",IF(G916*(Journal!$E916-Journal!$F916)&lt;=0,"SL WRONG SIDE",IF(NOT(AND(ISNUMBER(Journal!$L916),Journal!$L916&gt;0)),IF(TRUE,"LOTS MISSING","RISK MISSING"),"")))))))))))</f>
        <v>0</v>
      </c>
      <c r="J916">
        <f>IF(NOT(A916),"",IF(I916&lt;&gt;"",I916,IF(AND(ISNUMBER(Journal!$G916),G916*(Journal!$G916-Journal!$E916)&lt;=0),"TP1 WRONG SIDE",IF(AND(ISNUMBER(Journal!$H916),G916*(Journal!$H916-Journal!$E916)&lt;=0),"TP2 WRONG SIDE",IF(AND(ISNUMBER(Journal!$I916),G916*(Journal!$I916-Journal!$E916)&lt;=0),"TP3 WRONG SIDE",IF(Journal!$K916="","OPEN",IF(AND(Journal!$M916&lt;&gt;"",OR(NOT(ISNUMBER(Journal!$M916)),Journal!$M916&lt;=0,Journal!$M916&gt;=1)),"TP1 % INVALID",IF(Journal!$K916="SL","OK",IF(Journal!$K916="TP",IF(ISNUMBER(Journal!$G916),"OK","TP1 MISSING"),IF(Journal!$K916="Manual exit",IF(ISNUMBER(Journal!$J916),"OK","MANUAL MISSING"),IF(Journal!$K916="TP1 + Breakeven",IF(ISNUMBER(Journal!$G916),"OK","TP1 MISSING"),IF(Journal!$K916="TP1 + Manual",IF(ISNUMBER(Journal!$G916),IF(ISNUMBER(Journal!$J916),"OK","MANUAL MISSING"),IF(ISNUMBER(Journal!$J916),"TP1 MISSING","TP1 &amp; MANUAL MISSING")),IF(Journal!$K916="Multiple TP",IF(ISNUMBER(Journal!$G916),IF(ISNUMBER(Journal!$H916),"OK","TP2 MISSING"),IF(ISNUMBER(Journal!$H916),"TP1 MISSING","TP1 &amp; TP2 MISSING")),"UNKNOWN OUTCOME")))))))))))))</f>
        <v>0</v>
      </c>
      <c r="K916">
        <f>J916="OK"</f>
        <v>0</v>
      </c>
      <c r="L916">
        <f>IF(ISNUMBER(Journal!$M916),Journal!$M916,0.5)</f>
        <v>0</v>
      </c>
      <c r="M916">
        <f>IF(NOT(K916),"",G916*IF(Journal!$K916="SL",Journal!$F916-Journal!$E916,IF(Journal!$K916="TP",Journal!$G916-Journal!$E916,IF(Journal!$K916="Manual exit",Journal!$J916-Journal!$E916,IF(Journal!$K916="TP1 + Breakeven",L916*(Journal!$G916-Journal!$E916),IF(Journal!$K916="TP1 + Manual",L916*(Journal!$G916-Journal!$E916)+(1-L916)*(Journal!$J916-Journal!$E916),(Journal!$G916+Journal!$H916+IF(ISNUMBER(Journal!$I916),Journal!$I916,0))/IF(ISNUMBER(Journal!$I916),3,2)-Journal!$E916))))))</f>
        <v>0</v>
      </c>
      <c r="N916">
        <f>IF(K916,Journal!$E916+G916*M916,"")</f>
        <v>0</v>
      </c>
      <c r="O916">
        <f>Q915</f>
        <v>0</v>
      </c>
      <c r="P916">
        <f>IF(OR(NOT(A916),I916&lt;&gt;""),"",Journal!$L916)</f>
        <v>0</v>
      </c>
      <c r="Q916">
        <f>O916+IF(K916,V916,0)</f>
        <v>0</v>
      </c>
      <c r="R916">
        <f>IF(P916="","",H916*P916*C916*D916)</f>
        <v>0</v>
      </c>
      <c r="S916">
        <f>IF(K916,M916*P916*C916*D916,"")</f>
        <v>0</v>
      </c>
      <c r="T916">
        <f>IF(K916,-IF(F916&gt;0,F916*Journal!$E916*P916*C916*D916,P916*E916),"")</f>
        <v>0</v>
      </c>
      <c r="U916">
        <f>IF(K916,IF(S916&gt;0,"W",IF(S916&lt;0,"L","B")),"")</f>
        <v>0</v>
      </c>
      <c r="V916">
        <f>IF(K916,S916+T916,"")</f>
        <v>0</v>
      </c>
      <c r="W916">
        <f>IF(K916,V916/O916,"")</f>
        <v>0</v>
      </c>
      <c r="X916">
        <f>IF(K916,M916/H916,"")</f>
        <v>0</v>
      </c>
      <c r="Y916">
        <f>IF(AND(OR(J916="OK",J916="OPEN"),ISNUMBER(Journal!$G916)),G916*(Journal!$G916-Journal!$E916)/H916,"")</f>
        <v>0</v>
      </c>
      <c r="Z916">
        <f>IF(AA916="","",IF(AND(ISNUMBER(Settings!$D$5),ISNUMBER(Settings!$E$5),IF(Settings!$D$5&lt;=Settings!$E$5,AND(AA916&gt;=Settings!$D$5,AA916&lt;Settings!$E$5),OR(AA916&gt;=Settings!$D$5,AA916&lt;Settings!$E$5))),Settings!$A$5,IF(AND(ISNUMBER(Settings!$D$6),ISNUMBER(Settings!$E$6),IF(Settings!$D$6&lt;=Settings!$E$6,AND(AA916&gt;=Settings!$D$6,AA916&lt;Settings!$E$6),OR(AA916&gt;=Settings!$D$6,AA916&lt;Settings!$E$6))),Settings!$A$6,IF(AND(ISNUMBER(Settings!$D$7),ISNUMBER(Settings!$E$7),IF(Settings!$D$7&lt;=Settings!$E$7,AND(AA916&gt;=Settings!$D$7,AA916&lt;Settings!$E$7),OR(AA916&gt;=Settings!$D$7,AA916&lt;Settings!$E$7))),Settings!$A$7,IF(AND(ISNUMBER(Settings!$D$8),ISNUMBER(Settings!$E$8),IF(Settings!$D$8&lt;=Settings!$E$8,AND(AA916&gt;=Settings!$D$8,AA916&lt;Settings!$E$8),OR(AA916&gt;=Settings!$D$8,AA916&lt;Settings!$E$8))),Settings!$A$8,IF(AND(ISNUMBER(Settings!$D$9),ISNUMBER(Settings!$E$9),IF(Settings!$D$9&lt;=Settings!$E$9,AND(AA916&gt;=Settings!$D$9,AA916&lt;Settings!$E$9),OR(AA916&gt;=Settings!$D$9,AA916&lt;Settings!$E$9))),Settings!$A$9,IF(AND(ISNUMBER(Settings!$D$10),ISNUMBER(Settings!$E$10),IF(Settings!$D$10&lt;=Settings!$E$10,AND(AA916&gt;=Settings!$D$10,AA916&lt;Settings!$E$10),OR(AA916&gt;=Settings!$D$10,AA916&lt;Settings!$E$10))),Settings!$A$10,"")))))))</f>
        <v>0</v>
      </c>
      <c r="AA916">
        <f>IF(AND(A916,ISNUMBER(Journal!$B916)),MOD(ROUND(MOD(Journal!$B916,1)*1440,0)-ROUND(Journal!$D$8*60,0),1440),"")</f>
        <v>0</v>
      </c>
      <c r="AB916">
        <f>IF(G916=1,"LONG",IF(G916=-1,"SHORT",""))</f>
        <v>0</v>
      </c>
      <c r="AC916">
        <f>AC915+IF(K916,1,0)</f>
        <v>0</v>
      </c>
      <c r="AD916">
        <f>IF(K916,AC916,"")</f>
        <v>0</v>
      </c>
      <c r="AE916">
        <f>J916="OPEN"</f>
        <v>0</v>
      </c>
      <c r="AF916">
        <f>AND(J916&lt;&gt;"",J916&lt;&gt;"OK",J916&lt;&gt;"OPEN")</f>
        <v>0</v>
      </c>
      <c r="AH916">
        <v>905</v>
      </c>
      <c r="AI916">
        <f>IF(AH916&gt;$AZ$11,"",IF(AH916=0,Journal!$D$3,INDEX($Q$11:$Q$1010,MATCH(AH916,$AD$11:$AD$1010,0))))</f>
        <v>0</v>
      </c>
      <c r="AJ916">
        <v>906</v>
      </c>
      <c r="AK916">
        <f>IF(AJ916&gt;$AZ$11,"",INDEX($P$11:$P$1010,MATCH(AJ916,$AD$11:$AD$1010,0)))</f>
        <v>0</v>
      </c>
    </row>
    <row r="917" spans="1:37">
      <c r="A917">
        <f>COUNTA(Journal!A917:M917)&gt;0</f>
        <v>0</v>
      </c>
      <c r="B917">
        <f>IF(Journal!$C917="",0,IFERROR(MATCH(Journal!$C917,Markets!$A$5:$A$154,0),0))</f>
        <v>0</v>
      </c>
      <c r="C917">
        <f>IF(B917&gt;0,INDEX(Markets!$C$5:$C$154,B917),"")</f>
        <v>0</v>
      </c>
      <c r="D917">
        <f>IF(B917&gt;0,INDEX(Markets!$F$5:$F$154,B917),"")</f>
        <v>0</v>
      </c>
      <c r="E917">
        <f>IF(B917&gt;0,IF(INDEX(Markets!$G$5:$G$154,B917)="",Journal!$D$4,INDEX(Markets!$G$5:$G$154,B917)),"")</f>
        <v>0</v>
      </c>
      <c r="F917">
        <f>IF(B917&gt;0,N(INDEX(Markets!$H$5:$H$154,B917)),0)</f>
        <v>0</v>
      </c>
      <c r="G917">
        <f>IF(Journal!$D917="LONG",1,IF(Journal!$D917="SHORT",-1,0))</f>
        <v>0</v>
      </c>
      <c r="H917">
        <f>IF(AND(ISNUMBER(Journal!$E917),ISNUMBER(Journal!$F917)),ABS(Journal!$E917-Journal!$F917),"")</f>
        <v>0</v>
      </c>
      <c r="I917">
        <f>IF(NOT(A917),"",IF(Journal!$C917="","INSTRUMENT MISSING",IF(B917=0,"UNKNOWN INSTRUMENT",IF(OR(NOT(ISNUMBER(C917)),NOT(ISNUMBER(D917))),"INSTRUMENT SPECS MISSING",IF(OR(C917&lt;=0,D917&lt;=0),"INSTRUMENT SPECS MISSING",IF(NOT(ISNUMBER(Journal!$E917)),"ENTRY MISSING",IF(NOT(ISNUMBER(Journal!$F917)),"SL MISSING",IF(Journal!$F917=Journal!$E917,"SL = ENTRY",IF(G917=0,"DIRECTION MISSING",IF(G917*(Journal!$E917-Journal!$F917)&lt;=0,"SL WRONG SIDE",IF(NOT(AND(ISNUMBER(Journal!$L917),Journal!$L917&gt;0)),IF(TRUE,"LOTS MISSING","RISK MISSING"),"")))))))))))</f>
        <v>0</v>
      </c>
      <c r="J917">
        <f>IF(NOT(A917),"",IF(I917&lt;&gt;"",I917,IF(AND(ISNUMBER(Journal!$G917),G917*(Journal!$G917-Journal!$E917)&lt;=0),"TP1 WRONG SIDE",IF(AND(ISNUMBER(Journal!$H917),G917*(Journal!$H917-Journal!$E917)&lt;=0),"TP2 WRONG SIDE",IF(AND(ISNUMBER(Journal!$I917),G917*(Journal!$I917-Journal!$E917)&lt;=0),"TP3 WRONG SIDE",IF(Journal!$K917="","OPEN",IF(AND(Journal!$M917&lt;&gt;"",OR(NOT(ISNUMBER(Journal!$M917)),Journal!$M917&lt;=0,Journal!$M917&gt;=1)),"TP1 % INVALID",IF(Journal!$K917="SL","OK",IF(Journal!$K917="TP",IF(ISNUMBER(Journal!$G917),"OK","TP1 MISSING"),IF(Journal!$K917="Manual exit",IF(ISNUMBER(Journal!$J917),"OK","MANUAL MISSING"),IF(Journal!$K917="TP1 + Breakeven",IF(ISNUMBER(Journal!$G917),"OK","TP1 MISSING"),IF(Journal!$K917="TP1 + Manual",IF(ISNUMBER(Journal!$G917),IF(ISNUMBER(Journal!$J917),"OK","MANUAL MISSING"),IF(ISNUMBER(Journal!$J917),"TP1 MISSING","TP1 &amp; MANUAL MISSING")),IF(Journal!$K917="Multiple TP",IF(ISNUMBER(Journal!$G917),IF(ISNUMBER(Journal!$H917),"OK","TP2 MISSING"),IF(ISNUMBER(Journal!$H917),"TP1 MISSING","TP1 &amp; TP2 MISSING")),"UNKNOWN OUTCOME")))))))))))))</f>
        <v>0</v>
      </c>
      <c r="K917">
        <f>J917="OK"</f>
        <v>0</v>
      </c>
      <c r="L917">
        <f>IF(ISNUMBER(Journal!$M917),Journal!$M917,0.5)</f>
        <v>0</v>
      </c>
      <c r="M917">
        <f>IF(NOT(K917),"",G917*IF(Journal!$K917="SL",Journal!$F917-Journal!$E917,IF(Journal!$K917="TP",Journal!$G917-Journal!$E917,IF(Journal!$K917="Manual exit",Journal!$J917-Journal!$E917,IF(Journal!$K917="TP1 + Breakeven",L917*(Journal!$G917-Journal!$E917),IF(Journal!$K917="TP1 + Manual",L917*(Journal!$G917-Journal!$E917)+(1-L917)*(Journal!$J917-Journal!$E917),(Journal!$G917+Journal!$H917+IF(ISNUMBER(Journal!$I917),Journal!$I917,0))/IF(ISNUMBER(Journal!$I917),3,2)-Journal!$E917))))))</f>
        <v>0</v>
      </c>
      <c r="N917">
        <f>IF(K917,Journal!$E917+G917*M917,"")</f>
        <v>0</v>
      </c>
      <c r="O917">
        <f>Q916</f>
        <v>0</v>
      </c>
      <c r="P917">
        <f>IF(OR(NOT(A917),I917&lt;&gt;""),"",Journal!$L917)</f>
        <v>0</v>
      </c>
      <c r="Q917">
        <f>O917+IF(K917,V917,0)</f>
        <v>0</v>
      </c>
      <c r="R917">
        <f>IF(P917="","",H917*P917*C917*D917)</f>
        <v>0</v>
      </c>
      <c r="S917">
        <f>IF(K917,M917*P917*C917*D917,"")</f>
        <v>0</v>
      </c>
      <c r="T917">
        <f>IF(K917,-IF(F917&gt;0,F917*Journal!$E917*P917*C917*D917,P917*E917),"")</f>
        <v>0</v>
      </c>
      <c r="U917">
        <f>IF(K917,IF(S917&gt;0,"W",IF(S917&lt;0,"L","B")),"")</f>
        <v>0</v>
      </c>
      <c r="V917">
        <f>IF(K917,S917+T917,"")</f>
        <v>0</v>
      </c>
      <c r="W917">
        <f>IF(K917,V917/O917,"")</f>
        <v>0</v>
      </c>
      <c r="X917">
        <f>IF(K917,M917/H917,"")</f>
        <v>0</v>
      </c>
      <c r="Y917">
        <f>IF(AND(OR(J917="OK",J917="OPEN"),ISNUMBER(Journal!$G917)),G917*(Journal!$G917-Journal!$E917)/H917,"")</f>
        <v>0</v>
      </c>
      <c r="Z917">
        <f>IF(AA917="","",IF(AND(ISNUMBER(Settings!$D$5),ISNUMBER(Settings!$E$5),IF(Settings!$D$5&lt;=Settings!$E$5,AND(AA917&gt;=Settings!$D$5,AA917&lt;Settings!$E$5),OR(AA917&gt;=Settings!$D$5,AA917&lt;Settings!$E$5))),Settings!$A$5,IF(AND(ISNUMBER(Settings!$D$6),ISNUMBER(Settings!$E$6),IF(Settings!$D$6&lt;=Settings!$E$6,AND(AA917&gt;=Settings!$D$6,AA917&lt;Settings!$E$6),OR(AA917&gt;=Settings!$D$6,AA917&lt;Settings!$E$6))),Settings!$A$6,IF(AND(ISNUMBER(Settings!$D$7),ISNUMBER(Settings!$E$7),IF(Settings!$D$7&lt;=Settings!$E$7,AND(AA917&gt;=Settings!$D$7,AA917&lt;Settings!$E$7),OR(AA917&gt;=Settings!$D$7,AA917&lt;Settings!$E$7))),Settings!$A$7,IF(AND(ISNUMBER(Settings!$D$8),ISNUMBER(Settings!$E$8),IF(Settings!$D$8&lt;=Settings!$E$8,AND(AA917&gt;=Settings!$D$8,AA917&lt;Settings!$E$8),OR(AA917&gt;=Settings!$D$8,AA917&lt;Settings!$E$8))),Settings!$A$8,IF(AND(ISNUMBER(Settings!$D$9),ISNUMBER(Settings!$E$9),IF(Settings!$D$9&lt;=Settings!$E$9,AND(AA917&gt;=Settings!$D$9,AA917&lt;Settings!$E$9),OR(AA917&gt;=Settings!$D$9,AA917&lt;Settings!$E$9))),Settings!$A$9,IF(AND(ISNUMBER(Settings!$D$10),ISNUMBER(Settings!$E$10),IF(Settings!$D$10&lt;=Settings!$E$10,AND(AA917&gt;=Settings!$D$10,AA917&lt;Settings!$E$10),OR(AA917&gt;=Settings!$D$10,AA917&lt;Settings!$E$10))),Settings!$A$10,"")))))))</f>
        <v>0</v>
      </c>
      <c r="AA917">
        <f>IF(AND(A917,ISNUMBER(Journal!$B917)),MOD(ROUND(MOD(Journal!$B917,1)*1440,0)-ROUND(Journal!$D$8*60,0),1440),"")</f>
        <v>0</v>
      </c>
      <c r="AB917">
        <f>IF(G917=1,"LONG",IF(G917=-1,"SHORT",""))</f>
        <v>0</v>
      </c>
      <c r="AC917">
        <f>AC916+IF(K917,1,0)</f>
        <v>0</v>
      </c>
      <c r="AD917">
        <f>IF(K917,AC917,"")</f>
        <v>0</v>
      </c>
      <c r="AE917">
        <f>J917="OPEN"</f>
        <v>0</v>
      </c>
      <c r="AF917">
        <f>AND(J917&lt;&gt;"",J917&lt;&gt;"OK",J917&lt;&gt;"OPEN")</f>
        <v>0</v>
      </c>
      <c r="AH917">
        <v>906</v>
      </c>
      <c r="AI917">
        <f>IF(AH917&gt;$AZ$11,"",IF(AH917=0,Journal!$D$3,INDEX($Q$11:$Q$1010,MATCH(AH917,$AD$11:$AD$1010,0))))</f>
        <v>0</v>
      </c>
      <c r="AJ917">
        <v>907</v>
      </c>
      <c r="AK917">
        <f>IF(AJ917&gt;$AZ$11,"",INDEX($P$11:$P$1010,MATCH(AJ917,$AD$11:$AD$1010,0)))</f>
        <v>0</v>
      </c>
    </row>
    <row r="918" spans="1:37">
      <c r="A918">
        <f>COUNTA(Journal!A918:M918)&gt;0</f>
        <v>0</v>
      </c>
      <c r="B918">
        <f>IF(Journal!$C918="",0,IFERROR(MATCH(Journal!$C918,Markets!$A$5:$A$154,0),0))</f>
        <v>0</v>
      </c>
      <c r="C918">
        <f>IF(B918&gt;0,INDEX(Markets!$C$5:$C$154,B918),"")</f>
        <v>0</v>
      </c>
      <c r="D918">
        <f>IF(B918&gt;0,INDEX(Markets!$F$5:$F$154,B918),"")</f>
        <v>0</v>
      </c>
      <c r="E918">
        <f>IF(B918&gt;0,IF(INDEX(Markets!$G$5:$G$154,B918)="",Journal!$D$4,INDEX(Markets!$G$5:$G$154,B918)),"")</f>
        <v>0</v>
      </c>
      <c r="F918">
        <f>IF(B918&gt;0,N(INDEX(Markets!$H$5:$H$154,B918)),0)</f>
        <v>0</v>
      </c>
      <c r="G918">
        <f>IF(Journal!$D918="LONG",1,IF(Journal!$D918="SHORT",-1,0))</f>
        <v>0</v>
      </c>
      <c r="H918">
        <f>IF(AND(ISNUMBER(Journal!$E918),ISNUMBER(Journal!$F918)),ABS(Journal!$E918-Journal!$F918),"")</f>
        <v>0</v>
      </c>
      <c r="I918">
        <f>IF(NOT(A918),"",IF(Journal!$C918="","INSTRUMENT MISSING",IF(B918=0,"UNKNOWN INSTRUMENT",IF(OR(NOT(ISNUMBER(C918)),NOT(ISNUMBER(D918))),"INSTRUMENT SPECS MISSING",IF(OR(C918&lt;=0,D918&lt;=0),"INSTRUMENT SPECS MISSING",IF(NOT(ISNUMBER(Journal!$E918)),"ENTRY MISSING",IF(NOT(ISNUMBER(Journal!$F918)),"SL MISSING",IF(Journal!$F918=Journal!$E918,"SL = ENTRY",IF(G918=0,"DIRECTION MISSING",IF(G918*(Journal!$E918-Journal!$F918)&lt;=0,"SL WRONG SIDE",IF(NOT(AND(ISNUMBER(Journal!$L918),Journal!$L918&gt;0)),IF(TRUE,"LOTS MISSING","RISK MISSING"),"")))))))))))</f>
        <v>0</v>
      </c>
      <c r="J918">
        <f>IF(NOT(A918),"",IF(I918&lt;&gt;"",I918,IF(AND(ISNUMBER(Journal!$G918),G918*(Journal!$G918-Journal!$E918)&lt;=0),"TP1 WRONG SIDE",IF(AND(ISNUMBER(Journal!$H918),G918*(Journal!$H918-Journal!$E918)&lt;=0),"TP2 WRONG SIDE",IF(AND(ISNUMBER(Journal!$I918),G918*(Journal!$I918-Journal!$E918)&lt;=0),"TP3 WRONG SIDE",IF(Journal!$K918="","OPEN",IF(AND(Journal!$M918&lt;&gt;"",OR(NOT(ISNUMBER(Journal!$M918)),Journal!$M918&lt;=0,Journal!$M918&gt;=1)),"TP1 % INVALID",IF(Journal!$K918="SL","OK",IF(Journal!$K918="TP",IF(ISNUMBER(Journal!$G918),"OK","TP1 MISSING"),IF(Journal!$K918="Manual exit",IF(ISNUMBER(Journal!$J918),"OK","MANUAL MISSING"),IF(Journal!$K918="TP1 + Breakeven",IF(ISNUMBER(Journal!$G918),"OK","TP1 MISSING"),IF(Journal!$K918="TP1 + Manual",IF(ISNUMBER(Journal!$G918),IF(ISNUMBER(Journal!$J918),"OK","MANUAL MISSING"),IF(ISNUMBER(Journal!$J918),"TP1 MISSING","TP1 &amp; MANUAL MISSING")),IF(Journal!$K918="Multiple TP",IF(ISNUMBER(Journal!$G918),IF(ISNUMBER(Journal!$H918),"OK","TP2 MISSING"),IF(ISNUMBER(Journal!$H918),"TP1 MISSING","TP1 &amp; TP2 MISSING")),"UNKNOWN OUTCOME")))))))))))))</f>
        <v>0</v>
      </c>
      <c r="K918">
        <f>J918="OK"</f>
        <v>0</v>
      </c>
      <c r="L918">
        <f>IF(ISNUMBER(Journal!$M918),Journal!$M918,0.5)</f>
        <v>0</v>
      </c>
      <c r="M918">
        <f>IF(NOT(K918),"",G918*IF(Journal!$K918="SL",Journal!$F918-Journal!$E918,IF(Journal!$K918="TP",Journal!$G918-Journal!$E918,IF(Journal!$K918="Manual exit",Journal!$J918-Journal!$E918,IF(Journal!$K918="TP1 + Breakeven",L918*(Journal!$G918-Journal!$E918),IF(Journal!$K918="TP1 + Manual",L918*(Journal!$G918-Journal!$E918)+(1-L918)*(Journal!$J918-Journal!$E918),(Journal!$G918+Journal!$H918+IF(ISNUMBER(Journal!$I918),Journal!$I918,0))/IF(ISNUMBER(Journal!$I918),3,2)-Journal!$E918))))))</f>
        <v>0</v>
      </c>
      <c r="N918">
        <f>IF(K918,Journal!$E918+G918*M918,"")</f>
        <v>0</v>
      </c>
      <c r="O918">
        <f>Q917</f>
        <v>0</v>
      </c>
      <c r="P918">
        <f>IF(OR(NOT(A918),I918&lt;&gt;""),"",Journal!$L918)</f>
        <v>0</v>
      </c>
      <c r="Q918">
        <f>O918+IF(K918,V918,0)</f>
        <v>0</v>
      </c>
      <c r="R918">
        <f>IF(P918="","",H918*P918*C918*D918)</f>
        <v>0</v>
      </c>
      <c r="S918">
        <f>IF(K918,M918*P918*C918*D918,"")</f>
        <v>0</v>
      </c>
      <c r="T918">
        <f>IF(K918,-IF(F918&gt;0,F918*Journal!$E918*P918*C918*D918,P918*E918),"")</f>
        <v>0</v>
      </c>
      <c r="U918">
        <f>IF(K918,IF(S918&gt;0,"W",IF(S918&lt;0,"L","B")),"")</f>
        <v>0</v>
      </c>
      <c r="V918">
        <f>IF(K918,S918+T918,"")</f>
        <v>0</v>
      </c>
      <c r="W918">
        <f>IF(K918,V918/O918,"")</f>
        <v>0</v>
      </c>
      <c r="X918">
        <f>IF(K918,M918/H918,"")</f>
        <v>0</v>
      </c>
      <c r="Y918">
        <f>IF(AND(OR(J918="OK",J918="OPEN"),ISNUMBER(Journal!$G918)),G918*(Journal!$G918-Journal!$E918)/H918,"")</f>
        <v>0</v>
      </c>
      <c r="Z918">
        <f>IF(AA918="","",IF(AND(ISNUMBER(Settings!$D$5),ISNUMBER(Settings!$E$5),IF(Settings!$D$5&lt;=Settings!$E$5,AND(AA918&gt;=Settings!$D$5,AA918&lt;Settings!$E$5),OR(AA918&gt;=Settings!$D$5,AA918&lt;Settings!$E$5))),Settings!$A$5,IF(AND(ISNUMBER(Settings!$D$6),ISNUMBER(Settings!$E$6),IF(Settings!$D$6&lt;=Settings!$E$6,AND(AA918&gt;=Settings!$D$6,AA918&lt;Settings!$E$6),OR(AA918&gt;=Settings!$D$6,AA918&lt;Settings!$E$6))),Settings!$A$6,IF(AND(ISNUMBER(Settings!$D$7),ISNUMBER(Settings!$E$7),IF(Settings!$D$7&lt;=Settings!$E$7,AND(AA918&gt;=Settings!$D$7,AA918&lt;Settings!$E$7),OR(AA918&gt;=Settings!$D$7,AA918&lt;Settings!$E$7))),Settings!$A$7,IF(AND(ISNUMBER(Settings!$D$8),ISNUMBER(Settings!$E$8),IF(Settings!$D$8&lt;=Settings!$E$8,AND(AA918&gt;=Settings!$D$8,AA918&lt;Settings!$E$8),OR(AA918&gt;=Settings!$D$8,AA918&lt;Settings!$E$8))),Settings!$A$8,IF(AND(ISNUMBER(Settings!$D$9),ISNUMBER(Settings!$E$9),IF(Settings!$D$9&lt;=Settings!$E$9,AND(AA918&gt;=Settings!$D$9,AA918&lt;Settings!$E$9),OR(AA918&gt;=Settings!$D$9,AA918&lt;Settings!$E$9))),Settings!$A$9,IF(AND(ISNUMBER(Settings!$D$10),ISNUMBER(Settings!$E$10),IF(Settings!$D$10&lt;=Settings!$E$10,AND(AA918&gt;=Settings!$D$10,AA918&lt;Settings!$E$10),OR(AA918&gt;=Settings!$D$10,AA918&lt;Settings!$E$10))),Settings!$A$10,"")))))))</f>
        <v>0</v>
      </c>
      <c r="AA918">
        <f>IF(AND(A918,ISNUMBER(Journal!$B918)),MOD(ROUND(MOD(Journal!$B918,1)*1440,0)-ROUND(Journal!$D$8*60,0),1440),"")</f>
        <v>0</v>
      </c>
      <c r="AB918">
        <f>IF(G918=1,"LONG",IF(G918=-1,"SHORT",""))</f>
        <v>0</v>
      </c>
      <c r="AC918">
        <f>AC917+IF(K918,1,0)</f>
        <v>0</v>
      </c>
      <c r="AD918">
        <f>IF(K918,AC918,"")</f>
        <v>0</v>
      </c>
      <c r="AE918">
        <f>J918="OPEN"</f>
        <v>0</v>
      </c>
      <c r="AF918">
        <f>AND(J918&lt;&gt;"",J918&lt;&gt;"OK",J918&lt;&gt;"OPEN")</f>
        <v>0</v>
      </c>
      <c r="AH918">
        <v>907</v>
      </c>
      <c r="AI918">
        <f>IF(AH918&gt;$AZ$11,"",IF(AH918=0,Journal!$D$3,INDEX($Q$11:$Q$1010,MATCH(AH918,$AD$11:$AD$1010,0))))</f>
        <v>0</v>
      </c>
      <c r="AJ918">
        <v>908</v>
      </c>
      <c r="AK918">
        <f>IF(AJ918&gt;$AZ$11,"",INDEX($P$11:$P$1010,MATCH(AJ918,$AD$11:$AD$1010,0)))</f>
        <v>0</v>
      </c>
    </row>
    <row r="919" spans="1:37">
      <c r="A919">
        <f>COUNTA(Journal!A919:M919)&gt;0</f>
        <v>0</v>
      </c>
      <c r="B919">
        <f>IF(Journal!$C919="",0,IFERROR(MATCH(Journal!$C919,Markets!$A$5:$A$154,0),0))</f>
        <v>0</v>
      </c>
      <c r="C919">
        <f>IF(B919&gt;0,INDEX(Markets!$C$5:$C$154,B919),"")</f>
        <v>0</v>
      </c>
      <c r="D919">
        <f>IF(B919&gt;0,INDEX(Markets!$F$5:$F$154,B919),"")</f>
        <v>0</v>
      </c>
      <c r="E919">
        <f>IF(B919&gt;0,IF(INDEX(Markets!$G$5:$G$154,B919)="",Journal!$D$4,INDEX(Markets!$G$5:$G$154,B919)),"")</f>
        <v>0</v>
      </c>
      <c r="F919">
        <f>IF(B919&gt;0,N(INDEX(Markets!$H$5:$H$154,B919)),0)</f>
        <v>0</v>
      </c>
      <c r="G919">
        <f>IF(Journal!$D919="LONG",1,IF(Journal!$D919="SHORT",-1,0))</f>
        <v>0</v>
      </c>
      <c r="H919">
        <f>IF(AND(ISNUMBER(Journal!$E919),ISNUMBER(Journal!$F919)),ABS(Journal!$E919-Journal!$F919),"")</f>
        <v>0</v>
      </c>
      <c r="I919">
        <f>IF(NOT(A919),"",IF(Journal!$C919="","INSTRUMENT MISSING",IF(B919=0,"UNKNOWN INSTRUMENT",IF(OR(NOT(ISNUMBER(C919)),NOT(ISNUMBER(D919))),"INSTRUMENT SPECS MISSING",IF(OR(C919&lt;=0,D919&lt;=0),"INSTRUMENT SPECS MISSING",IF(NOT(ISNUMBER(Journal!$E919)),"ENTRY MISSING",IF(NOT(ISNUMBER(Journal!$F919)),"SL MISSING",IF(Journal!$F919=Journal!$E919,"SL = ENTRY",IF(G919=0,"DIRECTION MISSING",IF(G919*(Journal!$E919-Journal!$F919)&lt;=0,"SL WRONG SIDE",IF(NOT(AND(ISNUMBER(Journal!$L919),Journal!$L919&gt;0)),IF(TRUE,"LOTS MISSING","RISK MISSING"),"")))))))))))</f>
        <v>0</v>
      </c>
      <c r="J919">
        <f>IF(NOT(A919),"",IF(I919&lt;&gt;"",I919,IF(AND(ISNUMBER(Journal!$G919),G919*(Journal!$G919-Journal!$E919)&lt;=0),"TP1 WRONG SIDE",IF(AND(ISNUMBER(Journal!$H919),G919*(Journal!$H919-Journal!$E919)&lt;=0),"TP2 WRONG SIDE",IF(AND(ISNUMBER(Journal!$I919),G919*(Journal!$I919-Journal!$E919)&lt;=0),"TP3 WRONG SIDE",IF(Journal!$K919="","OPEN",IF(AND(Journal!$M919&lt;&gt;"",OR(NOT(ISNUMBER(Journal!$M919)),Journal!$M919&lt;=0,Journal!$M919&gt;=1)),"TP1 % INVALID",IF(Journal!$K919="SL","OK",IF(Journal!$K919="TP",IF(ISNUMBER(Journal!$G919),"OK","TP1 MISSING"),IF(Journal!$K919="Manual exit",IF(ISNUMBER(Journal!$J919),"OK","MANUAL MISSING"),IF(Journal!$K919="TP1 + Breakeven",IF(ISNUMBER(Journal!$G919),"OK","TP1 MISSING"),IF(Journal!$K919="TP1 + Manual",IF(ISNUMBER(Journal!$G919),IF(ISNUMBER(Journal!$J919),"OK","MANUAL MISSING"),IF(ISNUMBER(Journal!$J919),"TP1 MISSING","TP1 &amp; MANUAL MISSING")),IF(Journal!$K919="Multiple TP",IF(ISNUMBER(Journal!$G919),IF(ISNUMBER(Journal!$H919),"OK","TP2 MISSING"),IF(ISNUMBER(Journal!$H919),"TP1 MISSING","TP1 &amp; TP2 MISSING")),"UNKNOWN OUTCOME")))))))))))))</f>
        <v>0</v>
      </c>
      <c r="K919">
        <f>J919="OK"</f>
        <v>0</v>
      </c>
      <c r="L919">
        <f>IF(ISNUMBER(Journal!$M919),Journal!$M919,0.5)</f>
        <v>0</v>
      </c>
      <c r="M919">
        <f>IF(NOT(K919),"",G919*IF(Journal!$K919="SL",Journal!$F919-Journal!$E919,IF(Journal!$K919="TP",Journal!$G919-Journal!$E919,IF(Journal!$K919="Manual exit",Journal!$J919-Journal!$E919,IF(Journal!$K919="TP1 + Breakeven",L919*(Journal!$G919-Journal!$E919),IF(Journal!$K919="TP1 + Manual",L919*(Journal!$G919-Journal!$E919)+(1-L919)*(Journal!$J919-Journal!$E919),(Journal!$G919+Journal!$H919+IF(ISNUMBER(Journal!$I919),Journal!$I919,0))/IF(ISNUMBER(Journal!$I919),3,2)-Journal!$E919))))))</f>
        <v>0</v>
      </c>
      <c r="N919">
        <f>IF(K919,Journal!$E919+G919*M919,"")</f>
        <v>0</v>
      </c>
      <c r="O919">
        <f>Q918</f>
        <v>0</v>
      </c>
      <c r="P919">
        <f>IF(OR(NOT(A919),I919&lt;&gt;""),"",Journal!$L919)</f>
        <v>0</v>
      </c>
      <c r="Q919">
        <f>O919+IF(K919,V919,0)</f>
        <v>0</v>
      </c>
      <c r="R919">
        <f>IF(P919="","",H919*P919*C919*D919)</f>
        <v>0</v>
      </c>
      <c r="S919">
        <f>IF(K919,M919*P919*C919*D919,"")</f>
        <v>0</v>
      </c>
      <c r="T919">
        <f>IF(K919,-IF(F919&gt;0,F919*Journal!$E919*P919*C919*D919,P919*E919),"")</f>
        <v>0</v>
      </c>
      <c r="U919">
        <f>IF(K919,IF(S919&gt;0,"W",IF(S919&lt;0,"L","B")),"")</f>
        <v>0</v>
      </c>
      <c r="V919">
        <f>IF(K919,S919+T919,"")</f>
        <v>0</v>
      </c>
      <c r="W919">
        <f>IF(K919,V919/O919,"")</f>
        <v>0</v>
      </c>
      <c r="X919">
        <f>IF(K919,M919/H919,"")</f>
        <v>0</v>
      </c>
      <c r="Y919">
        <f>IF(AND(OR(J919="OK",J919="OPEN"),ISNUMBER(Journal!$G919)),G919*(Journal!$G919-Journal!$E919)/H919,"")</f>
        <v>0</v>
      </c>
      <c r="Z919">
        <f>IF(AA919="","",IF(AND(ISNUMBER(Settings!$D$5),ISNUMBER(Settings!$E$5),IF(Settings!$D$5&lt;=Settings!$E$5,AND(AA919&gt;=Settings!$D$5,AA919&lt;Settings!$E$5),OR(AA919&gt;=Settings!$D$5,AA919&lt;Settings!$E$5))),Settings!$A$5,IF(AND(ISNUMBER(Settings!$D$6),ISNUMBER(Settings!$E$6),IF(Settings!$D$6&lt;=Settings!$E$6,AND(AA919&gt;=Settings!$D$6,AA919&lt;Settings!$E$6),OR(AA919&gt;=Settings!$D$6,AA919&lt;Settings!$E$6))),Settings!$A$6,IF(AND(ISNUMBER(Settings!$D$7),ISNUMBER(Settings!$E$7),IF(Settings!$D$7&lt;=Settings!$E$7,AND(AA919&gt;=Settings!$D$7,AA919&lt;Settings!$E$7),OR(AA919&gt;=Settings!$D$7,AA919&lt;Settings!$E$7))),Settings!$A$7,IF(AND(ISNUMBER(Settings!$D$8),ISNUMBER(Settings!$E$8),IF(Settings!$D$8&lt;=Settings!$E$8,AND(AA919&gt;=Settings!$D$8,AA919&lt;Settings!$E$8),OR(AA919&gt;=Settings!$D$8,AA919&lt;Settings!$E$8))),Settings!$A$8,IF(AND(ISNUMBER(Settings!$D$9),ISNUMBER(Settings!$E$9),IF(Settings!$D$9&lt;=Settings!$E$9,AND(AA919&gt;=Settings!$D$9,AA919&lt;Settings!$E$9),OR(AA919&gt;=Settings!$D$9,AA919&lt;Settings!$E$9))),Settings!$A$9,IF(AND(ISNUMBER(Settings!$D$10),ISNUMBER(Settings!$E$10),IF(Settings!$D$10&lt;=Settings!$E$10,AND(AA919&gt;=Settings!$D$10,AA919&lt;Settings!$E$10),OR(AA919&gt;=Settings!$D$10,AA919&lt;Settings!$E$10))),Settings!$A$10,"")))))))</f>
        <v>0</v>
      </c>
      <c r="AA919">
        <f>IF(AND(A919,ISNUMBER(Journal!$B919)),MOD(ROUND(MOD(Journal!$B919,1)*1440,0)-ROUND(Journal!$D$8*60,0),1440),"")</f>
        <v>0</v>
      </c>
      <c r="AB919">
        <f>IF(G919=1,"LONG",IF(G919=-1,"SHORT",""))</f>
        <v>0</v>
      </c>
      <c r="AC919">
        <f>AC918+IF(K919,1,0)</f>
        <v>0</v>
      </c>
      <c r="AD919">
        <f>IF(K919,AC919,"")</f>
        <v>0</v>
      </c>
      <c r="AE919">
        <f>J919="OPEN"</f>
        <v>0</v>
      </c>
      <c r="AF919">
        <f>AND(J919&lt;&gt;"",J919&lt;&gt;"OK",J919&lt;&gt;"OPEN")</f>
        <v>0</v>
      </c>
      <c r="AH919">
        <v>908</v>
      </c>
      <c r="AI919">
        <f>IF(AH919&gt;$AZ$11,"",IF(AH919=0,Journal!$D$3,INDEX($Q$11:$Q$1010,MATCH(AH919,$AD$11:$AD$1010,0))))</f>
        <v>0</v>
      </c>
      <c r="AJ919">
        <v>909</v>
      </c>
      <c r="AK919">
        <f>IF(AJ919&gt;$AZ$11,"",INDEX($P$11:$P$1010,MATCH(AJ919,$AD$11:$AD$1010,0)))</f>
        <v>0</v>
      </c>
    </row>
    <row r="920" spans="1:37">
      <c r="A920">
        <f>COUNTA(Journal!A920:M920)&gt;0</f>
        <v>0</v>
      </c>
      <c r="B920">
        <f>IF(Journal!$C920="",0,IFERROR(MATCH(Journal!$C920,Markets!$A$5:$A$154,0),0))</f>
        <v>0</v>
      </c>
      <c r="C920">
        <f>IF(B920&gt;0,INDEX(Markets!$C$5:$C$154,B920),"")</f>
        <v>0</v>
      </c>
      <c r="D920">
        <f>IF(B920&gt;0,INDEX(Markets!$F$5:$F$154,B920),"")</f>
        <v>0</v>
      </c>
      <c r="E920">
        <f>IF(B920&gt;0,IF(INDEX(Markets!$G$5:$G$154,B920)="",Journal!$D$4,INDEX(Markets!$G$5:$G$154,B920)),"")</f>
        <v>0</v>
      </c>
      <c r="F920">
        <f>IF(B920&gt;0,N(INDEX(Markets!$H$5:$H$154,B920)),0)</f>
        <v>0</v>
      </c>
      <c r="G920">
        <f>IF(Journal!$D920="LONG",1,IF(Journal!$D920="SHORT",-1,0))</f>
        <v>0</v>
      </c>
      <c r="H920">
        <f>IF(AND(ISNUMBER(Journal!$E920),ISNUMBER(Journal!$F920)),ABS(Journal!$E920-Journal!$F920),"")</f>
        <v>0</v>
      </c>
      <c r="I920">
        <f>IF(NOT(A920),"",IF(Journal!$C920="","INSTRUMENT MISSING",IF(B920=0,"UNKNOWN INSTRUMENT",IF(OR(NOT(ISNUMBER(C920)),NOT(ISNUMBER(D920))),"INSTRUMENT SPECS MISSING",IF(OR(C920&lt;=0,D920&lt;=0),"INSTRUMENT SPECS MISSING",IF(NOT(ISNUMBER(Journal!$E920)),"ENTRY MISSING",IF(NOT(ISNUMBER(Journal!$F920)),"SL MISSING",IF(Journal!$F920=Journal!$E920,"SL = ENTRY",IF(G920=0,"DIRECTION MISSING",IF(G920*(Journal!$E920-Journal!$F920)&lt;=0,"SL WRONG SIDE",IF(NOT(AND(ISNUMBER(Journal!$L920),Journal!$L920&gt;0)),IF(TRUE,"LOTS MISSING","RISK MISSING"),"")))))))))))</f>
        <v>0</v>
      </c>
      <c r="J920">
        <f>IF(NOT(A920),"",IF(I920&lt;&gt;"",I920,IF(AND(ISNUMBER(Journal!$G920),G920*(Journal!$G920-Journal!$E920)&lt;=0),"TP1 WRONG SIDE",IF(AND(ISNUMBER(Journal!$H920),G920*(Journal!$H920-Journal!$E920)&lt;=0),"TP2 WRONG SIDE",IF(AND(ISNUMBER(Journal!$I920),G920*(Journal!$I920-Journal!$E920)&lt;=0),"TP3 WRONG SIDE",IF(Journal!$K920="","OPEN",IF(AND(Journal!$M920&lt;&gt;"",OR(NOT(ISNUMBER(Journal!$M920)),Journal!$M920&lt;=0,Journal!$M920&gt;=1)),"TP1 % INVALID",IF(Journal!$K920="SL","OK",IF(Journal!$K920="TP",IF(ISNUMBER(Journal!$G920),"OK","TP1 MISSING"),IF(Journal!$K920="Manual exit",IF(ISNUMBER(Journal!$J920),"OK","MANUAL MISSING"),IF(Journal!$K920="TP1 + Breakeven",IF(ISNUMBER(Journal!$G920),"OK","TP1 MISSING"),IF(Journal!$K920="TP1 + Manual",IF(ISNUMBER(Journal!$G920),IF(ISNUMBER(Journal!$J920),"OK","MANUAL MISSING"),IF(ISNUMBER(Journal!$J920),"TP1 MISSING","TP1 &amp; MANUAL MISSING")),IF(Journal!$K920="Multiple TP",IF(ISNUMBER(Journal!$G920),IF(ISNUMBER(Journal!$H920),"OK","TP2 MISSING"),IF(ISNUMBER(Journal!$H920),"TP1 MISSING","TP1 &amp; TP2 MISSING")),"UNKNOWN OUTCOME")))))))))))))</f>
        <v>0</v>
      </c>
      <c r="K920">
        <f>J920="OK"</f>
        <v>0</v>
      </c>
      <c r="L920">
        <f>IF(ISNUMBER(Journal!$M920),Journal!$M920,0.5)</f>
        <v>0</v>
      </c>
      <c r="M920">
        <f>IF(NOT(K920),"",G920*IF(Journal!$K920="SL",Journal!$F920-Journal!$E920,IF(Journal!$K920="TP",Journal!$G920-Journal!$E920,IF(Journal!$K920="Manual exit",Journal!$J920-Journal!$E920,IF(Journal!$K920="TP1 + Breakeven",L920*(Journal!$G920-Journal!$E920),IF(Journal!$K920="TP1 + Manual",L920*(Journal!$G920-Journal!$E920)+(1-L920)*(Journal!$J920-Journal!$E920),(Journal!$G920+Journal!$H920+IF(ISNUMBER(Journal!$I920),Journal!$I920,0))/IF(ISNUMBER(Journal!$I920),3,2)-Journal!$E920))))))</f>
        <v>0</v>
      </c>
      <c r="N920">
        <f>IF(K920,Journal!$E920+G920*M920,"")</f>
        <v>0</v>
      </c>
      <c r="O920">
        <f>Q919</f>
        <v>0</v>
      </c>
      <c r="P920">
        <f>IF(OR(NOT(A920),I920&lt;&gt;""),"",Journal!$L920)</f>
        <v>0</v>
      </c>
      <c r="Q920">
        <f>O920+IF(K920,V920,0)</f>
        <v>0</v>
      </c>
      <c r="R920">
        <f>IF(P920="","",H920*P920*C920*D920)</f>
        <v>0</v>
      </c>
      <c r="S920">
        <f>IF(K920,M920*P920*C920*D920,"")</f>
        <v>0</v>
      </c>
      <c r="T920">
        <f>IF(K920,-IF(F920&gt;0,F920*Journal!$E920*P920*C920*D920,P920*E920),"")</f>
        <v>0</v>
      </c>
      <c r="U920">
        <f>IF(K920,IF(S920&gt;0,"W",IF(S920&lt;0,"L","B")),"")</f>
        <v>0</v>
      </c>
      <c r="V920">
        <f>IF(K920,S920+T920,"")</f>
        <v>0</v>
      </c>
      <c r="W920">
        <f>IF(K920,V920/O920,"")</f>
        <v>0</v>
      </c>
      <c r="X920">
        <f>IF(K920,M920/H920,"")</f>
        <v>0</v>
      </c>
      <c r="Y920">
        <f>IF(AND(OR(J920="OK",J920="OPEN"),ISNUMBER(Journal!$G920)),G920*(Journal!$G920-Journal!$E920)/H920,"")</f>
        <v>0</v>
      </c>
      <c r="Z920">
        <f>IF(AA920="","",IF(AND(ISNUMBER(Settings!$D$5),ISNUMBER(Settings!$E$5),IF(Settings!$D$5&lt;=Settings!$E$5,AND(AA920&gt;=Settings!$D$5,AA920&lt;Settings!$E$5),OR(AA920&gt;=Settings!$D$5,AA920&lt;Settings!$E$5))),Settings!$A$5,IF(AND(ISNUMBER(Settings!$D$6),ISNUMBER(Settings!$E$6),IF(Settings!$D$6&lt;=Settings!$E$6,AND(AA920&gt;=Settings!$D$6,AA920&lt;Settings!$E$6),OR(AA920&gt;=Settings!$D$6,AA920&lt;Settings!$E$6))),Settings!$A$6,IF(AND(ISNUMBER(Settings!$D$7),ISNUMBER(Settings!$E$7),IF(Settings!$D$7&lt;=Settings!$E$7,AND(AA920&gt;=Settings!$D$7,AA920&lt;Settings!$E$7),OR(AA920&gt;=Settings!$D$7,AA920&lt;Settings!$E$7))),Settings!$A$7,IF(AND(ISNUMBER(Settings!$D$8),ISNUMBER(Settings!$E$8),IF(Settings!$D$8&lt;=Settings!$E$8,AND(AA920&gt;=Settings!$D$8,AA920&lt;Settings!$E$8),OR(AA920&gt;=Settings!$D$8,AA920&lt;Settings!$E$8))),Settings!$A$8,IF(AND(ISNUMBER(Settings!$D$9),ISNUMBER(Settings!$E$9),IF(Settings!$D$9&lt;=Settings!$E$9,AND(AA920&gt;=Settings!$D$9,AA920&lt;Settings!$E$9),OR(AA920&gt;=Settings!$D$9,AA920&lt;Settings!$E$9))),Settings!$A$9,IF(AND(ISNUMBER(Settings!$D$10),ISNUMBER(Settings!$E$10),IF(Settings!$D$10&lt;=Settings!$E$10,AND(AA920&gt;=Settings!$D$10,AA920&lt;Settings!$E$10),OR(AA920&gt;=Settings!$D$10,AA920&lt;Settings!$E$10))),Settings!$A$10,"")))))))</f>
        <v>0</v>
      </c>
      <c r="AA920">
        <f>IF(AND(A920,ISNUMBER(Journal!$B920)),MOD(ROUND(MOD(Journal!$B920,1)*1440,0)-ROUND(Journal!$D$8*60,0),1440),"")</f>
        <v>0</v>
      </c>
      <c r="AB920">
        <f>IF(G920=1,"LONG",IF(G920=-1,"SHORT",""))</f>
        <v>0</v>
      </c>
      <c r="AC920">
        <f>AC919+IF(K920,1,0)</f>
        <v>0</v>
      </c>
      <c r="AD920">
        <f>IF(K920,AC920,"")</f>
        <v>0</v>
      </c>
      <c r="AE920">
        <f>J920="OPEN"</f>
        <v>0</v>
      </c>
      <c r="AF920">
        <f>AND(J920&lt;&gt;"",J920&lt;&gt;"OK",J920&lt;&gt;"OPEN")</f>
        <v>0</v>
      </c>
      <c r="AH920">
        <v>909</v>
      </c>
      <c r="AI920">
        <f>IF(AH920&gt;$AZ$11,"",IF(AH920=0,Journal!$D$3,INDEX($Q$11:$Q$1010,MATCH(AH920,$AD$11:$AD$1010,0))))</f>
        <v>0</v>
      </c>
      <c r="AJ920">
        <v>910</v>
      </c>
      <c r="AK920">
        <f>IF(AJ920&gt;$AZ$11,"",INDEX($P$11:$P$1010,MATCH(AJ920,$AD$11:$AD$1010,0)))</f>
        <v>0</v>
      </c>
    </row>
    <row r="921" spans="1:37">
      <c r="A921">
        <f>COUNTA(Journal!A921:M921)&gt;0</f>
        <v>0</v>
      </c>
      <c r="B921">
        <f>IF(Journal!$C921="",0,IFERROR(MATCH(Journal!$C921,Markets!$A$5:$A$154,0),0))</f>
        <v>0</v>
      </c>
      <c r="C921">
        <f>IF(B921&gt;0,INDEX(Markets!$C$5:$C$154,B921),"")</f>
        <v>0</v>
      </c>
      <c r="D921">
        <f>IF(B921&gt;0,INDEX(Markets!$F$5:$F$154,B921),"")</f>
        <v>0</v>
      </c>
      <c r="E921">
        <f>IF(B921&gt;0,IF(INDEX(Markets!$G$5:$G$154,B921)="",Journal!$D$4,INDEX(Markets!$G$5:$G$154,B921)),"")</f>
        <v>0</v>
      </c>
      <c r="F921">
        <f>IF(B921&gt;0,N(INDEX(Markets!$H$5:$H$154,B921)),0)</f>
        <v>0</v>
      </c>
      <c r="G921">
        <f>IF(Journal!$D921="LONG",1,IF(Journal!$D921="SHORT",-1,0))</f>
        <v>0</v>
      </c>
      <c r="H921">
        <f>IF(AND(ISNUMBER(Journal!$E921),ISNUMBER(Journal!$F921)),ABS(Journal!$E921-Journal!$F921),"")</f>
        <v>0</v>
      </c>
      <c r="I921">
        <f>IF(NOT(A921),"",IF(Journal!$C921="","INSTRUMENT MISSING",IF(B921=0,"UNKNOWN INSTRUMENT",IF(OR(NOT(ISNUMBER(C921)),NOT(ISNUMBER(D921))),"INSTRUMENT SPECS MISSING",IF(OR(C921&lt;=0,D921&lt;=0),"INSTRUMENT SPECS MISSING",IF(NOT(ISNUMBER(Journal!$E921)),"ENTRY MISSING",IF(NOT(ISNUMBER(Journal!$F921)),"SL MISSING",IF(Journal!$F921=Journal!$E921,"SL = ENTRY",IF(G921=0,"DIRECTION MISSING",IF(G921*(Journal!$E921-Journal!$F921)&lt;=0,"SL WRONG SIDE",IF(NOT(AND(ISNUMBER(Journal!$L921),Journal!$L921&gt;0)),IF(TRUE,"LOTS MISSING","RISK MISSING"),"")))))))))))</f>
        <v>0</v>
      </c>
      <c r="J921">
        <f>IF(NOT(A921),"",IF(I921&lt;&gt;"",I921,IF(AND(ISNUMBER(Journal!$G921),G921*(Journal!$G921-Journal!$E921)&lt;=0),"TP1 WRONG SIDE",IF(AND(ISNUMBER(Journal!$H921),G921*(Journal!$H921-Journal!$E921)&lt;=0),"TP2 WRONG SIDE",IF(AND(ISNUMBER(Journal!$I921),G921*(Journal!$I921-Journal!$E921)&lt;=0),"TP3 WRONG SIDE",IF(Journal!$K921="","OPEN",IF(AND(Journal!$M921&lt;&gt;"",OR(NOT(ISNUMBER(Journal!$M921)),Journal!$M921&lt;=0,Journal!$M921&gt;=1)),"TP1 % INVALID",IF(Journal!$K921="SL","OK",IF(Journal!$K921="TP",IF(ISNUMBER(Journal!$G921),"OK","TP1 MISSING"),IF(Journal!$K921="Manual exit",IF(ISNUMBER(Journal!$J921),"OK","MANUAL MISSING"),IF(Journal!$K921="TP1 + Breakeven",IF(ISNUMBER(Journal!$G921),"OK","TP1 MISSING"),IF(Journal!$K921="TP1 + Manual",IF(ISNUMBER(Journal!$G921),IF(ISNUMBER(Journal!$J921),"OK","MANUAL MISSING"),IF(ISNUMBER(Journal!$J921),"TP1 MISSING","TP1 &amp; MANUAL MISSING")),IF(Journal!$K921="Multiple TP",IF(ISNUMBER(Journal!$G921),IF(ISNUMBER(Journal!$H921),"OK","TP2 MISSING"),IF(ISNUMBER(Journal!$H921),"TP1 MISSING","TP1 &amp; TP2 MISSING")),"UNKNOWN OUTCOME")))))))))))))</f>
        <v>0</v>
      </c>
      <c r="K921">
        <f>J921="OK"</f>
        <v>0</v>
      </c>
      <c r="L921">
        <f>IF(ISNUMBER(Journal!$M921),Journal!$M921,0.5)</f>
        <v>0</v>
      </c>
      <c r="M921">
        <f>IF(NOT(K921),"",G921*IF(Journal!$K921="SL",Journal!$F921-Journal!$E921,IF(Journal!$K921="TP",Journal!$G921-Journal!$E921,IF(Journal!$K921="Manual exit",Journal!$J921-Journal!$E921,IF(Journal!$K921="TP1 + Breakeven",L921*(Journal!$G921-Journal!$E921),IF(Journal!$K921="TP1 + Manual",L921*(Journal!$G921-Journal!$E921)+(1-L921)*(Journal!$J921-Journal!$E921),(Journal!$G921+Journal!$H921+IF(ISNUMBER(Journal!$I921),Journal!$I921,0))/IF(ISNUMBER(Journal!$I921),3,2)-Journal!$E921))))))</f>
        <v>0</v>
      </c>
      <c r="N921">
        <f>IF(K921,Journal!$E921+G921*M921,"")</f>
        <v>0</v>
      </c>
      <c r="O921">
        <f>Q920</f>
        <v>0</v>
      </c>
      <c r="P921">
        <f>IF(OR(NOT(A921),I921&lt;&gt;""),"",Journal!$L921)</f>
        <v>0</v>
      </c>
      <c r="Q921">
        <f>O921+IF(K921,V921,0)</f>
        <v>0</v>
      </c>
      <c r="R921">
        <f>IF(P921="","",H921*P921*C921*D921)</f>
        <v>0</v>
      </c>
      <c r="S921">
        <f>IF(K921,M921*P921*C921*D921,"")</f>
        <v>0</v>
      </c>
      <c r="T921">
        <f>IF(K921,-IF(F921&gt;0,F921*Journal!$E921*P921*C921*D921,P921*E921),"")</f>
        <v>0</v>
      </c>
      <c r="U921">
        <f>IF(K921,IF(S921&gt;0,"W",IF(S921&lt;0,"L","B")),"")</f>
        <v>0</v>
      </c>
      <c r="V921">
        <f>IF(K921,S921+T921,"")</f>
        <v>0</v>
      </c>
      <c r="W921">
        <f>IF(K921,V921/O921,"")</f>
        <v>0</v>
      </c>
      <c r="X921">
        <f>IF(K921,M921/H921,"")</f>
        <v>0</v>
      </c>
      <c r="Y921">
        <f>IF(AND(OR(J921="OK",J921="OPEN"),ISNUMBER(Journal!$G921)),G921*(Journal!$G921-Journal!$E921)/H921,"")</f>
        <v>0</v>
      </c>
      <c r="Z921">
        <f>IF(AA921="","",IF(AND(ISNUMBER(Settings!$D$5),ISNUMBER(Settings!$E$5),IF(Settings!$D$5&lt;=Settings!$E$5,AND(AA921&gt;=Settings!$D$5,AA921&lt;Settings!$E$5),OR(AA921&gt;=Settings!$D$5,AA921&lt;Settings!$E$5))),Settings!$A$5,IF(AND(ISNUMBER(Settings!$D$6),ISNUMBER(Settings!$E$6),IF(Settings!$D$6&lt;=Settings!$E$6,AND(AA921&gt;=Settings!$D$6,AA921&lt;Settings!$E$6),OR(AA921&gt;=Settings!$D$6,AA921&lt;Settings!$E$6))),Settings!$A$6,IF(AND(ISNUMBER(Settings!$D$7),ISNUMBER(Settings!$E$7),IF(Settings!$D$7&lt;=Settings!$E$7,AND(AA921&gt;=Settings!$D$7,AA921&lt;Settings!$E$7),OR(AA921&gt;=Settings!$D$7,AA921&lt;Settings!$E$7))),Settings!$A$7,IF(AND(ISNUMBER(Settings!$D$8),ISNUMBER(Settings!$E$8),IF(Settings!$D$8&lt;=Settings!$E$8,AND(AA921&gt;=Settings!$D$8,AA921&lt;Settings!$E$8),OR(AA921&gt;=Settings!$D$8,AA921&lt;Settings!$E$8))),Settings!$A$8,IF(AND(ISNUMBER(Settings!$D$9),ISNUMBER(Settings!$E$9),IF(Settings!$D$9&lt;=Settings!$E$9,AND(AA921&gt;=Settings!$D$9,AA921&lt;Settings!$E$9),OR(AA921&gt;=Settings!$D$9,AA921&lt;Settings!$E$9))),Settings!$A$9,IF(AND(ISNUMBER(Settings!$D$10),ISNUMBER(Settings!$E$10),IF(Settings!$D$10&lt;=Settings!$E$10,AND(AA921&gt;=Settings!$D$10,AA921&lt;Settings!$E$10),OR(AA921&gt;=Settings!$D$10,AA921&lt;Settings!$E$10))),Settings!$A$10,"")))))))</f>
        <v>0</v>
      </c>
      <c r="AA921">
        <f>IF(AND(A921,ISNUMBER(Journal!$B921)),MOD(ROUND(MOD(Journal!$B921,1)*1440,0)-ROUND(Journal!$D$8*60,0),1440),"")</f>
        <v>0</v>
      </c>
      <c r="AB921">
        <f>IF(G921=1,"LONG",IF(G921=-1,"SHORT",""))</f>
        <v>0</v>
      </c>
      <c r="AC921">
        <f>AC920+IF(K921,1,0)</f>
        <v>0</v>
      </c>
      <c r="AD921">
        <f>IF(K921,AC921,"")</f>
        <v>0</v>
      </c>
      <c r="AE921">
        <f>J921="OPEN"</f>
        <v>0</v>
      </c>
      <c r="AF921">
        <f>AND(J921&lt;&gt;"",J921&lt;&gt;"OK",J921&lt;&gt;"OPEN")</f>
        <v>0</v>
      </c>
      <c r="AH921">
        <v>910</v>
      </c>
      <c r="AI921">
        <f>IF(AH921&gt;$AZ$11,"",IF(AH921=0,Journal!$D$3,INDEX($Q$11:$Q$1010,MATCH(AH921,$AD$11:$AD$1010,0))))</f>
        <v>0</v>
      </c>
      <c r="AJ921">
        <v>911</v>
      </c>
      <c r="AK921">
        <f>IF(AJ921&gt;$AZ$11,"",INDEX($P$11:$P$1010,MATCH(AJ921,$AD$11:$AD$1010,0)))</f>
        <v>0</v>
      </c>
    </row>
    <row r="922" spans="1:37">
      <c r="A922">
        <f>COUNTA(Journal!A922:M922)&gt;0</f>
        <v>0</v>
      </c>
      <c r="B922">
        <f>IF(Journal!$C922="",0,IFERROR(MATCH(Journal!$C922,Markets!$A$5:$A$154,0),0))</f>
        <v>0</v>
      </c>
      <c r="C922">
        <f>IF(B922&gt;0,INDEX(Markets!$C$5:$C$154,B922),"")</f>
        <v>0</v>
      </c>
      <c r="D922">
        <f>IF(B922&gt;0,INDEX(Markets!$F$5:$F$154,B922),"")</f>
        <v>0</v>
      </c>
      <c r="E922">
        <f>IF(B922&gt;0,IF(INDEX(Markets!$G$5:$G$154,B922)="",Journal!$D$4,INDEX(Markets!$G$5:$G$154,B922)),"")</f>
        <v>0</v>
      </c>
      <c r="F922">
        <f>IF(B922&gt;0,N(INDEX(Markets!$H$5:$H$154,B922)),0)</f>
        <v>0</v>
      </c>
      <c r="G922">
        <f>IF(Journal!$D922="LONG",1,IF(Journal!$D922="SHORT",-1,0))</f>
        <v>0</v>
      </c>
      <c r="H922">
        <f>IF(AND(ISNUMBER(Journal!$E922),ISNUMBER(Journal!$F922)),ABS(Journal!$E922-Journal!$F922),"")</f>
        <v>0</v>
      </c>
      <c r="I922">
        <f>IF(NOT(A922),"",IF(Journal!$C922="","INSTRUMENT MISSING",IF(B922=0,"UNKNOWN INSTRUMENT",IF(OR(NOT(ISNUMBER(C922)),NOT(ISNUMBER(D922))),"INSTRUMENT SPECS MISSING",IF(OR(C922&lt;=0,D922&lt;=0),"INSTRUMENT SPECS MISSING",IF(NOT(ISNUMBER(Journal!$E922)),"ENTRY MISSING",IF(NOT(ISNUMBER(Journal!$F922)),"SL MISSING",IF(Journal!$F922=Journal!$E922,"SL = ENTRY",IF(G922=0,"DIRECTION MISSING",IF(G922*(Journal!$E922-Journal!$F922)&lt;=0,"SL WRONG SIDE",IF(NOT(AND(ISNUMBER(Journal!$L922),Journal!$L922&gt;0)),IF(TRUE,"LOTS MISSING","RISK MISSING"),"")))))))))))</f>
        <v>0</v>
      </c>
      <c r="J922">
        <f>IF(NOT(A922),"",IF(I922&lt;&gt;"",I922,IF(AND(ISNUMBER(Journal!$G922),G922*(Journal!$G922-Journal!$E922)&lt;=0),"TP1 WRONG SIDE",IF(AND(ISNUMBER(Journal!$H922),G922*(Journal!$H922-Journal!$E922)&lt;=0),"TP2 WRONG SIDE",IF(AND(ISNUMBER(Journal!$I922),G922*(Journal!$I922-Journal!$E922)&lt;=0),"TP3 WRONG SIDE",IF(Journal!$K922="","OPEN",IF(AND(Journal!$M922&lt;&gt;"",OR(NOT(ISNUMBER(Journal!$M922)),Journal!$M922&lt;=0,Journal!$M922&gt;=1)),"TP1 % INVALID",IF(Journal!$K922="SL","OK",IF(Journal!$K922="TP",IF(ISNUMBER(Journal!$G922),"OK","TP1 MISSING"),IF(Journal!$K922="Manual exit",IF(ISNUMBER(Journal!$J922),"OK","MANUAL MISSING"),IF(Journal!$K922="TP1 + Breakeven",IF(ISNUMBER(Journal!$G922),"OK","TP1 MISSING"),IF(Journal!$K922="TP1 + Manual",IF(ISNUMBER(Journal!$G922),IF(ISNUMBER(Journal!$J922),"OK","MANUAL MISSING"),IF(ISNUMBER(Journal!$J922),"TP1 MISSING","TP1 &amp; MANUAL MISSING")),IF(Journal!$K922="Multiple TP",IF(ISNUMBER(Journal!$G922),IF(ISNUMBER(Journal!$H922),"OK","TP2 MISSING"),IF(ISNUMBER(Journal!$H922),"TP1 MISSING","TP1 &amp; TP2 MISSING")),"UNKNOWN OUTCOME")))))))))))))</f>
        <v>0</v>
      </c>
      <c r="K922">
        <f>J922="OK"</f>
        <v>0</v>
      </c>
      <c r="L922">
        <f>IF(ISNUMBER(Journal!$M922),Journal!$M922,0.5)</f>
        <v>0</v>
      </c>
      <c r="M922">
        <f>IF(NOT(K922),"",G922*IF(Journal!$K922="SL",Journal!$F922-Journal!$E922,IF(Journal!$K922="TP",Journal!$G922-Journal!$E922,IF(Journal!$K922="Manual exit",Journal!$J922-Journal!$E922,IF(Journal!$K922="TP1 + Breakeven",L922*(Journal!$G922-Journal!$E922),IF(Journal!$K922="TP1 + Manual",L922*(Journal!$G922-Journal!$E922)+(1-L922)*(Journal!$J922-Journal!$E922),(Journal!$G922+Journal!$H922+IF(ISNUMBER(Journal!$I922),Journal!$I922,0))/IF(ISNUMBER(Journal!$I922),3,2)-Journal!$E922))))))</f>
        <v>0</v>
      </c>
      <c r="N922">
        <f>IF(K922,Journal!$E922+G922*M922,"")</f>
        <v>0</v>
      </c>
      <c r="O922">
        <f>Q921</f>
        <v>0</v>
      </c>
      <c r="P922">
        <f>IF(OR(NOT(A922),I922&lt;&gt;""),"",Journal!$L922)</f>
        <v>0</v>
      </c>
      <c r="Q922">
        <f>O922+IF(K922,V922,0)</f>
        <v>0</v>
      </c>
      <c r="R922">
        <f>IF(P922="","",H922*P922*C922*D922)</f>
        <v>0</v>
      </c>
      <c r="S922">
        <f>IF(K922,M922*P922*C922*D922,"")</f>
        <v>0</v>
      </c>
      <c r="T922">
        <f>IF(K922,-IF(F922&gt;0,F922*Journal!$E922*P922*C922*D922,P922*E922),"")</f>
        <v>0</v>
      </c>
      <c r="U922">
        <f>IF(K922,IF(S922&gt;0,"W",IF(S922&lt;0,"L","B")),"")</f>
        <v>0</v>
      </c>
      <c r="V922">
        <f>IF(K922,S922+T922,"")</f>
        <v>0</v>
      </c>
      <c r="W922">
        <f>IF(K922,V922/O922,"")</f>
        <v>0</v>
      </c>
      <c r="X922">
        <f>IF(K922,M922/H922,"")</f>
        <v>0</v>
      </c>
      <c r="Y922">
        <f>IF(AND(OR(J922="OK",J922="OPEN"),ISNUMBER(Journal!$G922)),G922*(Journal!$G922-Journal!$E922)/H922,"")</f>
        <v>0</v>
      </c>
      <c r="Z922">
        <f>IF(AA922="","",IF(AND(ISNUMBER(Settings!$D$5),ISNUMBER(Settings!$E$5),IF(Settings!$D$5&lt;=Settings!$E$5,AND(AA922&gt;=Settings!$D$5,AA922&lt;Settings!$E$5),OR(AA922&gt;=Settings!$D$5,AA922&lt;Settings!$E$5))),Settings!$A$5,IF(AND(ISNUMBER(Settings!$D$6),ISNUMBER(Settings!$E$6),IF(Settings!$D$6&lt;=Settings!$E$6,AND(AA922&gt;=Settings!$D$6,AA922&lt;Settings!$E$6),OR(AA922&gt;=Settings!$D$6,AA922&lt;Settings!$E$6))),Settings!$A$6,IF(AND(ISNUMBER(Settings!$D$7),ISNUMBER(Settings!$E$7),IF(Settings!$D$7&lt;=Settings!$E$7,AND(AA922&gt;=Settings!$D$7,AA922&lt;Settings!$E$7),OR(AA922&gt;=Settings!$D$7,AA922&lt;Settings!$E$7))),Settings!$A$7,IF(AND(ISNUMBER(Settings!$D$8),ISNUMBER(Settings!$E$8),IF(Settings!$D$8&lt;=Settings!$E$8,AND(AA922&gt;=Settings!$D$8,AA922&lt;Settings!$E$8),OR(AA922&gt;=Settings!$D$8,AA922&lt;Settings!$E$8))),Settings!$A$8,IF(AND(ISNUMBER(Settings!$D$9),ISNUMBER(Settings!$E$9),IF(Settings!$D$9&lt;=Settings!$E$9,AND(AA922&gt;=Settings!$D$9,AA922&lt;Settings!$E$9),OR(AA922&gt;=Settings!$D$9,AA922&lt;Settings!$E$9))),Settings!$A$9,IF(AND(ISNUMBER(Settings!$D$10),ISNUMBER(Settings!$E$10),IF(Settings!$D$10&lt;=Settings!$E$10,AND(AA922&gt;=Settings!$D$10,AA922&lt;Settings!$E$10),OR(AA922&gt;=Settings!$D$10,AA922&lt;Settings!$E$10))),Settings!$A$10,"")))))))</f>
        <v>0</v>
      </c>
      <c r="AA922">
        <f>IF(AND(A922,ISNUMBER(Journal!$B922)),MOD(ROUND(MOD(Journal!$B922,1)*1440,0)-ROUND(Journal!$D$8*60,0),1440),"")</f>
        <v>0</v>
      </c>
      <c r="AB922">
        <f>IF(G922=1,"LONG",IF(G922=-1,"SHORT",""))</f>
        <v>0</v>
      </c>
      <c r="AC922">
        <f>AC921+IF(K922,1,0)</f>
        <v>0</v>
      </c>
      <c r="AD922">
        <f>IF(K922,AC922,"")</f>
        <v>0</v>
      </c>
      <c r="AE922">
        <f>J922="OPEN"</f>
        <v>0</v>
      </c>
      <c r="AF922">
        <f>AND(J922&lt;&gt;"",J922&lt;&gt;"OK",J922&lt;&gt;"OPEN")</f>
        <v>0</v>
      </c>
      <c r="AH922">
        <v>911</v>
      </c>
      <c r="AI922">
        <f>IF(AH922&gt;$AZ$11,"",IF(AH922=0,Journal!$D$3,INDEX($Q$11:$Q$1010,MATCH(AH922,$AD$11:$AD$1010,0))))</f>
        <v>0</v>
      </c>
      <c r="AJ922">
        <v>912</v>
      </c>
      <c r="AK922">
        <f>IF(AJ922&gt;$AZ$11,"",INDEX($P$11:$P$1010,MATCH(AJ922,$AD$11:$AD$1010,0)))</f>
        <v>0</v>
      </c>
    </row>
    <row r="923" spans="1:37">
      <c r="A923">
        <f>COUNTA(Journal!A923:M923)&gt;0</f>
        <v>0</v>
      </c>
      <c r="B923">
        <f>IF(Journal!$C923="",0,IFERROR(MATCH(Journal!$C923,Markets!$A$5:$A$154,0),0))</f>
        <v>0</v>
      </c>
      <c r="C923">
        <f>IF(B923&gt;0,INDEX(Markets!$C$5:$C$154,B923),"")</f>
        <v>0</v>
      </c>
      <c r="D923">
        <f>IF(B923&gt;0,INDEX(Markets!$F$5:$F$154,B923),"")</f>
        <v>0</v>
      </c>
      <c r="E923">
        <f>IF(B923&gt;0,IF(INDEX(Markets!$G$5:$G$154,B923)="",Journal!$D$4,INDEX(Markets!$G$5:$G$154,B923)),"")</f>
        <v>0</v>
      </c>
      <c r="F923">
        <f>IF(B923&gt;0,N(INDEX(Markets!$H$5:$H$154,B923)),0)</f>
        <v>0</v>
      </c>
      <c r="G923">
        <f>IF(Journal!$D923="LONG",1,IF(Journal!$D923="SHORT",-1,0))</f>
        <v>0</v>
      </c>
      <c r="H923">
        <f>IF(AND(ISNUMBER(Journal!$E923),ISNUMBER(Journal!$F923)),ABS(Journal!$E923-Journal!$F923),"")</f>
        <v>0</v>
      </c>
      <c r="I923">
        <f>IF(NOT(A923),"",IF(Journal!$C923="","INSTRUMENT MISSING",IF(B923=0,"UNKNOWN INSTRUMENT",IF(OR(NOT(ISNUMBER(C923)),NOT(ISNUMBER(D923))),"INSTRUMENT SPECS MISSING",IF(OR(C923&lt;=0,D923&lt;=0),"INSTRUMENT SPECS MISSING",IF(NOT(ISNUMBER(Journal!$E923)),"ENTRY MISSING",IF(NOT(ISNUMBER(Journal!$F923)),"SL MISSING",IF(Journal!$F923=Journal!$E923,"SL = ENTRY",IF(G923=0,"DIRECTION MISSING",IF(G923*(Journal!$E923-Journal!$F923)&lt;=0,"SL WRONG SIDE",IF(NOT(AND(ISNUMBER(Journal!$L923),Journal!$L923&gt;0)),IF(TRUE,"LOTS MISSING","RISK MISSING"),"")))))))))))</f>
        <v>0</v>
      </c>
      <c r="J923">
        <f>IF(NOT(A923),"",IF(I923&lt;&gt;"",I923,IF(AND(ISNUMBER(Journal!$G923),G923*(Journal!$G923-Journal!$E923)&lt;=0),"TP1 WRONG SIDE",IF(AND(ISNUMBER(Journal!$H923),G923*(Journal!$H923-Journal!$E923)&lt;=0),"TP2 WRONG SIDE",IF(AND(ISNUMBER(Journal!$I923),G923*(Journal!$I923-Journal!$E923)&lt;=0),"TP3 WRONG SIDE",IF(Journal!$K923="","OPEN",IF(AND(Journal!$M923&lt;&gt;"",OR(NOT(ISNUMBER(Journal!$M923)),Journal!$M923&lt;=0,Journal!$M923&gt;=1)),"TP1 % INVALID",IF(Journal!$K923="SL","OK",IF(Journal!$K923="TP",IF(ISNUMBER(Journal!$G923),"OK","TP1 MISSING"),IF(Journal!$K923="Manual exit",IF(ISNUMBER(Journal!$J923),"OK","MANUAL MISSING"),IF(Journal!$K923="TP1 + Breakeven",IF(ISNUMBER(Journal!$G923),"OK","TP1 MISSING"),IF(Journal!$K923="TP1 + Manual",IF(ISNUMBER(Journal!$G923),IF(ISNUMBER(Journal!$J923),"OK","MANUAL MISSING"),IF(ISNUMBER(Journal!$J923),"TP1 MISSING","TP1 &amp; MANUAL MISSING")),IF(Journal!$K923="Multiple TP",IF(ISNUMBER(Journal!$G923),IF(ISNUMBER(Journal!$H923),"OK","TP2 MISSING"),IF(ISNUMBER(Journal!$H923),"TP1 MISSING","TP1 &amp; TP2 MISSING")),"UNKNOWN OUTCOME")))))))))))))</f>
        <v>0</v>
      </c>
      <c r="K923">
        <f>J923="OK"</f>
        <v>0</v>
      </c>
      <c r="L923">
        <f>IF(ISNUMBER(Journal!$M923),Journal!$M923,0.5)</f>
        <v>0</v>
      </c>
      <c r="M923">
        <f>IF(NOT(K923),"",G923*IF(Journal!$K923="SL",Journal!$F923-Journal!$E923,IF(Journal!$K923="TP",Journal!$G923-Journal!$E923,IF(Journal!$K923="Manual exit",Journal!$J923-Journal!$E923,IF(Journal!$K923="TP1 + Breakeven",L923*(Journal!$G923-Journal!$E923),IF(Journal!$K923="TP1 + Manual",L923*(Journal!$G923-Journal!$E923)+(1-L923)*(Journal!$J923-Journal!$E923),(Journal!$G923+Journal!$H923+IF(ISNUMBER(Journal!$I923),Journal!$I923,0))/IF(ISNUMBER(Journal!$I923),3,2)-Journal!$E923))))))</f>
        <v>0</v>
      </c>
      <c r="N923">
        <f>IF(K923,Journal!$E923+G923*M923,"")</f>
        <v>0</v>
      </c>
      <c r="O923">
        <f>Q922</f>
        <v>0</v>
      </c>
      <c r="P923">
        <f>IF(OR(NOT(A923),I923&lt;&gt;""),"",Journal!$L923)</f>
        <v>0</v>
      </c>
      <c r="Q923">
        <f>O923+IF(K923,V923,0)</f>
        <v>0</v>
      </c>
      <c r="R923">
        <f>IF(P923="","",H923*P923*C923*D923)</f>
        <v>0</v>
      </c>
      <c r="S923">
        <f>IF(K923,M923*P923*C923*D923,"")</f>
        <v>0</v>
      </c>
      <c r="T923">
        <f>IF(K923,-IF(F923&gt;0,F923*Journal!$E923*P923*C923*D923,P923*E923),"")</f>
        <v>0</v>
      </c>
      <c r="U923">
        <f>IF(K923,IF(S923&gt;0,"W",IF(S923&lt;0,"L","B")),"")</f>
        <v>0</v>
      </c>
      <c r="V923">
        <f>IF(K923,S923+T923,"")</f>
        <v>0</v>
      </c>
      <c r="W923">
        <f>IF(K923,V923/O923,"")</f>
        <v>0</v>
      </c>
      <c r="X923">
        <f>IF(K923,M923/H923,"")</f>
        <v>0</v>
      </c>
      <c r="Y923">
        <f>IF(AND(OR(J923="OK",J923="OPEN"),ISNUMBER(Journal!$G923)),G923*(Journal!$G923-Journal!$E923)/H923,"")</f>
        <v>0</v>
      </c>
      <c r="Z923">
        <f>IF(AA923="","",IF(AND(ISNUMBER(Settings!$D$5),ISNUMBER(Settings!$E$5),IF(Settings!$D$5&lt;=Settings!$E$5,AND(AA923&gt;=Settings!$D$5,AA923&lt;Settings!$E$5),OR(AA923&gt;=Settings!$D$5,AA923&lt;Settings!$E$5))),Settings!$A$5,IF(AND(ISNUMBER(Settings!$D$6),ISNUMBER(Settings!$E$6),IF(Settings!$D$6&lt;=Settings!$E$6,AND(AA923&gt;=Settings!$D$6,AA923&lt;Settings!$E$6),OR(AA923&gt;=Settings!$D$6,AA923&lt;Settings!$E$6))),Settings!$A$6,IF(AND(ISNUMBER(Settings!$D$7),ISNUMBER(Settings!$E$7),IF(Settings!$D$7&lt;=Settings!$E$7,AND(AA923&gt;=Settings!$D$7,AA923&lt;Settings!$E$7),OR(AA923&gt;=Settings!$D$7,AA923&lt;Settings!$E$7))),Settings!$A$7,IF(AND(ISNUMBER(Settings!$D$8),ISNUMBER(Settings!$E$8),IF(Settings!$D$8&lt;=Settings!$E$8,AND(AA923&gt;=Settings!$D$8,AA923&lt;Settings!$E$8),OR(AA923&gt;=Settings!$D$8,AA923&lt;Settings!$E$8))),Settings!$A$8,IF(AND(ISNUMBER(Settings!$D$9),ISNUMBER(Settings!$E$9),IF(Settings!$D$9&lt;=Settings!$E$9,AND(AA923&gt;=Settings!$D$9,AA923&lt;Settings!$E$9),OR(AA923&gt;=Settings!$D$9,AA923&lt;Settings!$E$9))),Settings!$A$9,IF(AND(ISNUMBER(Settings!$D$10),ISNUMBER(Settings!$E$10),IF(Settings!$D$10&lt;=Settings!$E$10,AND(AA923&gt;=Settings!$D$10,AA923&lt;Settings!$E$10),OR(AA923&gt;=Settings!$D$10,AA923&lt;Settings!$E$10))),Settings!$A$10,"")))))))</f>
        <v>0</v>
      </c>
      <c r="AA923">
        <f>IF(AND(A923,ISNUMBER(Journal!$B923)),MOD(ROUND(MOD(Journal!$B923,1)*1440,0)-ROUND(Journal!$D$8*60,0),1440),"")</f>
        <v>0</v>
      </c>
      <c r="AB923">
        <f>IF(G923=1,"LONG",IF(G923=-1,"SHORT",""))</f>
        <v>0</v>
      </c>
      <c r="AC923">
        <f>AC922+IF(K923,1,0)</f>
        <v>0</v>
      </c>
      <c r="AD923">
        <f>IF(K923,AC923,"")</f>
        <v>0</v>
      </c>
      <c r="AE923">
        <f>J923="OPEN"</f>
        <v>0</v>
      </c>
      <c r="AF923">
        <f>AND(J923&lt;&gt;"",J923&lt;&gt;"OK",J923&lt;&gt;"OPEN")</f>
        <v>0</v>
      </c>
      <c r="AH923">
        <v>912</v>
      </c>
      <c r="AI923">
        <f>IF(AH923&gt;$AZ$11,"",IF(AH923=0,Journal!$D$3,INDEX($Q$11:$Q$1010,MATCH(AH923,$AD$11:$AD$1010,0))))</f>
        <v>0</v>
      </c>
      <c r="AJ923">
        <v>913</v>
      </c>
      <c r="AK923">
        <f>IF(AJ923&gt;$AZ$11,"",INDEX($P$11:$P$1010,MATCH(AJ923,$AD$11:$AD$1010,0)))</f>
        <v>0</v>
      </c>
    </row>
    <row r="924" spans="1:37">
      <c r="A924">
        <f>COUNTA(Journal!A924:M924)&gt;0</f>
        <v>0</v>
      </c>
      <c r="B924">
        <f>IF(Journal!$C924="",0,IFERROR(MATCH(Journal!$C924,Markets!$A$5:$A$154,0),0))</f>
        <v>0</v>
      </c>
      <c r="C924">
        <f>IF(B924&gt;0,INDEX(Markets!$C$5:$C$154,B924),"")</f>
        <v>0</v>
      </c>
      <c r="D924">
        <f>IF(B924&gt;0,INDEX(Markets!$F$5:$F$154,B924),"")</f>
        <v>0</v>
      </c>
      <c r="E924">
        <f>IF(B924&gt;0,IF(INDEX(Markets!$G$5:$G$154,B924)="",Journal!$D$4,INDEX(Markets!$G$5:$G$154,B924)),"")</f>
        <v>0</v>
      </c>
      <c r="F924">
        <f>IF(B924&gt;0,N(INDEX(Markets!$H$5:$H$154,B924)),0)</f>
        <v>0</v>
      </c>
      <c r="G924">
        <f>IF(Journal!$D924="LONG",1,IF(Journal!$D924="SHORT",-1,0))</f>
        <v>0</v>
      </c>
      <c r="H924">
        <f>IF(AND(ISNUMBER(Journal!$E924),ISNUMBER(Journal!$F924)),ABS(Journal!$E924-Journal!$F924),"")</f>
        <v>0</v>
      </c>
      <c r="I924">
        <f>IF(NOT(A924),"",IF(Journal!$C924="","INSTRUMENT MISSING",IF(B924=0,"UNKNOWN INSTRUMENT",IF(OR(NOT(ISNUMBER(C924)),NOT(ISNUMBER(D924))),"INSTRUMENT SPECS MISSING",IF(OR(C924&lt;=0,D924&lt;=0),"INSTRUMENT SPECS MISSING",IF(NOT(ISNUMBER(Journal!$E924)),"ENTRY MISSING",IF(NOT(ISNUMBER(Journal!$F924)),"SL MISSING",IF(Journal!$F924=Journal!$E924,"SL = ENTRY",IF(G924=0,"DIRECTION MISSING",IF(G924*(Journal!$E924-Journal!$F924)&lt;=0,"SL WRONG SIDE",IF(NOT(AND(ISNUMBER(Journal!$L924),Journal!$L924&gt;0)),IF(TRUE,"LOTS MISSING","RISK MISSING"),"")))))))))))</f>
        <v>0</v>
      </c>
      <c r="J924">
        <f>IF(NOT(A924),"",IF(I924&lt;&gt;"",I924,IF(AND(ISNUMBER(Journal!$G924),G924*(Journal!$G924-Journal!$E924)&lt;=0),"TP1 WRONG SIDE",IF(AND(ISNUMBER(Journal!$H924),G924*(Journal!$H924-Journal!$E924)&lt;=0),"TP2 WRONG SIDE",IF(AND(ISNUMBER(Journal!$I924),G924*(Journal!$I924-Journal!$E924)&lt;=0),"TP3 WRONG SIDE",IF(Journal!$K924="","OPEN",IF(AND(Journal!$M924&lt;&gt;"",OR(NOT(ISNUMBER(Journal!$M924)),Journal!$M924&lt;=0,Journal!$M924&gt;=1)),"TP1 % INVALID",IF(Journal!$K924="SL","OK",IF(Journal!$K924="TP",IF(ISNUMBER(Journal!$G924),"OK","TP1 MISSING"),IF(Journal!$K924="Manual exit",IF(ISNUMBER(Journal!$J924),"OK","MANUAL MISSING"),IF(Journal!$K924="TP1 + Breakeven",IF(ISNUMBER(Journal!$G924),"OK","TP1 MISSING"),IF(Journal!$K924="TP1 + Manual",IF(ISNUMBER(Journal!$G924),IF(ISNUMBER(Journal!$J924),"OK","MANUAL MISSING"),IF(ISNUMBER(Journal!$J924),"TP1 MISSING","TP1 &amp; MANUAL MISSING")),IF(Journal!$K924="Multiple TP",IF(ISNUMBER(Journal!$G924),IF(ISNUMBER(Journal!$H924),"OK","TP2 MISSING"),IF(ISNUMBER(Journal!$H924),"TP1 MISSING","TP1 &amp; TP2 MISSING")),"UNKNOWN OUTCOME")))))))))))))</f>
        <v>0</v>
      </c>
      <c r="K924">
        <f>J924="OK"</f>
        <v>0</v>
      </c>
      <c r="L924">
        <f>IF(ISNUMBER(Journal!$M924),Journal!$M924,0.5)</f>
        <v>0</v>
      </c>
      <c r="M924">
        <f>IF(NOT(K924),"",G924*IF(Journal!$K924="SL",Journal!$F924-Journal!$E924,IF(Journal!$K924="TP",Journal!$G924-Journal!$E924,IF(Journal!$K924="Manual exit",Journal!$J924-Journal!$E924,IF(Journal!$K924="TP1 + Breakeven",L924*(Journal!$G924-Journal!$E924),IF(Journal!$K924="TP1 + Manual",L924*(Journal!$G924-Journal!$E924)+(1-L924)*(Journal!$J924-Journal!$E924),(Journal!$G924+Journal!$H924+IF(ISNUMBER(Journal!$I924),Journal!$I924,0))/IF(ISNUMBER(Journal!$I924),3,2)-Journal!$E924))))))</f>
        <v>0</v>
      </c>
      <c r="N924">
        <f>IF(K924,Journal!$E924+G924*M924,"")</f>
        <v>0</v>
      </c>
      <c r="O924">
        <f>Q923</f>
        <v>0</v>
      </c>
      <c r="P924">
        <f>IF(OR(NOT(A924),I924&lt;&gt;""),"",Journal!$L924)</f>
        <v>0</v>
      </c>
      <c r="Q924">
        <f>O924+IF(K924,V924,0)</f>
        <v>0</v>
      </c>
      <c r="R924">
        <f>IF(P924="","",H924*P924*C924*D924)</f>
        <v>0</v>
      </c>
      <c r="S924">
        <f>IF(K924,M924*P924*C924*D924,"")</f>
        <v>0</v>
      </c>
      <c r="T924">
        <f>IF(K924,-IF(F924&gt;0,F924*Journal!$E924*P924*C924*D924,P924*E924),"")</f>
        <v>0</v>
      </c>
      <c r="U924">
        <f>IF(K924,IF(S924&gt;0,"W",IF(S924&lt;0,"L","B")),"")</f>
        <v>0</v>
      </c>
      <c r="V924">
        <f>IF(K924,S924+T924,"")</f>
        <v>0</v>
      </c>
      <c r="W924">
        <f>IF(K924,V924/O924,"")</f>
        <v>0</v>
      </c>
      <c r="X924">
        <f>IF(K924,M924/H924,"")</f>
        <v>0</v>
      </c>
      <c r="Y924">
        <f>IF(AND(OR(J924="OK",J924="OPEN"),ISNUMBER(Journal!$G924)),G924*(Journal!$G924-Journal!$E924)/H924,"")</f>
        <v>0</v>
      </c>
      <c r="Z924">
        <f>IF(AA924="","",IF(AND(ISNUMBER(Settings!$D$5),ISNUMBER(Settings!$E$5),IF(Settings!$D$5&lt;=Settings!$E$5,AND(AA924&gt;=Settings!$D$5,AA924&lt;Settings!$E$5),OR(AA924&gt;=Settings!$D$5,AA924&lt;Settings!$E$5))),Settings!$A$5,IF(AND(ISNUMBER(Settings!$D$6),ISNUMBER(Settings!$E$6),IF(Settings!$D$6&lt;=Settings!$E$6,AND(AA924&gt;=Settings!$D$6,AA924&lt;Settings!$E$6),OR(AA924&gt;=Settings!$D$6,AA924&lt;Settings!$E$6))),Settings!$A$6,IF(AND(ISNUMBER(Settings!$D$7),ISNUMBER(Settings!$E$7),IF(Settings!$D$7&lt;=Settings!$E$7,AND(AA924&gt;=Settings!$D$7,AA924&lt;Settings!$E$7),OR(AA924&gt;=Settings!$D$7,AA924&lt;Settings!$E$7))),Settings!$A$7,IF(AND(ISNUMBER(Settings!$D$8),ISNUMBER(Settings!$E$8),IF(Settings!$D$8&lt;=Settings!$E$8,AND(AA924&gt;=Settings!$D$8,AA924&lt;Settings!$E$8),OR(AA924&gt;=Settings!$D$8,AA924&lt;Settings!$E$8))),Settings!$A$8,IF(AND(ISNUMBER(Settings!$D$9),ISNUMBER(Settings!$E$9),IF(Settings!$D$9&lt;=Settings!$E$9,AND(AA924&gt;=Settings!$D$9,AA924&lt;Settings!$E$9),OR(AA924&gt;=Settings!$D$9,AA924&lt;Settings!$E$9))),Settings!$A$9,IF(AND(ISNUMBER(Settings!$D$10),ISNUMBER(Settings!$E$10),IF(Settings!$D$10&lt;=Settings!$E$10,AND(AA924&gt;=Settings!$D$10,AA924&lt;Settings!$E$10),OR(AA924&gt;=Settings!$D$10,AA924&lt;Settings!$E$10))),Settings!$A$10,"")))))))</f>
        <v>0</v>
      </c>
      <c r="AA924">
        <f>IF(AND(A924,ISNUMBER(Journal!$B924)),MOD(ROUND(MOD(Journal!$B924,1)*1440,0)-ROUND(Journal!$D$8*60,0),1440),"")</f>
        <v>0</v>
      </c>
      <c r="AB924">
        <f>IF(G924=1,"LONG",IF(G924=-1,"SHORT",""))</f>
        <v>0</v>
      </c>
      <c r="AC924">
        <f>AC923+IF(K924,1,0)</f>
        <v>0</v>
      </c>
      <c r="AD924">
        <f>IF(K924,AC924,"")</f>
        <v>0</v>
      </c>
      <c r="AE924">
        <f>J924="OPEN"</f>
        <v>0</v>
      </c>
      <c r="AF924">
        <f>AND(J924&lt;&gt;"",J924&lt;&gt;"OK",J924&lt;&gt;"OPEN")</f>
        <v>0</v>
      </c>
      <c r="AH924">
        <v>913</v>
      </c>
      <c r="AI924">
        <f>IF(AH924&gt;$AZ$11,"",IF(AH924=0,Journal!$D$3,INDEX($Q$11:$Q$1010,MATCH(AH924,$AD$11:$AD$1010,0))))</f>
        <v>0</v>
      </c>
      <c r="AJ924">
        <v>914</v>
      </c>
      <c r="AK924">
        <f>IF(AJ924&gt;$AZ$11,"",INDEX($P$11:$P$1010,MATCH(AJ924,$AD$11:$AD$1010,0)))</f>
        <v>0</v>
      </c>
    </row>
    <row r="925" spans="1:37">
      <c r="A925">
        <f>COUNTA(Journal!A925:M925)&gt;0</f>
        <v>0</v>
      </c>
      <c r="B925">
        <f>IF(Journal!$C925="",0,IFERROR(MATCH(Journal!$C925,Markets!$A$5:$A$154,0),0))</f>
        <v>0</v>
      </c>
      <c r="C925">
        <f>IF(B925&gt;0,INDEX(Markets!$C$5:$C$154,B925),"")</f>
        <v>0</v>
      </c>
      <c r="D925">
        <f>IF(B925&gt;0,INDEX(Markets!$F$5:$F$154,B925),"")</f>
        <v>0</v>
      </c>
      <c r="E925">
        <f>IF(B925&gt;0,IF(INDEX(Markets!$G$5:$G$154,B925)="",Journal!$D$4,INDEX(Markets!$G$5:$G$154,B925)),"")</f>
        <v>0</v>
      </c>
      <c r="F925">
        <f>IF(B925&gt;0,N(INDEX(Markets!$H$5:$H$154,B925)),0)</f>
        <v>0</v>
      </c>
      <c r="G925">
        <f>IF(Journal!$D925="LONG",1,IF(Journal!$D925="SHORT",-1,0))</f>
        <v>0</v>
      </c>
      <c r="H925">
        <f>IF(AND(ISNUMBER(Journal!$E925),ISNUMBER(Journal!$F925)),ABS(Journal!$E925-Journal!$F925),"")</f>
        <v>0</v>
      </c>
      <c r="I925">
        <f>IF(NOT(A925),"",IF(Journal!$C925="","INSTRUMENT MISSING",IF(B925=0,"UNKNOWN INSTRUMENT",IF(OR(NOT(ISNUMBER(C925)),NOT(ISNUMBER(D925))),"INSTRUMENT SPECS MISSING",IF(OR(C925&lt;=0,D925&lt;=0),"INSTRUMENT SPECS MISSING",IF(NOT(ISNUMBER(Journal!$E925)),"ENTRY MISSING",IF(NOT(ISNUMBER(Journal!$F925)),"SL MISSING",IF(Journal!$F925=Journal!$E925,"SL = ENTRY",IF(G925=0,"DIRECTION MISSING",IF(G925*(Journal!$E925-Journal!$F925)&lt;=0,"SL WRONG SIDE",IF(NOT(AND(ISNUMBER(Journal!$L925),Journal!$L925&gt;0)),IF(TRUE,"LOTS MISSING","RISK MISSING"),"")))))))))))</f>
        <v>0</v>
      </c>
      <c r="J925">
        <f>IF(NOT(A925),"",IF(I925&lt;&gt;"",I925,IF(AND(ISNUMBER(Journal!$G925),G925*(Journal!$G925-Journal!$E925)&lt;=0),"TP1 WRONG SIDE",IF(AND(ISNUMBER(Journal!$H925),G925*(Journal!$H925-Journal!$E925)&lt;=0),"TP2 WRONG SIDE",IF(AND(ISNUMBER(Journal!$I925),G925*(Journal!$I925-Journal!$E925)&lt;=0),"TP3 WRONG SIDE",IF(Journal!$K925="","OPEN",IF(AND(Journal!$M925&lt;&gt;"",OR(NOT(ISNUMBER(Journal!$M925)),Journal!$M925&lt;=0,Journal!$M925&gt;=1)),"TP1 % INVALID",IF(Journal!$K925="SL","OK",IF(Journal!$K925="TP",IF(ISNUMBER(Journal!$G925),"OK","TP1 MISSING"),IF(Journal!$K925="Manual exit",IF(ISNUMBER(Journal!$J925),"OK","MANUAL MISSING"),IF(Journal!$K925="TP1 + Breakeven",IF(ISNUMBER(Journal!$G925),"OK","TP1 MISSING"),IF(Journal!$K925="TP1 + Manual",IF(ISNUMBER(Journal!$G925),IF(ISNUMBER(Journal!$J925),"OK","MANUAL MISSING"),IF(ISNUMBER(Journal!$J925),"TP1 MISSING","TP1 &amp; MANUAL MISSING")),IF(Journal!$K925="Multiple TP",IF(ISNUMBER(Journal!$G925),IF(ISNUMBER(Journal!$H925),"OK","TP2 MISSING"),IF(ISNUMBER(Journal!$H925),"TP1 MISSING","TP1 &amp; TP2 MISSING")),"UNKNOWN OUTCOME")))))))))))))</f>
        <v>0</v>
      </c>
      <c r="K925">
        <f>J925="OK"</f>
        <v>0</v>
      </c>
      <c r="L925">
        <f>IF(ISNUMBER(Journal!$M925),Journal!$M925,0.5)</f>
        <v>0</v>
      </c>
      <c r="M925">
        <f>IF(NOT(K925),"",G925*IF(Journal!$K925="SL",Journal!$F925-Journal!$E925,IF(Journal!$K925="TP",Journal!$G925-Journal!$E925,IF(Journal!$K925="Manual exit",Journal!$J925-Journal!$E925,IF(Journal!$K925="TP1 + Breakeven",L925*(Journal!$G925-Journal!$E925),IF(Journal!$K925="TP1 + Manual",L925*(Journal!$G925-Journal!$E925)+(1-L925)*(Journal!$J925-Journal!$E925),(Journal!$G925+Journal!$H925+IF(ISNUMBER(Journal!$I925),Journal!$I925,0))/IF(ISNUMBER(Journal!$I925),3,2)-Journal!$E925))))))</f>
        <v>0</v>
      </c>
      <c r="N925">
        <f>IF(K925,Journal!$E925+G925*M925,"")</f>
        <v>0</v>
      </c>
      <c r="O925">
        <f>Q924</f>
        <v>0</v>
      </c>
      <c r="P925">
        <f>IF(OR(NOT(A925),I925&lt;&gt;""),"",Journal!$L925)</f>
        <v>0</v>
      </c>
      <c r="Q925">
        <f>O925+IF(K925,V925,0)</f>
        <v>0</v>
      </c>
      <c r="R925">
        <f>IF(P925="","",H925*P925*C925*D925)</f>
        <v>0</v>
      </c>
      <c r="S925">
        <f>IF(K925,M925*P925*C925*D925,"")</f>
        <v>0</v>
      </c>
      <c r="T925">
        <f>IF(K925,-IF(F925&gt;0,F925*Journal!$E925*P925*C925*D925,P925*E925),"")</f>
        <v>0</v>
      </c>
      <c r="U925">
        <f>IF(K925,IF(S925&gt;0,"W",IF(S925&lt;0,"L","B")),"")</f>
        <v>0</v>
      </c>
      <c r="V925">
        <f>IF(K925,S925+T925,"")</f>
        <v>0</v>
      </c>
      <c r="W925">
        <f>IF(K925,V925/O925,"")</f>
        <v>0</v>
      </c>
      <c r="X925">
        <f>IF(K925,M925/H925,"")</f>
        <v>0</v>
      </c>
      <c r="Y925">
        <f>IF(AND(OR(J925="OK",J925="OPEN"),ISNUMBER(Journal!$G925)),G925*(Journal!$G925-Journal!$E925)/H925,"")</f>
        <v>0</v>
      </c>
      <c r="Z925">
        <f>IF(AA925="","",IF(AND(ISNUMBER(Settings!$D$5),ISNUMBER(Settings!$E$5),IF(Settings!$D$5&lt;=Settings!$E$5,AND(AA925&gt;=Settings!$D$5,AA925&lt;Settings!$E$5),OR(AA925&gt;=Settings!$D$5,AA925&lt;Settings!$E$5))),Settings!$A$5,IF(AND(ISNUMBER(Settings!$D$6),ISNUMBER(Settings!$E$6),IF(Settings!$D$6&lt;=Settings!$E$6,AND(AA925&gt;=Settings!$D$6,AA925&lt;Settings!$E$6),OR(AA925&gt;=Settings!$D$6,AA925&lt;Settings!$E$6))),Settings!$A$6,IF(AND(ISNUMBER(Settings!$D$7),ISNUMBER(Settings!$E$7),IF(Settings!$D$7&lt;=Settings!$E$7,AND(AA925&gt;=Settings!$D$7,AA925&lt;Settings!$E$7),OR(AA925&gt;=Settings!$D$7,AA925&lt;Settings!$E$7))),Settings!$A$7,IF(AND(ISNUMBER(Settings!$D$8),ISNUMBER(Settings!$E$8),IF(Settings!$D$8&lt;=Settings!$E$8,AND(AA925&gt;=Settings!$D$8,AA925&lt;Settings!$E$8),OR(AA925&gt;=Settings!$D$8,AA925&lt;Settings!$E$8))),Settings!$A$8,IF(AND(ISNUMBER(Settings!$D$9),ISNUMBER(Settings!$E$9),IF(Settings!$D$9&lt;=Settings!$E$9,AND(AA925&gt;=Settings!$D$9,AA925&lt;Settings!$E$9),OR(AA925&gt;=Settings!$D$9,AA925&lt;Settings!$E$9))),Settings!$A$9,IF(AND(ISNUMBER(Settings!$D$10),ISNUMBER(Settings!$E$10),IF(Settings!$D$10&lt;=Settings!$E$10,AND(AA925&gt;=Settings!$D$10,AA925&lt;Settings!$E$10),OR(AA925&gt;=Settings!$D$10,AA925&lt;Settings!$E$10))),Settings!$A$10,"")))))))</f>
        <v>0</v>
      </c>
      <c r="AA925">
        <f>IF(AND(A925,ISNUMBER(Journal!$B925)),MOD(ROUND(MOD(Journal!$B925,1)*1440,0)-ROUND(Journal!$D$8*60,0),1440),"")</f>
        <v>0</v>
      </c>
      <c r="AB925">
        <f>IF(G925=1,"LONG",IF(G925=-1,"SHORT",""))</f>
        <v>0</v>
      </c>
      <c r="AC925">
        <f>AC924+IF(K925,1,0)</f>
        <v>0</v>
      </c>
      <c r="AD925">
        <f>IF(K925,AC925,"")</f>
        <v>0</v>
      </c>
      <c r="AE925">
        <f>J925="OPEN"</f>
        <v>0</v>
      </c>
      <c r="AF925">
        <f>AND(J925&lt;&gt;"",J925&lt;&gt;"OK",J925&lt;&gt;"OPEN")</f>
        <v>0</v>
      </c>
      <c r="AH925">
        <v>914</v>
      </c>
      <c r="AI925">
        <f>IF(AH925&gt;$AZ$11,"",IF(AH925=0,Journal!$D$3,INDEX($Q$11:$Q$1010,MATCH(AH925,$AD$11:$AD$1010,0))))</f>
        <v>0</v>
      </c>
      <c r="AJ925">
        <v>915</v>
      </c>
      <c r="AK925">
        <f>IF(AJ925&gt;$AZ$11,"",INDEX($P$11:$P$1010,MATCH(AJ925,$AD$11:$AD$1010,0)))</f>
        <v>0</v>
      </c>
    </row>
    <row r="926" spans="1:37">
      <c r="A926">
        <f>COUNTA(Journal!A926:M926)&gt;0</f>
        <v>0</v>
      </c>
      <c r="B926">
        <f>IF(Journal!$C926="",0,IFERROR(MATCH(Journal!$C926,Markets!$A$5:$A$154,0),0))</f>
        <v>0</v>
      </c>
      <c r="C926">
        <f>IF(B926&gt;0,INDEX(Markets!$C$5:$C$154,B926),"")</f>
        <v>0</v>
      </c>
      <c r="D926">
        <f>IF(B926&gt;0,INDEX(Markets!$F$5:$F$154,B926),"")</f>
        <v>0</v>
      </c>
      <c r="E926">
        <f>IF(B926&gt;0,IF(INDEX(Markets!$G$5:$G$154,B926)="",Journal!$D$4,INDEX(Markets!$G$5:$G$154,B926)),"")</f>
        <v>0</v>
      </c>
      <c r="F926">
        <f>IF(B926&gt;0,N(INDEX(Markets!$H$5:$H$154,B926)),0)</f>
        <v>0</v>
      </c>
      <c r="G926">
        <f>IF(Journal!$D926="LONG",1,IF(Journal!$D926="SHORT",-1,0))</f>
        <v>0</v>
      </c>
      <c r="H926">
        <f>IF(AND(ISNUMBER(Journal!$E926),ISNUMBER(Journal!$F926)),ABS(Journal!$E926-Journal!$F926),"")</f>
        <v>0</v>
      </c>
      <c r="I926">
        <f>IF(NOT(A926),"",IF(Journal!$C926="","INSTRUMENT MISSING",IF(B926=0,"UNKNOWN INSTRUMENT",IF(OR(NOT(ISNUMBER(C926)),NOT(ISNUMBER(D926))),"INSTRUMENT SPECS MISSING",IF(OR(C926&lt;=0,D926&lt;=0),"INSTRUMENT SPECS MISSING",IF(NOT(ISNUMBER(Journal!$E926)),"ENTRY MISSING",IF(NOT(ISNUMBER(Journal!$F926)),"SL MISSING",IF(Journal!$F926=Journal!$E926,"SL = ENTRY",IF(G926=0,"DIRECTION MISSING",IF(G926*(Journal!$E926-Journal!$F926)&lt;=0,"SL WRONG SIDE",IF(NOT(AND(ISNUMBER(Journal!$L926),Journal!$L926&gt;0)),IF(TRUE,"LOTS MISSING","RISK MISSING"),"")))))))))))</f>
        <v>0</v>
      </c>
      <c r="J926">
        <f>IF(NOT(A926),"",IF(I926&lt;&gt;"",I926,IF(AND(ISNUMBER(Journal!$G926),G926*(Journal!$G926-Journal!$E926)&lt;=0),"TP1 WRONG SIDE",IF(AND(ISNUMBER(Journal!$H926),G926*(Journal!$H926-Journal!$E926)&lt;=0),"TP2 WRONG SIDE",IF(AND(ISNUMBER(Journal!$I926),G926*(Journal!$I926-Journal!$E926)&lt;=0),"TP3 WRONG SIDE",IF(Journal!$K926="","OPEN",IF(AND(Journal!$M926&lt;&gt;"",OR(NOT(ISNUMBER(Journal!$M926)),Journal!$M926&lt;=0,Journal!$M926&gt;=1)),"TP1 % INVALID",IF(Journal!$K926="SL","OK",IF(Journal!$K926="TP",IF(ISNUMBER(Journal!$G926),"OK","TP1 MISSING"),IF(Journal!$K926="Manual exit",IF(ISNUMBER(Journal!$J926),"OK","MANUAL MISSING"),IF(Journal!$K926="TP1 + Breakeven",IF(ISNUMBER(Journal!$G926),"OK","TP1 MISSING"),IF(Journal!$K926="TP1 + Manual",IF(ISNUMBER(Journal!$G926),IF(ISNUMBER(Journal!$J926),"OK","MANUAL MISSING"),IF(ISNUMBER(Journal!$J926),"TP1 MISSING","TP1 &amp; MANUAL MISSING")),IF(Journal!$K926="Multiple TP",IF(ISNUMBER(Journal!$G926),IF(ISNUMBER(Journal!$H926),"OK","TP2 MISSING"),IF(ISNUMBER(Journal!$H926),"TP1 MISSING","TP1 &amp; TP2 MISSING")),"UNKNOWN OUTCOME")))))))))))))</f>
        <v>0</v>
      </c>
      <c r="K926">
        <f>J926="OK"</f>
        <v>0</v>
      </c>
      <c r="L926">
        <f>IF(ISNUMBER(Journal!$M926),Journal!$M926,0.5)</f>
        <v>0</v>
      </c>
      <c r="M926">
        <f>IF(NOT(K926),"",G926*IF(Journal!$K926="SL",Journal!$F926-Journal!$E926,IF(Journal!$K926="TP",Journal!$G926-Journal!$E926,IF(Journal!$K926="Manual exit",Journal!$J926-Journal!$E926,IF(Journal!$K926="TP1 + Breakeven",L926*(Journal!$G926-Journal!$E926),IF(Journal!$K926="TP1 + Manual",L926*(Journal!$G926-Journal!$E926)+(1-L926)*(Journal!$J926-Journal!$E926),(Journal!$G926+Journal!$H926+IF(ISNUMBER(Journal!$I926),Journal!$I926,0))/IF(ISNUMBER(Journal!$I926),3,2)-Journal!$E926))))))</f>
        <v>0</v>
      </c>
      <c r="N926">
        <f>IF(K926,Journal!$E926+G926*M926,"")</f>
        <v>0</v>
      </c>
      <c r="O926">
        <f>Q925</f>
        <v>0</v>
      </c>
      <c r="P926">
        <f>IF(OR(NOT(A926),I926&lt;&gt;""),"",Journal!$L926)</f>
        <v>0</v>
      </c>
      <c r="Q926">
        <f>O926+IF(K926,V926,0)</f>
        <v>0</v>
      </c>
      <c r="R926">
        <f>IF(P926="","",H926*P926*C926*D926)</f>
        <v>0</v>
      </c>
      <c r="S926">
        <f>IF(K926,M926*P926*C926*D926,"")</f>
        <v>0</v>
      </c>
      <c r="T926">
        <f>IF(K926,-IF(F926&gt;0,F926*Journal!$E926*P926*C926*D926,P926*E926),"")</f>
        <v>0</v>
      </c>
      <c r="U926">
        <f>IF(K926,IF(S926&gt;0,"W",IF(S926&lt;0,"L","B")),"")</f>
        <v>0</v>
      </c>
      <c r="V926">
        <f>IF(K926,S926+T926,"")</f>
        <v>0</v>
      </c>
      <c r="W926">
        <f>IF(K926,V926/O926,"")</f>
        <v>0</v>
      </c>
      <c r="X926">
        <f>IF(K926,M926/H926,"")</f>
        <v>0</v>
      </c>
      <c r="Y926">
        <f>IF(AND(OR(J926="OK",J926="OPEN"),ISNUMBER(Journal!$G926)),G926*(Journal!$G926-Journal!$E926)/H926,"")</f>
        <v>0</v>
      </c>
      <c r="Z926">
        <f>IF(AA926="","",IF(AND(ISNUMBER(Settings!$D$5),ISNUMBER(Settings!$E$5),IF(Settings!$D$5&lt;=Settings!$E$5,AND(AA926&gt;=Settings!$D$5,AA926&lt;Settings!$E$5),OR(AA926&gt;=Settings!$D$5,AA926&lt;Settings!$E$5))),Settings!$A$5,IF(AND(ISNUMBER(Settings!$D$6),ISNUMBER(Settings!$E$6),IF(Settings!$D$6&lt;=Settings!$E$6,AND(AA926&gt;=Settings!$D$6,AA926&lt;Settings!$E$6),OR(AA926&gt;=Settings!$D$6,AA926&lt;Settings!$E$6))),Settings!$A$6,IF(AND(ISNUMBER(Settings!$D$7),ISNUMBER(Settings!$E$7),IF(Settings!$D$7&lt;=Settings!$E$7,AND(AA926&gt;=Settings!$D$7,AA926&lt;Settings!$E$7),OR(AA926&gt;=Settings!$D$7,AA926&lt;Settings!$E$7))),Settings!$A$7,IF(AND(ISNUMBER(Settings!$D$8),ISNUMBER(Settings!$E$8),IF(Settings!$D$8&lt;=Settings!$E$8,AND(AA926&gt;=Settings!$D$8,AA926&lt;Settings!$E$8),OR(AA926&gt;=Settings!$D$8,AA926&lt;Settings!$E$8))),Settings!$A$8,IF(AND(ISNUMBER(Settings!$D$9),ISNUMBER(Settings!$E$9),IF(Settings!$D$9&lt;=Settings!$E$9,AND(AA926&gt;=Settings!$D$9,AA926&lt;Settings!$E$9),OR(AA926&gt;=Settings!$D$9,AA926&lt;Settings!$E$9))),Settings!$A$9,IF(AND(ISNUMBER(Settings!$D$10),ISNUMBER(Settings!$E$10),IF(Settings!$D$10&lt;=Settings!$E$10,AND(AA926&gt;=Settings!$D$10,AA926&lt;Settings!$E$10),OR(AA926&gt;=Settings!$D$10,AA926&lt;Settings!$E$10))),Settings!$A$10,"")))))))</f>
        <v>0</v>
      </c>
      <c r="AA926">
        <f>IF(AND(A926,ISNUMBER(Journal!$B926)),MOD(ROUND(MOD(Journal!$B926,1)*1440,0)-ROUND(Journal!$D$8*60,0),1440),"")</f>
        <v>0</v>
      </c>
      <c r="AB926">
        <f>IF(G926=1,"LONG",IF(G926=-1,"SHORT",""))</f>
        <v>0</v>
      </c>
      <c r="AC926">
        <f>AC925+IF(K926,1,0)</f>
        <v>0</v>
      </c>
      <c r="AD926">
        <f>IF(K926,AC926,"")</f>
        <v>0</v>
      </c>
      <c r="AE926">
        <f>J926="OPEN"</f>
        <v>0</v>
      </c>
      <c r="AF926">
        <f>AND(J926&lt;&gt;"",J926&lt;&gt;"OK",J926&lt;&gt;"OPEN")</f>
        <v>0</v>
      </c>
      <c r="AH926">
        <v>915</v>
      </c>
      <c r="AI926">
        <f>IF(AH926&gt;$AZ$11,"",IF(AH926=0,Journal!$D$3,INDEX($Q$11:$Q$1010,MATCH(AH926,$AD$11:$AD$1010,0))))</f>
        <v>0</v>
      </c>
      <c r="AJ926">
        <v>916</v>
      </c>
      <c r="AK926">
        <f>IF(AJ926&gt;$AZ$11,"",INDEX($P$11:$P$1010,MATCH(AJ926,$AD$11:$AD$1010,0)))</f>
        <v>0</v>
      </c>
    </row>
    <row r="927" spans="1:37">
      <c r="A927">
        <f>COUNTA(Journal!A927:M927)&gt;0</f>
        <v>0</v>
      </c>
      <c r="B927">
        <f>IF(Journal!$C927="",0,IFERROR(MATCH(Journal!$C927,Markets!$A$5:$A$154,0),0))</f>
        <v>0</v>
      </c>
      <c r="C927">
        <f>IF(B927&gt;0,INDEX(Markets!$C$5:$C$154,B927),"")</f>
        <v>0</v>
      </c>
      <c r="D927">
        <f>IF(B927&gt;0,INDEX(Markets!$F$5:$F$154,B927),"")</f>
        <v>0</v>
      </c>
      <c r="E927">
        <f>IF(B927&gt;0,IF(INDEX(Markets!$G$5:$G$154,B927)="",Journal!$D$4,INDEX(Markets!$G$5:$G$154,B927)),"")</f>
        <v>0</v>
      </c>
      <c r="F927">
        <f>IF(B927&gt;0,N(INDEX(Markets!$H$5:$H$154,B927)),0)</f>
        <v>0</v>
      </c>
      <c r="G927">
        <f>IF(Journal!$D927="LONG",1,IF(Journal!$D927="SHORT",-1,0))</f>
        <v>0</v>
      </c>
      <c r="H927">
        <f>IF(AND(ISNUMBER(Journal!$E927),ISNUMBER(Journal!$F927)),ABS(Journal!$E927-Journal!$F927),"")</f>
        <v>0</v>
      </c>
      <c r="I927">
        <f>IF(NOT(A927),"",IF(Journal!$C927="","INSTRUMENT MISSING",IF(B927=0,"UNKNOWN INSTRUMENT",IF(OR(NOT(ISNUMBER(C927)),NOT(ISNUMBER(D927))),"INSTRUMENT SPECS MISSING",IF(OR(C927&lt;=0,D927&lt;=0),"INSTRUMENT SPECS MISSING",IF(NOT(ISNUMBER(Journal!$E927)),"ENTRY MISSING",IF(NOT(ISNUMBER(Journal!$F927)),"SL MISSING",IF(Journal!$F927=Journal!$E927,"SL = ENTRY",IF(G927=0,"DIRECTION MISSING",IF(G927*(Journal!$E927-Journal!$F927)&lt;=0,"SL WRONG SIDE",IF(NOT(AND(ISNUMBER(Journal!$L927),Journal!$L927&gt;0)),IF(TRUE,"LOTS MISSING","RISK MISSING"),"")))))))))))</f>
        <v>0</v>
      </c>
      <c r="J927">
        <f>IF(NOT(A927),"",IF(I927&lt;&gt;"",I927,IF(AND(ISNUMBER(Journal!$G927),G927*(Journal!$G927-Journal!$E927)&lt;=0),"TP1 WRONG SIDE",IF(AND(ISNUMBER(Journal!$H927),G927*(Journal!$H927-Journal!$E927)&lt;=0),"TP2 WRONG SIDE",IF(AND(ISNUMBER(Journal!$I927),G927*(Journal!$I927-Journal!$E927)&lt;=0),"TP3 WRONG SIDE",IF(Journal!$K927="","OPEN",IF(AND(Journal!$M927&lt;&gt;"",OR(NOT(ISNUMBER(Journal!$M927)),Journal!$M927&lt;=0,Journal!$M927&gt;=1)),"TP1 % INVALID",IF(Journal!$K927="SL","OK",IF(Journal!$K927="TP",IF(ISNUMBER(Journal!$G927),"OK","TP1 MISSING"),IF(Journal!$K927="Manual exit",IF(ISNUMBER(Journal!$J927),"OK","MANUAL MISSING"),IF(Journal!$K927="TP1 + Breakeven",IF(ISNUMBER(Journal!$G927),"OK","TP1 MISSING"),IF(Journal!$K927="TP1 + Manual",IF(ISNUMBER(Journal!$G927),IF(ISNUMBER(Journal!$J927),"OK","MANUAL MISSING"),IF(ISNUMBER(Journal!$J927),"TP1 MISSING","TP1 &amp; MANUAL MISSING")),IF(Journal!$K927="Multiple TP",IF(ISNUMBER(Journal!$G927),IF(ISNUMBER(Journal!$H927),"OK","TP2 MISSING"),IF(ISNUMBER(Journal!$H927),"TP1 MISSING","TP1 &amp; TP2 MISSING")),"UNKNOWN OUTCOME")))))))))))))</f>
        <v>0</v>
      </c>
      <c r="K927">
        <f>J927="OK"</f>
        <v>0</v>
      </c>
      <c r="L927">
        <f>IF(ISNUMBER(Journal!$M927),Journal!$M927,0.5)</f>
        <v>0</v>
      </c>
      <c r="M927">
        <f>IF(NOT(K927),"",G927*IF(Journal!$K927="SL",Journal!$F927-Journal!$E927,IF(Journal!$K927="TP",Journal!$G927-Journal!$E927,IF(Journal!$K927="Manual exit",Journal!$J927-Journal!$E927,IF(Journal!$K927="TP1 + Breakeven",L927*(Journal!$G927-Journal!$E927),IF(Journal!$K927="TP1 + Manual",L927*(Journal!$G927-Journal!$E927)+(1-L927)*(Journal!$J927-Journal!$E927),(Journal!$G927+Journal!$H927+IF(ISNUMBER(Journal!$I927),Journal!$I927,0))/IF(ISNUMBER(Journal!$I927),3,2)-Journal!$E927))))))</f>
        <v>0</v>
      </c>
      <c r="N927">
        <f>IF(K927,Journal!$E927+G927*M927,"")</f>
        <v>0</v>
      </c>
      <c r="O927">
        <f>Q926</f>
        <v>0</v>
      </c>
      <c r="P927">
        <f>IF(OR(NOT(A927),I927&lt;&gt;""),"",Journal!$L927)</f>
        <v>0</v>
      </c>
      <c r="Q927">
        <f>O927+IF(K927,V927,0)</f>
        <v>0</v>
      </c>
      <c r="R927">
        <f>IF(P927="","",H927*P927*C927*D927)</f>
        <v>0</v>
      </c>
      <c r="S927">
        <f>IF(K927,M927*P927*C927*D927,"")</f>
        <v>0</v>
      </c>
      <c r="T927">
        <f>IF(K927,-IF(F927&gt;0,F927*Journal!$E927*P927*C927*D927,P927*E927),"")</f>
        <v>0</v>
      </c>
      <c r="U927">
        <f>IF(K927,IF(S927&gt;0,"W",IF(S927&lt;0,"L","B")),"")</f>
        <v>0</v>
      </c>
      <c r="V927">
        <f>IF(K927,S927+T927,"")</f>
        <v>0</v>
      </c>
      <c r="W927">
        <f>IF(K927,V927/O927,"")</f>
        <v>0</v>
      </c>
      <c r="X927">
        <f>IF(K927,M927/H927,"")</f>
        <v>0</v>
      </c>
      <c r="Y927">
        <f>IF(AND(OR(J927="OK",J927="OPEN"),ISNUMBER(Journal!$G927)),G927*(Journal!$G927-Journal!$E927)/H927,"")</f>
        <v>0</v>
      </c>
      <c r="Z927">
        <f>IF(AA927="","",IF(AND(ISNUMBER(Settings!$D$5),ISNUMBER(Settings!$E$5),IF(Settings!$D$5&lt;=Settings!$E$5,AND(AA927&gt;=Settings!$D$5,AA927&lt;Settings!$E$5),OR(AA927&gt;=Settings!$D$5,AA927&lt;Settings!$E$5))),Settings!$A$5,IF(AND(ISNUMBER(Settings!$D$6),ISNUMBER(Settings!$E$6),IF(Settings!$D$6&lt;=Settings!$E$6,AND(AA927&gt;=Settings!$D$6,AA927&lt;Settings!$E$6),OR(AA927&gt;=Settings!$D$6,AA927&lt;Settings!$E$6))),Settings!$A$6,IF(AND(ISNUMBER(Settings!$D$7),ISNUMBER(Settings!$E$7),IF(Settings!$D$7&lt;=Settings!$E$7,AND(AA927&gt;=Settings!$D$7,AA927&lt;Settings!$E$7),OR(AA927&gt;=Settings!$D$7,AA927&lt;Settings!$E$7))),Settings!$A$7,IF(AND(ISNUMBER(Settings!$D$8),ISNUMBER(Settings!$E$8),IF(Settings!$D$8&lt;=Settings!$E$8,AND(AA927&gt;=Settings!$D$8,AA927&lt;Settings!$E$8),OR(AA927&gt;=Settings!$D$8,AA927&lt;Settings!$E$8))),Settings!$A$8,IF(AND(ISNUMBER(Settings!$D$9),ISNUMBER(Settings!$E$9),IF(Settings!$D$9&lt;=Settings!$E$9,AND(AA927&gt;=Settings!$D$9,AA927&lt;Settings!$E$9),OR(AA927&gt;=Settings!$D$9,AA927&lt;Settings!$E$9))),Settings!$A$9,IF(AND(ISNUMBER(Settings!$D$10),ISNUMBER(Settings!$E$10),IF(Settings!$D$10&lt;=Settings!$E$10,AND(AA927&gt;=Settings!$D$10,AA927&lt;Settings!$E$10),OR(AA927&gt;=Settings!$D$10,AA927&lt;Settings!$E$10))),Settings!$A$10,"")))))))</f>
        <v>0</v>
      </c>
      <c r="AA927">
        <f>IF(AND(A927,ISNUMBER(Journal!$B927)),MOD(ROUND(MOD(Journal!$B927,1)*1440,0)-ROUND(Journal!$D$8*60,0),1440),"")</f>
        <v>0</v>
      </c>
      <c r="AB927">
        <f>IF(G927=1,"LONG",IF(G927=-1,"SHORT",""))</f>
        <v>0</v>
      </c>
      <c r="AC927">
        <f>AC926+IF(K927,1,0)</f>
        <v>0</v>
      </c>
      <c r="AD927">
        <f>IF(K927,AC927,"")</f>
        <v>0</v>
      </c>
      <c r="AE927">
        <f>J927="OPEN"</f>
        <v>0</v>
      </c>
      <c r="AF927">
        <f>AND(J927&lt;&gt;"",J927&lt;&gt;"OK",J927&lt;&gt;"OPEN")</f>
        <v>0</v>
      </c>
      <c r="AH927">
        <v>916</v>
      </c>
      <c r="AI927">
        <f>IF(AH927&gt;$AZ$11,"",IF(AH927=0,Journal!$D$3,INDEX($Q$11:$Q$1010,MATCH(AH927,$AD$11:$AD$1010,0))))</f>
        <v>0</v>
      </c>
      <c r="AJ927">
        <v>917</v>
      </c>
      <c r="AK927">
        <f>IF(AJ927&gt;$AZ$11,"",INDEX($P$11:$P$1010,MATCH(AJ927,$AD$11:$AD$1010,0)))</f>
        <v>0</v>
      </c>
    </row>
    <row r="928" spans="1:37">
      <c r="A928">
        <f>COUNTA(Journal!A928:M928)&gt;0</f>
        <v>0</v>
      </c>
      <c r="B928">
        <f>IF(Journal!$C928="",0,IFERROR(MATCH(Journal!$C928,Markets!$A$5:$A$154,0),0))</f>
        <v>0</v>
      </c>
      <c r="C928">
        <f>IF(B928&gt;0,INDEX(Markets!$C$5:$C$154,B928),"")</f>
        <v>0</v>
      </c>
      <c r="D928">
        <f>IF(B928&gt;0,INDEX(Markets!$F$5:$F$154,B928),"")</f>
        <v>0</v>
      </c>
      <c r="E928">
        <f>IF(B928&gt;0,IF(INDEX(Markets!$G$5:$G$154,B928)="",Journal!$D$4,INDEX(Markets!$G$5:$G$154,B928)),"")</f>
        <v>0</v>
      </c>
      <c r="F928">
        <f>IF(B928&gt;0,N(INDEX(Markets!$H$5:$H$154,B928)),0)</f>
        <v>0</v>
      </c>
      <c r="G928">
        <f>IF(Journal!$D928="LONG",1,IF(Journal!$D928="SHORT",-1,0))</f>
        <v>0</v>
      </c>
      <c r="H928">
        <f>IF(AND(ISNUMBER(Journal!$E928),ISNUMBER(Journal!$F928)),ABS(Journal!$E928-Journal!$F928),"")</f>
        <v>0</v>
      </c>
      <c r="I928">
        <f>IF(NOT(A928),"",IF(Journal!$C928="","INSTRUMENT MISSING",IF(B928=0,"UNKNOWN INSTRUMENT",IF(OR(NOT(ISNUMBER(C928)),NOT(ISNUMBER(D928))),"INSTRUMENT SPECS MISSING",IF(OR(C928&lt;=0,D928&lt;=0),"INSTRUMENT SPECS MISSING",IF(NOT(ISNUMBER(Journal!$E928)),"ENTRY MISSING",IF(NOT(ISNUMBER(Journal!$F928)),"SL MISSING",IF(Journal!$F928=Journal!$E928,"SL = ENTRY",IF(G928=0,"DIRECTION MISSING",IF(G928*(Journal!$E928-Journal!$F928)&lt;=0,"SL WRONG SIDE",IF(NOT(AND(ISNUMBER(Journal!$L928),Journal!$L928&gt;0)),IF(TRUE,"LOTS MISSING","RISK MISSING"),"")))))))))))</f>
        <v>0</v>
      </c>
      <c r="J928">
        <f>IF(NOT(A928),"",IF(I928&lt;&gt;"",I928,IF(AND(ISNUMBER(Journal!$G928),G928*(Journal!$G928-Journal!$E928)&lt;=0),"TP1 WRONG SIDE",IF(AND(ISNUMBER(Journal!$H928),G928*(Journal!$H928-Journal!$E928)&lt;=0),"TP2 WRONG SIDE",IF(AND(ISNUMBER(Journal!$I928),G928*(Journal!$I928-Journal!$E928)&lt;=0),"TP3 WRONG SIDE",IF(Journal!$K928="","OPEN",IF(AND(Journal!$M928&lt;&gt;"",OR(NOT(ISNUMBER(Journal!$M928)),Journal!$M928&lt;=0,Journal!$M928&gt;=1)),"TP1 % INVALID",IF(Journal!$K928="SL","OK",IF(Journal!$K928="TP",IF(ISNUMBER(Journal!$G928),"OK","TP1 MISSING"),IF(Journal!$K928="Manual exit",IF(ISNUMBER(Journal!$J928),"OK","MANUAL MISSING"),IF(Journal!$K928="TP1 + Breakeven",IF(ISNUMBER(Journal!$G928),"OK","TP1 MISSING"),IF(Journal!$K928="TP1 + Manual",IF(ISNUMBER(Journal!$G928),IF(ISNUMBER(Journal!$J928),"OK","MANUAL MISSING"),IF(ISNUMBER(Journal!$J928),"TP1 MISSING","TP1 &amp; MANUAL MISSING")),IF(Journal!$K928="Multiple TP",IF(ISNUMBER(Journal!$G928),IF(ISNUMBER(Journal!$H928),"OK","TP2 MISSING"),IF(ISNUMBER(Journal!$H928),"TP1 MISSING","TP1 &amp; TP2 MISSING")),"UNKNOWN OUTCOME")))))))))))))</f>
        <v>0</v>
      </c>
      <c r="K928">
        <f>J928="OK"</f>
        <v>0</v>
      </c>
      <c r="L928">
        <f>IF(ISNUMBER(Journal!$M928),Journal!$M928,0.5)</f>
        <v>0</v>
      </c>
      <c r="M928">
        <f>IF(NOT(K928),"",G928*IF(Journal!$K928="SL",Journal!$F928-Journal!$E928,IF(Journal!$K928="TP",Journal!$G928-Journal!$E928,IF(Journal!$K928="Manual exit",Journal!$J928-Journal!$E928,IF(Journal!$K928="TP1 + Breakeven",L928*(Journal!$G928-Journal!$E928),IF(Journal!$K928="TP1 + Manual",L928*(Journal!$G928-Journal!$E928)+(1-L928)*(Journal!$J928-Journal!$E928),(Journal!$G928+Journal!$H928+IF(ISNUMBER(Journal!$I928),Journal!$I928,0))/IF(ISNUMBER(Journal!$I928),3,2)-Journal!$E928))))))</f>
        <v>0</v>
      </c>
      <c r="N928">
        <f>IF(K928,Journal!$E928+G928*M928,"")</f>
        <v>0</v>
      </c>
      <c r="O928">
        <f>Q927</f>
        <v>0</v>
      </c>
      <c r="P928">
        <f>IF(OR(NOT(A928),I928&lt;&gt;""),"",Journal!$L928)</f>
        <v>0</v>
      </c>
      <c r="Q928">
        <f>O928+IF(K928,V928,0)</f>
        <v>0</v>
      </c>
      <c r="R928">
        <f>IF(P928="","",H928*P928*C928*D928)</f>
        <v>0</v>
      </c>
      <c r="S928">
        <f>IF(K928,M928*P928*C928*D928,"")</f>
        <v>0</v>
      </c>
      <c r="T928">
        <f>IF(K928,-IF(F928&gt;0,F928*Journal!$E928*P928*C928*D928,P928*E928),"")</f>
        <v>0</v>
      </c>
      <c r="U928">
        <f>IF(K928,IF(S928&gt;0,"W",IF(S928&lt;0,"L","B")),"")</f>
        <v>0</v>
      </c>
      <c r="V928">
        <f>IF(K928,S928+T928,"")</f>
        <v>0</v>
      </c>
      <c r="W928">
        <f>IF(K928,V928/O928,"")</f>
        <v>0</v>
      </c>
      <c r="X928">
        <f>IF(K928,M928/H928,"")</f>
        <v>0</v>
      </c>
      <c r="Y928">
        <f>IF(AND(OR(J928="OK",J928="OPEN"),ISNUMBER(Journal!$G928)),G928*(Journal!$G928-Journal!$E928)/H928,"")</f>
        <v>0</v>
      </c>
      <c r="Z928">
        <f>IF(AA928="","",IF(AND(ISNUMBER(Settings!$D$5),ISNUMBER(Settings!$E$5),IF(Settings!$D$5&lt;=Settings!$E$5,AND(AA928&gt;=Settings!$D$5,AA928&lt;Settings!$E$5),OR(AA928&gt;=Settings!$D$5,AA928&lt;Settings!$E$5))),Settings!$A$5,IF(AND(ISNUMBER(Settings!$D$6),ISNUMBER(Settings!$E$6),IF(Settings!$D$6&lt;=Settings!$E$6,AND(AA928&gt;=Settings!$D$6,AA928&lt;Settings!$E$6),OR(AA928&gt;=Settings!$D$6,AA928&lt;Settings!$E$6))),Settings!$A$6,IF(AND(ISNUMBER(Settings!$D$7),ISNUMBER(Settings!$E$7),IF(Settings!$D$7&lt;=Settings!$E$7,AND(AA928&gt;=Settings!$D$7,AA928&lt;Settings!$E$7),OR(AA928&gt;=Settings!$D$7,AA928&lt;Settings!$E$7))),Settings!$A$7,IF(AND(ISNUMBER(Settings!$D$8),ISNUMBER(Settings!$E$8),IF(Settings!$D$8&lt;=Settings!$E$8,AND(AA928&gt;=Settings!$D$8,AA928&lt;Settings!$E$8),OR(AA928&gt;=Settings!$D$8,AA928&lt;Settings!$E$8))),Settings!$A$8,IF(AND(ISNUMBER(Settings!$D$9),ISNUMBER(Settings!$E$9),IF(Settings!$D$9&lt;=Settings!$E$9,AND(AA928&gt;=Settings!$D$9,AA928&lt;Settings!$E$9),OR(AA928&gt;=Settings!$D$9,AA928&lt;Settings!$E$9))),Settings!$A$9,IF(AND(ISNUMBER(Settings!$D$10),ISNUMBER(Settings!$E$10),IF(Settings!$D$10&lt;=Settings!$E$10,AND(AA928&gt;=Settings!$D$10,AA928&lt;Settings!$E$10),OR(AA928&gt;=Settings!$D$10,AA928&lt;Settings!$E$10))),Settings!$A$10,"")))))))</f>
        <v>0</v>
      </c>
      <c r="AA928">
        <f>IF(AND(A928,ISNUMBER(Journal!$B928)),MOD(ROUND(MOD(Journal!$B928,1)*1440,0)-ROUND(Journal!$D$8*60,0),1440),"")</f>
        <v>0</v>
      </c>
      <c r="AB928">
        <f>IF(G928=1,"LONG",IF(G928=-1,"SHORT",""))</f>
        <v>0</v>
      </c>
      <c r="AC928">
        <f>AC927+IF(K928,1,0)</f>
        <v>0</v>
      </c>
      <c r="AD928">
        <f>IF(K928,AC928,"")</f>
        <v>0</v>
      </c>
      <c r="AE928">
        <f>J928="OPEN"</f>
        <v>0</v>
      </c>
      <c r="AF928">
        <f>AND(J928&lt;&gt;"",J928&lt;&gt;"OK",J928&lt;&gt;"OPEN")</f>
        <v>0</v>
      </c>
      <c r="AH928">
        <v>917</v>
      </c>
      <c r="AI928">
        <f>IF(AH928&gt;$AZ$11,"",IF(AH928=0,Journal!$D$3,INDEX($Q$11:$Q$1010,MATCH(AH928,$AD$11:$AD$1010,0))))</f>
        <v>0</v>
      </c>
      <c r="AJ928">
        <v>918</v>
      </c>
      <c r="AK928">
        <f>IF(AJ928&gt;$AZ$11,"",INDEX($P$11:$P$1010,MATCH(AJ928,$AD$11:$AD$1010,0)))</f>
        <v>0</v>
      </c>
    </row>
    <row r="929" spans="1:37">
      <c r="A929">
        <f>COUNTA(Journal!A929:M929)&gt;0</f>
        <v>0</v>
      </c>
      <c r="B929">
        <f>IF(Journal!$C929="",0,IFERROR(MATCH(Journal!$C929,Markets!$A$5:$A$154,0),0))</f>
        <v>0</v>
      </c>
      <c r="C929">
        <f>IF(B929&gt;0,INDEX(Markets!$C$5:$C$154,B929),"")</f>
        <v>0</v>
      </c>
      <c r="D929">
        <f>IF(B929&gt;0,INDEX(Markets!$F$5:$F$154,B929),"")</f>
        <v>0</v>
      </c>
      <c r="E929">
        <f>IF(B929&gt;0,IF(INDEX(Markets!$G$5:$G$154,B929)="",Journal!$D$4,INDEX(Markets!$G$5:$G$154,B929)),"")</f>
        <v>0</v>
      </c>
      <c r="F929">
        <f>IF(B929&gt;0,N(INDEX(Markets!$H$5:$H$154,B929)),0)</f>
        <v>0</v>
      </c>
      <c r="G929">
        <f>IF(Journal!$D929="LONG",1,IF(Journal!$D929="SHORT",-1,0))</f>
        <v>0</v>
      </c>
      <c r="H929">
        <f>IF(AND(ISNUMBER(Journal!$E929),ISNUMBER(Journal!$F929)),ABS(Journal!$E929-Journal!$F929),"")</f>
        <v>0</v>
      </c>
      <c r="I929">
        <f>IF(NOT(A929),"",IF(Journal!$C929="","INSTRUMENT MISSING",IF(B929=0,"UNKNOWN INSTRUMENT",IF(OR(NOT(ISNUMBER(C929)),NOT(ISNUMBER(D929))),"INSTRUMENT SPECS MISSING",IF(OR(C929&lt;=0,D929&lt;=0),"INSTRUMENT SPECS MISSING",IF(NOT(ISNUMBER(Journal!$E929)),"ENTRY MISSING",IF(NOT(ISNUMBER(Journal!$F929)),"SL MISSING",IF(Journal!$F929=Journal!$E929,"SL = ENTRY",IF(G929=0,"DIRECTION MISSING",IF(G929*(Journal!$E929-Journal!$F929)&lt;=0,"SL WRONG SIDE",IF(NOT(AND(ISNUMBER(Journal!$L929),Journal!$L929&gt;0)),IF(TRUE,"LOTS MISSING","RISK MISSING"),"")))))))))))</f>
        <v>0</v>
      </c>
      <c r="J929">
        <f>IF(NOT(A929),"",IF(I929&lt;&gt;"",I929,IF(AND(ISNUMBER(Journal!$G929),G929*(Journal!$G929-Journal!$E929)&lt;=0),"TP1 WRONG SIDE",IF(AND(ISNUMBER(Journal!$H929),G929*(Journal!$H929-Journal!$E929)&lt;=0),"TP2 WRONG SIDE",IF(AND(ISNUMBER(Journal!$I929),G929*(Journal!$I929-Journal!$E929)&lt;=0),"TP3 WRONG SIDE",IF(Journal!$K929="","OPEN",IF(AND(Journal!$M929&lt;&gt;"",OR(NOT(ISNUMBER(Journal!$M929)),Journal!$M929&lt;=0,Journal!$M929&gt;=1)),"TP1 % INVALID",IF(Journal!$K929="SL","OK",IF(Journal!$K929="TP",IF(ISNUMBER(Journal!$G929),"OK","TP1 MISSING"),IF(Journal!$K929="Manual exit",IF(ISNUMBER(Journal!$J929),"OK","MANUAL MISSING"),IF(Journal!$K929="TP1 + Breakeven",IF(ISNUMBER(Journal!$G929),"OK","TP1 MISSING"),IF(Journal!$K929="TP1 + Manual",IF(ISNUMBER(Journal!$G929),IF(ISNUMBER(Journal!$J929),"OK","MANUAL MISSING"),IF(ISNUMBER(Journal!$J929),"TP1 MISSING","TP1 &amp; MANUAL MISSING")),IF(Journal!$K929="Multiple TP",IF(ISNUMBER(Journal!$G929),IF(ISNUMBER(Journal!$H929),"OK","TP2 MISSING"),IF(ISNUMBER(Journal!$H929),"TP1 MISSING","TP1 &amp; TP2 MISSING")),"UNKNOWN OUTCOME")))))))))))))</f>
        <v>0</v>
      </c>
      <c r="K929">
        <f>J929="OK"</f>
        <v>0</v>
      </c>
      <c r="L929">
        <f>IF(ISNUMBER(Journal!$M929),Journal!$M929,0.5)</f>
        <v>0</v>
      </c>
      <c r="M929">
        <f>IF(NOT(K929),"",G929*IF(Journal!$K929="SL",Journal!$F929-Journal!$E929,IF(Journal!$K929="TP",Journal!$G929-Journal!$E929,IF(Journal!$K929="Manual exit",Journal!$J929-Journal!$E929,IF(Journal!$K929="TP1 + Breakeven",L929*(Journal!$G929-Journal!$E929),IF(Journal!$K929="TP1 + Manual",L929*(Journal!$G929-Journal!$E929)+(1-L929)*(Journal!$J929-Journal!$E929),(Journal!$G929+Journal!$H929+IF(ISNUMBER(Journal!$I929),Journal!$I929,0))/IF(ISNUMBER(Journal!$I929),3,2)-Journal!$E929))))))</f>
        <v>0</v>
      </c>
      <c r="N929">
        <f>IF(K929,Journal!$E929+G929*M929,"")</f>
        <v>0</v>
      </c>
      <c r="O929">
        <f>Q928</f>
        <v>0</v>
      </c>
      <c r="P929">
        <f>IF(OR(NOT(A929),I929&lt;&gt;""),"",Journal!$L929)</f>
        <v>0</v>
      </c>
      <c r="Q929">
        <f>O929+IF(K929,V929,0)</f>
        <v>0</v>
      </c>
      <c r="R929">
        <f>IF(P929="","",H929*P929*C929*D929)</f>
        <v>0</v>
      </c>
      <c r="S929">
        <f>IF(K929,M929*P929*C929*D929,"")</f>
        <v>0</v>
      </c>
      <c r="T929">
        <f>IF(K929,-IF(F929&gt;0,F929*Journal!$E929*P929*C929*D929,P929*E929),"")</f>
        <v>0</v>
      </c>
      <c r="U929">
        <f>IF(K929,IF(S929&gt;0,"W",IF(S929&lt;0,"L","B")),"")</f>
        <v>0</v>
      </c>
      <c r="V929">
        <f>IF(K929,S929+T929,"")</f>
        <v>0</v>
      </c>
      <c r="W929">
        <f>IF(K929,V929/O929,"")</f>
        <v>0</v>
      </c>
      <c r="X929">
        <f>IF(K929,M929/H929,"")</f>
        <v>0</v>
      </c>
      <c r="Y929">
        <f>IF(AND(OR(J929="OK",J929="OPEN"),ISNUMBER(Journal!$G929)),G929*(Journal!$G929-Journal!$E929)/H929,"")</f>
        <v>0</v>
      </c>
      <c r="Z929">
        <f>IF(AA929="","",IF(AND(ISNUMBER(Settings!$D$5),ISNUMBER(Settings!$E$5),IF(Settings!$D$5&lt;=Settings!$E$5,AND(AA929&gt;=Settings!$D$5,AA929&lt;Settings!$E$5),OR(AA929&gt;=Settings!$D$5,AA929&lt;Settings!$E$5))),Settings!$A$5,IF(AND(ISNUMBER(Settings!$D$6),ISNUMBER(Settings!$E$6),IF(Settings!$D$6&lt;=Settings!$E$6,AND(AA929&gt;=Settings!$D$6,AA929&lt;Settings!$E$6),OR(AA929&gt;=Settings!$D$6,AA929&lt;Settings!$E$6))),Settings!$A$6,IF(AND(ISNUMBER(Settings!$D$7),ISNUMBER(Settings!$E$7),IF(Settings!$D$7&lt;=Settings!$E$7,AND(AA929&gt;=Settings!$D$7,AA929&lt;Settings!$E$7),OR(AA929&gt;=Settings!$D$7,AA929&lt;Settings!$E$7))),Settings!$A$7,IF(AND(ISNUMBER(Settings!$D$8),ISNUMBER(Settings!$E$8),IF(Settings!$D$8&lt;=Settings!$E$8,AND(AA929&gt;=Settings!$D$8,AA929&lt;Settings!$E$8),OR(AA929&gt;=Settings!$D$8,AA929&lt;Settings!$E$8))),Settings!$A$8,IF(AND(ISNUMBER(Settings!$D$9),ISNUMBER(Settings!$E$9),IF(Settings!$D$9&lt;=Settings!$E$9,AND(AA929&gt;=Settings!$D$9,AA929&lt;Settings!$E$9),OR(AA929&gt;=Settings!$D$9,AA929&lt;Settings!$E$9))),Settings!$A$9,IF(AND(ISNUMBER(Settings!$D$10),ISNUMBER(Settings!$E$10),IF(Settings!$D$10&lt;=Settings!$E$10,AND(AA929&gt;=Settings!$D$10,AA929&lt;Settings!$E$10),OR(AA929&gt;=Settings!$D$10,AA929&lt;Settings!$E$10))),Settings!$A$10,"")))))))</f>
        <v>0</v>
      </c>
      <c r="AA929">
        <f>IF(AND(A929,ISNUMBER(Journal!$B929)),MOD(ROUND(MOD(Journal!$B929,1)*1440,0)-ROUND(Journal!$D$8*60,0),1440),"")</f>
        <v>0</v>
      </c>
      <c r="AB929">
        <f>IF(G929=1,"LONG",IF(G929=-1,"SHORT",""))</f>
        <v>0</v>
      </c>
      <c r="AC929">
        <f>AC928+IF(K929,1,0)</f>
        <v>0</v>
      </c>
      <c r="AD929">
        <f>IF(K929,AC929,"")</f>
        <v>0</v>
      </c>
      <c r="AE929">
        <f>J929="OPEN"</f>
        <v>0</v>
      </c>
      <c r="AF929">
        <f>AND(J929&lt;&gt;"",J929&lt;&gt;"OK",J929&lt;&gt;"OPEN")</f>
        <v>0</v>
      </c>
      <c r="AH929">
        <v>918</v>
      </c>
      <c r="AI929">
        <f>IF(AH929&gt;$AZ$11,"",IF(AH929=0,Journal!$D$3,INDEX($Q$11:$Q$1010,MATCH(AH929,$AD$11:$AD$1010,0))))</f>
        <v>0</v>
      </c>
      <c r="AJ929">
        <v>919</v>
      </c>
      <c r="AK929">
        <f>IF(AJ929&gt;$AZ$11,"",INDEX($P$11:$P$1010,MATCH(AJ929,$AD$11:$AD$1010,0)))</f>
        <v>0</v>
      </c>
    </row>
    <row r="930" spans="1:37">
      <c r="A930">
        <f>COUNTA(Journal!A930:M930)&gt;0</f>
        <v>0</v>
      </c>
      <c r="B930">
        <f>IF(Journal!$C930="",0,IFERROR(MATCH(Journal!$C930,Markets!$A$5:$A$154,0),0))</f>
        <v>0</v>
      </c>
      <c r="C930">
        <f>IF(B930&gt;0,INDEX(Markets!$C$5:$C$154,B930),"")</f>
        <v>0</v>
      </c>
      <c r="D930">
        <f>IF(B930&gt;0,INDEX(Markets!$F$5:$F$154,B930),"")</f>
        <v>0</v>
      </c>
      <c r="E930">
        <f>IF(B930&gt;0,IF(INDEX(Markets!$G$5:$G$154,B930)="",Journal!$D$4,INDEX(Markets!$G$5:$G$154,B930)),"")</f>
        <v>0</v>
      </c>
      <c r="F930">
        <f>IF(B930&gt;0,N(INDEX(Markets!$H$5:$H$154,B930)),0)</f>
        <v>0</v>
      </c>
      <c r="G930">
        <f>IF(Journal!$D930="LONG",1,IF(Journal!$D930="SHORT",-1,0))</f>
        <v>0</v>
      </c>
      <c r="H930">
        <f>IF(AND(ISNUMBER(Journal!$E930),ISNUMBER(Journal!$F930)),ABS(Journal!$E930-Journal!$F930),"")</f>
        <v>0</v>
      </c>
      <c r="I930">
        <f>IF(NOT(A930),"",IF(Journal!$C930="","INSTRUMENT MISSING",IF(B930=0,"UNKNOWN INSTRUMENT",IF(OR(NOT(ISNUMBER(C930)),NOT(ISNUMBER(D930))),"INSTRUMENT SPECS MISSING",IF(OR(C930&lt;=0,D930&lt;=0),"INSTRUMENT SPECS MISSING",IF(NOT(ISNUMBER(Journal!$E930)),"ENTRY MISSING",IF(NOT(ISNUMBER(Journal!$F930)),"SL MISSING",IF(Journal!$F930=Journal!$E930,"SL = ENTRY",IF(G930=0,"DIRECTION MISSING",IF(G930*(Journal!$E930-Journal!$F930)&lt;=0,"SL WRONG SIDE",IF(NOT(AND(ISNUMBER(Journal!$L930),Journal!$L930&gt;0)),IF(TRUE,"LOTS MISSING","RISK MISSING"),"")))))))))))</f>
        <v>0</v>
      </c>
      <c r="J930">
        <f>IF(NOT(A930),"",IF(I930&lt;&gt;"",I930,IF(AND(ISNUMBER(Journal!$G930),G930*(Journal!$G930-Journal!$E930)&lt;=0),"TP1 WRONG SIDE",IF(AND(ISNUMBER(Journal!$H930),G930*(Journal!$H930-Journal!$E930)&lt;=0),"TP2 WRONG SIDE",IF(AND(ISNUMBER(Journal!$I930),G930*(Journal!$I930-Journal!$E930)&lt;=0),"TP3 WRONG SIDE",IF(Journal!$K930="","OPEN",IF(AND(Journal!$M930&lt;&gt;"",OR(NOT(ISNUMBER(Journal!$M930)),Journal!$M930&lt;=0,Journal!$M930&gt;=1)),"TP1 % INVALID",IF(Journal!$K930="SL","OK",IF(Journal!$K930="TP",IF(ISNUMBER(Journal!$G930),"OK","TP1 MISSING"),IF(Journal!$K930="Manual exit",IF(ISNUMBER(Journal!$J930),"OK","MANUAL MISSING"),IF(Journal!$K930="TP1 + Breakeven",IF(ISNUMBER(Journal!$G930),"OK","TP1 MISSING"),IF(Journal!$K930="TP1 + Manual",IF(ISNUMBER(Journal!$G930),IF(ISNUMBER(Journal!$J930),"OK","MANUAL MISSING"),IF(ISNUMBER(Journal!$J930),"TP1 MISSING","TP1 &amp; MANUAL MISSING")),IF(Journal!$K930="Multiple TP",IF(ISNUMBER(Journal!$G930),IF(ISNUMBER(Journal!$H930),"OK","TP2 MISSING"),IF(ISNUMBER(Journal!$H930),"TP1 MISSING","TP1 &amp; TP2 MISSING")),"UNKNOWN OUTCOME")))))))))))))</f>
        <v>0</v>
      </c>
      <c r="K930">
        <f>J930="OK"</f>
        <v>0</v>
      </c>
      <c r="L930">
        <f>IF(ISNUMBER(Journal!$M930),Journal!$M930,0.5)</f>
        <v>0</v>
      </c>
      <c r="M930">
        <f>IF(NOT(K930),"",G930*IF(Journal!$K930="SL",Journal!$F930-Journal!$E930,IF(Journal!$K930="TP",Journal!$G930-Journal!$E930,IF(Journal!$K930="Manual exit",Journal!$J930-Journal!$E930,IF(Journal!$K930="TP1 + Breakeven",L930*(Journal!$G930-Journal!$E930),IF(Journal!$K930="TP1 + Manual",L930*(Journal!$G930-Journal!$E930)+(1-L930)*(Journal!$J930-Journal!$E930),(Journal!$G930+Journal!$H930+IF(ISNUMBER(Journal!$I930),Journal!$I930,0))/IF(ISNUMBER(Journal!$I930),3,2)-Journal!$E930))))))</f>
        <v>0</v>
      </c>
      <c r="N930">
        <f>IF(K930,Journal!$E930+G930*M930,"")</f>
        <v>0</v>
      </c>
      <c r="O930">
        <f>Q929</f>
        <v>0</v>
      </c>
      <c r="P930">
        <f>IF(OR(NOT(A930),I930&lt;&gt;""),"",Journal!$L930)</f>
        <v>0</v>
      </c>
      <c r="Q930">
        <f>O930+IF(K930,V930,0)</f>
        <v>0</v>
      </c>
      <c r="R930">
        <f>IF(P930="","",H930*P930*C930*D930)</f>
        <v>0</v>
      </c>
      <c r="S930">
        <f>IF(K930,M930*P930*C930*D930,"")</f>
        <v>0</v>
      </c>
      <c r="T930">
        <f>IF(K930,-IF(F930&gt;0,F930*Journal!$E930*P930*C930*D930,P930*E930),"")</f>
        <v>0</v>
      </c>
      <c r="U930">
        <f>IF(K930,IF(S930&gt;0,"W",IF(S930&lt;0,"L","B")),"")</f>
        <v>0</v>
      </c>
      <c r="V930">
        <f>IF(K930,S930+T930,"")</f>
        <v>0</v>
      </c>
      <c r="W930">
        <f>IF(K930,V930/O930,"")</f>
        <v>0</v>
      </c>
      <c r="X930">
        <f>IF(K930,M930/H930,"")</f>
        <v>0</v>
      </c>
      <c r="Y930">
        <f>IF(AND(OR(J930="OK",J930="OPEN"),ISNUMBER(Journal!$G930)),G930*(Journal!$G930-Journal!$E930)/H930,"")</f>
        <v>0</v>
      </c>
      <c r="Z930">
        <f>IF(AA930="","",IF(AND(ISNUMBER(Settings!$D$5),ISNUMBER(Settings!$E$5),IF(Settings!$D$5&lt;=Settings!$E$5,AND(AA930&gt;=Settings!$D$5,AA930&lt;Settings!$E$5),OR(AA930&gt;=Settings!$D$5,AA930&lt;Settings!$E$5))),Settings!$A$5,IF(AND(ISNUMBER(Settings!$D$6),ISNUMBER(Settings!$E$6),IF(Settings!$D$6&lt;=Settings!$E$6,AND(AA930&gt;=Settings!$D$6,AA930&lt;Settings!$E$6),OR(AA930&gt;=Settings!$D$6,AA930&lt;Settings!$E$6))),Settings!$A$6,IF(AND(ISNUMBER(Settings!$D$7),ISNUMBER(Settings!$E$7),IF(Settings!$D$7&lt;=Settings!$E$7,AND(AA930&gt;=Settings!$D$7,AA930&lt;Settings!$E$7),OR(AA930&gt;=Settings!$D$7,AA930&lt;Settings!$E$7))),Settings!$A$7,IF(AND(ISNUMBER(Settings!$D$8),ISNUMBER(Settings!$E$8),IF(Settings!$D$8&lt;=Settings!$E$8,AND(AA930&gt;=Settings!$D$8,AA930&lt;Settings!$E$8),OR(AA930&gt;=Settings!$D$8,AA930&lt;Settings!$E$8))),Settings!$A$8,IF(AND(ISNUMBER(Settings!$D$9),ISNUMBER(Settings!$E$9),IF(Settings!$D$9&lt;=Settings!$E$9,AND(AA930&gt;=Settings!$D$9,AA930&lt;Settings!$E$9),OR(AA930&gt;=Settings!$D$9,AA930&lt;Settings!$E$9))),Settings!$A$9,IF(AND(ISNUMBER(Settings!$D$10),ISNUMBER(Settings!$E$10),IF(Settings!$D$10&lt;=Settings!$E$10,AND(AA930&gt;=Settings!$D$10,AA930&lt;Settings!$E$10),OR(AA930&gt;=Settings!$D$10,AA930&lt;Settings!$E$10))),Settings!$A$10,"")))))))</f>
        <v>0</v>
      </c>
      <c r="AA930">
        <f>IF(AND(A930,ISNUMBER(Journal!$B930)),MOD(ROUND(MOD(Journal!$B930,1)*1440,0)-ROUND(Journal!$D$8*60,0),1440),"")</f>
        <v>0</v>
      </c>
      <c r="AB930">
        <f>IF(G930=1,"LONG",IF(G930=-1,"SHORT",""))</f>
        <v>0</v>
      </c>
      <c r="AC930">
        <f>AC929+IF(K930,1,0)</f>
        <v>0</v>
      </c>
      <c r="AD930">
        <f>IF(K930,AC930,"")</f>
        <v>0</v>
      </c>
      <c r="AE930">
        <f>J930="OPEN"</f>
        <v>0</v>
      </c>
      <c r="AF930">
        <f>AND(J930&lt;&gt;"",J930&lt;&gt;"OK",J930&lt;&gt;"OPEN")</f>
        <v>0</v>
      </c>
      <c r="AH930">
        <v>919</v>
      </c>
      <c r="AI930">
        <f>IF(AH930&gt;$AZ$11,"",IF(AH930=0,Journal!$D$3,INDEX($Q$11:$Q$1010,MATCH(AH930,$AD$11:$AD$1010,0))))</f>
        <v>0</v>
      </c>
      <c r="AJ930">
        <v>920</v>
      </c>
      <c r="AK930">
        <f>IF(AJ930&gt;$AZ$11,"",INDEX($P$11:$P$1010,MATCH(AJ930,$AD$11:$AD$1010,0)))</f>
        <v>0</v>
      </c>
    </row>
    <row r="931" spans="1:37">
      <c r="A931">
        <f>COUNTA(Journal!A931:M931)&gt;0</f>
        <v>0</v>
      </c>
      <c r="B931">
        <f>IF(Journal!$C931="",0,IFERROR(MATCH(Journal!$C931,Markets!$A$5:$A$154,0),0))</f>
        <v>0</v>
      </c>
      <c r="C931">
        <f>IF(B931&gt;0,INDEX(Markets!$C$5:$C$154,B931),"")</f>
        <v>0</v>
      </c>
      <c r="D931">
        <f>IF(B931&gt;0,INDEX(Markets!$F$5:$F$154,B931),"")</f>
        <v>0</v>
      </c>
      <c r="E931">
        <f>IF(B931&gt;0,IF(INDEX(Markets!$G$5:$G$154,B931)="",Journal!$D$4,INDEX(Markets!$G$5:$G$154,B931)),"")</f>
        <v>0</v>
      </c>
      <c r="F931">
        <f>IF(B931&gt;0,N(INDEX(Markets!$H$5:$H$154,B931)),0)</f>
        <v>0</v>
      </c>
      <c r="G931">
        <f>IF(Journal!$D931="LONG",1,IF(Journal!$D931="SHORT",-1,0))</f>
        <v>0</v>
      </c>
      <c r="H931">
        <f>IF(AND(ISNUMBER(Journal!$E931),ISNUMBER(Journal!$F931)),ABS(Journal!$E931-Journal!$F931),"")</f>
        <v>0</v>
      </c>
      <c r="I931">
        <f>IF(NOT(A931),"",IF(Journal!$C931="","INSTRUMENT MISSING",IF(B931=0,"UNKNOWN INSTRUMENT",IF(OR(NOT(ISNUMBER(C931)),NOT(ISNUMBER(D931))),"INSTRUMENT SPECS MISSING",IF(OR(C931&lt;=0,D931&lt;=0),"INSTRUMENT SPECS MISSING",IF(NOT(ISNUMBER(Journal!$E931)),"ENTRY MISSING",IF(NOT(ISNUMBER(Journal!$F931)),"SL MISSING",IF(Journal!$F931=Journal!$E931,"SL = ENTRY",IF(G931=0,"DIRECTION MISSING",IF(G931*(Journal!$E931-Journal!$F931)&lt;=0,"SL WRONG SIDE",IF(NOT(AND(ISNUMBER(Journal!$L931),Journal!$L931&gt;0)),IF(TRUE,"LOTS MISSING","RISK MISSING"),"")))))))))))</f>
        <v>0</v>
      </c>
      <c r="J931">
        <f>IF(NOT(A931),"",IF(I931&lt;&gt;"",I931,IF(AND(ISNUMBER(Journal!$G931),G931*(Journal!$G931-Journal!$E931)&lt;=0),"TP1 WRONG SIDE",IF(AND(ISNUMBER(Journal!$H931),G931*(Journal!$H931-Journal!$E931)&lt;=0),"TP2 WRONG SIDE",IF(AND(ISNUMBER(Journal!$I931),G931*(Journal!$I931-Journal!$E931)&lt;=0),"TP3 WRONG SIDE",IF(Journal!$K931="","OPEN",IF(AND(Journal!$M931&lt;&gt;"",OR(NOT(ISNUMBER(Journal!$M931)),Journal!$M931&lt;=0,Journal!$M931&gt;=1)),"TP1 % INVALID",IF(Journal!$K931="SL","OK",IF(Journal!$K931="TP",IF(ISNUMBER(Journal!$G931),"OK","TP1 MISSING"),IF(Journal!$K931="Manual exit",IF(ISNUMBER(Journal!$J931),"OK","MANUAL MISSING"),IF(Journal!$K931="TP1 + Breakeven",IF(ISNUMBER(Journal!$G931),"OK","TP1 MISSING"),IF(Journal!$K931="TP1 + Manual",IF(ISNUMBER(Journal!$G931),IF(ISNUMBER(Journal!$J931),"OK","MANUAL MISSING"),IF(ISNUMBER(Journal!$J931),"TP1 MISSING","TP1 &amp; MANUAL MISSING")),IF(Journal!$K931="Multiple TP",IF(ISNUMBER(Journal!$G931),IF(ISNUMBER(Journal!$H931),"OK","TP2 MISSING"),IF(ISNUMBER(Journal!$H931),"TP1 MISSING","TP1 &amp; TP2 MISSING")),"UNKNOWN OUTCOME")))))))))))))</f>
        <v>0</v>
      </c>
      <c r="K931">
        <f>J931="OK"</f>
        <v>0</v>
      </c>
      <c r="L931">
        <f>IF(ISNUMBER(Journal!$M931),Journal!$M931,0.5)</f>
        <v>0</v>
      </c>
      <c r="M931">
        <f>IF(NOT(K931),"",G931*IF(Journal!$K931="SL",Journal!$F931-Journal!$E931,IF(Journal!$K931="TP",Journal!$G931-Journal!$E931,IF(Journal!$K931="Manual exit",Journal!$J931-Journal!$E931,IF(Journal!$K931="TP1 + Breakeven",L931*(Journal!$G931-Journal!$E931),IF(Journal!$K931="TP1 + Manual",L931*(Journal!$G931-Journal!$E931)+(1-L931)*(Journal!$J931-Journal!$E931),(Journal!$G931+Journal!$H931+IF(ISNUMBER(Journal!$I931),Journal!$I931,0))/IF(ISNUMBER(Journal!$I931),3,2)-Journal!$E931))))))</f>
        <v>0</v>
      </c>
      <c r="N931">
        <f>IF(K931,Journal!$E931+G931*M931,"")</f>
        <v>0</v>
      </c>
      <c r="O931">
        <f>Q930</f>
        <v>0</v>
      </c>
      <c r="P931">
        <f>IF(OR(NOT(A931),I931&lt;&gt;""),"",Journal!$L931)</f>
        <v>0</v>
      </c>
      <c r="Q931">
        <f>O931+IF(K931,V931,0)</f>
        <v>0</v>
      </c>
      <c r="R931">
        <f>IF(P931="","",H931*P931*C931*D931)</f>
        <v>0</v>
      </c>
      <c r="S931">
        <f>IF(K931,M931*P931*C931*D931,"")</f>
        <v>0</v>
      </c>
      <c r="T931">
        <f>IF(K931,-IF(F931&gt;0,F931*Journal!$E931*P931*C931*D931,P931*E931),"")</f>
        <v>0</v>
      </c>
      <c r="U931">
        <f>IF(K931,IF(S931&gt;0,"W",IF(S931&lt;0,"L","B")),"")</f>
        <v>0</v>
      </c>
      <c r="V931">
        <f>IF(K931,S931+T931,"")</f>
        <v>0</v>
      </c>
      <c r="W931">
        <f>IF(K931,V931/O931,"")</f>
        <v>0</v>
      </c>
      <c r="X931">
        <f>IF(K931,M931/H931,"")</f>
        <v>0</v>
      </c>
      <c r="Y931">
        <f>IF(AND(OR(J931="OK",J931="OPEN"),ISNUMBER(Journal!$G931)),G931*(Journal!$G931-Journal!$E931)/H931,"")</f>
        <v>0</v>
      </c>
      <c r="Z931">
        <f>IF(AA931="","",IF(AND(ISNUMBER(Settings!$D$5),ISNUMBER(Settings!$E$5),IF(Settings!$D$5&lt;=Settings!$E$5,AND(AA931&gt;=Settings!$D$5,AA931&lt;Settings!$E$5),OR(AA931&gt;=Settings!$D$5,AA931&lt;Settings!$E$5))),Settings!$A$5,IF(AND(ISNUMBER(Settings!$D$6),ISNUMBER(Settings!$E$6),IF(Settings!$D$6&lt;=Settings!$E$6,AND(AA931&gt;=Settings!$D$6,AA931&lt;Settings!$E$6),OR(AA931&gt;=Settings!$D$6,AA931&lt;Settings!$E$6))),Settings!$A$6,IF(AND(ISNUMBER(Settings!$D$7),ISNUMBER(Settings!$E$7),IF(Settings!$D$7&lt;=Settings!$E$7,AND(AA931&gt;=Settings!$D$7,AA931&lt;Settings!$E$7),OR(AA931&gt;=Settings!$D$7,AA931&lt;Settings!$E$7))),Settings!$A$7,IF(AND(ISNUMBER(Settings!$D$8),ISNUMBER(Settings!$E$8),IF(Settings!$D$8&lt;=Settings!$E$8,AND(AA931&gt;=Settings!$D$8,AA931&lt;Settings!$E$8),OR(AA931&gt;=Settings!$D$8,AA931&lt;Settings!$E$8))),Settings!$A$8,IF(AND(ISNUMBER(Settings!$D$9),ISNUMBER(Settings!$E$9),IF(Settings!$D$9&lt;=Settings!$E$9,AND(AA931&gt;=Settings!$D$9,AA931&lt;Settings!$E$9),OR(AA931&gt;=Settings!$D$9,AA931&lt;Settings!$E$9))),Settings!$A$9,IF(AND(ISNUMBER(Settings!$D$10),ISNUMBER(Settings!$E$10),IF(Settings!$D$10&lt;=Settings!$E$10,AND(AA931&gt;=Settings!$D$10,AA931&lt;Settings!$E$10),OR(AA931&gt;=Settings!$D$10,AA931&lt;Settings!$E$10))),Settings!$A$10,"")))))))</f>
        <v>0</v>
      </c>
      <c r="AA931">
        <f>IF(AND(A931,ISNUMBER(Journal!$B931)),MOD(ROUND(MOD(Journal!$B931,1)*1440,0)-ROUND(Journal!$D$8*60,0),1440),"")</f>
        <v>0</v>
      </c>
      <c r="AB931">
        <f>IF(G931=1,"LONG",IF(G931=-1,"SHORT",""))</f>
        <v>0</v>
      </c>
      <c r="AC931">
        <f>AC930+IF(K931,1,0)</f>
        <v>0</v>
      </c>
      <c r="AD931">
        <f>IF(K931,AC931,"")</f>
        <v>0</v>
      </c>
      <c r="AE931">
        <f>J931="OPEN"</f>
        <v>0</v>
      </c>
      <c r="AF931">
        <f>AND(J931&lt;&gt;"",J931&lt;&gt;"OK",J931&lt;&gt;"OPEN")</f>
        <v>0</v>
      </c>
      <c r="AH931">
        <v>920</v>
      </c>
      <c r="AI931">
        <f>IF(AH931&gt;$AZ$11,"",IF(AH931=0,Journal!$D$3,INDEX($Q$11:$Q$1010,MATCH(AH931,$AD$11:$AD$1010,0))))</f>
        <v>0</v>
      </c>
      <c r="AJ931">
        <v>921</v>
      </c>
      <c r="AK931">
        <f>IF(AJ931&gt;$AZ$11,"",INDEX($P$11:$P$1010,MATCH(AJ931,$AD$11:$AD$1010,0)))</f>
        <v>0</v>
      </c>
    </row>
    <row r="932" spans="1:37">
      <c r="A932">
        <f>COUNTA(Journal!A932:M932)&gt;0</f>
        <v>0</v>
      </c>
      <c r="B932">
        <f>IF(Journal!$C932="",0,IFERROR(MATCH(Journal!$C932,Markets!$A$5:$A$154,0),0))</f>
        <v>0</v>
      </c>
      <c r="C932">
        <f>IF(B932&gt;0,INDEX(Markets!$C$5:$C$154,B932),"")</f>
        <v>0</v>
      </c>
      <c r="D932">
        <f>IF(B932&gt;0,INDEX(Markets!$F$5:$F$154,B932),"")</f>
        <v>0</v>
      </c>
      <c r="E932">
        <f>IF(B932&gt;0,IF(INDEX(Markets!$G$5:$G$154,B932)="",Journal!$D$4,INDEX(Markets!$G$5:$G$154,B932)),"")</f>
        <v>0</v>
      </c>
      <c r="F932">
        <f>IF(B932&gt;0,N(INDEX(Markets!$H$5:$H$154,B932)),0)</f>
        <v>0</v>
      </c>
      <c r="G932">
        <f>IF(Journal!$D932="LONG",1,IF(Journal!$D932="SHORT",-1,0))</f>
        <v>0</v>
      </c>
      <c r="H932">
        <f>IF(AND(ISNUMBER(Journal!$E932),ISNUMBER(Journal!$F932)),ABS(Journal!$E932-Journal!$F932),"")</f>
        <v>0</v>
      </c>
      <c r="I932">
        <f>IF(NOT(A932),"",IF(Journal!$C932="","INSTRUMENT MISSING",IF(B932=0,"UNKNOWN INSTRUMENT",IF(OR(NOT(ISNUMBER(C932)),NOT(ISNUMBER(D932))),"INSTRUMENT SPECS MISSING",IF(OR(C932&lt;=0,D932&lt;=0),"INSTRUMENT SPECS MISSING",IF(NOT(ISNUMBER(Journal!$E932)),"ENTRY MISSING",IF(NOT(ISNUMBER(Journal!$F932)),"SL MISSING",IF(Journal!$F932=Journal!$E932,"SL = ENTRY",IF(G932=0,"DIRECTION MISSING",IF(G932*(Journal!$E932-Journal!$F932)&lt;=0,"SL WRONG SIDE",IF(NOT(AND(ISNUMBER(Journal!$L932),Journal!$L932&gt;0)),IF(TRUE,"LOTS MISSING","RISK MISSING"),"")))))))))))</f>
        <v>0</v>
      </c>
      <c r="J932">
        <f>IF(NOT(A932),"",IF(I932&lt;&gt;"",I932,IF(AND(ISNUMBER(Journal!$G932),G932*(Journal!$G932-Journal!$E932)&lt;=0),"TP1 WRONG SIDE",IF(AND(ISNUMBER(Journal!$H932),G932*(Journal!$H932-Journal!$E932)&lt;=0),"TP2 WRONG SIDE",IF(AND(ISNUMBER(Journal!$I932),G932*(Journal!$I932-Journal!$E932)&lt;=0),"TP3 WRONG SIDE",IF(Journal!$K932="","OPEN",IF(AND(Journal!$M932&lt;&gt;"",OR(NOT(ISNUMBER(Journal!$M932)),Journal!$M932&lt;=0,Journal!$M932&gt;=1)),"TP1 % INVALID",IF(Journal!$K932="SL","OK",IF(Journal!$K932="TP",IF(ISNUMBER(Journal!$G932),"OK","TP1 MISSING"),IF(Journal!$K932="Manual exit",IF(ISNUMBER(Journal!$J932),"OK","MANUAL MISSING"),IF(Journal!$K932="TP1 + Breakeven",IF(ISNUMBER(Journal!$G932),"OK","TP1 MISSING"),IF(Journal!$K932="TP1 + Manual",IF(ISNUMBER(Journal!$G932),IF(ISNUMBER(Journal!$J932),"OK","MANUAL MISSING"),IF(ISNUMBER(Journal!$J932),"TP1 MISSING","TP1 &amp; MANUAL MISSING")),IF(Journal!$K932="Multiple TP",IF(ISNUMBER(Journal!$G932),IF(ISNUMBER(Journal!$H932),"OK","TP2 MISSING"),IF(ISNUMBER(Journal!$H932),"TP1 MISSING","TP1 &amp; TP2 MISSING")),"UNKNOWN OUTCOME")))))))))))))</f>
        <v>0</v>
      </c>
      <c r="K932">
        <f>J932="OK"</f>
        <v>0</v>
      </c>
      <c r="L932">
        <f>IF(ISNUMBER(Journal!$M932),Journal!$M932,0.5)</f>
        <v>0</v>
      </c>
      <c r="M932">
        <f>IF(NOT(K932),"",G932*IF(Journal!$K932="SL",Journal!$F932-Journal!$E932,IF(Journal!$K932="TP",Journal!$G932-Journal!$E932,IF(Journal!$K932="Manual exit",Journal!$J932-Journal!$E932,IF(Journal!$K932="TP1 + Breakeven",L932*(Journal!$G932-Journal!$E932),IF(Journal!$K932="TP1 + Manual",L932*(Journal!$G932-Journal!$E932)+(1-L932)*(Journal!$J932-Journal!$E932),(Journal!$G932+Journal!$H932+IF(ISNUMBER(Journal!$I932),Journal!$I932,0))/IF(ISNUMBER(Journal!$I932),3,2)-Journal!$E932))))))</f>
        <v>0</v>
      </c>
      <c r="N932">
        <f>IF(K932,Journal!$E932+G932*M932,"")</f>
        <v>0</v>
      </c>
      <c r="O932">
        <f>Q931</f>
        <v>0</v>
      </c>
      <c r="P932">
        <f>IF(OR(NOT(A932),I932&lt;&gt;""),"",Journal!$L932)</f>
        <v>0</v>
      </c>
      <c r="Q932">
        <f>O932+IF(K932,V932,0)</f>
        <v>0</v>
      </c>
      <c r="R932">
        <f>IF(P932="","",H932*P932*C932*D932)</f>
        <v>0</v>
      </c>
      <c r="S932">
        <f>IF(K932,M932*P932*C932*D932,"")</f>
        <v>0</v>
      </c>
      <c r="T932">
        <f>IF(K932,-IF(F932&gt;0,F932*Journal!$E932*P932*C932*D932,P932*E932),"")</f>
        <v>0</v>
      </c>
      <c r="U932">
        <f>IF(K932,IF(S932&gt;0,"W",IF(S932&lt;0,"L","B")),"")</f>
        <v>0</v>
      </c>
      <c r="V932">
        <f>IF(K932,S932+T932,"")</f>
        <v>0</v>
      </c>
      <c r="W932">
        <f>IF(K932,V932/O932,"")</f>
        <v>0</v>
      </c>
      <c r="X932">
        <f>IF(K932,M932/H932,"")</f>
        <v>0</v>
      </c>
      <c r="Y932">
        <f>IF(AND(OR(J932="OK",J932="OPEN"),ISNUMBER(Journal!$G932)),G932*(Journal!$G932-Journal!$E932)/H932,"")</f>
        <v>0</v>
      </c>
      <c r="Z932">
        <f>IF(AA932="","",IF(AND(ISNUMBER(Settings!$D$5),ISNUMBER(Settings!$E$5),IF(Settings!$D$5&lt;=Settings!$E$5,AND(AA932&gt;=Settings!$D$5,AA932&lt;Settings!$E$5),OR(AA932&gt;=Settings!$D$5,AA932&lt;Settings!$E$5))),Settings!$A$5,IF(AND(ISNUMBER(Settings!$D$6),ISNUMBER(Settings!$E$6),IF(Settings!$D$6&lt;=Settings!$E$6,AND(AA932&gt;=Settings!$D$6,AA932&lt;Settings!$E$6),OR(AA932&gt;=Settings!$D$6,AA932&lt;Settings!$E$6))),Settings!$A$6,IF(AND(ISNUMBER(Settings!$D$7),ISNUMBER(Settings!$E$7),IF(Settings!$D$7&lt;=Settings!$E$7,AND(AA932&gt;=Settings!$D$7,AA932&lt;Settings!$E$7),OR(AA932&gt;=Settings!$D$7,AA932&lt;Settings!$E$7))),Settings!$A$7,IF(AND(ISNUMBER(Settings!$D$8),ISNUMBER(Settings!$E$8),IF(Settings!$D$8&lt;=Settings!$E$8,AND(AA932&gt;=Settings!$D$8,AA932&lt;Settings!$E$8),OR(AA932&gt;=Settings!$D$8,AA932&lt;Settings!$E$8))),Settings!$A$8,IF(AND(ISNUMBER(Settings!$D$9),ISNUMBER(Settings!$E$9),IF(Settings!$D$9&lt;=Settings!$E$9,AND(AA932&gt;=Settings!$D$9,AA932&lt;Settings!$E$9),OR(AA932&gt;=Settings!$D$9,AA932&lt;Settings!$E$9))),Settings!$A$9,IF(AND(ISNUMBER(Settings!$D$10),ISNUMBER(Settings!$E$10),IF(Settings!$D$10&lt;=Settings!$E$10,AND(AA932&gt;=Settings!$D$10,AA932&lt;Settings!$E$10),OR(AA932&gt;=Settings!$D$10,AA932&lt;Settings!$E$10))),Settings!$A$10,"")))))))</f>
        <v>0</v>
      </c>
      <c r="AA932">
        <f>IF(AND(A932,ISNUMBER(Journal!$B932)),MOD(ROUND(MOD(Journal!$B932,1)*1440,0)-ROUND(Journal!$D$8*60,0),1440),"")</f>
        <v>0</v>
      </c>
      <c r="AB932">
        <f>IF(G932=1,"LONG",IF(G932=-1,"SHORT",""))</f>
        <v>0</v>
      </c>
      <c r="AC932">
        <f>AC931+IF(K932,1,0)</f>
        <v>0</v>
      </c>
      <c r="AD932">
        <f>IF(K932,AC932,"")</f>
        <v>0</v>
      </c>
      <c r="AE932">
        <f>J932="OPEN"</f>
        <v>0</v>
      </c>
      <c r="AF932">
        <f>AND(J932&lt;&gt;"",J932&lt;&gt;"OK",J932&lt;&gt;"OPEN")</f>
        <v>0</v>
      </c>
      <c r="AH932">
        <v>921</v>
      </c>
      <c r="AI932">
        <f>IF(AH932&gt;$AZ$11,"",IF(AH932=0,Journal!$D$3,INDEX($Q$11:$Q$1010,MATCH(AH932,$AD$11:$AD$1010,0))))</f>
        <v>0</v>
      </c>
      <c r="AJ932">
        <v>922</v>
      </c>
      <c r="AK932">
        <f>IF(AJ932&gt;$AZ$11,"",INDEX($P$11:$P$1010,MATCH(AJ932,$AD$11:$AD$1010,0)))</f>
        <v>0</v>
      </c>
    </row>
    <row r="933" spans="1:37">
      <c r="A933">
        <f>COUNTA(Journal!A933:M933)&gt;0</f>
        <v>0</v>
      </c>
      <c r="B933">
        <f>IF(Journal!$C933="",0,IFERROR(MATCH(Journal!$C933,Markets!$A$5:$A$154,0),0))</f>
        <v>0</v>
      </c>
      <c r="C933">
        <f>IF(B933&gt;0,INDEX(Markets!$C$5:$C$154,B933),"")</f>
        <v>0</v>
      </c>
      <c r="D933">
        <f>IF(B933&gt;0,INDEX(Markets!$F$5:$F$154,B933),"")</f>
        <v>0</v>
      </c>
      <c r="E933">
        <f>IF(B933&gt;0,IF(INDEX(Markets!$G$5:$G$154,B933)="",Journal!$D$4,INDEX(Markets!$G$5:$G$154,B933)),"")</f>
        <v>0</v>
      </c>
      <c r="F933">
        <f>IF(B933&gt;0,N(INDEX(Markets!$H$5:$H$154,B933)),0)</f>
        <v>0</v>
      </c>
      <c r="G933">
        <f>IF(Journal!$D933="LONG",1,IF(Journal!$D933="SHORT",-1,0))</f>
        <v>0</v>
      </c>
      <c r="H933">
        <f>IF(AND(ISNUMBER(Journal!$E933),ISNUMBER(Journal!$F933)),ABS(Journal!$E933-Journal!$F933),"")</f>
        <v>0</v>
      </c>
      <c r="I933">
        <f>IF(NOT(A933),"",IF(Journal!$C933="","INSTRUMENT MISSING",IF(B933=0,"UNKNOWN INSTRUMENT",IF(OR(NOT(ISNUMBER(C933)),NOT(ISNUMBER(D933))),"INSTRUMENT SPECS MISSING",IF(OR(C933&lt;=0,D933&lt;=0),"INSTRUMENT SPECS MISSING",IF(NOT(ISNUMBER(Journal!$E933)),"ENTRY MISSING",IF(NOT(ISNUMBER(Journal!$F933)),"SL MISSING",IF(Journal!$F933=Journal!$E933,"SL = ENTRY",IF(G933=0,"DIRECTION MISSING",IF(G933*(Journal!$E933-Journal!$F933)&lt;=0,"SL WRONG SIDE",IF(NOT(AND(ISNUMBER(Journal!$L933),Journal!$L933&gt;0)),IF(TRUE,"LOTS MISSING","RISK MISSING"),"")))))))))))</f>
        <v>0</v>
      </c>
      <c r="J933">
        <f>IF(NOT(A933),"",IF(I933&lt;&gt;"",I933,IF(AND(ISNUMBER(Journal!$G933),G933*(Journal!$G933-Journal!$E933)&lt;=0),"TP1 WRONG SIDE",IF(AND(ISNUMBER(Journal!$H933),G933*(Journal!$H933-Journal!$E933)&lt;=0),"TP2 WRONG SIDE",IF(AND(ISNUMBER(Journal!$I933),G933*(Journal!$I933-Journal!$E933)&lt;=0),"TP3 WRONG SIDE",IF(Journal!$K933="","OPEN",IF(AND(Journal!$M933&lt;&gt;"",OR(NOT(ISNUMBER(Journal!$M933)),Journal!$M933&lt;=0,Journal!$M933&gt;=1)),"TP1 % INVALID",IF(Journal!$K933="SL","OK",IF(Journal!$K933="TP",IF(ISNUMBER(Journal!$G933),"OK","TP1 MISSING"),IF(Journal!$K933="Manual exit",IF(ISNUMBER(Journal!$J933),"OK","MANUAL MISSING"),IF(Journal!$K933="TP1 + Breakeven",IF(ISNUMBER(Journal!$G933),"OK","TP1 MISSING"),IF(Journal!$K933="TP1 + Manual",IF(ISNUMBER(Journal!$G933),IF(ISNUMBER(Journal!$J933),"OK","MANUAL MISSING"),IF(ISNUMBER(Journal!$J933),"TP1 MISSING","TP1 &amp; MANUAL MISSING")),IF(Journal!$K933="Multiple TP",IF(ISNUMBER(Journal!$G933),IF(ISNUMBER(Journal!$H933),"OK","TP2 MISSING"),IF(ISNUMBER(Journal!$H933),"TP1 MISSING","TP1 &amp; TP2 MISSING")),"UNKNOWN OUTCOME")))))))))))))</f>
        <v>0</v>
      </c>
      <c r="K933">
        <f>J933="OK"</f>
        <v>0</v>
      </c>
      <c r="L933">
        <f>IF(ISNUMBER(Journal!$M933),Journal!$M933,0.5)</f>
        <v>0</v>
      </c>
      <c r="M933">
        <f>IF(NOT(K933),"",G933*IF(Journal!$K933="SL",Journal!$F933-Journal!$E933,IF(Journal!$K933="TP",Journal!$G933-Journal!$E933,IF(Journal!$K933="Manual exit",Journal!$J933-Journal!$E933,IF(Journal!$K933="TP1 + Breakeven",L933*(Journal!$G933-Journal!$E933),IF(Journal!$K933="TP1 + Manual",L933*(Journal!$G933-Journal!$E933)+(1-L933)*(Journal!$J933-Journal!$E933),(Journal!$G933+Journal!$H933+IF(ISNUMBER(Journal!$I933),Journal!$I933,0))/IF(ISNUMBER(Journal!$I933),3,2)-Journal!$E933))))))</f>
        <v>0</v>
      </c>
      <c r="N933">
        <f>IF(K933,Journal!$E933+G933*M933,"")</f>
        <v>0</v>
      </c>
      <c r="O933">
        <f>Q932</f>
        <v>0</v>
      </c>
      <c r="P933">
        <f>IF(OR(NOT(A933),I933&lt;&gt;""),"",Journal!$L933)</f>
        <v>0</v>
      </c>
      <c r="Q933">
        <f>O933+IF(K933,V933,0)</f>
        <v>0</v>
      </c>
      <c r="R933">
        <f>IF(P933="","",H933*P933*C933*D933)</f>
        <v>0</v>
      </c>
      <c r="S933">
        <f>IF(K933,M933*P933*C933*D933,"")</f>
        <v>0</v>
      </c>
      <c r="T933">
        <f>IF(K933,-IF(F933&gt;0,F933*Journal!$E933*P933*C933*D933,P933*E933),"")</f>
        <v>0</v>
      </c>
      <c r="U933">
        <f>IF(K933,IF(S933&gt;0,"W",IF(S933&lt;0,"L","B")),"")</f>
        <v>0</v>
      </c>
      <c r="V933">
        <f>IF(K933,S933+T933,"")</f>
        <v>0</v>
      </c>
      <c r="W933">
        <f>IF(K933,V933/O933,"")</f>
        <v>0</v>
      </c>
      <c r="X933">
        <f>IF(K933,M933/H933,"")</f>
        <v>0</v>
      </c>
      <c r="Y933">
        <f>IF(AND(OR(J933="OK",J933="OPEN"),ISNUMBER(Journal!$G933)),G933*(Journal!$G933-Journal!$E933)/H933,"")</f>
        <v>0</v>
      </c>
      <c r="Z933">
        <f>IF(AA933="","",IF(AND(ISNUMBER(Settings!$D$5),ISNUMBER(Settings!$E$5),IF(Settings!$D$5&lt;=Settings!$E$5,AND(AA933&gt;=Settings!$D$5,AA933&lt;Settings!$E$5),OR(AA933&gt;=Settings!$D$5,AA933&lt;Settings!$E$5))),Settings!$A$5,IF(AND(ISNUMBER(Settings!$D$6),ISNUMBER(Settings!$E$6),IF(Settings!$D$6&lt;=Settings!$E$6,AND(AA933&gt;=Settings!$D$6,AA933&lt;Settings!$E$6),OR(AA933&gt;=Settings!$D$6,AA933&lt;Settings!$E$6))),Settings!$A$6,IF(AND(ISNUMBER(Settings!$D$7),ISNUMBER(Settings!$E$7),IF(Settings!$D$7&lt;=Settings!$E$7,AND(AA933&gt;=Settings!$D$7,AA933&lt;Settings!$E$7),OR(AA933&gt;=Settings!$D$7,AA933&lt;Settings!$E$7))),Settings!$A$7,IF(AND(ISNUMBER(Settings!$D$8),ISNUMBER(Settings!$E$8),IF(Settings!$D$8&lt;=Settings!$E$8,AND(AA933&gt;=Settings!$D$8,AA933&lt;Settings!$E$8),OR(AA933&gt;=Settings!$D$8,AA933&lt;Settings!$E$8))),Settings!$A$8,IF(AND(ISNUMBER(Settings!$D$9),ISNUMBER(Settings!$E$9),IF(Settings!$D$9&lt;=Settings!$E$9,AND(AA933&gt;=Settings!$D$9,AA933&lt;Settings!$E$9),OR(AA933&gt;=Settings!$D$9,AA933&lt;Settings!$E$9))),Settings!$A$9,IF(AND(ISNUMBER(Settings!$D$10),ISNUMBER(Settings!$E$10),IF(Settings!$D$10&lt;=Settings!$E$10,AND(AA933&gt;=Settings!$D$10,AA933&lt;Settings!$E$10),OR(AA933&gt;=Settings!$D$10,AA933&lt;Settings!$E$10))),Settings!$A$10,"")))))))</f>
        <v>0</v>
      </c>
      <c r="AA933">
        <f>IF(AND(A933,ISNUMBER(Journal!$B933)),MOD(ROUND(MOD(Journal!$B933,1)*1440,0)-ROUND(Journal!$D$8*60,0),1440),"")</f>
        <v>0</v>
      </c>
      <c r="AB933">
        <f>IF(G933=1,"LONG",IF(G933=-1,"SHORT",""))</f>
        <v>0</v>
      </c>
      <c r="AC933">
        <f>AC932+IF(K933,1,0)</f>
        <v>0</v>
      </c>
      <c r="AD933">
        <f>IF(K933,AC933,"")</f>
        <v>0</v>
      </c>
      <c r="AE933">
        <f>J933="OPEN"</f>
        <v>0</v>
      </c>
      <c r="AF933">
        <f>AND(J933&lt;&gt;"",J933&lt;&gt;"OK",J933&lt;&gt;"OPEN")</f>
        <v>0</v>
      </c>
      <c r="AH933">
        <v>922</v>
      </c>
      <c r="AI933">
        <f>IF(AH933&gt;$AZ$11,"",IF(AH933=0,Journal!$D$3,INDEX($Q$11:$Q$1010,MATCH(AH933,$AD$11:$AD$1010,0))))</f>
        <v>0</v>
      </c>
      <c r="AJ933">
        <v>923</v>
      </c>
      <c r="AK933">
        <f>IF(AJ933&gt;$AZ$11,"",INDEX($P$11:$P$1010,MATCH(AJ933,$AD$11:$AD$1010,0)))</f>
        <v>0</v>
      </c>
    </row>
    <row r="934" spans="1:37">
      <c r="A934">
        <f>COUNTA(Journal!A934:M934)&gt;0</f>
        <v>0</v>
      </c>
      <c r="B934">
        <f>IF(Journal!$C934="",0,IFERROR(MATCH(Journal!$C934,Markets!$A$5:$A$154,0),0))</f>
        <v>0</v>
      </c>
      <c r="C934">
        <f>IF(B934&gt;0,INDEX(Markets!$C$5:$C$154,B934),"")</f>
        <v>0</v>
      </c>
      <c r="D934">
        <f>IF(B934&gt;0,INDEX(Markets!$F$5:$F$154,B934),"")</f>
        <v>0</v>
      </c>
      <c r="E934">
        <f>IF(B934&gt;0,IF(INDEX(Markets!$G$5:$G$154,B934)="",Journal!$D$4,INDEX(Markets!$G$5:$G$154,B934)),"")</f>
        <v>0</v>
      </c>
      <c r="F934">
        <f>IF(B934&gt;0,N(INDEX(Markets!$H$5:$H$154,B934)),0)</f>
        <v>0</v>
      </c>
      <c r="G934">
        <f>IF(Journal!$D934="LONG",1,IF(Journal!$D934="SHORT",-1,0))</f>
        <v>0</v>
      </c>
      <c r="H934">
        <f>IF(AND(ISNUMBER(Journal!$E934),ISNUMBER(Journal!$F934)),ABS(Journal!$E934-Journal!$F934),"")</f>
        <v>0</v>
      </c>
      <c r="I934">
        <f>IF(NOT(A934),"",IF(Journal!$C934="","INSTRUMENT MISSING",IF(B934=0,"UNKNOWN INSTRUMENT",IF(OR(NOT(ISNUMBER(C934)),NOT(ISNUMBER(D934))),"INSTRUMENT SPECS MISSING",IF(OR(C934&lt;=0,D934&lt;=0),"INSTRUMENT SPECS MISSING",IF(NOT(ISNUMBER(Journal!$E934)),"ENTRY MISSING",IF(NOT(ISNUMBER(Journal!$F934)),"SL MISSING",IF(Journal!$F934=Journal!$E934,"SL = ENTRY",IF(G934=0,"DIRECTION MISSING",IF(G934*(Journal!$E934-Journal!$F934)&lt;=0,"SL WRONG SIDE",IF(NOT(AND(ISNUMBER(Journal!$L934),Journal!$L934&gt;0)),IF(TRUE,"LOTS MISSING","RISK MISSING"),"")))))))))))</f>
        <v>0</v>
      </c>
      <c r="J934">
        <f>IF(NOT(A934),"",IF(I934&lt;&gt;"",I934,IF(AND(ISNUMBER(Journal!$G934),G934*(Journal!$G934-Journal!$E934)&lt;=0),"TP1 WRONG SIDE",IF(AND(ISNUMBER(Journal!$H934),G934*(Journal!$H934-Journal!$E934)&lt;=0),"TP2 WRONG SIDE",IF(AND(ISNUMBER(Journal!$I934),G934*(Journal!$I934-Journal!$E934)&lt;=0),"TP3 WRONG SIDE",IF(Journal!$K934="","OPEN",IF(AND(Journal!$M934&lt;&gt;"",OR(NOT(ISNUMBER(Journal!$M934)),Journal!$M934&lt;=0,Journal!$M934&gt;=1)),"TP1 % INVALID",IF(Journal!$K934="SL","OK",IF(Journal!$K934="TP",IF(ISNUMBER(Journal!$G934),"OK","TP1 MISSING"),IF(Journal!$K934="Manual exit",IF(ISNUMBER(Journal!$J934),"OK","MANUAL MISSING"),IF(Journal!$K934="TP1 + Breakeven",IF(ISNUMBER(Journal!$G934),"OK","TP1 MISSING"),IF(Journal!$K934="TP1 + Manual",IF(ISNUMBER(Journal!$G934),IF(ISNUMBER(Journal!$J934),"OK","MANUAL MISSING"),IF(ISNUMBER(Journal!$J934),"TP1 MISSING","TP1 &amp; MANUAL MISSING")),IF(Journal!$K934="Multiple TP",IF(ISNUMBER(Journal!$G934),IF(ISNUMBER(Journal!$H934),"OK","TP2 MISSING"),IF(ISNUMBER(Journal!$H934),"TP1 MISSING","TP1 &amp; TP2 MISSING")),"UNKNOWN OUTCOME")))))))))))))</f>
        <v>0</v>
      </c>
      <c r="K934">
        <f>J934="OK"</f>
        <v>0</v>
      </c>
      <c r="L934">
        <f>IF(ISNUMBER(Journal!$M934),Journal!$M934,0.5)</f>
        <v>0</v>
      </c>
      <c r="M934">
        <f>IF(NOT(K934),"",G934*IF(Journal!$K934="SL",Journal!$F934-Journal!$E934,IF(Journal!$K934="TP",Journal!$G934-Journal!$E934,IF(Journal!$K934="Manual exit",Journal!$J934-Journal!$E934,IF(Journal!$K934="TP1 + Breakeven",L934*(Journal!$G934-Journal!$E934),IF(Journal!$K934="TP1 + Manual",L934*(Journal!$G934-Journal!$E934)+(1-L934)*(Journal!$J934-Journal!$E934),(Journal!$G934+Journal!$H934+IF(ISNUMBER(Journal!$I934),Journal!$I934,0))/IF(ISNUMBER(Journal!$I934),3,2)-Journal!$E934))))))</f>
        <v>0</v>
      </c>
      <c r="N934">
        <f>IF(K934,Journal!$E934+G934*M934,"")</f>
        <v>0</v>
      </c>
      <c r="O934">
        <f>Q933</f>
        <v>0</v>
      </c>
      <c r="P934">
        <f>IF(OR(NOT(A934),I934&lt;&gt;""),"",Journal!$L934)</f>
        <v>0</v>
      </c>
      <c r="Q934">
        <f>O934+IF(K934,V934,0)</f>
        <v>0</v>
      </c>
      <c r="R934">
        <f>IF(P934="","",H934*P934*C934*D934)</f>
        <v>0</v>
      </c>
      <c r="S934">
        <f>IF(K934,M934*P934*C934*D934,"")</f>
        <v>0</v>
      </c>
      <c r="T934">
        <f>IF(K934,-IF(F934&gt;0,F934*Journal!$E934*P934*C934*D934,P934*E934),"")</f>
        <v>0</v>
      </c>
      <c r="U934">
        <f>IF(K934,IF(S934&gt;0,"W",IF(S934&lt;0,"L","B")),"")</f>
        <v>0</v>
      </c>
      <c r="V934">
        <f>IF(K934,S934+T934,"")</f>
        <v>0</v>
      </c>
      <c r="W934">
        <f>IF(K934,V934/O934,"")</f>
        <v>0</v>
      </c>
      <c r="X934">
        <f>IF(K934,M934/H934,"")</f>
        <v>0</v>
      </c>
      <c r="Y934">
        <f>IF(AND(OR(J934="OK",J934="OPEN"),ISNUMBER(Journal!$G934)),G934*(Journal!$G934-Journal!$E934)/H934,"")</f>
        <v>0</v>
      </c>
      <c r="Z934">
        <f>IF(AA934="","",IF(AND(ISNUMBER(Settings!$D$5),ISNUMBER(Settings!$E$5),IF(Settings!$D$5&lt;=Settings!$E$5,AND(AA934&gt;=Settings!$D$5,AA934&lt;Settings!$E$5),OR(AA934&gt;=Settings!$D$5,AA934&lt;Settings!$E$5))),Settings!$A$5,IF(AND(ISNUMBER(Settings!$D$6),ISNUMBER(Settings!$E$6),IF(Settings!$D$6&lt;=Settings!$E$6,AND(AA934&gt;=Settings!$D$6,AA934&lt;Settings!$E$6),OR(AA934&gt;=Settings!$D$6,AA934&lt;Settings!$E$6))),Settings!$A$6,IF(AND(ISNUMBER(Settings!$D$7),ISNUMBER(Settings!$E$7),IF(Settings!$D$7&lt;=Settings!$E$7,AND(AA934&gt;=Settings!$D$7,AA934&lt;Settings!$E$7),OR(AA934&gt;=Settings!$D$7,AA934&lt;Settings!$E$7))),Settings!$A$7,IF(AND(ISNUMBER(Settings!$D$8),ISNUMBER(Settings!$E$8),IF(Settings!$D$8&lt;=Settings!$E$8,AND(AA934&gt;=Settings!$D$8,AA934&lt;Settings!$E$8),OR(AA934&gt;=Settings!$D$8,AA934&lt;Settings!$E$8))),Settings!$A$8,IF(AND(ISNUMBER(Settings!$D$9),ISNUMBER(Settings!$E$9),IF(Settings!$D$9&lt;=Settings!$E$9,AND(AA934&gt;=Settings!$D$9,AA934&lt;Settings!$E$9),OR(AA934&gt;=Settings!$D$9,AA934&lt;Settings!$E$9))),Settings!$A$9,IF(AND(ISNUMBER(Settings!$D$10),ISNUMBER(Settings!$E$10),IF(Settings!$D$10&lt;=Settings!$E$10,AND(AA934&gt;=Settings!$D$10,AA934&lt;Settings!$E$10),OR(AA934&gt;=Settings!$D$10,AA934&lt;Settings!$E$10))),Settings!$A$10,"")))))))</f>
        <v>0</v>
      </c>
      <c r="AA934">
        <f>IF(AND(A934,ISNUMBER(Journal!$B934)),MOD(ROUND(MOD(Journal!$B934,1)*1440,0)-ROUND(Journal!$D$8*60,0),1440),"")</f>
        <v>0</v>
      </c>
      <c r="AB934">
        <f>IF(G934=1,"LONG",IF(G934=-1,"SHORT",""))</f>
        <v>0</v>
      </c>
      <c r="AC934">
        <f>AC933+IF(K934,1,0)</f>
        <v>0</v>
      </c>
      <c r="AD934">
        <f>IF(K934,AC934,"")</f>
        <v>0</v>
      </c>
      <c r="AE934">
        <f>J934="OPEN"</f>
        <v>0</v>
      </c>
      <c r="AF934">
        <f>AND(J934&lt;&gt;"",J934&lt;&gt;"OK",J934&lt;&gt;"OPEN")</f>
        <v>0</v>
      </c>
      <c r="AH934">
        <v>923</v>
      </c>
      <c r="AI934">
        <f>IF(AH934&gt;$AZ$11,"",IF(AH934=0,Journal!$D$3,INDEX($Q$11:$Q$1010,MATCH(AH934,$AD$11:$AD$1010,0))))</f>
        <v>0</v>
      </c>
      <c r="AJ934">
        <v>924</v>
      </c>
      <c r="AK934">
        <f>IF(AJ934&gt;$AZ$11,"",INDEX($P$11:$P$1010,MATCH(AJ934,$AD$11:$AD$1010,0)))</f>
        <v>0</v>
      </c>
    </row>
    <row r="935" spans="1:37">
      <c r="A935">
        <f>COUNTA(Journal!A935:M935)&gt;0</f>
        <v>0</v>
      </c>
      <c r="B935">
        <f>IF(Journal!$C935="",0,IFERROR(MATCH(Journal!$C935,Markets!$A$5:$A$154,0),0))</f>
        <v>0</v>
      </c>
      <c r="C935">
        <f>IF(B935&gt;0,INDEX(Markets!$C$5:$C$154,B935),"")</f>
        <v>0</v>
      </c>
      <c r="D935">
        <f>IF(B935&gt;0,INDEX(Markets!$F$5:$F$154,B935),"")</f>
        <v>0</v>
      </c>
      <c r="E935">
        <f>IF(B935&gt;0,IF(INDEX(Markets!$G$5:$G$154,B935)="",Journal!$D$4,INDEX(Markets!$G$5:$G$154,B935)),"")</f>
        <v>0</v>
      </c>
      <c r="F935">
        <f>IF(B935&gt;0,N(INDEX(Markets!$H$5:$H$154,B935)),0)</f>
        <v>0</v>
      </c>
      <c r="G935">
        <f>IF(Journal!$D935="LONG",1,IF(Journal!$D935="SHORT",-1,0))</f>
        <v>0</v>
      </c>
      <c r="H935">
        <f>IF(AND(ISNUMBER(Journal!$E935),ISNUMBER(Journal!$F935)),ABS(Journal!$E935-Journal!$F935),"")</f>
        <v>0</v>
      </c>
      <c r="I935">
        <f>IF(NOT(A935),"",IF(Journal!$C935="","INSTRUMENT MISSING",IF(B935=0,"UNKNOWN INSTRUMENT",IF(OR(NOT(ISNUMBER(C935)),NOT(ISNUMBER(D935))),"INSTRUMENT SPECS MISSING",IF(OR(C935&lt;=0,D935&lt;=0),"INSTRUMENT SPECS MISSING",IF(NOT(ISNUMBER(Journal!$E935)),"ENTRY MISSING",IF(NOT(ISNUMBER(Journal!$F935)),"SL MISSING",IF(Journal!$F935=Journal!$E935,"SL = ENTRY",IF(G935=0,"DIRECTION MISSING",IF(G935*(Journal!$E935-Journal!$F935)&lt;=0,"SL WRONG SIDE",IF(NOT(AND(ISNUMBER(Journal!$L935),Journal!$L935&gt;0)),IF(TRUE,"LOTS MISSING","RISK MISSING"),"")))))))))))</f>
        <v>0</v>
      </c>
      <c r="J935">
        <f>IF(NOT(A935),"",IF(I935&lt;&gt;"",I935,IF(AND(ISNUMBER(Journal!$G935),G935*(Journal!$G935-Journal!$E935)&lt;=0),"TP1 WRONG SIDE",IF(AND(ISNUMBER(Journal!$H935),G935*(Journal!$H935-Journal!$E935)&lt;=0),"TP2 WRONG SIDE",IF(AND(ISNUMBER(Journal!$I935),G935*(Journal!$I935-Journal!$E935)&lt;=0),"TP3 WRONG SIDE",IF(Journal!$K935="","OPEN",IF(AND(Journal!$M935&lt;&gt;"",OR(NOT(ISNUMBER(Journal!$M935)),Journal!$M935&lt;=0,Journal!$M935&gt;=1)),"TP1 % INVALID",IF(Journal!$K935="SL","OK",IF(Journal!$K935="TP",IF(ISNUMBER(Journal!$G935),"OK","TP1 MISSING"),IF(Journal!$K935="Manual exit",IF(ISNUMBER(Journal!$J935),"OK","MANUAL MISSING"),IF(Journal!$K935="TP1 + Breakeven",IF(ISNUMBER(Journal!$G935),"OK","TP1 MISSING"),IF(Journal!$K935="TP1 + Manual",IF(ISNUMBER(Journal!$G935),IF(ISNUMBER(Journal!$J935),"OK","MANUAL MISSING"),IF(ISNUMBER(Journal!$J935),"TP1 MISSING","TP1 &amp; MANUAL MISSING")),IF(Journal!$K935="Multiple TP",IF(ISNUMBER(Journal!$G935),IF(ISNUMBER(Journal!$H935),"OK","TP2 MISSING"),IF(ISNUMBER(Journal!$H935),"TP1 MISSING","TP1 &amp; TP2 MISSING")),"UNKNOWN OUTCOME")))))))))))))</f>
        <v>0</v>
      </c>
      <c r="K935">
        <f>J935="OK"</f>
        <v>0</v>
      </c>
      <c r="L935">
        <f>IF(ISNUMBER(Journal!$M935),Journal!$M935,0.5)</f>
        <v>0</v>
      </c>
      <c r="M935">
        <f>IF(NOT(K935),"",G935*IF(Journal!$K935="SL",Journal!$F935-Journal!$E935,IF(Journal!$K935="TP",Journal!$G935-Journal!$E935,IF(Journal!$K935="Manual exit",Journal!$J935-Journal!$E935,IF(Journal!$K935="TP1 + Breakeven",L935*(Journal!$G935-Journal!$E935),IF(Journal!$K935="TP1 + Manual",L935*(Journal!$G935-Journal!$E935)+(1-L935)*(Journal!$J935-Journal!$E935),(Journal!$G935+Journal!$H935+IF(ISNUMBER(Journal!$I935),Journal!$I935,0))/IF(ISNUMBER(Journal!$I935),3,2)-Journal!$E935))))))</f>
        <v>0</v>
      </c>
      <c r="N935">
        <f>IF(K935,Journal!$E935+G935*M935,"")</f>
        <v>0</v>
      </c>
      <c r="O935">
        <f>Q934</f>
        <v>0</v>
      </c>
      <c r="P935">
        <f>IF(OR(NOT(A935),I935&lt;&gt;""),"",Journal!$L935)</f>
        <v>0</v>
      </c>
      <c r="Q935">
        <f>O935+IF(K935,V935,0)</f>
        <v>0</v>
      </c>
      <c r="R935">
        <f>IF(P935="","",H935*P935*C935*D935)</f>
        <v>0</v>
      </c>
      <c r="S935">
        <f>IF(K935,M935*P935*C935*D935,"")</f>
        <v>0</v>
      </c>
      <c r="T935">
        <f>IF(K935,-IF(F935&gt;0,F935*Journal!$E935*P935*C935*D935,P935*E935),"")</f>
        <v>0</v>
      </c>
      <c r="U935">
        <f>IF(K935,IF(S935&gt;0,"W",IF(S935&lt;0,"L","B")),"")</f>
        <v>0</v>
      </c>
      <c r="V935">
        <f>IF(K935,S935+T935,"")</f>
        <v>0</v>
      </c>
      <c r="W935">
        <f>IF(K935,V935/O935,"")</f>
        <v>0</v>
      </c>
      <c r="X935">
        <f>IF(K935,M935/H935,"")</f>
        <v>0</v>
      </c>
      <c r="Y935">
        <f>IF(AND(OR(J935="OK",J935="OPEN"),ISNUMBER(Journal!$G935)),G935*(Journal!$G935-Journal!$E935)/H935,"")</f>
        <v>0</v>
      </c>
      <c r="Z935">
        <f>IF(AA935="","",IF(AND(ISNUMBER(Settings!$D$5),ISNUMBER(Settings!$E$5),IF(Settings!$D$5&lt;=Settings!$E$5,AND(AA935&gt;=Settings!$D$5,AA935&lt;Settings!$E$5),OR(AA935&gt;=Settings!$D$5,AA935&lt;Settings!$E$5))),Settings!$A$5,IF(AND(ISNUMBER(Settings!$D$6),ISNUMBER(Settings!$E$6),IF(Settings!$D$6&lt;=Settings!$E$6,AND(AA935&gt;=Settings!$D$6,AA935&lt;Settings!$E$6),OR(AA935&gt;=Settings!$D$6,AA935&lt;Settings!$E$6))),Settings!$A$6,IF(AND(ISNUMBER(Settings!$D$7),ISNUMBER(Settings!$E$7),IF(Settings!$D$7&lt;=Settings!$E$7,AND(AA935&gt;=Settings!$D$7,AA935&lt;Settings!$E$7),OR(AA935&gt;=Settings!$D$7,AA935&lt;Settings!$E$7))),Settings!$A$7,IF(AND(ISNUMBER(Settings!$D$8),ISNUMBER(Settings!$E$8),IF(Settings!$D$8&lt;=Settings!$E$8,AND(AA935&gt;=Settings!$D$8,AA935&lt;Settings!$E$8),OR(AA935&gt;=Settings!$D$8,AA935&lt;Settings!$E$8))),Settings!$A$8,IF(AND(ISNUMBER(Settings!$D$9),ISNUMBER(Settings!$E$9),IF(Settings!$D$9&lt;=Settings!$E$9,AND(AA935&gt;=Settings!$D$9,AA935&lt;Settings!$E$9),OR(AA935&gt;=Settings!$D$9,AA935&lt;Settings!$E$9))),Settings!$A$9,IF(AND(ISNUMBER(Settings!$D$10),ISNUMBER(Settings!$E$10),IF(Settings!$D$10&lt;=Settings!$E$10,AND(AA935&gt;=Settings!$D$10,AA935&lt;Settings!$E$10),OR(AA935&gt;=Settings!$D$10,AA935&lt;Settings!$E$10))),Settings!$A$10,"")))))))</f>
        <v>0</v>
      </c>
      <c r="AA935">
        <f>IF(AND(A935,ISNUMBER(Journal!$B935)),MOD(ROUND(MOD(Journal!$B935,1)*1440,0)-ROUND(Journal!$D$8*60,0),1440),"")</f>
        <v>0</v>
      </c>
      <c r="AB935">
        <f>IF(G935=1,"LONG",IF(G935=-1,"SHORT",""))</f>
        <v>0</v>
      </c>
      <c r="AC935">
        <f>AC934+IF(K935,1,0)</f>
        <v>0</v>
      </c>
      <c r="AD935">
        <f>IF(K935,AC935,"")</f>
        <v>0</v>
      </c>
      <c r="AE935">
        <f>J935="OPEN"</f>
        <v>0</v>
      </c>
      <c r="AF935">
        <f>AND(J935&lt;&gt;"",J935&lt;&gt;"OK",J935&lt;&gt;"OPEN")</f>
        <v>0</v>
      </c>
      <c r="AH935">
        <v>924</v>
      </c>
      <c r="AI935">
        <f>IF(AH935&gt;$AZ$11,"",IF(AH935=0,Journal!$D$3,INDEX($Q$11:$Q$1010,MATCH(AH935,$AD$11:$AD$1010,0))))</f>
        <v>0</v>
      </c>
      <c r="AJ935">
        <v>925</v>
      </c>
      <c r="AK935">
        <f>IF(AJ935&gt;$AZ$11,"",INDEX($P$11:$P$1010,MATCH(AJ935,$AD$11:$AD$1010,0)))</f>
        <v>0</v>
      </c>
    </row>
    <row r="936" spans="1:37">
      <c r="A936">
        <f>COUNTA(Journal!A936:M936)&gt;0</f>
        <v>0</v>
      </c>
      <c r="B936">
        <f>IF(Journal!$C936="",0,IFERROR(MATCH(Journal!$C936,Markets!$A$5:$A$154,0),0))</f>
        <v>0</v>
      </c>
      <c r="C936">
        <f>IF(B936&gt;0,INDEX(Markets!$C$5:$C$154,B936),"")</f>
        <v>0</v>
      </c>
      <c r="D936">
        <f>IF(B936&gt;0,INDEX(Markets!$F$5:$F$154,B936),"")</f>
        <v>0</v>
      </c>
      <c r="E936">
        <f>IF(B936&gt;0,IF(INDEX(Markets!$G$5:$G$154,B936)="",Journal!$D$4,INDEX(Markets!$G$5:$G$154,B936)),"")</f>
        <v>0</v>
      </c>
      <c r="F936">
        <f>IF(B936&gt;0,N(INDEX(Markets!$H$5:$H$154,B936)),0)</f>
        <v>0</v>
      </c>
      <c r="G936">
        <f>IF(Journal!$D936="LONG",1,IF(Journal!$D936="SHORT",-1,0))</f>
        <v>0</v>
      </c>
      <c r="H936">
        <f>IF(AND(ISNUMBER(Journal!$E936),ISNUMBER(Journal!$F936)),ABS(Journal!$E936-Journal!$F936),"")</f>
        <v>0</v>
      </c>
      <c r="I936">
        <f>IF(NOT(A936),"",IF(Journal!$C936="","INSTRUMENT MISSING",IF(B936=0,"UNKNOWN INSTRUMENT",IF(OR(NOT(ISNUMBER(C936)),NOT(ISNUMBER(D936))),"INSTRUMENT SPECS MISSING",IF(OR(C936&lt;=0,D936&lt;=0),"INSTRUMENT SPECS MISSING",IF(NOT(ISNUMBER(Journal!$E936)),"ENTRY MISSING",IF(NOT(ISNUMBER(Journal!$F936)),"SL MISSING",IF(Journal!$F936=Journal!$E936,"SL = ENTRY",IF(G936=0,"DIRECTION MISSING",IF(G936*(Journal!$E936-Journal!$F936)&lt;=0,"SL WRONG SIDE",IF(NOT(AND(ISNUMBER(Journal!$L936),Journal!$L936&gt;0)),IF(TRUE,"LOTS MISSING","RISK MISSING"),"")))))))))))</f>
        <v>0</v>
      </c>
      <c r="J936">
        <f>IF(NOT(A936),"",IF(I936&lt;&gt;"",I936,IF(AND(ISNUMBER(Journal!$G936),G936*(Journal!$G936-Journal!$E936)&lt;=0),"TP1 WRONG SIDE",IF(AND(ISNUMBER(Journal!$H936),G936*(Journal!$H936-Journal!$E936)&lt;=0),"TP2 WRONG SIDE",IF(AND(ISNUMBER(Journal!$I936),G936*(Journal!$I936-Journal!$E936)&lt;=0),"TP3 WRONG SIDE",IF(Journal!$K936="","OPEN",IF(AND(Journal!$M936&lt;&gt;"",OR(NOT(ISNUMBER(Journal!$M936)),Journal!$M936&lt;=0,Journal!$M936&gt;=1)),"TP1 % INVALID",IF(Journal!$K936="SL","OK",IF(Journal!$K936="TP",IF(ISNUMBER(Journal!$G936),"OK","TP1 MISSING"),IF(Journal!$K936="Manual exit",IF(ISNUMBER(Journal!$J936),"OK","MANUAL MISSING"),IF(Journal!$K936="TP1 + Breakeven",IF(ISNUMBER(Journal!$G936),"OK","TP1 MISSING"),IF(Journal!$K936="TP1 + Manual",IF(ISNUMBER(Journal!$G936),IF(ISNUMBER(Journal!$J936),"OK","MANUAL MISSING"),IF(ISNUMBER(Journal!$J936),"TP1 MISSING","TP1 &amp; MANUAL MISSING")),IF(Journal!$K936="Multiple TP",IF(ISNUMBER(Journal!$G936),IF(ISNUMBER(Journal!$H936),"OK","TP2 MISSING"),IF(ISNUMBER(Journal!$H936),"TP1 MISSING","TP1 &amp; TP2 MISSING")),"UNKNOWN OUTCOME")))))))))))))</f>
        <v>0</v>
      </c>
      <c r="K936">
        <f>J936="OK"</f>
        <v>0</v>
      </c>
      <c r="L936">
        <f>IF(ISNUMBER(Journal!$M936),Journal!$M936,0.5)</f>
        <v>0</v>
      </c>
      <c r="M936">
        <f>IF(NOT(K936),"",G936*IF(Journal!$K936="SL",Journal!$F936-Journal!$E936,IF(Journal!$K936="TP",Journal!$G936-Journal!$E936,IF(Journal!$K936="Manual exit",Journal!$J936-Journal!$E936,IF(Journal!$K936="TP1 + Breakeven",L936*(Journal!$G936-Journal!$E936),IF(Journal!$K936="TP1 + Manual",L936*(Journal!$G936-Journal!$E936)+(1-L936)*(Journal!$J936-Journal!$E936),(Journal!$G936+Journal!$H936+IF(ISNUMBER(Journal!$I936),Journal!$I936,0))/IF(ISNUMBER(Journal!$I936),3,2)-Journal!$E936))))))</f>
        <v>0</v>
      </c>
      <c r="N936">
        <f>IF(K936,Journal!$E936+G936*M936,"")</f>
        <v>0</v>
      </c>
      <c r="O936">
        <f>Q935</f>
        <v>0</v>
      </c>
      <c r="P936">
        <f>IF(OR(NOT(A936),I936&lt;&gt;""),"",Journal!$L936)</f>
        <v>0</v>
      </c>
      <c r="Q936">
        <f>O936+IF(K936,V936,0)</f>
        <v>0</v>
      </c>
      <c r="R936">
        <f>IF(P936="","",H936*P936*C936*D936)</f>
        <v>0</v>
      </c>
      <c r="S936">
        <f>IF(K936,M936*P936*C936*D936,"")</f>
        <v>0</v>
      </c>
      <c r="T936">
        <f>IF(K936,-IF(F936&gt;0,F936*Journal!$E936*P936*C936*D936,P936*E936),"")</f>
        <v>0</v>
      </c>
      <c r="U936">
        <f>IF(K936,IF(S936&gt;0,"W",IF(S936&lt;0,"L","B")),"")</f>
        <v>0</v>
      </c>
      <c r="V936">
        <f>IF(K936,S936+T936,"")</f>
        <v>0</v>
      </c>
      <c r="W936">
        <f>IF(K936,V936/O936,"")</f>
        <v>0</v>
      </c>
      <c r="X936">
        <f>IF(K936,M936/H936,"")</f>
        <v>0</v>
      </c>
      <c r="Y936">
        <f>IF(AND(OR(J936="OK",J936="OPEN"),ISNUMBER(Journal!$G936)),G936*(Journal!$G936-Journal!$E936)/H936,"")</f>
        <v>0</v>
      </c>
      <c r="Z936">
        <f>IF(AA936="","",IF(AND(ISNUMBER(Settings!$D$5),ISNUMBER(Settings!$E$5),IF(Settings!$D$5&lt;=Settings!$E$5,AND(AA936&gt;=Settings!$D$5,AA936&lt;Settings!$E$5),OR(AA936&gt;=Settings!$D$5,AA936&lt;Settings!$E$5))),Settings!$A$5,IF(AND(ISNUMBER(Settings!$D$6),ISNUMBER(Settings!$E$6),IF(Settings!$D$6&lt;=Settings!$E$6,AND(AA936&gt;=Settings!$D$6,AA936&lt;Settings!$E$6),OR(AA936&gt;=Settings!$D$6,AA936&lt;Settings!$E$6))),Settings!$A$6,IF(AND(ISNUMBER(Settings!$D$7),ISNUMBER(Settings!$E$7),IF(Settings!$D$7&lt;=Settings!$E$7,AND(AA936&gt;=Settings!$D$7,AA936&lt;Settings!$E$7),OR(AA936&gt;=Settings!$D$7,AA936&lt;Settings!$E$7))),Settings!$A$7,IF(AND(ISNUMBER(Settings!$D$8),ISNUMBER(Settings!$E$8),IF(Settings!$D$8&lt;=Settings!$E$8,AND(AA936&gt;=Settings!$D$8,AA936&lt;Settings!$E$8),OR(AA936&gt;=Settings!$D$8,AA936&lt;Settings!$E$8))),Settings!$A$8,IF(AND(ISNUMBER(Settings!$D$9),ISNUMBER(Settings!$E$9),IF(Settings!$D$9&lt;=Settings!$E$9,AND(AA936&gt;=Settings!$D$9,AA936&lt;Settings!$E$9),OR(AA936&gt;=Settings!$D$9,AA936&lt;Settings!$E$9))),Settings!$A$9,IF(AND(ISNUMBER(Settings!$D$10),ISNUMBER(Settings!$E$10),IF(Settings!$D$10&lt;=Settings!$E$10,AND(AA936&gt;=Settings!$D$10,AA936&lt;Settings!$E$10),OR(AA936&gt;=Settings!$D$10,AA936&lt;Settings!$E$10))),Settings!$A$10,"")))))))</f>
        <v>0</v>
      </c>
      <c r="AA936">
        <f>IF(AND(A936,ISNUMBER(Journal!$B936)),MOD(ROUND(MOD(Journal!$B936,1)*1440,0)-ROUND(Journal!$D$8*60,0),1440),"")</f>
        <v>0</v>
      </c>
      <c r="AB936">
        <f>IF(G936=1,"LONG",IF(G936=-1,"SHORT",""))</f>
        <v>0</v>
      </c>
      <c r="AC936">
        <f>AC935+IF(K936,1,0)</f>
        <v>0</v>
      </c>
      <c r="AD936">
        <f>IF(K936,AC936,"")</f>
        <v>0</v>
      </c>
      <c r="AE936">
        <f>J936="OPEN"</f>
        <v>0</v>
      </c>
      <c r="AF936">
        <f>AND(J936&lt;&gt;"",J936&lt;&gt;"OK",J936&lt;&gt;"OPEN")</f>
        <v>0</v>
      </c>
      <c r="AH936">
        <v>925</v>
      </c>
      <c r="AI936">
        <f>IF(AH936&gt;$AZ$11,"",IF(AH936=0,Journal!$D$3,INDEX($Q$11:$Q$1010,MATCH(AH936,$AD$11:$AD$1010,0))))</f>
        <v>0</v>
      </c>
      <c r="AJ936">
        <v>926</v>
      </c>
      <c r="AK936">
        <f>IF(AJ936&gt;$AZ$11,"",INDEX($P$11:$P$1010,MATCH(AJ936,$AD$11:$AD$1010,0)))</f>
        <v>0</v>
      </c>
    </row>
    <row r="937" spans="1:37">
      <c r="A937">
        <f>COUNTA(Journal!A937:M937)&gt;0</f>
        <v>0</v>
      </c>
      <c r="B937">
        <f>IF(Journal!$C937="",0,IFERROR(MATCH(Journal!$C937,Markets!$A$5:$A$154,0),0))</f>
        <v>0</v>
      </c>
      <c r="C937">
        <f>IF(B937&gt;0,INDEX(Markets!$C$5:$C$154,B937),"")</f>
        <v>0</v>
      </c>
      <c r="D937">
        <f>IF(B937&gt;0,INDEX(Markets!$F$5:$F$154,B937),"")</f>
        <v>0</v>
      </c>
      <c r="E937">
        <f>IF(B937&gt;0,IF(INDEX(Markets!$G$5:$G$154,B937)="",Journal!$D$4,INDEX(Markets!$G$5:$G$154,B937)),"")</f>
        <v>0</v>
      </c>
      <c r="F937">
        <f>IF(B937&gt;0,N(INDEX(Markets!$H$5:$H$154,B937)),0)</f>
        <v>0</v>
      </c>
      <c r="G937">
        <f>IF(Journal!$D937="LONG",1,IF(Journal!$D937="SHORT",-1,0))</f>
        <v>0</v>
      </c>
      <c r="H937">
        <f>IF(AND(ISNUMBER(Journal!$E937),ISNUMBER(Journal!$F937)),ABS(Journal!$E937-Journal!$F937),"")</f>
        <v>0</v>
      </c>
      <c r="I937">
        <f>IF(NOT(A937),"",IF(Journal!$C937="","INSTRUMENT MISSING",IF(B937=0,"UNKNOWN INSTRUMENT",IF(OR(NOT(ISNUMBER(C937)),NOT(ISNUMBER(D937))),"INSTRUMENT SPECS MISSING",IF(OR(C937&lt;=0,D937&lt;=0),"INSTRUMENT SPECS MISSING",IF(NOT(ISNUMBER(Journal!$E937)),"ENTRY MISSING",IF(NOT(ISNUMBER(Journal!$F937)),"SL MISSING",IF(Journal!$F937=Journal!$E937,"SL = ENTRY",IF(G937=0,"DIRECTION MISSING",IF(G937*(Journal!$E937-Journal!$F937)&lt;=0,"SL WRONG SIDE",IF(NOT(AND(ISNUMBER(Journal!$L937),Journal!$L937&gt;0)),IF(TRUE,"LOTS MISSING","RISK MISSING"),"")))))))))))</f>
        <v>0</v>
      </c>
      <c r="J937">
        <f>IF(NOT(A937),"",IF(I937&lt;&gt;"",I937,IF(AND(ISNUMBER(Journal!$G937),G937*(Journal!$G937-Journal!$E937)&lt;=0),"TP1 WRONG SIDE",IF(AND(ISNUMBER(Journal!$H937),G937*(Journal!$H937-Journal!$E937)&lt;=0),"TP2 WRONG SIDE",IF(AND(ISNUMBER(Journal!$I937),G937*(Journal!$I937-Journal!$E937)&lt;=0),"TP3 WRONG SIDE",IF(Journal!$K937="","OPEN",IF(AND(Journal!$M937&lt;&gt;"",OR(NOT(ISNUMBER(Journal!$M937)),Journal!$M937&lt;=0,Journal!$M937&gt;=1)),"TP1 % INVALID",IF(Journal!$K937="SL","OK",IF(Journal!$K937="TP",IF(ISNUMBER(Journal!$G937),"OK","TP1 MISSING"),IF(Journal!$K937="Manual exit",IF(ISNUMBER(Journal!$J937),"OK","MANUAL MISSING"),IF(Journal!$K937="TP1 + Breakeven",IF(ISNUMBER(Journal!$G937),"OK","TP1 MISSING"),IF(Journal!$K937="TP1 + Manual",IF(ISNUMBER(Journal!$G937),IF(ISNUMBER(Journal!$J937),"OK","MANUAL MISSING"),IF(ISNUMBER(Journal!$J937),"TP1 MISSING","TP1 &amp; MANUAL MISSING")),IF(Journal!$K937="Multiple TP",IF(ISNUMBER(Journal!$G937),IF(ISNUMBER(Journal!$H937),"OK","TP2 MISSING"),IF(ISNUMBER(Journal!$H937),"TP1 MISSING","TP1 &amp; TP2 MISSING")),"UNKNOWN OUTCOME")))))))))))))</f>
        <v>0</v>
      </c>
      <c r="K937">
        <f>J937="OK"</f>
        <v>0</v>
      </c>
      <c r="L937">
        <f>IF(ISNUMBER(Journal!$M937),Journal!$M937,0.5)</f>
        <v>0</v>
      </c>
      <c r="M937">
        <f>IF(NOT(K937),"",G937*IF(Journal!$K937="SL",Journal!$F937-Journal!$E937,IF(Journal!$K937="TP",Journal!$G937-Journal!$E937,IF(Journal!$K937="Manual exit",Journal!$J937-Journal!$E937,IF(Journal!$K937="TP1 + Breakeven",L937*(Journal!$G937-Journal!$E937),IF(Journal!$K937="TP1 + Manual",L937*(Journal!$G937-Journal!$E937)+(1-L937)*(Journal!$J937-Journal!$E937),(Journal!$G937+Journal!$H937+IF(ISNUMBER(Journal!$I937),Journal!$I937,0))/IF(ISNUMBER(Journal!$I937),3,2)-Journal!$E937))))))</f>
        <v>0</v>
      </c>
      <c r="N937">
        <f>IF(K937,Journal!$E937+G937*M937,"")</f>
        <v>0</v>
      </c>
      <c r="O937">
        <f>Q936</f>
        <v>0</v>
      </c>
      <c r="P937">
        <f>IF(OR(NOT(A937),I937&lt;&gt;""),"",Journal!$L937)</f>
        <v>0</v>
      </c>
      <c r="Q937">
        <f>O937+IF(K937,V937,0)</f>
        <v>0</v>
      </c>
      <c r="R937">
        <f>IF(P937="","",H937*P937*C937*D937)</f>
        <v>0</v>
      </c>
      <c r="S937">
        <f>IF(K937,M937*P937*C937*D937,"")</f>
        <v>0</v>
      </c>
      <c r="T937">
        <f>IF(K937,-IF(F937&gt;0,F937*Journal!$E937*P937*C937*D937,P937*E937),"")</f>
        <v>0</v>
      </c>
      <c r="U937">
        <f>IF(K937,IF(S937&gt;0,"W",IF(S937&lt;0,"L","B")),"")</f>
        <v>0</v>
      </c>
      <c r="V937">
        <f>IF(K937,S937+T937,"")</f>
        <v>0</v>
      </c>
      <c r="W937">
        <f>IF(K937,V937/O937,"")</f>
        <v>0</v>
      </c>
      <c r="X937">
        <f>IF(K937,M937/H937,"")</f>
        <v>0</v>
      </c>
      <c r="Y937">
        <f>IF(AND(OR(J937="OK",J937="OPEN"),ISNUMBER(Journal!$G937)),G937*(Journal!$G937-Journal!$E937)/H937,"")</f>
        <v>0</v>
      </c>
      <c r="Z937">
        <f>IF(AA937="","",IF(AND(ISNUMBER(Settings!$D$5),ISNUMBER(Settings!$E$5),IF(Settings!$D$5&lt;=Settings!$E$5,AND(AA937&gt;=Settings!$D$5,AA937&lt;Settings!$E$5),OR(AA937&gt;=Settings!$D$5,AA937&lt;Settings!$E$5))),Settings!$A$5,IF(AND(ISNUMBER(Settings!$D$6),ISNUMBER(Settings!$E$6),IF(Settings!$D$6&lt;=Settings!$E$6,AND(AA937&gt;=Settings!$D$6,AA937&lt;Settings!$E$6),OR(AA937&gt;=Settings!$D$6,AA937&lt;Settings!$E$6))),Settings!$A$6,IF(AND(ISNUMBER(Settings!$D$7),ISNUMBER(Settings!$E$7),IF(Settings!$D$7&lt;=Settings!$E$7,AND(AA937&gt;=Settings!$D$7,AA937&lt;Settings!$E$7),OR(AA937&gt;=Settings!$D$7,AA937&lt;Settings!$E$7))),Settings!$A$7,IF(AND(ISNUMBER(Settings!$D$8),ISNUMBER(Settings!$E$8),IF(Settings!$D$8&lt;=Settings!$E$8,AND(AA937&gt;=Settings!$D$8,AA937&lt;Settings!$E$8),OR(AA937&gt;=Settings!$D$8,AA937&lt;Settings!$E$8))),Settings!$A$8,IF(AND(ISNUMBER(Settings!$D$9),ISNUMBER(Settings!$E$9),IF(Settings!$D$9&lt;=Settings!$E$9,AND(AA937&gt;=Settings!$D$9,AA937&lt;Settings!$E$9),OR(AA937&gt;=Settings!$D$9,AA937&lt;Settings!$E$9))),Settings!$A$9,IF(AND(ISNUMBER(Settings!$D$10),ISNUMBER(Settings!$E$10),IF(Settings!$D$10&lt;=Settings!$E$10,AND(AA937&gt;=Settings!$D$10,AA937&lt;Settings!$E$10),OR(AA937&gt;=Settings!$D$10,AA937&lt;Settings!$E$10))),Settings!$A$10,"")))))))</f>
        <v>0</v>
      </c>
      <c r="AA937">
        <f>IF(AND(A937,ISNUMBER(Journal!$B937)),MOD(ROUND(MOD(Journal!$B937,1)*1440,0)-ROUND(Journal!$D$8*60,0),1440),"")</f>
        <v>0</v>
      </c>
      <c r="AB937">
        <f>IF(G937=1,"LONG",IF(G937=-1,"SHORT",""))</f>
        <v>0</v>
      </c>
      <c r="AC937">
        <f>AC936+IF(K937,1,0)</f>
        <v>0</v>
      </c>
      <c r="AD937">
        <f>IF(K937,AC937,"")</f>
        <v>0</v>
      </c>
      <c r="AE937">
        <f>J937="OPEN"</f>
        <v>0</v>
      </c>
      <c r="AF937">
        <f>AND(J937&lt;&gt;"",J937&lt;&gt;"OK",J937&lt;&gt;"OPEN")</f>
        <v>0</v>
      </c>
      <c r="AH937">
        <v>926</v>
      </c>
      <c r="AI937">
        <f>IF(AH937&gt;$AZ$11,"",IF(AH937=0,Journal!$D$3,INDEX($Q$11:$Q$1010,MATCH(AH937,$AD$11:$AD$1010,0))))</f>
        <v>0</v>
      </c>
      <c r="AJ937">
        <v>927</v>
      </c>
      <c r="AK937">
        <f>IF(AJ937&gt;$AZ$11,"",INDEX($P$11:$P$1010,MATCH(AJ937,$AD$11:$AD$1010,0)))</f>
        <v>0</v>
      </c>
    </row>
    <row r="938" spans="1:37">
      <c r="A938">
        <f>COUNTA(Journal!A938:M938)&gt;0</f>
        <v>0</v>
      </c>
      <c r="B938">
        <f>IF(Journal!$C938="",0,IFERROR(MATCH(Journal!$C938,Markets!$A$5:$A$154,0),0))</f>
        <v>0</v>
      </c>
      <c r="C938">
        <f>IF(B938&gt;0,INDEX(Markets!$C$5:$C$154,B938),"")</f>
        <v>0</v>
      </c>
      <c r="D938">
        <f>IF(B938&gt;0,INDEX(Markets!$F$5:$F$154,B938),"")</f>
        <v>0</v>
      </c>
      <c r="E938">
        <f>IF(B938&gt;0,IF(INDEX(Markets!$G$5:$G$154,B938)="",Journal!$D$4,INDEX(Markets!$G$5:$G$154,B938)),"")</f>
        <v>0</v>
      </c>
      <c r="F938">
        <f>IF(B938&gt;0,N(INDEX(Markets!$H$5:$H$154,B938)),0)</f>
        <v>0</v>
      </c>
      <c r="G938">
        <f>IF(Journal!$D938="LONG",1,IF(Journal!$D938="SHORT",-1,0))</f>
        <v>0</v>
      </c>
      <c r="H938">
        <f>IF(AND(ISNUMBER(Journal!$E938),ISNUMBER(Journal!$F938)),ABS(Journal!$E938-Journal!$F938),"")</f>
        <v>0</v>
      </c>
      <c r="I938">
        <f>IF(NOT(A938),"",IF(Journal!$C938="","INSTRUMENT MISSING",IF(B938=0,"UNKNOWN INSTRUMENT",IF(OR(NOT(ISNUMBER(C938)),NOT(ISNUMBER(D938))),"INSTRUMENT SPECS MISSING",IF(OR(C938&lt;=0,D938&lt;=0),"INSTRUMENT SPECS MISSING",IF(NOT(ISNUMBER(Journal!$E938)),"ENTRY MISSING",IF(NOT(ISNUMBER(Journal!$F938)),"SL MISSING",IF(Journal!$F938=Journal!$E938,"SL = ENTRY",IF(G938=0,"DIRECTION MISSING",IF(G938*(Journal!$E938-Journal!$F938)&lt;=0,"SL WRONG SIDE",IF(NOT(AND(ISNUMBER(Journal!$L938),Journal!$L938&gt;0)),IF(TRUE,"LOTS MISSING","RISK MISSING"),"")))))))))))</f>
        <v>0</v>
      </c>
      <c r="J938">
        <f>IF(NOT(A938),"",IF(I938&lt;&gt;"",I938,IF(AND(ISNUMBER(Journal!$G938),G938*(Journal!$G938-Journal!$E938)&lt;=0),"TP1 WRONG SIDE",IF(AND(ISNUMBER(Journal!$H938),G938*(Journal!$H938-Journal!$E938)&lt;=0),"TP2 WRONG SIDE",IF(AND(ISNUMBER(Journal!$I938),G938*(Journal!$I938-Journal!$E938)&lt;=0),"TP3 WRONG SIDE",IF(Journal!$K938="","OPEN",IF(AND(Journal!$M938&lt;&gt;"",OR(NOT(ISNUMBER(Journal!$M938)),Journal!$M938&lt;=0,Journal!$M938&gt;=1)),"TP1 % INVALID",IF(Journal!$K938="SL","OK",IF(Journal!$K938="TP",IF(ISNUMBER(Journal!$G938),"OK","TP1 MISSING"),IF(Journal!$K938="Manual exit",IF(ISNUMBER(Journal!$J938),"OK","MANUAL MISSING"),IF(Journal!$K938="TP1 + Breakeven",IF(ISNUMBER(Journal!$G938),"OK","TP1 MISSING"),IF(Journal!$K938="TP1 + Manual",IF(ISNUMBER(Journal!$G938),IF(ISNUMBER(Journal!$J938),"OK","MANUAL MISSING"),IF(ISNUMBER(Journal!$J938),"TP1 MISSING","TP1 &amp; MANUAL MISSING")),IF(Journal!$K938="Multiple TP",IF(ISNUMBER(Journal!$G938),IF(ISNUMBER(Journal!$H938),"OK","TP2 MISSING"),IF(ISNUMBER(Journal!$H938),"TP1 MISSING","TP1 &amp; TP2 MISSING")),"UNKNOWN OUTCOME")))))))))))))</f>
        <v>0</v>
      </c>
      <c r="K938">
        <f>J938="OK"</f>
        <v>0</v>
      </c>
      <c r="L938">
        <f>IF(ISNUMBER(Journal!$M938),Journal!$M938,0.5)</f>
        <v>0</v>
      </c>
      <c r="M938">
        <f>IF(NOT(K938),"",G938*IF(Journal!$K938="SL",Journal!$F938-Journal!$E938,IF(Journal!$K938="TP",Journal!$G938-Journal!$E938,IF(Journal!$K938="Manual exit",Journal!$J938-Journal!$E938,IF(Journal!$K938="TP1 + Breakeven",L938*(Journal!$G938-Journal!$E938),IF(Journal!$K938="TP1 + Manual",L938*(Journal!$G938-Journal!$E938)+(1-L938)*(Journal!$J938-Journal!$E938),(Journal!$G938+Journal!$H938+IF(ISNUMBER(Journal!$I938),Journal!$I938,0))/IF(ISNUMBER(Journal!$I938),3,2)-Journal!$E938))))))</f>
        <v>0</v>
      </c>
      <c r="N938">
        <f>IF(K938,Journal!$E938+G938*M938,"")</f>
        <v>0</v>
      </c>
      <c r="O938">
        <f>Q937</f>
        <v>0</v>
      </c>
      <c r="P938">
        <f>IF(OR(NOT(A938),I938&lt;&gt;""),"",Journal!$L938)</f>
        <v>0</v>
      </c>
      <c r="Q938">
        <f>O938+IF(K938,V938,0)</f>
        <v>0</v>
      </c>
      <c r="R938">
        <f>IF(P938="","",H938*P938*C938*D938)</f>
        <v>0</v>
      </c>
      <c r="S938">
        <f>IF(K938,M938*P938*C938*D938,"")</f>
        <v>0</v>
      </c>
      <c r="T938">
        <f>IF(K938,-IF(F938&gt;0,F938*Journal!$E938*P938*C938*D938,P938*E938),"")</f>
        <v>0</v>
      </c>
      <c r="U938">
        <f>IF(K938,IF(S938&gt;0,"W",IF(S938&lt;0,"L","B")),"")</f>
        <v>0</v>
      </c>
      <c r="V938">
        <f>IF(K938,S938+T938,"")</f>
        <v>0</v>
      </c>
      <c r="W938">
        <f>IF(K938,V938/O938,"")</f>
        <v>0</v>
      </c>
      <c r="X938">
        <f>IF(K938,M938/H938,"")</f>
        <v>0</v>
      </c>
      <c r="Y938">
        <f>IF(AND(OR(J938="OK",J938="OPEN"),ISNUMBER(Journal!$G938)),G938*(Journal!$G938-Journal!$E938)/H938,"")</f>
        <v>0</v>
      </c>
      <c r="Z938">
        <f>IF(AA938="","",IF(AND(ISNUMBER(Settings!$D$5),ISNUMBER(Settings!$E$5),IF(Settings!$D$5&lt;=Settings!$E$5,AND(AA938&gt;=Settings!$D$5,AA938&lt;Settings!$E$5),OR(AA938&gt;=Settings!$D$5,AA938&lt;Settings!$E$5))),Settings!$A$5,IF(AND(ISNUMBER(Settings!$D$6),ISNUMBER(Settings!$E$6),IF(Settings!$D$6&lt;=Settings!$E$6,AND(AA938&gt;=Settings!$D$6,AA938&lt;Settings!$E$6),OR(AA938&gt;=Settings!$D$6,AA938&lt;Settings!$E$6))),Settings!$A$6,IF(AND(ISNUMBER(Settings!$D$7),ISNUMBER(Settings!$E$7),IF(Settings!$D$7&lt;=Settings!$E$7,AND(AA938&gt;=Settings!$D$7,AA938&lt;Settings!$E$7),OR(AA938&gt;=Settings!$D$7,AA938&lt;Settings!$E$7))),Settings!$A$7,IF(AND(ISNUMBER(Settings!$D$8),ISNUMBER(Settings!$E$8),IF(Settings!$D$8&lt;=Settings!$E$8,AND(AA938&gt;=Settings!$D$8,AA938&lt;Settings!$E$8),OR(AA938&gt;=Settings!$D$8,AA938&lt;Settings!$E$8))),Settings!$A$8,IF(AND(ISNUMBER(Settings!$D$9),ISNUMBER(Settings!$E$9),IF(Settings!$D$9&lt;=Settings!$E$9,AND(AA938&gt;=Settings!$D$9,AA938&lt;Settings!$E$9),OR(AA938&gt;=Settings!$D$9,AA938&lt;Settings!$E$9))),Settings!$A$9,IF(AND(ISNUMBER(Settings!$D$10),ISNUMBER(Settings!$E$10),IF(Settings!$D$10&lt;=Settings!$E$10,AND(AA938&gt;=Settings!$D$10,AA938&lt;Settings!$E$10),OR(AA938&gt;=Settings!$D$10,AA938&lt;Settings!$E$10))),Settings!$A$10,"")))))))</f>
        <v>0</v>
      </c>
      <c r="AA938">
        <f>IF(AND(A938,ISNUMBER(Journal!$B938)),MOD(ROUND(MOD(Journal!$B938,1)*1440,0)-ROUND(Journal!$D$8*60,0),1440),"")</f>
        <v>0</v>
      </c>
      <c r="AB938">
        <f>IF(G938=1,"LONG",IF(G938=-1,"SHORT",""))</f>
        <v>0</v>
      </c>
      <c r="AC938">
        <f>AC937+IF(K938,1,0)</f>
        <v>0</v>
      </c>
      <c r="AD938">
        <f>IF(K938,AC938,"")</f>
        <v>0</v>
      </c>
      <c r="AE938">
        <f>J938="OPEN"</f>
        <v>0</v>
      </c>
      <c r="AF938">
        <f>AND(J938&lt;&gt;"",J938&lt;&gt;"OK",J938&lt;&gt;"OPEN")</f>
        <v>0</v>
      </c>
      <c r="AH938">
        <v>927</v>
      </c>
      <c r="AI938">
        <f>IF(AH938&gt;$AZ$11,"",IF(AH938=0,Journal!$D$3,INDEX($Q$11:$Q$1010,MATCH(AH938,$AD$11:$AD$1010,0))))</f>
        <v>0</v>
      </c>
      <c r="AJ938">
        <v>928</v>
      </c>
      <c r="AK938">
        <f>IF(AJ938&gt;$AZ$11,"",INDEX($P$11:$P$1010,MATCH(AJ938,$AD$11:$AD$1010,0)))</f>
        <v>0</v>
      </c>
    </row>
    <row r="939" spans="1:37">
      <c r="A939">
        <f>COUNTA(Journal!A939:M939)&gt;0</f>
        <v>0</v>
      </c>
      <c r="B939">
        <f>IF(Journal!$C939="",0,IFERROR(MATCH(Journal!$C939,Markets!$A$5:$A$154,0),0))</f>
        <v>0</v>
      </c>
      <c r="C939">
        <f>IF(B939&gt;0,INDEX(Markets!$C$5:$C$154,B939),"")</f>
        <v>0</v>
      </c>
      <c r="D939">
        <f>IF(B939&gt;0,INDEX(Markets!$F$5:$F$154,B939),"")</f>
        <v>0</v>
      </c>
      <c r="E939">
        <f>IF(B939&gt;0,IF(INDEX(Markets!$G$5:$G$154,B939)="",Journal!$D$4,INDEX(Markets!$G$5:$G$154,B939)),"")</f>
        <v>0</v>
      </c>
      <c r="F939">
        <f>IF(B939&gt;0,N(INDEX(Markets!$H$5:$H$154,B939)),0)</f>
        <v>0</v>
      </c>
      <c r="G939">
        <f>IF(Journal!$D939="LONG",1,IF(Journal!$D939="SHORT",-1,0))</f>
        <v>0</v>
      </c>
      <c r="H939">
        <f>IF(AND(ISNUMBER(Journal!$E939),ISNUMBER(Journal!$F939)),ABS(Journal!$E939-Journal!$F939),"")</f>
        <v>0</v>
      </c>
      <c r="I939">
        <f>IF(NOT(A939),"",IF(Journal!$C939="","INSTRUMENT MISSING",IF(B939=0,"UNKNOWN INSTRUMENT",IF(OR(NOT(ISNUMBER(C939)),NOT(ISNUMBER(D939))),"INSTRUMENT SPECS MISSING",IF(OR(C939&lt;=0,D939&lt;=0),"INSTRUMENT SPECS MISSING",IF(NOT(ISNUMBER(Journal!$E939)),"ENTRY MISSING",IF(NOT(ISNUMBER(Journal!$F939)),"SL MISSING",IF(Journal!$F939=Journal!$E939,"SL = ENTRY",IF(G939=0,"DIRECTION MISSING",IF(G939*(Journal!$E939-Journal!$F939)&lt;=0,"SL WRONG SIDE",IF(NOT(AND(ISNUMBER(Journal!$L939),Journal!$L939&gt;0)),IF(TRUE,"LOTS MISSING","RISK MISSING"),"")))))))))))</f>
        <v>0</v>
      </c>
      <c r="J939">
        <f>IF(NOT(A939),"",IF(I939&lt;&gt;"",I939,IF(AND(ISNUMBER(Journal!$G939),G939*(Journal!$G939-Journal!$E939)&lt;=0),"TP1 WRONG SIDE",IF(AND(ISNUMBER(Journal!$H939),G939*(Journal!$H939-Journal!$E939)&lt;=0),"TP2 WRONG SIDE",IF(AND(ISNUMBER(Journal!$I939),G939*(Journal!$I939-Journal!$E939)&lt;=0),"TP3 WRONG SIDE",IF(Journal!$K939="","OPEN",IF(AND(Journal!$M939&lt;&gt;"",OR(NOT(ISNUMBER(Journal!$M939)),Journal!$M939&lt;=0,Journal!$M939&gt;=1)),"TP1 % INVALID",IF(Journal!$K939="SL","OK",IF(Journal!$K939="TP",IF(ISNUMBER(Journal!$G939),"OK","TP1 MISSING"),IF(Journal!$K939="Manual exit",IF(ISNUMBER(Journal!$J939),"OK","MANUAL MISSING"),IF(Journal!$K939="TP1 + Breakeven",IF(ISNUMBER(Journal!$G939),"OK","TP1 MISSING"),IF(Journal!$K939="TP1 + Manual",IF(ISNUMBER(Journal!$G939),IF(ISNUMBER(Journal!$J939),"OK","MANUAL MISSING"),IF(ISNUMBER(Journal!$J939),"TP1 MISSING","TP1 &amp; MANUAL MISSING")),IF(Journal!$K939="Multiple TP",IF(ISNUMBER(Journal!$G939),IF(ISNUMBER(Journal!$H939),"OK","TP2 MISSING"),IF(ISNUMBER(Journal!$H939),"TP1 MISSING","TP1 &amp; TP2 MISSING")),"UNKNOWN OUTCOME")))))))))))))</f>
        <v>0</v>
      </c>
      <c r="K939">
        <f>J939="OK"</f>
        <v>0</v>
      </c>
      <c r="L939">
        <f>IF(ISNUMBER(Journal!$M939),Journal!$M939,0.5)</f>
        <v>0</v>
      </c>
      <c r="M939">
        <f>IF(NOT(K939),"",G939*IF(Journal!$K939="SL",Journal!$F939-Journal!$E939,IF(Journal!$K939="TP",Journal!$G939-Journal!$E939,IF(Journal!$K939="Manual exit",Journal!$J939-Journal!$E939,IF(Journal!$K939="TP1 + Breakeven",L939*(Journal!$G939-Journal!$E939),IF(Journal!$K939="TP1 + Manual",L939*(Journal!$G939-Journal!$E939)+(1-L939)*(Journal!$J939-Journal!$E939),(Journal!$G939+Journal!$H939+IF(ISNUMBER(Journal!$I939),Journal!$I939,0))/IF(ISNUMBER(Journal!$I939),3,2)-Journal!$E939))))))</f>
        <v>0</v>
      </c>
      <c r="N939">
        <f>IF(K939,Journal!$E939+G939*M939,"")</f>
        <v>0</v>
      </c>
      <c r="O939">
        <f>Q938</f>
        <v>0</v>
      </c>
      <c r="P939">
        <f>IF(OR(NOT(A939),I939&lt;&gt;""),"",Journal!$L939)</f>
        <v>0</v>
      </c>
      <c r="Q939">
        <f>O939+IF(K939,V939,0)</f>
        <v>0</v>
      </c>
      <c r="R939">
        <f>IF(P939="","",H939*P939*C939*D939)</f>
        <v>0</v>
      </c>
      <c r="S939">
        <f>IF(K939,M939*P939*C939*D939,"")</f>
        <v>0</v>
      </c>
      <c r="T939">
        <f>IF(K939,-IF(F939&gt;0,F939*Journal!$E939*P939*C939*D939,P939*E939),"")</f>
        <v>0</v>
      </c>
      <c r="U939">
        <f>IF(K939,IF(S939&gt;0,"W",IF(S939&lt;0,"L","B")),"")</f>
        <v>0</v>
      </c>
      <c r="V939">
        <f>IF(K939,S939+T939,"")</f>
        <v>0</v>
      </c>
      <c r="W939">
        <f>IF(K939,V939/O939,"")</f>
        <v>0</v>
      </c>
      <c r="X939">
        <f>IF(K939,M939/H939,"")</f>
        <v>0</v>
      </c>
      <c r="Y939">
        <f>IF(AND(OR(J939="OK",J939="OPEN"),ISNUMBER(Journal!$G939)),G939*(Journal!$G939-Journal!$E939)/H939,"")</f>
        <v>0</v>
      </c>
      <c r="Z939">
        <f>IF(AA939="","",IF(AND(ISNUMBER(Settings!$D$5),ISNUMBER(Settings!$E$5),IF(Settings!$D$5&lt;=Settings!$E$5,AND(AA939&gt;=Settings!$D$5,AA939&lt;Settings!$E$5),OR(AA939&gt;=Settings!$D$5,AA939&lt;Settings!$E$5))),Settings!$A$5,IF(AND(ISNUMBER(Settings!$D$6),ISNUMBER(Settings!$E$6),IF(Settings!$D$6&lt;=Settings!$E$6,AND(AA939&gt;=Settings!$D$6,AA939&lt;Settings!$E$6),OR(AA939&gt;=Settings!$D$6,AA939&lt;Settings!$E$6))),Settings!$A$6,IF(AND(ISNUMBER(Settings!$D$7),ISNUMBER(Settings!$E$7),IF(Settings!$D$7&lt;=Settings!$E$7,AND(AA939&gt;=Settings!$D$7,AA939&lt;Settings!$E$7),OR(AA939&gt;=Settings!$D$7,AA939&lt;Settings!$E$7))),Settings!$A$7,IF(AND(ISNUMBER(Settings!$D$8),ISNUMBER(Settings!$E$8),IF(Settings!$D$8&lt;=Settings!$E$8,AND(AA939&gt;=Settings!$D$8,AA939&lt;Settings!$E$8),OR(AA939&gt;=Settings!$D$8,AA939&lt;Settings!$E$8))),Settings!$A$8,IF(AND(ISNUMBER(Settings!$D$9),ISNUMBER(Settings!$E$9),IF(Settings!$D$9&lt;=Settings!$E$9,AND(AA939&gt;=Settings!$D$9,AA939&lt;Settings!$E$9),OR(AA939&gt;=Settings!$D$9,AA939&lt;Settings!$E$9))),Settings!$A$9,IF(AND(ISNUMBER(Settings!$D$10),ISNUMBER(Settings!$E$10),IF(Settings!$D$10&lt;=Settings!$E$10,AND(AA939&gt;=Settings!$D$10,AA939&lt;Settings!$E$10),OR(AA939&gt;=Settings!$D$10,AA939&lt;Settings!$E$10))),Settings!$A$10,"")))))))</f>
        <v>0</v>
      </c>
      <c r="AA939">
        <f>IF(AND(A939,ISNUMBER(Journal!$B939)),MOD(ROUND(MOD(Journal!$B939,1)*1440,0)-ROUND(Journal!$D$8*60,0),1440),"")</f>
        <v>0</v>
      </c>
      <c r="AB939">
        <f>IF(G939=1,"LONG",IF(G939=-1,"SHORT",""))</f>
        <v>0</v>
      </c>
      <c r="AC939">
        <f>AC938+IF(K939,1,0)</f>
        <v>0</v>
      </c>
      <c r="AD939">
        <f>IF(K939,AC939,"")</f>
        <v>0</v>
      </c>
      <c r="AE939">
        <f>J939="OPEN"</f>
        <v>0</v>
      </c>
      <c r="AF939">
        <f>AND(J939&lt;&gt;"",J939&lt;&gt;"OK",J939&lt;&gt;"OPEN")</f>
        <v>0</v>
      </c>
      <c r="AH939">
        <v>928</v>
      </c>
      <c r="AI939">
        <f>IF(AH939&gt;$AZ$11,"",IF(AH939=0,Journal!$D$3,INDEX($Q$11:$Q$1010,MATCH(AH939,$AD$11:$AD$1010,0))))</f>
        <v>0</v>
      </c>
      <c r="AJ939">
        <v>929</v>
      </c>
      <c r="AK939">
        <f>IF(AJ939&gt;$AZ$11,"",INDEX($P$11:$P$1010,MATCH(AJ939,$AD$11:$AD$1010,0)))</f>
        <v>0</v>
      </c>
    </row>
    <row r="940" spans="1:37">
      <c r="A940">
        <f>COUNTA(Journal!A940:M940)&gt;0</f>
        <v>0</v>
      </c>
      <c r="B940">
        <f>IF(Journal!$C940="",0,IFERROR(MATCH(Journal!$C940,Markets!$A$5:$A$154,0),0))</f>
        <v>0</v>
      </c>
      <c r="C940">
        <f>IF(B940&gt;0,INDEX(Markets!$C$5:$C$154,B940),"")</f>
        <v>0</v>
      </c>
      <c r="D940">
        <f>IF(B940&gt;0,INDEX(Markets!$F$5:$F$154,B940),"")</f>
        <v>0</v>
      </c>
      <c r="E940">
        <f>IF(B940&gt;0,IF(INDEX(Markets!$G$5:$G$154,B940)="",Journal!$D$4,INDEX(Markets!$G$5:$G$154,B940)),"")</f>
        <v>0</v>
      </c>
      <c r="F940">
        <f>IF(B940&gt;0,N(INDEX(Markets!$H$5:$H$154,B940)),0)</f>
        <v>0</v>
      </c>
      <c r="G940">
        <f>IF(Journal!$D940="LONG",1,IF(Journal!$D940="SHORT",-1,0))</f>
        <v>0</v>
      </c>
      <c r="H940">
        <f>IF(AND(ISNUMBER(Journal!$E940),ISNUMBER(Journal!$F940)),ABS(Journal!$E940-Journal!$F940),"")</f>
        <v>0</v>
      </c>
      <c r="I940">
        <f>IF(NOT(A940),"",IF(Journal!$C940="","INSTRUMENT MISSING",IF(B940=0,"UNKNOWN INSTRUMENT",IF(OR(NOT(ISNUMBER(C940)),NOT(ISNUMBER(D940))),"INSTRUMENT SPECS MISSING",IF(OR(C940&lt;=0,D940&lt;=0),"INSTRUMENT SPECS MISSING",IF(NOT(ISNUMBER(Journal!$E940)),"ENTRY MISSING",IF(NOT(ISNUMBER(Journal!$F940)),"SL MISSING",IF(Journal!$F940=Journal!$E940,"SL = ENTRY",IF(G940=0,"DIRECTION MISSING",IF(G940*(Journal!$E940-Journal!$F940)&lt;=0,"SL WRONG SIDE",IF(NOT(AND(ISNUMBER(Journal!$L940),Journal!$L940&gt;0)),IF(TRUE,"LOTS MISSING","RISK MISSING"),"")))))))))))</f>
        <v>0</v>
      </c>
      <c r="J940">
        <f>IF(NOT(A940),"",IF(I940&lt;&gt;"",I940,IF(AND(ISNUMBER(Journal!$G940),G940*(Journal!$G940-Journal!$E940)&lt;=0),"TP1 WRONG SIDE",IF(AND(ISNUMBER(Journal!$H940),G940*(Journal!$H940-Journal!$E940)&lt;=0),"TP2 WRONG SIDE",IF(AND(ISNUMBER(Journal!$I940),G940*(Journal!$I940-Journal!$E940)&lt;=0),"TP3 WRONG SIDE",IF(Journal!$K940="","OPEN",IF(AND(Journal!$M940&lt;&gt;"",OR(NOT(ISNUMBER(Journal!$M940)),Journal!$M940&lt;=0,Journal!$M940&gt;=1)),"TP1 % INVALID",IF(Journal!$K940="SL","OK",IF(Journal!$K940="TP",IF(ISNUMBER(Journal!$G940),"OK","TP1 MISSING"),IF(Journal!$K940="Manual exit",IF(ISNUMBER(Journal!$J940),"OK","MANUAL MISSING"),IF(Journal!$K940="TP1 + Breakeven",IF(ISNUMBER(Journal!$G940),"OK","TP1 MISSING"),IF(Journal!$K940="TP1 + Manual",IF(ISNUMBER(Journal!$G940),IF(ISNUMBER(Journal!$J940),"OK","MANUAL MISSING"),IF(ISNUMBER(Journal!$J940),"TP1 MISSING","TP1 &amp; MANUAL MISSING")),IF(Journal!$K940="Multiple TP",IF(ISNUMBER(Journal!$G940),IF(ISNUMBER(Journal!$H940),"OK","TP2 MISSING"),IF(ISNUMBER(Journal!$H940),"TP1 MISSING","TP1 &amp; TP2 MISSING")),"UNKNOWN OUTCOME")))))))))))))</f>
        <v>0</v>
      </c>
      <c r="K940">
        <f>J940="OK"</f>
        <v>0</v>
      </c>
      <c r="L940">
        <f>IF(ISNUMBER(Journal!$M940),Journal!$M940,0.5)</f>
        <v>0</v>
      </c>
      <c r="M940">
        <f>IF(NOT(K940),"",G940*IF(Journal!$K940="SL",Journal!$F940-Journal!$E940,IF(Journal!$K940="TP",Journal!$G940-Journal!$E940,IF(Journal!$K940="Manual exit",Journal!$J940-Journal!$E940,IF(Journal!$K940="TP1 + Breakeven",L940*(Journal!$G940-Journal!$E940),IF(Journal!$K940="TP1 + Manual",L940*(Journal!$G940-Journal!$E940)+(1-L940)*(Journal!$J940-Journal!$E940),(Journal!$G940+Journal!$H940+IF(ISNUMBER(Journal!$I940),Journal!$I940,0))/IF(ISNUMBER(Journal!$I940),3,2)-Journal!$E940))))))</f>
        <v>0</v>
      </c>
      <c r="N940">
        <f>IF(K940,Journal!$E940+G940*M940,"")</f>
        <v>0</v>
      </c>
      <c r="O940">
        <f>Q939</f>
        <v>0</v>
      </c>
      <c r="P940">
        <f>IF(OR(NOT(A940),I940&lt;&gt;""),"",Journal!$L940)</f>
        <v>0</v>
      </c>
      <c r="Q940">
        <f>O940+IF(K940,V940,0)</f>
        <v>0</v>
      </c>
      <c r="R940">
        <f>IF(P940="","",H940*P940*C940*D940)</f>
        <v>0</v>
      </c>
      <c r="S940">
        <f>IF(K940,M940*P940*C940*D940,"")</f>
        <v>0</v>
      </c>
      <c r="T940">
        <f>IF(K940,-IF(F940&gt;0,F940*Journal!$E940*P940*C940*D940,P940*E940),"")</f>
        <v>0</v>
      </c>
      <c r="U940">
        <f>IF(K940,IF(S940&gt;0,"W",IF(S940&lt;0,"L","B")),"")</f>
        <v>0</v>
      </c>
      <c r="V940">
        <f>IF(K940,S940+T940,"")</f>
        <v>0</v>
      </c>
      <c r="W940">
        <f>IF(K940,V940/O940,"")</f>
        <v>0</v>
      </c>
      <c r="X940">
        <f>IF(K940,M940/H940,"")</f>
        <v>0</v>
      </c>
      <c r="Y940">
        <f>IF(AND(OR(J940="OK",J940="OPEN"),ISNUMBER(Journal!$G940)),G940*(Journal!$G940-Journal!$E940)/H940,"")</f>
        <v>0</v>
      </c>
      <c r="Z940">
        <f>IF(AA940="","",IF(AND(ISNUMBER(Settings!$D$5),ISNUMBER(Settings!$E$5),IF(Settings!$D$5&lt;=Settings!$E$5,AND(AA940&gt;=Settings!$D$5,AA940&lt;Settings!$E$5),OR(AA940&gt;=Settings!$D$5,AA940&lt;Settings!$E$5))),Settings!$A$5,IF(AND(ISNUMBER(Settings!$D$6),ISNUMBER(Settings!$E$6),IF(Settings!$D$6&lt;=Settings!$E$6,AND(AA940&gt;=Settings!$D$6,AA940&lt;Settings!$E$6),OR(AA940&gt;=Settings!$D$6,AA940&lt;Settings!$E$6))),Settings!$A$6,IF(AND(ISNUMBER(Settings!$D$7),ISNUMBER(Settings!$E$7),IF(Settings!$D$7&lt;=Settings!$E$7,AND(AA940&gt;=Settings!$D$7,AA940&lt;Settings!$E$7),OR(AA940&gt;=Settings!$D$7,AA940&lt;Settings!$E$7))),Settings!$A$7,IF(AND(ISNUMBER(Settings!$D$8),ISNUMBER(Settings!$E$8),IF(Settings!$D$8&lt;=Settings!$E$8,AND(AA940&gt;=Settings!$D$8,AA940&lt;Settings!$E$8),OR(AA940&gt;=Settings!$D$8,AA940&lt;Settings!$E$8))),Settings!$A$8,IF(AND(ISNUMBER(Settings!$D$9),ISNUMBER(Settings!$E$9),IF(Settings!$D$9&lt;=Settings!$E$9,AND(AA940&gt;=Settings!$D$9,AA940&lt;Settings!$E$9),OR(AA940&gt;=Settings!$D$9,AA940&lt;Settings!$E$9))),Settings!$A$9,IF(AND(ISNUMBER(Settings!$D$10),ISNUMBER(Settings!$E$10),IF(Settings!$D$10&lt;=Settings!$E$10,AND(AA940&gt;=Settings!$D$10,AA940&lt;Settings!$E$10),OR(AA940&gt;=Settings!$D$10,AA940&lt;Settings!$E$10))),Settings!$A$10,"")))))))</f>
        <v>0</v>
      </c>
      <c r="AA940">
        <f>IF(AND(A940,ISNUMBER(Journal!$B940)),MOD(ROUND(MOD(Journal!$B940,1)*1440,0)-ROUND(Journal!$D$8*60,0),1440),"")</f>
        <v>0</v>
      </c>
      <c r="AB940">
        <f>IF(G940=1,"LONG",IF(G940=-1,"SHORT",""))</f>
        <v>0</v>
      </c>
      <c r="AC940">
        <f>AC939+IF(K940,1,0)</f>
        <v>0</v>
      </c>
      <c r="AD940">
        <f>IF(K940,AC940,"")</f>
        <v>0</v>
      </c>
      <c r="AE940">
        <f>J940="OPEN"</f>
        <v>0</v>
      </c>
      <c r="AF940">
        <f>AND(J940&lt;&gt;"",J940&lt;&gt;"OK",J940&lt;&gt;"OPEN")</f>
        <v>0</v>
      </c>
      <c r="AH940">
        <v>929</v>
      </c>
      <c r="AI940">
        <f>IF(AH940&gt;$AZ$11,"",IF(AH940=0,Journal!$D$3,INDEX($Q$11:$Q$1010,MATCH(AH940,$AD$11:$AD$1010,0))))</f>
        <v>0</v>
      </c>
      <c r="AJ940">
        <v>930</v>
      </c>
      <c r="AK940">
        <f>IF(AJ940&gt;$AZ$11,"",INDEX($P$11:$P$1010,MATCH(AJ940,$AD$11:$AD$1010,0)))</f>
        <v>0</v>
      </c>
    </row>
    <row r="941" spans="1:37">
      <c r="A941">
        <f>COUNTA(Journal!A941:M941)&gt;0</f>
        <v>0</v>
      </c>
      <c r="B941">
        <f>IF(Journal!$C941="",0,IFERROR(MATCH(Journal!$C941,Markets!$A$5:$A$154,0),0))</f>
        <v>0</v>
      </c>
      <c r="C941">
        <f>IF(B941&gt;0,INDEX(Markets!$C$5:$C$154,B941),"")</f>
        <v>0</v>
      </c>
      <c r="D941">
        <f>IF(B941&gt;0,INDEX(Markets!$F$5:$F$154,B941),"")</f>
        <v>0</v>
      </c>
      <c r="E941">
        <f>IF(B941&gt;0,IF(INDEX(Markets!$G$5:$G$154,B941)="",Journal!$D$4,INDEX(Markets!$G$5:$G$154,B941)),"")</f>
        <v>0</v>
      </c>
      <c r="F941">
        <f>IF(B941&gt;0,N(INDEX(Markets!$H$5:$H$154,B941)),0)</f>
        <v>0</v>
      </c>
      <c r="G941">
        <f>IF(Journal!$D941="LONG",1,IF(Journal!$D941="SHORT",-1,0))</f>
        <v>0</v>
      </c>
      <c r="H941">
        <f>IF(AND(ISNUMBER(Journal!$E941),ISNUMBER(Journal!$F941)),ABS(Journal!$E941-Journal!$F941),"")</f>
        <v>0</v>
      </c>
      <c r="I941">
        <f>IF(NOT(A941),"",IF(Journal!$C941="","INSTRUMENT MISSING",IF(B941=0,"UNKNOWN INSTRUMENT",IF(OR(NOT(ISNUMBER(C941)),NOT(ISNUMBER(D941))),"INSTRUMENT SPECS MISSING",IF(OR(C941&lt;=0,D941&lt;=0),"INSTRUMENT SPECS MISSING",IF(NOT(ISNUMBER(Journal!$E941)),"ENTRY MISSING",IF(NOT(ISNUMBER(Journal!$F941)),"SL MISSING",IF(Journal!$F941=Journal!$E941,"SL = ENTRY",IF(G941=0,"DIRECTION MISSING",IF(G941*(Journal!$E941-Journal!$F941)&lt;=0,"SL WRONG SIDE",IF(NOT(AND(ISNUMBER(Journal!$L941),Journal!$L941&gt;0)),IF(TRUE,"LOTS MISSING","RISK MISSING"),"")))))))))))</f>
        <v>0</v>
      </c>
      <c r="J941">
        <f>IF(NOT(A941),"",IF(I941&lt;&gt;"",I941,IF(AND(ISNUMBER(Journal!$G941),G941*(Journal!$G941-Journal!$E941)&lt;=0),"TP1 WRONG SIDE",IF(AND(ISNUMBER(Journal!$H941),G941*(Journal!$H941-Journal!$E941)&lt;=0),"TP2 WRONG SIDE",IF(AND(ISNUMBER(Journal!$I941),G941*(Journal!$I941-Journal!$E941)&lt;=0),"TP3 WRONG SIDE",IF(Journal!$K941="","OPEN",IF(AND(Journal!$M941&lt;&gt;"",OR(NOT(ISNUMBER(Journal!$M941)),Journal!$M941&lt;=0,Journal!$M941&gt;=1)),"TP1 % INVALID",IF(Journal!$K941="SL","OK",IF(Journal!$K941="TP",IF(ISNUMBER(Journal!$G941),"OK","TP1 MISSING"),IF(Journal!$K941="Manual exit",IF(ISNUMBER(Journal!$J941),"OK","MANUAL MISSING"),IF(Journal!$K941="TP1 + Breakeven",IF(ISNUMBER(Journal!$G941),"OK","TP1 MISSING"),IF(Journal!$K941="TP1 + Manual",IF(ISNUMBER(Journal!$G941),IF(ISNUMBER(Journal!$J941),"OK","MANUAL MISSING"),IF(ISNUMBER(Journal!$J941),"TP1 MISSING","TP1 &amp; MANUAL MISSING")),IF(Journal!$K941="Multiple TP",IF(ISNUMBER(Journal!$G941),IF(ISNUMBER(Journal!$H941),"OK","TP2 MISSING"),IF(ISNUMBER(Journal!$H941),"TP1 MISSING","TP1 &amp; TP2 MISSING")),"UNKNOWN OUTCOME")))))))))))))</f>
        <v>0</v>
      </c>
      <c r="K941">
        <f>J941="OK"</f>
        <v>0</v>
      </c>
      <c r="L941">
        <f>IF(ISNUMBER(Journal!$M941),Journal!$M941,0.5)</f>
        <v>0</v>
      </c>
      <c r="M941">
        <f>IF(NOT(K941),"",G941*IF(Journal!$K941="SL",Journal!$F941-Journal!$E941,IF(Journal!$K941="TP",Journal!$G941-Journal!$E941,IF(Journal!$K941="Manual exit",Journal!$J941-Journal!$E941,IF(Journal!$K941="TP1 + Breakeven",L941*(Journal!$G941-Journal!$E941),IF(Journal!$K941="TP1 + Manual",L941*(Journal!$G941-Journal!$E941)+(1-L941)*(Journal!$J941-Journal!$E941),(Journal!$G941+Journal!$H941+IF(ISNUMBER(Journal!$I941),Journal!$I941,0))/IF(ISNUMBER(Journal!$I941),3,2)-Journal!$E941))))))</f>
        <v>0</v>
      </c>
      <c r="N941">
        <f>IF(K941,Journal!$E941+G941*M941,"")</f>
        <v>0</v>
      </c>
      <c r="O941">
        <f>Q940</f>
        <v>0</v>
      </c>
      <c r="P941">
        <f>IF(OR(NOT(A941),I941&lt;&gt;""),"",Journal!$L941)</f>
        <v>0</v>
      </c>
      <c r="Q941">
        <f>O941+IF(K941,V941,0)</f>
        <v>0</v>
      </c>
      <c r="R941">
        <f>IF(P941="","",H941*P941*C941*D941)</f>
        <v>0</v>
      </c>
      <c r="S941">
        <f>IF(K941,M941*P941*C941*D941,"")</f>
        <v>0</v>
      </c>
      <c r="T941">
        <f>IF(K941,-IF(F941&gt;0,F941*Journal!$E941*P941*C941*D941,P941*E941),"")</f>
        <v>0</v>
      </c>
      <c r="U941">
        <f>IF(K941,IF(S941&gt;0,"W",IF(S941&lt;0,"L","B")),"")</f>
        <v>0</v>
      </c>
      <c r="V941">
        <f>IF(K941,S941+T941,"")</f>
        <v>0</v>
      </c>
      <c r="W941">
        <f>IF(K941,V941/O941,"")</f>
        <v>0</v>
      </c>
      <c r="X941">
        <f>IF(K941,M941/H941,"")</f>
        <v>0</v>
      </c>
      <c r="Y941">
        <f>IF(AND(OR(J941="OK",J941="OPEN"),ISNUMBER(Journal!$G941)),G941*(Journal!$G941-Journal!$E941)/H941,"")</f>
        <v>0</v>
      </c>
      <c r="Z941">
        <f>IF(AA941="","",IF(AND(ISNUMBER(Settings!$D$5),ISNUMBER(Settings!$E$5),IF(Settings!$D$5&lt;=Settings!$E$5,AND(AA941&gt;=Settings!$D$5,AA941&lt;Settings!$E$5),OR(AA941&gt;=Settings!$D$5,AA941&lt;Settings!$E$5))),Settings!$A$5,IF(AND(ISNUMBER(Settings!$D$6),ISNUMBER(Settings!$E$6),IF(Settings!$D$6&lt;=Settings!$E$6,AND(AA941&gt;=Settings!$D$6,AA941&lt;Settings!$E$6),OR(AA941&gt;=Settings!$D$6,AA941&lt;Settings!$E$6))),Settings!$A$6,IF(AND(ISNUMBER(Settings!$D$7),ISNUMBER(Settings!$E$7),IF(Settings!$D$7&lt;=Settings!$E$7,AND(AA941&gt;=Settings!$D$7,AA941&lt;Settings!$E$7),OR(AA941&gt;=Settings!$D$7,AA941&lt;Settings!$E$7))),Settings!$A$7,IF(AND(ISNUMBER(Settings!$D$8),ISNUMBER(Settings!$E$8),IF(Settings!$D$8&lt;=Settings!$E$8,AND(AA941&gt;=Settings!$D$8,AA941&lt;Settings!$E$8),OR(AA941&gt;=Settings!$D$8,AA941&lt;Settings!$E$8))),Settings!$A$8,IF(AND(ISNUMBER(Settings!$D$9),ISNUMBER(Settings!$E$9),IF(Settings!$D$9&lt;=Settings!$E$9,AND(AA941&gt;=Settings!$D$9,AA941&lt;Settings!$E$9),OR(AA941&gt;=Settings!$D$9,AA941&lt;Settings!$E$9))),Settings!$A$9,IF(AND(ISNUMBER(Settings!$D$10),ISNUMBER(Settings!$E$10),IF(Settings!$D$10&lt;=Settings!$E$10,AND(AA941&gt;=Settings!$D$10,AA941&lt;Settings!$E$10),OR(AA941&gt;=Settings!$D$10,AA941&lt;Settings!$E$10))),Settings!$A$10,"")))))))</f>
        <v>0</v>
      </c>
      <c r="AA941">
        <f>IF(AND(A941,ISNUMBER(Journal!$B941)),MOD(ROUND(MOD(Journal!$B941,1)*1440,0)-ROUND(Journal!$D$8*60,0),1440),"")</f>
        <v>0</v>
      </c>
      <c r="AB941">
        <f>IF(G941=1,"LONG",IF(G941=-1,"SHORT",""))</f>
        <v>0</v>
      </c>
      <c r="AC941">
        <f>AC940+IF(K941,1,0)</f>
        <v>0</v>
      </c>
      <c r="AD941">
        <f>IF(K941,AC941,"")</f>
        <v>0</v>
      </c>
      <c r="AE941">
        <f>J941="OPEN"</f>
        <v>0</v>
      </c>
      <c r="AF941">
        <f>AND(J941&lt;&gt;"",J941&lt;&gt;"OK",J941&lt;&gt;"OPEN")</f>
        <v>0</v>
      </c>
      <c r="AH941">
        <v>930</v>
      </c>
      <c r="AI941">
        <f>IF(AH941&gt;$AZ$11,"",IF(AH941=0,Journal!$D$3,INDEX($Q$11:$Q$1010,MATCH(AH941,$AD$11:$AD$1010,0))))</f>
        <v>0</v>
      </c>
      <c r="AJ941">
        <v>931</v>
      </c>
      <c r="AK941">
        <f>IF(AJ941&gt;$AZ$11,"",INDEX($P$11:$P$1010,MATCH(AJ941,$AD$11:$AD$1010,0)))</f>
        <v>0</v>
      </c>
    </row>
    <row r="942" spans="1:37">
      <c r="A942">
        <f>COUNTA(Journal!A942:M942)&gt;0</f>
        <v>0</v>
      </c>
      <c r="B942">
        <f>IF(Journal!$C942="",0,IFERROR(MATCH(Journal!$C942,Markets!$A$5:$A$154,0),0))</f>
        <v>0</v>
      </c>
      <c r="C942">
        <f>IF(B942&gt;0,INDEX(Markets!$C$5:$C$154,B942),"")</f>
        <v>0</v>
      </c>
      <c r="D942">
        <f>IF(B942&gt;0,INDEX(Markets!$F$5:$F$154,B942),"")</f>
        <v>0</v>
      </c>
      <c r="E942">
        <f>IF(B942&gt;0,IF(INDEX(Markets!$G$5:$G$154,B942)="",Journal!$D$4,INDEX(Markets!$G$5:$G$154,B942)),"")</f>
        <v>0</v>
      </c>
      <c r="F942">
        <f>IF(B942&gt;0,N(INDEX(Markets!$H$5:$H$154,B942)),0)</f>
        <v>0</v>
      </c>
      <c r="G942">
        <f>IF(Journal!$D942="LONG",1,IF(Journal!$D942="SHORT",-1,0))</f>
        <v>0</v>
      </c>
      <c r="H942">
        <f>IF(AND(ISNUMBER(Journal!$E942),ISNUMBER(Journal!$F942)),ABS(Journal!$E942-Journal!$F942),"")</f>
        <v>0</v>
      </c>
      <c r="I942">
        <f>IF(NOT(A942),"",IF(Journal!$C942="","INSTRUMENT MISSING",IF(B942=0,"UNKNOWN INSTRUMENT",IF(OR(NOT(ISNUMBER(C942)),NOT(ISNUMBER(D942))),"INSTRUMENT SPECS MISSING",IF(OR(C942&lt;=0,D942&lt;=0),"INSTRUMENT SPECS MISSING",IF(NOT(ISNUMBER(Journal!$E942)),"ENTRY MISSING",IF(NOT(ISNUMBER(Journal!$F942)),"SL MISSING",IF(Journal!$F942=Journal!$E942,"SL = ENTRY",IF(G942=0,"DIRECTION MISSING",IF(G942*(Journal!$E942-Journal!$F942)&lt;=0,"SL WRONG SIDE",IF(NOT(AND(ISNUMBER(Journal!$L942),Journal!$L942&gt;0)),IF(TRUE,"LOTS MISSING","RISK MISSING"),"")))))))))))</f>
        <v>0</v>
      </c>
      <c r="J942">
        <f>IF(NOT(A942),"",IF(I942&lt;&gt;"",I942,IF(AND(ISNUMBER(Journal!$G942),G942*(Journal!$G942-Journal!$E942)&lt;=0),"TP1 WRONG SIDE",IF(AND(ISNUMBER(Journal!$H942),G942*(Journal!$H942-Journal!$E942)&lt;=0),"TP2 WRONG SIDE",IF(AND(ISNUMBER(Journal!$I942),G942*(Journal!$I942-Journal!$E942)&lt;=0),"TP3 WRONG SIDE",IF(Journal!$K942="","OPEN",IF(AND(Journal!$M942&lt;&gt;"",OR(NOT(ISNUMBER(Journal!$M942)),Journal!$M942&lt;=0,Journal!$M942&gt;=1)),"TP1 % INVALID",IF(Journal!$K942="SL","OK",IF(Journal!$K942="TP",IF(ISNUMBER(Journal!$G942),"OK","TP1 MISSING"),IF(Journal!$K942="Manual exit",IF(ISNUMBER(Journal!$J942),"OK","MANUAL MISSING"),IF(Journal!$K942="TP1 + Breakeven",IF(ISNUMBER(Journal!$G942),"OK","TP1 MISSING"),IF(Journal!$K942="TP1 + Manual",IF(ISNUMBER(Journal!$G942),IF(ISNUMBER(Journal!$J942),"OK","MANUAL MISSING"),IF(ISNUMBER(Journal!$J942),"TP1 MISSING","TP1 &amp; MANUAL MISSING")),IF(Journal!$K942="Multiple TP",IF(ISNUMBER(Journal!$G942),IF(ISNUMBER(Journal!$H942),"OK","TP2 MISSING"),IF(ISNUMBER(Journal!$H942),"TP1 MISSING","TP1 &amp; TP2 MISSING")),"UNKNOWN OUTCOME")))))))))))))</f>
        <v>0</v>
      </c>
      <c r="K942">
        <f>J942="OK"</f>
        <v>0</v>
      </c>
      <c r="L942">
        <f>IF(ISNUMBER(Journal!$M942),Journal!$M942,0.5)</f>
        <v>0</v>
      </c>
      <c r="M942">
        <f>IF(NOT(K942),"",G942*IF(Journal!$K942="SL",Journal!$F942-Journal!$E942,IF(Journal!$K942="TP",Journal!$G942-Journal!$E942,IF(Journal!$K942="Manual exit",Journal!$J942-Journal!$E942,IF(Journal!$K942="TP1 + Breakeven",L942*(Journal!$G942-Journal!$E942),IF(Journal!$K942="TP1 + Manual",L942*(Journal!$G942-Journal!$E942)+(1-L942)*(Journal!$J942-Journal!$E942),(Journal!$G942+Journal!$H942+IF(ISNUMBER(Journal!$I942),Journal!$I942,0))/IF(ISNUMBER(Journal!$I942),3,2)-Journal!$E942))))))</f>
        <v>0</v>
      </c>
      <c r="N942">
        <f>IF(K942,Journal!$E942+G942*M942,"")</f>
        <v>0</v>
      </c>
      <c r="O942">
        <f>Q941</f>
        <v>0</v>
      </c>
      <c r="P942">
        <f>IF(OR(NOT(A942),I942&lt;&gt;""),"",Journal!$L942)</f>
        <v>0</v>
      </c>
      <c r="Q942">
        <f>O942+IF(K942,V942,0)</f>
        <v>0</v>
      </c>
      <c r="R942">
        <f>IF(P942="","",H942*P942*C942*D942)</f>
        <v>0</v>
      </c>
      <c r="S942">
        <f>IF(K942,M942*P942*C942*D942,"")</f>
        <v>0</v>
      </c>
      <c r="T942">
        <f>IF(K942,-IF(F942&gt;0,F942*Journal!$E942*P942*C942*D942,P942*E942),"")</f>
        <v>0</v>
      </c>
      <c r="U942">
        <f>IF(K942,IF(S942&gt;0,"W",IF(S942&lt;0,"L","B")),"")</f>
        <v>0</v>
      </c>
      <c r="V942">
        <f>IF(K942,S942+T942,"")</f>
        <v>0</v>
      </c>
      <c r="W942">
        <f>IF(K942,V942/O942,"")</f>
        <v>0</v>
      </c>
      <c r="X942">
        <f>IF(K942,M942/H942,"")</f>
        <v>0</v>
      </c>
      <c r="Y942">
        <f>IF(AND(OR(J942="OK",J942="OPEN"),ISNUMBER(Journal!$G942)),G942*(Journal!$G942-Journal!$E942)/H942,"")</f>
        <v>0</v>
      </c>
      <c r="Z942">
        <f>IF(AA942="","",IF(AND(ISNUMBER(Settings!$D$5),ISNUMBER(Settings!$E$5),IF(Settings!$D$5&lt;=Settings!$E$5,AND(AA942&gt;=Settings!$D$5,AA942&lt;Settings!$E$5),OR(AA942&gt;=Settings!$D$5,AA942&lt;Settings!$E$5))),Settings!$A$5,IF(AND(ISNUMBER(Settings!$D$6),ISNUMBER(Settings!$E$6),IF(Settings!$D$6&lt;=Settings!$E$6,AND(AA942&gt;=Settings!$D$6,AA942&lt;Settings!$E$6),OR(AA942&gt;=Settings!$D$6,AA942&lt;Settings!$E$6))),Settings!$A$6,IF(AND(ISNUMBER(Settings!$D$7),ISNUMBER(Settings!$E$7),IF(Settings!$D$7&lt;=Settings!$E$7,AND(AA942&gt;=Settings!$D$7,AA942&lt;Settings!$E$7),OR(AA942&gt;=Settings!$D$7,AA942&lt;Settings!$E$7))),Settings!$A$7,IF(AND(ISNUMBER(Settings!$D$8),ISNUMBER(Settings!$E$8),IF(Settings!$D$8&lt;=Settings!$E$8,AND(AA942&gt;=Settings!$D$8,AA942&lt;Settings!$E$8),OR(AA942&gt;=Settings!$D$8,AA942&lt;Settings!$E$8))),Settings!$A$8,IF(AND(ISNUMBER(Settings!$D$9),ISNUMBER(Settings!$E$9),IF(Settings!$D$9&lt;=Settings!$E$9,AND(AA942&gt;=Settings!$D$9,AA942&lt;Settings!$E$9),OR(AA942&gt;=Settings!$D$9,AA942&lt;Settings!$E$9))),Settings!$A$9,IF(AND(ISNUMBER(Settings!$D$10),ISNUMBER(Settings!$E$10),IF(Settings!$D$10&lt;=Settings!$E$10,AND(AA942&gt;=Settings!$D$10,AA942&lt;Settings!$E$10),OR(AA942&gt;=Settings!$D$10,AA942&lt;Settings!$E$10))),Settings!$A$10,"")))))))</f>
        <v>0</v>
      </c>
      <c r="AA942">
        <f>IF(AND(A942,ISNUMBER(Journal!$B942)),MOD(ROUND(MOD(Journal!$B942,1)*1440,0)-ROUND(Journal!$D$8*60,0),1440),"")</f>
        <v>0</v>
      </c>
      <c r="AB942">
        <f>IF(G942=1,"LONG",IF(G942=-1,"SHORT",""))</f>
        <v>0</v>
      </c>
      <c r="AC942">
        <f>AC941+IF(K942,1,0)</f>
        <v>0</v>
      </c>
      <c r="AD942">
        <f>IF(K942,AC942,"")</f>
        <v>0</v>
      </c>
      <c r="AE942">
        <f>J942="OPEN"</f>
        <v>0</v>
      </c>
      <c r="AF942">
        <f>AND(J942&lt;&gt;"",J942&lt;&gt;"OK",J942&lt;&gt;"OPEN")</f>
        <v>0</v>
      </c>
      <c r="AH942">
        <v>931</v>
      </c>
      <c r="AI942">
        <f>IF(AH942&gt;$AZ$11,"",IF(AH942=0,Journal!$D$3,INDEX($Q$11:$Q$1010,MATCH(AH942,$AD$11:$AD$1010,0))))</f>
        <v>0</v>
      </c>
      <c r="AJ942">
        <v>932</v>
      </c>
      <c r="AK942">
        <f>IF(AJ942&gt;$AZ$11,"",INDEX($P$11:$P$1010,MATCH(AJ942,$AD$11:$AD$1010,0)))</f>
        <v>0</v>
      </c>
    </row>
    <row r="943" spans="1:37">
      <c r="A943">
        <f>COUNTA(Journal!A943:M943)&gt;0</f>
        <v>0</v>
      </c>
      <c r="B943">
        <f>IF(Journal!$C943="",0,IFERROR(MATCH(Journal!$C943,Markets!$A$5:$A$154,0),0))</f>
        <v>0</v>
      </c>
      <c r="C943">
        <f>IF(B943&gt;0,INDEX(Markets!$C$5:$C$154,B943),"")</f>
        <v>0</v>
      </c>
      <c r="D943">
        <f>IF(B943&gt;0,INDEX(Markets!$F$5:$F$154,B943),"")</f>
        <v>0</v>
      </c>
      <c r="E943">
        <f>IF(B943&gt;0,IF(INDEX(Markets!$G$5:$G$154,B943)="",Journal!$D$4,INDEX(Markets!$G$5:$G$154,B943)),"")</f>
        <v>0</v>
      </c>
      <c r="F943">
        <f>IF(B943&gt;0,N(INDEX(Markets!$H$5:$H$154,B943)),0)</f>
        <v>0</v>
      </c>
      <c r="G943">
        <f>IF(Journal!$D943="LONG",1,IF(Journal!$D943="SHORT",-1,0))</f>
        <v>0</v>
      </c>
      <c r="H943">
        <f>IF(AND(ISNUMBER(Journal!$E943),ISNUMBER(Journal!$F943)),ABS(Journal!$E943-Journal!$F943),"")</f>
        <v>0</v>
      </c>
      <c r="I943">
        <f>IF(NOT(A943),"",IF(Journal!$C943="","INSTRUMENT MISSING",IF(B943=0,"UNKNOWN INSTRUMENT",IF(OR(NOT(ISNUMBER(C943)),NOT(ISNUMBER(D943))),"INSTRUMENT SPECS MISSING",IF(OR(C943&lt;=0,D943&lt;=0),"INSTRUMENT SPECS MISSING",IF(NOT(ISNUMBER(Journal!$E943)),"ENTRY MISSING",IF(NOT(ISNUMBER(Journal!$F943)),"SL MISSING",IF(Journal!$F943=Journal!$E943,"SL = ENTRY",IF(G943=0,"DIRECTION MISSING",IF(G943*(Journal!$E943-Journal!$F943)&lt;=0,"SL WRONG SIDE",IF(NOT(AND(ISNUMBER(Journal!$L943),Journal!$L943&gt;0)),IF(TRUE,"LOTS MISSING","RISK MISSING"),"")))))))))))</f>
        <v>0</v>
      </c>
      <c r="J943">
        <f>IF(NOT(A943),"",IF(I943&lt;&gt;"",I943,IF(AND(ISNUMBER(Journal!$G943),G943*(Journal!$G943-Journal!$E943)&lt;=0),"TP1 WRONG SIDE",IF(AND(ISNUMBER(Journal!$H943),G943*(Journal!$H943-Journal!$E943)&lt;=0),"TP2 WRONG SIDE",IF(AND(ISNUMBER(Journal!$I943),G943*(Journal!$I943-Journal!$E943)&lt;=0),"TP3 WRONG SIDE",IF(Journal!$K943="","OPEN",IF(AND(Journal!$M943&lt;&gt;"",OR(NOT(ISNUMBER(Journal!$M943)),Journal!$M943&lt;=0,Journal!$M943&gt;=1)),"TP1 % INVALID",IF(Journal!$K943="SL","OK",IF(Journal!$K943="TP",IF(ISNUMBER(Journal!$G943),"OK","TP1 MISSING"),IF(Journal!$K943="Manual exit",IF(ISNUMBER(Journal!$J943),"OK","MANUAL MISSING"),IF(Journal!$K943="TP1 + Breakeven",IF(ISNUMBER(Journal!$G943),"OK","TP1 MISSING"),IF(Journal!$K943="TP1 + Manual",IF(ISNUMBER(Journal!$G943),IF(ISNUMBER(Journal!$J943),"OK","MANUAL MISSING"),IF(ISNUMBER(Journal!$J943),"TP1 MISSING","TP1 &amp; MANUAL MISSING")),IF(Journal!$K943="Multiple TP",IF(ISNUMBER(Journal!$G943),IF(ISNUMBER(Journal!$H943),"OK","TP2 MISSING"),IF(ISNUMBER(Journal!$H943),"TP1 MISSING","TP1 &amp; TP2 MISSING")),"UNKNOWN OUTCOME")))))))))))))</f>
        <v>0</v>
      </c>
      <c r="K943">
        <f>J943="OK"</f>
        <v>0</v>
      </c>
      <c r="L943">
        <f>IF(ISNUMBER(Journal!$M943),Journal!$M943,0.5)</f>
        <v>0</v>
      </c>
      <c r="M943">
        <f>IF(NOT(K943),"",G943*IF(Journal!$K943="SL",Journal!$F943-Journal!$E943,IF(Journal!$K943="TP",Journal!$G943-Journal!$E943,IF(Journal!$K943="Manual exit",Journal!$J943-Journal!$E943,IF(Journal!$K943="TP1 + Breakeven",L943*(Journal!$G943-Journal!$E943),IF(Journal!$K943="TP1 + Manual",L943*(Journal!$G943-Journal!$E943)+(1-L943)*(Journal!$J943-Journal!$E943),(Journal!$G943+Journal!$H943+IF(ISNUMBER(Journal!$I943),Journal!$I943,0))/IF(ISNUMBER(Journal!$I943),3,2)-Journal!$E943))))))</f>
        <v>0</v>
      </c>
      <c r="N943">
        <f>IF(K943,Journal!$E943+G943*M943,"")</f>
        <v>0</v>
      </c>
      <c r="O943">
        <f>Q942</f>
        <v>0</v>
      </c>
      <c r="P943">
        <f>IF(OR(NOT(A943),I943&lt;&gt;""),"",Journal!$L943)</f>
        <v>0</v>
      </c>
      <c r="Q943">
        <f>O943+IF(K943,V943,0)</f>
        <v>0</v>
      </c>
      <c r="R943">
        <f>IF(P943="","",H943*P943*C943*D943)</f>
        <v>0</v>
      </c>
      <c r="S943">
        <f>IF(K943,M943*P943*C943*D943,"")</f>
        <v>0</v>
      </c>
      <c r="T943">
        <f>IF(K943,-IF(F943&gt;0,F943*Journal!$E943*P943*C943*D943,P943*E943),"")</f>
        <v>0</v>
      </c>
      <c r="U943">
        <f>IF(K943,IF(S943&gt;0,"W",IF(S943&lt;0,"L","B")),"")</f>
        <v>0</v>
      </c>
      <c r="V943">
        <f>IF(K943,S943+T943,"")</f>
        <v>0</v>
      </c>
      <c r="W943">
        <f>IF(K943,V943/O943,"")</f>
        <v>0</v>
      </c>
      <c r="X943">
        <f>IF(K943,M943/H943,"")</f>
        <v>0</v>
      </c>
      <c r="Y943">
        <f>IF(AND(OR(J943="OK",J943="OPEN"),ISNUMBER(Journal!$G943)),G943*(Journal!$G943-Journal!$E943)/H943,"")</f>
        <v>0</v>
      </c>
      <c r="Z943">
        <f>IF(AA943="","",IF(AND(ISNUMBER(Settings!$D$5),ISNUMBER(Settings!$E$5),IF(Settings!$D$5&lt;=Settings!$E$5,AND(AA943&gt;=Settings!$D$5,AA943&lt;Settings!$E$5),OR(AA943&gt;=Settings!$D$5,AA943&lt;Settings!$E$5))),Settings!$A$5,IF(AND(ISNUMBER(Settings!$D$6),ISNUMBER(Settings!$E$6),IF(Settings!$D$6&lt;=Settings!$E$6,AND(AA943&gt;=Settings!$D$6,AA943&lt;Settings!$E$6),OR(AA943&gt;=Settings!$D$6,AA943&lt;Settings!$E$6))),Settings!$A$6,IF(AND(ISNUMBER(Settings!$D$7),ISNUMBER(Settings!$E$7),IF(Settings!$D$7&lt;=Settings!$E$7,AND(AA943&gt;=Settings!$D$7,AA943&lt;Settings!$E$7),OR(AA943&gt;=Settings!$D$7,AA943&lt;Settings!$E$7))),Settings!$A$7,IF(AND(ISNUMBER(Settings!$D$8),ISNUMBER(Settings!$E$8),IF(Settings!$D$8&lt;=Settings!$E$8,AND(AA943&gt;=Settings!$D$8,AA943&lt;Settings!$E$8),OR(AA943&gt;=Settings!$D$8,AA943&lt;Settings!$E$8))),Settings!$A$8,IF(AND(ISNUMBER(Settings!$D$9),ISNUMBER(Settings!$E$9),IF(Settings!$D$9&lt;=Settings!$E$9,AND(AA943&gt;=Settings!$D$9,AA943&lt;Settings!$E$9),OR(AA943&gt;=Settings!$D$9,AA943&lt;Settings!$E$9))),Settings!$A$9,IF(AND(ISNUMBER(Settings!$D$10),ISNUMBER(Settings!$E$10),IF(Settings!$D$10&lt;=Settings!$E$10,AND(AA943&gt;=Settings!$D$10,AA943&lt;Settings!$E$10),OR(AA943&gt;=Settings!$D$10,AA943&lt;Settings!$E$10))),Settings!$A$10,"")))))))</f>
        <v>0</v>
      </c>
      <c r="AA943">
        <f>IF(AND(A943,ISNUMBER(Journal!$B943)),MOD(ROUND(MOD(Journal!$B943,1)*1440,0)-ROUND(Journal!$D$8*60,0),1440),"")</f>
        <v>0</v>
      </c>
      <c r="AB943">
        <f>IF(G943=1,"LONG",IF(G943=-1,"SHORT",""))</f>
        <v>0</v>
      </c>
      <c r="AC943">
        <f>AC942+IF(K943,1,0)</f>
        <v>0</v>
      </c>
      <c r="AD943">
        <f>IF(K943,AC943,"")</f>
        <v>0</v>
      </c>
      <c r="AE943">
        <f>J943="OPEN"</f>
        <v>0</v>
      </c>
      <c r="AF943">
        <f>AND(J943&lt;&gt;"",J943&lt;&gt;"OK",J943&lt;&gt;"OPEN")</f>
        <v>0</v>
      </c>
      <c r="AH943">
        <v>932</v>
      </c>
      <c r="AI943">
        <f>IF(AH943&gt;$AZ$11,"",IF(AH943=0,Journal!$D$3,INDEX($Q$11:$Q$1010,MATCH(AH943,$AD$11:$AD$1010,0))))</f>
        <v>0</v>
      </c>
      <c r="AJ943">
        <v>933</v>
      </c>
      <c r="AK943">
        <f>IF(AJ943&gt;$AZ$11,"",INDEX($P$11:$P$1010,MATCH(AJ943,$AD$11:$AD$1010,0)))</f>
        <v>0</v>
      </c>
    </row>
    <row r="944" spans="1:37">
      <c r="A944">
        <f>COUNTA(Journal!A944:M944)&gt;0</f>
        <v>0</v>
      </c>
      <c r="B944">
        <f>IF(Journal!$C944="",0,IFERROR(MATCH(Journal!$C944,Markets!$A$5:$A$154,0),0))</f>
        <v>0</v>
      </c>
      <c r="C944">
        <f>IF(B944&gt;0,INDEX(Markets!$C$5:$C$154,B944),"")</f>
        <v>0</v>
      </c>
      <c r="D944">
        <f>IF(B944&gt;0,INDEX(Markets!$F$5:$F$154,B944),"")</f>
        <v>0</v>
      </c>
      <c r="E944">
        <f>IF(B944&gt;0,IF(INDEX(Markets!$G$5:$G$154,B944)="",Journal!$D$4,INDEX(Markets!$G$5:$G$154,B944)),"")</f>
        <v>0</v>
      </c>
      <c r="F944">
        <f>IF(B944&gt;0,N(INDEX(Markets!$H$5:$H$154,B944)),0)</f>
        <v>0</v>
      </c>
      <c r="G944">
        <f>IF(Journal!$D944="LONG",1,IF(Journal!$D944="SHORT",-1,0))</f>
        <v>0</v>
      </c>
      <c r="H944">
        <f>IF(AND(ISNUMBER(Journal!$E944),ISNUMBER(Journal!$F944)),ABS(Journal!$E944-Journal!$F944),"")</f>
        <v>0</v>
      </c>
      <c r="I944">
        <f>IF(NOT(A944),"",IF(Journal!$C944="","INSTRUMENT MISSING",IF(B944=0,"UNKNOWN INSTRUMENT",IF(OR(NOT(ISNUMBER(C944)),NOT(ISNUMBER(D944))),"INSTRUMENT SPECS MISSING",IF(OR(C944&lt;=0,D944&lt;=0),"INSTRUMENT SPECS MISSING",IF(NOT(ISNUMBER(Journal!$E944)),"ENTRY MISSING",IF(NOT(ISNUMBER(Journal!$F944)),"SL MISSING",IF(Journal!$F944=Journal!$E944,"SL = ENTRY",IF(G944=0,"DIRECTION MISSING",IF(G944*(Journal!$E944-Journal!$F944)&lt;=0,"SL WRONG SIDE",IF(NOT(AND(ISNUMBER(Journal!$L944),Journal!$L944&gt;0)),IF(TRUE,"LOTS MISSING","RISK MISSING"),"")))))))))))</f>
        <v>0</v>
      </c>
      <c r="J944">
        <f>IF(NOT(A944),"",IF(I944&lt;&gt;"",I944,IF(AND(ISNUMBER(Journal!$G944),G944*(Journal!$G944-Journal!$E944)&lt;=0),"TP1 WRONG SIDE",IF(AND(ISNUMBER(Journal!$H944),G944*(Journal!$H944-Journal!$E944)&lt;=0),"TP2 WRONG SIDE",IF(AND(ISNUMBER(Journal!$I944),G944*(Journal!$I944-Journal!$E944)&lt;=0),"TP3 WRONG SIDE",IF(Journal!$K944="","OPEN",IF(AND(Journal!$M944&lt;&gt;"",OR(NOT(ISNUMBER(Journal!$M944)),Journal!$M944&lt;=0,Journal!$M944&gt;=1)),"TP1 % INVALID",IF(Journal!$K944="SL","OK",IF(Journal!$K944="TP",IF(ISNUMBER(Journal!$G944),"OK","TP1 MISSING"),IF(Journal!$K944="Manual exit",IF(ISNUMBER(Journal!$J944),"OK","MANUAL MISSING"),IF(Journal!$K944="TP1 + Breakeven",IF(ISNUMBER(Journal!$G944),"OK","TP1 MISSING"),IF(Journal!$K944="TP1 + Manual",IF(ISNUMBER(Journal!$G944),IF(ISNUMBER(Journal!$J944),"OK","MANUAL MISSING"),IF(ISNUMBER(Journal!$J944),"TP1 MISSING","TP1 &amp; MANUAL MISSING")),IF(Journal!$K944="Multiple TP",IF(ISNUMBER(Journal!$G944),IF(ISNUMBER(Journal!$H944),"OK","TP2 MISSING"),IF(ISNUMBER(Journal!$H944),"TP1 MISSING","TP1 &amp; TP2 MISSING")),"UNKNOWN OUTCOME")))))))))))))</f>
        <v>0</v>
      </c>
      <c r="K944">
        <f>J944="OK"</f>
        <v>0</v>
      </c>
      <c r="L944">
        <f>IF(ISNUMBER(Journal!$M944),Journal!$M944,0.5)</f>
        <v>0</v>
      </c>
      <c r="M944">
        <f>IF(NOT(K944),"",G944*IF(Journal!$K944="SL",Journal!$F944-Journal!$E944,IF(Journal!$K944="TP",Journal!$G944-Journal!$E944,IF(Journal!$K944="Manual exit",Journal!$J944-Journal!$E944,IF(Journal!$K944="TP1 + Breakeven",L944*(Journal!$G944-Journal!$E944),IF(Journal!$K944="TP1 + Manual",L944*(Journal!$G944-Journal!$E944)+(1-L944)*(Journal!$J944-Journal!$E944),(Journal!$G944+Journal!$H944+IF(ISNUMBER(Journal!$I944),Journal!$I944,0))/IF(ISNUMBER(Journal!$I944),3,2)-Journal!$E944))))))</f>
        <v>0</v>
      </c>
      <c r="N944">
        <f>IF(K944,Journal!$E944+G944*M944,"")</f>
        <v>0</v>
      </c>
      <c r="O944">
        <f>Q943</f>
        <v>0</v>
      </c>
      <c r="P944">
        <f>IF(OR(NOT(A944),I944&lt;&gt;""),"",Journal!$L944)</f>
        <v>0</v>
      </c>
      <c r="Q944">
        <f>O944+IF(K944,V944,0)</f>
        <v>0</v>
      </c>
      <c r="R944">
        <f>IF(P944="","",H944*P944*C944*D944)</f>
        <v>0</v>
      </c>
      <c r="S944">
        <f>IF(K944,M944*P944*C944*D944,"")</f>
        <v>0</v>
      </c>
      <c r="T944">
        <f>IF(K944,-IF(F944&gt;0,F944*Journal!$E944*P944*C944*D944,P944*E944),"")</f>
        <v>0</v>
      </c>
      <c r="U944">
        <f>IF(K944,IF(S944&gt;0,"W",IF(S944&lt;0,"L","B")),"")</f>
        <v>0</v>
      </c>
      <c r="V944">
        <f>IF(K944,S944+T944,"")</f>
        <v>0</v>
      </c>
      <c r="W944">
        <f>IF(K944,V944/O944,"")</f>
        <v>0</v>
      </c>
      <c r="X944">
        <f>IF(K944,M944/H944,"")</f>
        <v>0</v>
      </c>
      <c r="Y944">
        <f>IF(AND(OR(J944="OK",J944="OPEN"),ISNUMBER(Journal!$G944)),G944*(Journal!$G944-Journal!$E944)/H944,"")</f>
        <v>0</v>
      </c>
      <c r="Z944">
        <f>IF(AA944="","",IF(AND(ISNUMBER(Settings!$D$5),ISNUMBER(Settings!$E$5),IF(Settings!$D$5&lt;=Settings!$E$5,AND(AA944&gt;=Settings!$D$5,AA944&lt;Settings!$E$5),OR(AA944&gt;=Settings!$D$5,AA944&lt;Settings!$E$5))),Settings!$A$5,IF(AND(ISNUMBER(Settings!$D$6),ISNUMBER(Settings!$E$6),IF(Settings!$D$6&lt;=Settings!$E$6,AND(AA944&gt;=Settings!$D$6,AA944&lt;Settings!$E$6),OR(AA944&gt;=Settings!$D$6,AA944&lt;Settings!$E$6))),Settings!$A$6,IF(AND(ISNUMBER(Settings!$D$7),ISNUMBER(Settings!$E$7),IF(Settings!$D$7&lt;=Settings!$E$7,AND(AA944&gt;=Settings!$D$7,AA944&lt;Settings!$E$7),OR(AA944&gt;=Settings!$D$7,AA944&lt;Settings!$E$7))),Settings!$A$7,IF(AND(ISNUMBER(Settings!$D$8),ISNUMBER(Settings!$E$8),IF(Settings!$D$8&lt;=Settings!$E$8,AND(AA944&gt;=Settings!$D$8,AA944&lt;Settings!$E$8),OR(AA944&gt;=Settings!$D$8,AA944&lt;Settings!$E$8))),Settings!$A$8,IF(AND(ISNUMBER(Settings!$D$9),ISNUMBER(Settings!$E$9),IF(Settings!$D$9&lt;=Settings!$E$9,AND(AA944&gt;=Settings!$D$9,AA944&lt;Settings!$E$9),OR(AA944&gt;=Settings!$D$9,AA944&lt;Settings!$E$9))),Settings!$A$9,IF(AND(ISNUMBER(Settings!$D$10),ISNUMBER(Settings!$E$10),IF(Settings!$D$10&lt;=Settings!$E$10,AND(AA944&gt;=Settings!$D$10,AA944&lt;Settings!$E$10),OR(AA944&gt;=Settings!$D$10,AA944&lt;Settings!$E$10))),Settings!$A$10,"")))))))</f>
        <v>0</v>
      </c>
      <c r="AA944">
        <f>IF(AND(A944,ISNUMBER(Journal!$B944)),MOD(ROUND(MOD(Journal!$B944,1)*1440,0)-ROUND(Journal!$D$8*60,0),1440),"")</f>
        <v>0</v>
      </c>
      <c r="AB944">
        <f>IF(G944=1,"LONG",IF(G944=-1,"SHORT",""))</f>
        <v>0</v>
      </c>
      <c r="AC944">
        <f>AC943+IF(K944,1,0)</f>
        <v>0</v>
      </c>
      <c r="AD944">
        <f>IF(K944,AC944,"")</f>
        <v>0</v>
      </c>
      <c r="AE944">
        <f>J944="OPEN"</f>
        <v>0</v>
      </c>
      <c r="AF944">
        <f>AND(J944&lt;&gt;"",J944&lt;&gt;"OK",J944&lt;&gt;"OPEN")</f>
        <v>0</v>
      </c>
      <c r="AH944">
        <v>933</v>
      </c>
      <c r="AI944">
        <f>IF(AH944&gt;$AZ$11,"",IF(AH944=0,Journal!$D$3,INDEX($Q$11:$Q$1010,MATCH(AH944,$AD$11:$AD$1010,0))))</f>
        <v>0</v>
      </c>
      <c r="AJ944">
        <v>934</v>
      </c>
      <c r="AK944">
        <f>IF(AJ944&gt;$AZ$11,"",INDEX($P$11:$P$1010,MATCH(AJ944,$AD$11:$AD$1010,0)))</f>
        <v>0</v>
      </c>
    </row>
    <row r="945" spans="1:37">
      <c r="A945">
        <f>COUNTA(Journal!A945:M945)&gt;0</f>
        <v>0</v>
      </c>
      <c r="B945">
        <f>IF(Journal!$C945="",0,IFERROR(MATCH(Journal!$C945,Markets!$A$5:$A$154,0),0))</f>
        <v>0</v>
      </c>
      <c r="C945">
        <f>IF(B945&gt;0,INDEX(Markets!$C$5:$C$154,B945),"")</f>
        <v>0</v>
      </c>
      <c r="D945">
        <f>IF(B945&gt;0,INDEX(Markets!$F$5:$F$154,B945),"")</f>
        <v>0</v>
      </c>
      <c r="E945">
        <f>IF(B945&gt;0,IF(INDEX(Markets!$G$5:$G$154,B945)="",Journal!$D$4,INDEX(Markets!$G$5:$G$154,B945)),"")</f>
        <v>0</v>
      </c>
      <c r="F945">
        <f>IF(B945&gt;0,N(INDEX(Markets!$H$5:$H$154,B945)),0)</f>
        <v>0</v>
      </c>
      <c r="G945">
        <f>IF(Journal!$D945="LONG",1,IF(Journal!$D945="SHORT",-1,0))</f>
        <v>0</v>
      </c>
      <c r="H945">
        <f>IF(AND(ISNUMBER(Journal!$E945),ISNUMBER(Journal!$F945)),ABS(Journal!$E945-Journal!$F945),"")</f>
        <v>0</v>
      </c>
      <c r="I945">
        <f>IF(NOT(A945),"",IF(Journal!$C945="","INSTRUMENT MISSING",IF(B945=0,"UNKNOWN INSTRUMENT",IF(OR(NOT(ISNUMBER(C945)),NOT(ISNUMBER(D945))),"INSTRUMENT SPECS MISSING",IF(OR(C945&lt;=0,D945&lt;=0),"INSTRUMENT SPECS MISSING",IF(NOT(ISNUMBER(Journal!$E945)),"ENTRY MISSING",IF(NOT(ISNUMBER(Journal!$F945)),"SL MISSING",IF(Journal!$F945=Journal!$E945,"SL = ENTRY",IF(G945=0,"DIRECTION MISSING",IF(G945*(Journal!$E945-Journal!$F945)&lt;=0,"SL WRONG SIDE",IF(NOT(AND(ISNUMBER(Journal!$L945),Journal!$L945&gt;0)),IF(TRUE,"LOTS MISSING","RISK MISSING"),"")))))))))))</f>
        <v>0</v>
      </c>
      <c r="J945">
        <f>IF(NOT(A945),"",IF(I945&lt;&gt;"",I945,IF(AND(ISNUMBER(Journal!$G945),G945*(Journal!$G945-Journal!$E945)&lt;=0),"TP1 WRONG SIDE",IF(AND(ISNUMBER(Journal!$H945),G945*(Journal!$H945-Journal!$E945)&lt;=0),"TP2 WRONG SIDE",IF(AND(ISNUMBER(Journal!$I945),G945*(Journal!$I945-Journal!$E945)&lt;=0),"TP3 WRONG SIDE",IF(Journal!$K945="","OPEN",IF(AND(Journal!$M945&lt;&gt;"",OR(NOT(ISNUMBER(Journal!$M945)),Journal!$M945&lt;=0,Journal!$M945&gt;=1)),"TP1 % INVALID",IF(Journal!$K945="SL","OK",IF(Journal!$K945="TP",IF(ISNUMBER(Journal!$G945),"OK","TP1 MISSING"),IF(Journal!$K945="Manual exit",IF(ISNUMBER(Journal!$J945),"OK","MANUAL MISSING"),IF(Journal!$K945="TP1 + Breakeven",IF(ISNUMBER(Journal!$G945),"OK","TP1 MISSING"),IF(Journal!$K945="TP1 + Manual",IF(ISNUMBER(Journal!$G945),IF(ISNUMBER(Journal!$J945),"OK","MANUAL MISSING"),IF(ISNUMBER(Journal!$J945),"TP1 MISSING","TP1 &amp; MANUAL MISSING")),IF(Journal!$K945="Multiple TP",IF(ISNUMBER(Journal!$G945),IF(ISNUMBER(Journal!$H945),"OK","TP2 MISSING"),IF(ISNUMBER(Journal!$H945),"TP1 MISSING","TP1 &amp; TP2 MISSING")),"UNKNOWN OUTCOME")))))))))))))</f>
        <v>0</v>
      </c>
      <c r="K945">
        <f>J945="OK"</f>
        <v>0</v>
      </c>
      <c r="L945">
        <f>IF(ISNUMBER(Journal!$M945),Journal!$M945,0.5)</f>
        <v>0</v>
      </c>
      <c r="M945">
        <f>IF(NOT(K945),"",G945*IF(Journal!$K945="SL",Journal!$F945-Journal!$E945,IF(Journal!$K945="TP",Journal!$G945-Journal!$E945,IF(Journal!$K945="Manual exit",Journal!$J945-Journal!$E945,IF(Journal!$K945="TP1 + Breakeven",L945*(Journal!$G945-Journal!$E945),IF(Journal!$K945="TP1 + Manual",L945*(Journal!$G945-Journal!$E945)+(1-L945)*(Journal!$J945-Journal!$E945),(Journal!$G945+Journal!$H945+IF(ISNUMBER(Journal!$I945),Journal!$I945,0))/IF(ISNUMBER(Journal!$I945),3,2)-Journal!$E945))))))</f>
        <v>0</v>
      </c>
      <c r="N945">
        <f>IF(K945,Journal!$E945+G945*M945,"")</f>
        <v>0</v>
      </c>
      <c r="O945">
        <f>Q944</f>
        <v>0</v>
      </c>
      <c r="P945">
        <f>IF(OR(NOT(A945),I945&lt;&gt;""),"",Journal!$L945)</f>
        <v>0</v>
      </c>
      <c r="Q945">
        <f>O945+IF(K945,V945,0)</f>
        <v>0</v>
      </c>
      <c r="R945">
        <f>IF(P945="","",H945*P945*C945*D945)</f>
        <v>0</v>
      </c>
      <c r="S945">
        <f>IF(K945,M945*P945*C945*D945,"")</f>
        <v>0</v>
      </c>
      <c r="T945">
        <f>IF(K945,-IF(F945&gt;0,F945*Journal!$E945*P945*C945*D945,P945*E945),"")</f>
        <v>0</v>
      </c>
      <c r="U945">
        <f>IF(K945,IF(S945&gt;0,"W",IF(S945&lt;0,"L","B")),"")</f>
        <v>0</v>
      </c>
      <c r="V945">
        <f>IF(K945,S945+T945,"")</f>
        <v>0</v>
      </c>
      <c r="W945">
        <f>IF(K945,V945/O945,"")</f>
        <v>0</v>
      </c>
      <c r="X945">
        <f>IF(K945,M945/H945,"")</f>
        <v>0</v>
      </c>
      <c r="Y945">
        <f>IF(AND(OR(J945="OK",J945="OPEN"),ISNUMBER(Journal!$G945)),G945*(Journal!$G945-Journal!$E945)/H945,"")</f>
        <v>0</v>
      </c>
      <c r="Z945">
        <f>IF(AA945="","",IF(AND(ISNUMBER(Settings!$D$5),ISNUMBER(Settings!$E$5),IF(Settings!$D$5&lt;=Settings!$E$5,AND(AA945&gt;=Settings!$D$5,AA945&lt;Settings!$E$5),OR(AA945&gt;=Settings!$D$5,AA945&lt;Settings!$E$5))),Settings!$A$5,IF(AND(ISNUMBER(Settings!$D$6),ISNUMBER(Settings!$E$6),IF(Settings!$D$6&lt;=Settings!$E$6,AND(AA945&gt;=Settings!$D$6,AA945&lt;Settings!$E$6),OR(AA945&gt;=Settings!$D$6,AA945&lt;Settings!$E$6))),Settings!$A$6,IF(AND(ISNUMBER(Settings!$D$7),ISNUMBER(Settings!$E$7),IF(Settings!$D$7&lt;=Settings!$E$7,AND(AA945&gt;=Settings!$D$7,AA945&lt;Settings!$E$7),OR(AA945&gt;=Settings!$D$7,AA945&lt;Settings!$E$7))),Settings!$A$7,IF(AND(ISNUMBER(Settings!$D$8),ISNUMBER(Settings!$E$8),IF(Settings!$D$8&lt;=Settings!$E$8,AND(AA945&gt;=Settings!$D$8,AA945&lt;Settings!$E$8),OR(AA945&gt;=Settings!$D$8,AA945&lt;Settings!$E$8))),Settings!$A$8,IF(AND(ISNUMBER(Settings!$D$9),ISNUMBER(Settings!$E$9),IF(Settings!$D$9&lt;=Settings!$E$9,AND(AA945&gt;=Settings!$D$9,AA945&lt;Settings!$E$9),OR(AA945&gt;=Settings!$D$9,AA945&lt;Settings!$E$9))),Settings!$A$9,IF(AND(ISNUMBER(Settings!$D$10),ISNUMBER(Settings!$E$10),IF(Settings!$D$10&lt;=Settings!$E$10,AND(AA945&gt;=Settings!$D$10,AA945&lt;Settings!$E$10),OR(AA945&gt;=Settings!$D$10,AA945&lt;Settings!$E$10))),Settings!$A$10,"")))))))</f>
        <v>0</v>
      </c>
      <c r="AA945">
        <f>IF(AND(A945,ISNUMBER(Journal!$B945)),MOD(ROUND(MOD(Journal!$B945,1)*1440,0)-ROUND(Journal!$D$8*60,0),1440),"")</f>
        <v>0</v>
      </c>
      <c r="AB945">
        <f>IF(G945=1,"LONG",IF(G945=-1,"SHORT",""))</f>
        <v>0</v>
      </c>
      <c r="AC945">
        <f>AC944+IF(K945,1,0)</f>
        <v>0</v>
      </c>
      <c r="AD945">
        <f>IF(K945,AC945,"")</f>
        <v>0</v>
      </c>
      <c r="AE945">
        <f>J945="OPEN"</f>
        <v>0</v>
      </c>
      <c r="AF945">
        <f>AND(J945&lt;&gt;"",J945&lt;&gt;"OK",J945&lt;&gt;"OPEN")</f>
        <v>0</v>
      </c>
      <c r="AH945">
        <v>934</v>
      </c>
      <c r="AI945">
        <f>IF(AH945&gt;$AZ$11,"",IF(AH945=0,Journal!$D$3,INDEX($Q$11:$Q$1010,MATCH(AH945,$AD$11:$AD$1010,0))))</f>
        <v>0</v>
      </c>
      <c r="AJ945">
        <v>935</v>
      </c>
      <c r="AK945">
        <f>IF(AJ945&gt;$AZ$11,"",INDEX($P$11:$P$1010,MATCH(AJ945,$AD$11:$AD$1010,0)))</f>
        <v>0</v>
      </c>
    </row>
    <row r="946" spans="1:37">
      <c r="A946">
        <f>COUNTA(Journal!A946:M946)&gt;0</f>
        <v>0</v>
      </c>
      <c r="B946">
        <f>IF(Journal!$C946="",0,IFERROR(MATCH(Journal!$C946,Markets!$A$5:$A$154,0),0))</f>
        <v>0</v>
      </c>
      <c r="C946">
        <f>IF(B946&gt;0,INDEX(Markets!$C$5:$C$154,B946),"")</f>
        <v>0</v>
      </c>
      <c r="D946">
        <f>IF(B946&gt;0,INDEX(Markets!$F$5:$F$154,B946),"")</f>
        <v>0</v>
      </c>
      <c r="E946">
        <f>IF(B946&gt;0,IF(INDEX(Markets!$G$5:$G$154,B946)="",Journal!$D$4,INDEX(Markets!$G$5:$G$154,B946)),"")</f>
        <v>0</v>
      </c>
      <c r="F946">
        <f>IF(B946&gt;0,N(INDEX(Markets!$H$5:$H$154,B946)),0)</f>
        <v>0</v>
      </c>
      <c r="G946">
        <f>IF(Journal!$D946="LONG",1,IF(Journal!$D946="SHORT",-1,0))</f>
        <v>0</v>
      </c>
      <c r="H946">
        <f>IF(AND(ISNUMBER(Journal!$E946),ISNUMBER(Journal!$F946)),ABS(Journal!$E946-Journal!$F946),"")</f>
        <v>0</v>
      </c>
      <c r="I946">
        <f>IF(NOT(A946),"",IF(Journal!$C946="","INSTRUMENT MISSING",IF(B946=0,"UNKNOWN INSTRUMENT",IF(OR(NOT(ISNUMBER(C946)),NOT(ISNUMBER(D946))),"INSTRUMENT SPECS MISSING",IF(OR(C946&lt;=0,D946&lt;=0),"INSTRUMENT SPECS MISSING",IF(NOT(ISNUMBER(Journal!$E946)),"ENTRY MISSING",IF(NOT(ISNUMBER(Journal!$F946)),"SL MISSING",IF(Journal!$F946=Journal!$E946,"SL = ENTRY",IF(G946=0,"DIRECTION MISSING",IF(G946*(Journal!$E946-Journal!$F946)&lt;=0,"SL WRONG SIDE",IF(NOT(AND(ISNUMBER(Journal!$L946),Journal!$L946&gt;0)),IF(TRUE,"LOTS MISSING","RISK MISSING"),"")))))))))))</f>
        <v>0</v>
      </c>
      <c r="J946">
        <f>IF(NOT(A946),"",IF(I946&lt;&gt;"",I946,IF(AND(ISNUMBER(Journal!$G946),G946*(Journal!$G946-Journal!$E946)&lt;=0),"TP1 WRONG SIDE",IF(AND(ISNUMBER(Journal!$H946),G946*(Journal!$H946-Journal!$E946)&lt;=0),"TP2 WRONG SIDE",IF(AND(ISNUMBER(Journal!$I946),G946*(Journal!$I946-Journal!$E946)&lt;=0),"TP3 WRONG SIDE",IF(Journal!$K946="","OPEN",IF(AND(Journal!$M946&lt;&gt;"",OR(NOT(ISNUMBER(Journal!$M946)),Journal!$M946&lt;=0,Journal!$M946&gt;=1)),"TP1 % INVALID",IF(Journal!$K946="SL","OK",IF(Journal!$K946="TP",IF(ISNUMBER(Journal!$G946),"OK","TP1 MISSING"),IF(Journal!$K946="Manual exit",IF(ISNUMBER(Journal!$J946),"OK","MANUAL MISSING"),IF(Journal!$K946="TP1 + Breakeven",IF(ISNUMBER(Journal!$G946),"OK","TP1 MISSING"),IF(Journal!$K946="TP1 + Manual",IF(ISNUMBER(Journal!$G946),IF(ISNUMBER(Journal!$J946),"OK","MANUAL MISSING"),IF(ISNUMBER(Journal!$J946),"TP1 MISSING","TP1 &amp; MANUAL MISSING")),IF(Journal!$K946="Multiple TP",IF(ISNUMBER(Journal!$G946),IF(ISNUMBER(Journal!$H946),"OK","TP2 MISSING"),IF(ISNUMBER(Journal!$H946),"TP1 MISSING","TP1 &amp; TP2 MISSING")),"UNKNOWN OUTCOME")))))))))))))</f>
        <v>0</v>
      </c>
      <c r="K946">
        <f>J946="OK"</f>
        <v>0</v>
      </c>
      <c r="L946">
        <f>IF(ISNUMBER(Journal!$M946),Journal!$M946,0.5)</f>
        <v>0</v>
      </c>
      <c r="M946">
        <f>IF(NOT(K946),"",G946*IF(Journal!$K946="SL",Journal!$F946-Journal!$E946,IF(Journal!$K946="TP",Journal!$G946-Journal!$E946,IF(Journal!$K946="Manual exit",Journal!$J946-Journal!$E946,IF(Journal!$K946="TP1 + Breakeven",L946*(Journal!$G946-Journal!$E946),IF(Journal!$K946="TP1 + Manual",L946*(Journal!$G946-Journal!$E946)+(1-L946)*(Journal!$J946-Journal!$E946),(Journal!$G946+Journal!$H946+IF(ISNUMBER(Journal!$I946),Journal!$I946,0))/IF(ISNUMBER(Journal!$I946),3,2)-Journal!$E946))))))</f>
        <v>0</v>
      </c>
      <c r="N946">
        <f>IF(K946,Journal!$E946+G946*M946,"")</f>
        <v>0</v>
      </c>
      <c r="O946">
        <f>Q945</f>
        <v>0</v>
      </c>
      <c r="P946">
        <f>IF(OR(NOT(A946),I946&lt;&gt;""),"",Journal!$L946)</f>
        <v>0</v>
      </c>
      <c r="Q946">
        <f>O946+IF(K946,V946,0)</f>
        <v>0</v>
      </c>
      <c r="R946">
        <f>IF(P946="","",H946*P946*C946*D946)</f>
        <v>0</v>
      </c>
      <c r="S946">
        <f>IF(K946,M946*P946*C946*D946,"")</f>
        <v>0</v>
      </c>
      <c r="T946">
        <f>IF(K946,-IF(F946&gt;0,F946*Journal!$E946*P946*C946*D946,P946*E946),"")</f>
        <v>0</v>
      </c>
      <c r="U946">
        <f>IF(K946,IF(S946&gt;0,"W",IF(S946&lt;0,"L","B")),"")</f>
        <v>0</v>
      </c>
      <c r="V946">
        <f>IF(K946,S946+T946,"")</f>
        <v>0</v>
      </c>
      <c r="W946">
        <f>IF(K946,V946/O946,"")</f>
        <v>0</v>
      </c>
      <c r="X946">
        <f>IF(K946,M946/H946,"")</f>
        <v>0</v>
      </c>
      <c r="Y946">
        <f>IF(AND(OR(J946="OK",J946="OPEN"),ISNUMBER(Journal!$G946)),G946*(Journal!$G946-Journal!$E946)/H946,"")</f>
        <v>0</v>
      </c>
      <c r="Z946">
        <f>IF(AA946="","",IF(AND(ISNUMBER(Settings!$D$5),ISNUMBER(Settings!$E$5),IF(Settings!$D$5&lt;=Settings!$E$5,AND(AA946&gt;=Settings!$D$5,AA946&lt;Settings!$E$5),OR(AA946&gt;=Settings!$D$5,AA946&lt;Settings!$E$5))),Settings!$A$5,IF(AND(ISNUMBER(Settings!$D$6),ISNUMBER(Settings!$E$6),IF(Settings!$D$6&lt;=Settings!$E$6,AND(AA946&gt;=Settings!$D$6,AA946&lt;Settings!$E$6),OR(AA946&gt;=Settings!$D$6,AA946&lt;Settings!$E$6))),Settings!$A$6,IF(AND(ISNUMBER(Settings!$D$7),ISNUMBER(Settings!$E$7),IF(Settings!$D$7&lt;=Settings!$E$7,AND(AA946&gt;=Settings!$D$7,AA946&lt;Settings!$E$7),OR(AA946&gt;=Settings!$D$7,AA946&lt;Settings!$E$7))),Settings!$A$7,IF(AND(ISNUMBER(Settings!$D$8),ISNUMBER(Settings!$E$8),IF(Settings!$D$8&lt;=Settings!$E$8,AND(AA946&gt;=Settings!$D$8,AA946&lt;Settings!$E$8),OR(AA946&gt;=Settings!$D$8,AA946&lt;Settings!$E$8))),Settings!$A$8,IF(AND(ISNUMBER(Settings!$D$9),ISNUMBER(Settings!$E$9),IF(Settings!$D$9&lt;=Settings!$E$9,AND(AA946&gt;=Settings!$D$9,AA946&lt;Settings!$E$9),OR(AA946&gt;=Settings!$D$9,AA946&lt;Settings!$E$9))),Settings!$A$9,IF(AND(ISNUMBER(Settings!$D$10),ISNUMBER(Settings!$E$10),IF(Settings!$D$10&lt;=Settings!$E$10,AND(AA946&gt;=Settings!$D$10,AA946&lt;Settings!$E$10),OR(AA946&gt;=Settings!$D$10,AA946&lt;Settings!$E$10))),Settings!$A$10,"")))))))</f>
        <v>0</v>
      </c>
      <c r="AA946">
        <f>IF(AND(A946,ISNUMBER(Journal!$B946)),MOD(ROUND(MOD(Journal!$B946,1)*1440,0)-ROUND(Journal!$D$8*60,0),1440),"")</f>
        <v>0</v>
      </c>
      <c r="AB946">
        <f>IF(G946=1,"LONG",IF(G946=-1,"SHORT",""))</f>
        <v>0</v>
      </c>
      <c r="AC946">
        <f>AC945+IF(K946,1,0)</f>
        <v>0</v>
      </c>
      <c r="AD946">
        <f>IF(K946,AC946,"")</f>
        <v>0</v>
      </c>
      <c r="AE946">
        <f>J946="OPEN"</f>
        <v>0</v>
      </c>
      <c r="AF946">
        <f>AND(J946&lt;&gt;"",J946&lt;&gt;"OK",J946&lt;&gt;"OPEN")</f>
        <v>0</v>
      </c>
      <c r="AH946">
        <v>935</v>
      </c>
      <c r="AI946">
        <f>IF(AH946&gt;$AZ$11,"",IF(AH946=0,Journal!$D$3,INDEX($Q$11:$Q$1010,MATCH(AH946,$AD$11:$AD$1010,0))))</f>
        <v>0</v>
      </c>
      <c r="AJ946">
        <v>936</v>
      </c>
      <c r="AK946">
        <f>IF(AJ946&gt;$AZ$11,"",INDEX($P$11:$P$1010,MATCH(AJ946,$AD$11:$AD$1010,0)))</f>
        <v>0</v>
      </c>
    </row>
    <row r="947" spans="1:37">
      <c r="A947">
        <f>COUNTA(Journal!A947:M947)&gt;0</f>
        <v>0</v>
      </c>
      <c r="B947">
        <f>IF(Journal!$C947="",0,IFERROR(MATCH(Journal!$C947,Markets!$A$5:$A$154,0),0))</f>
        <v>0</v>
      </c>
      <c r="C947">
        <f>IF(B947&gt;0,INDEX(Markets!$C$5:$C$154,B947),"")</f>
        <v>0</v>
      </c>
      <c r="D947">
        <f>IF(B947&gt;0,INDEX(Markets!$F$5:$F$154,B947),"")</f>
        <v>0</v>
      </c>
      <c r="E947">
        <f>IF(B947&gt;0,IF(INDEX(Markets!$G$5:$G$154,B947)="",Journal!$D$4,INDEX(Markets!$G$5:$G$154,B947)),"")</f>
        <v>0</v>
      </c>
      <c r="F947">
        <f>IF(B947&gt;0,N(INDEX(Markets!$H$5:$H$154,B947)),0)</f>
        <v>0</v>
      </c>
      <c r="G947">
        <f>IF(Journal!$D947="LONG",1,IF(Journal!$D947="SHORT",-1,0))</f>
        <v>0</v>
      </c>
      <c r="H947">
        <f>IF(AND(ISNUMBER(Journal!$E947),ISNUMBER(Journal!$F947)),ABS(Journal!$E947-Journal!$F947),"")</f>
        <v>0</v>
      </c>
      <c r="I947">
        <f>IF(NOT(A947),"",IF(Journal!$C947="","INSTRUMENT MISSING",IF(B947=0,"UNKNOWN INSTRUMENT",IF(OR(NOT(ISNUMBER(C947)),NOT(ISNUMBER(D947))),"INSTRUMENT SPECS MISSING",IF(OR(C947&lt;=0,D947&lt;=0),"INSTRUMENT SPECS MISSING",IF(NOT(ISNUMBER(Journal!$E947)),"ENTRY MISSING",IF(NOT(ISNUMBER(Journal!$F947)),"SL MISSING",IF(Journal!$F947=Journal!$E947,"SL = ENTRY",IF(G947=0,"DIRECTION MISSING",IF(G947*(Journal!$E947-Journal!$F947)&lt;=0,"SL WRONG SIDE",IF(NOT(AND(ISNUMBER(Journal!$L947),Journal!$L947&gt;0)),IF(TRUE,"LOTS MISSING","RISK MISSING"),"")))))))))))</f>
        <v>0</v>
      </c>
      <c r="J947">
        <f>IF(NOT(A947),"",IF(I947&lt;&gt;"",I947,IF(AND(ISNUMBER(Journal!$G947),G947*(Journal!$G947-Journal!$E947)&lt;=0),"TP1 WRONG SIDE",IF(AND(ISNUMBER(Journal!$H947),G947*(Journal!$H947-Journal!$E947)&lt;=0),"TP2 WRONG SIDE",IF(AND(ISNUMBER(Journal!$I947),G947*(Journal!$I947-Journal!$E947)&lt;=0),"TP3 WRONG SIDE",IF(Journal!$K947="","OPEN",IF(AND(Journal!$M947&lt;&gt;"",OR(NOT(ISNUMBER(Journal!$M947)),Journal!$M947&lt;=0,Journal!$M947&gt;=1)),"TP1 % INVALID",IF(Journal!$K947="SL","OK",IF(Journal!$K947="TP",IF(ISNUMBER(Journal!$G947),"OK","TP1 MISSING"),IF(Journal!$K947="Manual exit",IF(ISNUMBER(Journal!$J947),"OK","MANUAL MISSING"),IF(Journal!$K947="TP1 + Breakeven",IF(ISNUMBER(Journal!$G947),"OK","TP1 MISSING"),IF(Journal!$K947="TP1 + Manual",IF(ISNUMBER(Journal!$G947),IF(ISNUMBER(Journal!$J947),"OK","MANUAL MISSING"),IF(ISNUMBER(Journal!$J947),"TP1 MISSING","TP1 &amp; MANUAL MISSING")),IF(Journal!$K947="Multiple TP",IF(ISNUMBER(Journal!$G947),IF(ISNUMBER(Journal!$H947),"OK","TP2 MISSING"),IF(ISNUMBER(Journal!$H947),"TP1 MISSING","TP1 &amp; TP2 MISSING")),"UNKNOWN OUTCOME")))))))))))))</f>
        <v>0</v>
      </c>
      <c r="K947">
        <f>J947="OK"</f>
        <v>0</v>
      </c>
      <c r="L947">
        <f>IF(ISNUMBER(Journal!$M947),Journal!$M947,0.5)</f>
        <v>0</v>
      </c>
      <c r="M947">
        <f>IF(NOT(K947),"",G947*IF(Journal!$K947="SL",Journal!$F947-Journal!$E947,IF(Journal!$K947="TP",Journal!$G947-Journal!$E947,IF(Journal!$K947="Manual exit",Journal!$J947-Journal!$E947,IF(Journal!$K947="TP1 + Breakeven",L947*(Journal!$G947-Journal!$E947),IF(Journal!$K947="TP1 + Manual",L947*(Journal!$G947-Journal!$E947)+(1-L947)*(Journal!$J947-Journal!$E947),(Journal!$G947+Journal!$H947+IF(ISNUMBER(Journal!$I947),Journal!$I947,0))/IF(ISNUMBER(Journal!$I947),3,2)-Journal!$E947))))))</f>
        <v>0</v>
      </c>
      <c r="N947">
        <f>IF(K947,Journal!$E947+G947*M947,"")</f>
        <v>0</v>
      </c>
      <c r="O947">
        <f>Q946</f>
        <v>0</v>
      </c>
      <c r="P947">
        <f>IF(OR(NOT(A947),I947&lt;&gt;""),"",Journal!$L947)</f>
        <v>0</v>
      </c>
      <c r="Q947">
        <f>O947+IF(K947,V947,0)</f>
        <v>0</v>
      </c>
      <c r="R947">
        <f>IF(P947="","",H947*P947*C947*D947)</f>
        <v>0</v>
      </c>
      <c r="S947">
        <f>IF(K947,M947*P947*C947*D947,"")</f>
        <v>0</v>
      </c>
      <c r="T947">
        <f>IF(K947,-IF(F947&gt;0,F947*Journal!$E947*P947*C947*D947,P947*E947),"")</f>
        <v>0</v>
      </c>
      <c r="U947">
        <f>IF(K947,IF(S947&gt;0,"W",IF(S947&lt;0,"L","B")),"")</f>
        <v>0</v>
      </c>
      <c r="V947">
        <f>IF(K947,S947+T947,"")</f>
        <v>0</v>
      </c>
      <c r="W947">
        <f>IF(K947,V947/O947,"")</f>
        <v>0</v>
      </c>
      <c r="X947">
        <f>IF(K947,M947/H947,"")</f>
        <v>0</v>
      </c>
      <c r="Y947">
        <f>IF(AND(OR(J947="OK",J947="OPEN"),ISNUMBER(Journal!$G947)),G947*(Journal!$G947-Journal!$E947)/H947,"")</f>
        <v>0</v>
      </c>
      <c r="Z947">
        <f>IF(AA947="","",IF(AND(ISNUMBER(Settings!$D$5),ISNUMBER(Settings!$E$5),IF(Settings!$D$5&lt;=Settings!$E$5,AND(AA947&gt;=Settings!$D$5,AA947&lt;Settings!$E$5),OR(AA947&gt;=Settings!$D$5,AA947&lt;Settings!$E$5))),Settings!$A$5,IF(AND(ISNUMBER(Settings!$D$6),ISNUMBER(Settings!$E$6),IF(Settings!$D$6&lt;=Settings!$E$6,AND(AA947&gt;=Settings!$D$6,AA947&lt;Settings!$E$6),OR(AA947&gt;=Settings!$D$6,AA947&lt;Settings!$E$6))),Settings!$A$6,IF(AND(ISNUMBER(Settings!$D$7),ISNUMBER(Settings!$E$7),IF(Settings!$D$7&lt;=Settings!$E$7,AND(AA947&gt;=Settings!$D$7,AA947&lt;Settings!$E$7),OR(AA947&gt;=Settings!$D$7,AA947&lt;Settings!$E$7))),Settings!$A$7,IF(AND(ISNUMBER(Settings!$D$8),ISNUMBER(Settings!$E$8),IF(Settings!$D$8&lt;=Settings!$E$8,AND(AA947&gt;=Settings!$D$8,AA947&lt;Settings!$E$8),OR(AA947&gt;=Settings!$D$8,AA947&lt;Settings!$E$8))),Settings!$A$8,IF(AND(ISNUMBER(Settings!$D$9),ISNUMBER(Settings!$E$9),IF(Settings!$D$9&lt;=Settings!$E$9,AND(AA947&gt;=Settings!$D$9,AA947&lt;Settings!$E$9),OR(AA947&gt;=Settings!$D$9,AA947&lt;Settings!$E$9))),Settings!$A$9,IF(AND(ISNUMBER(Settings!$D$10),ISNUMBER(Settings!$E$10),IF(Settings!$D$10&lt;=Settings!$E$10,AND(AA947&gt;=Settings!$D$10,AA947&lt;Settings!$E$10),OR(AA947&gt;=Settings!$D$10,AA947&lt;Settings!$E$10))),Settings!$A$10,"")))))))</f>
        <v>0</v>
      </c>
      <c r="AA947">
        <f>IF(AND(A947,ISNUMBER(Journal!$B947)),MOD(ROUND(MOD(Journal!$B947,1)*1440,0)-ROUND(Journal!$D$8*60,0),1440),"")</f>
        <v>0</v>
      </c>
      <c r="AB947">
        <f>IF(G947=1,"LONG",IF(G947=-1,"SHORT",""))</f>
        <v>0</v>
      </c>
      <c r="AC947">
        <f>AC946+IF(K947,1,0)</f>
        <v>0</v>
      </c>
      <c r="AD947">
        <f>IF(K947,AC947,"")</f>
        <v>0</v>
      </c>
      <c r="AE947">
        <f>J947="OPEN"</f>
        <v>0</v>
      </c>
      <c r="AF947">
        <f>AND(J947&lt;&gt;"",J947&lt;&gt;"OK",J947&lt;&gt;"OPEN")</f>
        <v>0</v>
      </c>
      <c r="AH947">
        <v>936</v>
      </c>
      <c r="AI947">
        <f>IF(AH947&gt;$AZ$11,"",IF(AH947=0,Journal!$D$3,INDEX($Q$11:$Q$1010,MATCH(AH947,$AD$11:$AD$1010,0))))</f>
        <v>0</v>
      </c>
      <c r="AJ947">
        <v>937</v>
      </c>
      <c r="AK947">
        <f>IF(AJ947&gt;$AZ$11,"",INDEX($P$11:$P$1010,MATCH(AJ947,$AD$11:$AD$1010,0)))</f>
        <v>0</v>
      </c>
    </row>
    <row r="948" spans="1:37">
      <c r="A948">
        <f>COUNTA(Journal!A948:M948)&gt;0</f>
        <v>0</v>
      </c>
      <c r="B948">
        <f>IF(Journal!$C948="",0,IFERROR(MATCH(Journal!$C948,Markets!$A$5:$A$154,0),0))</f>
        <v>0</v>
      </c>
      <c r="C948">
        <f>IF(B948&gt;0,INDEX(Markets!$C$5:$C$154,B948),"")</f>
        <v>0</v>
      </c>
      <c r="D948">
        <f>IF(B948&gt;0,INDEX(Markets!$F$5:$F$154,B948),"")</f>
        <v>0</v>
      </c>
      <c r="E948">
        <f>IF(B948&gt;0,IF(INDEX(Markets!$G$5:$G$154,B948)="",Journal!$D$4,INDEX(Markets!$G$5:$G$154,B948)),"")</f>
        <v>0</v>
      </c>
      <c r="F948">
        <f>IF(B948&gt;0,N(INDEX(Markets!$H$5:$H$154,B948)),0)</f>
        <v>0</v>
      </c>
      <c r="G948">
        <f>IF(Journal!$D948="LONG",1,IF(Journal!$D948="SHORT",-1,0))</f>
        <v>0</v>
      </c>
      <c r="H948">
        <f>IF(AND(ISNUMBER(Journal!$E948),ISNUMBER(Journal!$F948)),ABS(Journal!$E948-Journal!$F948),"")</f>
        <v>0</v>
      </c>
      <c r="I948">
        <f>IF(NOT(A948),"",IF(Journal!$C948="","INSTRUMENT MISSING",IF(B948=0,"UNKNOWN INSTRUMENT",IF(OR(NOT(ISNUMBER(C948)),NOT(ISNUMBER(D948))),"INSTRUMENT SPECS MISSING",IF(OR(C948&lt;=0,D948&lt;=0),"INSTRUMENT SPECS MISSING",IF(NOT(ISNUMBER(Journal!$E948)),"ENTRY MISSING",IF(NOT(ISNUMBER(Journal!$F948)),"SL MISSING",IF(Journal!$F948=Journal!$E948,"SL = ENTRY",IF(G948=0,"DIRECTION MISSING",IF(G948*(Journal!$E948-Journal!$F948)&lt;=0,"SL WRONG SIDE",IF(NOT(AND(ISNUMBER(Journal!$L948),Journal!$L948&gt;0)),IF(TRUE,"LOTS MISSING","RISK MISSING"),"")))))))))))</f>
        <v>0</v>
      </c>
      <c r="J948">
        <f>IF(NOT(A948),"",IF(I948&lt;&gt;"",I948,IF(AND(ISNUMBER(Journal!$G948),G948*(Journal!$G948-Journal!$E948)&lt;=0),"TP1 WRONG SIDE",IF(AND(ISNUMBER(Journal!$H948),G948*(Journal!$H948-Journal!$E948)&lt;=0),"TP2 WRONG SIDE",IF(AND(ISNUMBER(Journal!$I948),G948*(Journal!$I948-Journal!$E948)&lt;=0),"TP3 WRONG SIDE",IF(Journal!$K948="","OPEN",IF(AND(Journal!$M948&lt;&gt;"",OR(NOT(ISNUMBER(Journal!$M948)),Journal!$M948&lt;=0,Journal!$M948&gt;=1)),"TP1 % INVALID",IF(Journal!$K948="SL","OK",IF(Journal!$K948="TP",IF(ISNUMBER(Journal!$G948),"OK","TP1 MISSING"),IF(Journal!$K948="Manual exit",IF(ISNUMBER(Journal!$J948),"OK","MANUAL MISSING"),IF(Journal!$K948="TP1 + Breakeven",IF(ISNUMBER(Journal!$G948),"OK","TP1 MISSING"),IF(Journal!$K948="TP1 + Manual",IF(ISNUMBER(Journal!$G948),IF(ISNUMBER(Journal!$J948),"OK","MANUAL MISSING"),IF(ISNUMBER(Journal!$J948),"TP1 MISSING","TP1 &amp; MANUAL MISSING")),IF(Journal!$K948="Multiple TP",IF(ISNUMBER(Journal!$G948),IF(ISNUMBER(Journal!$H948),"OK","TP2 MISSING"),IF(ISNUMBER(Journal!$H948),"TP1 MISSING","TP1 &amp; TP2 MISSING")),"UNKNOWN OUTCOME")))))))))))))</f>
        <v>0</v>
      </c>
      <c r="K948">
        <f>J948="OK"</f>
        <v>0</v>
      </c>
      <c r="L948">
        <f>IF(ISNUMBER(Journal!$M948),Journal!$M948,0.5)</f>
        <v>0</v>
      </c>
      <c r="M948">
        <f>IF(NOT(K948),"",G948*IF(Journal!$K948="SL",Journal!$F948-Journal!$E948,IF(Journal!$K948="TP",Journal!$G948-Journal!$E948,IF(Journal!$K948="Manual exit",Journal!$J948-Journal!$E948,IF(Journal!$K948="TP1 + Breakeven",L948*(Journal!$G948-Journal!$E948),IF(Journal!$K948="TP1 + Manual",L948*(Journal!$G948-Journal!$E948)+(1-L948)*(Journal!$J948-Journal!$E948),(Journal!$G948+Journal!$H948+IF(ISNUMBER(Journal!$I948),Journal!$I948,0))/IF(ISNUMBER(Journal!$I948),3,2)-Journal!$E948))))))</f>
        <v>0</v>
      </c>
      <c r="N948">
        <f>IF(K948,Journal!$E948+G948*M948,"")</f>
        <v>0</v>
      </c>
      <c r="O948">
        <f>Q947</f>
        <v>0</v>
      </c>
      <c r="P948">
        <f>IF(OR(NOT(A948),I948&lt;&gt;""),"",Journal!$L948)</f>
        <v>0</v>
      </c>
      <c r="Q948">
        <f>O948+IF(K948,V948,0)</f>
        <v>0</v>
      </c>
      <c r="R948">
        <f>IF(P948="","",H948*P948*C948*D948)</f>
        <v>0</v>
      </c>
      <c r="S948">
        <f>IF(K948,M948*P948*C948*D948,"")</f>
        <v>0</v>
      </c>
      <c r="T948">
        <f>IF(K948,-IF(F948&gt;0,F948*Journal!$E948*P948*C948*D948,P948*E948),"")</f>
        <v>0</v>
      </c>
      <c r="U948">
        <f>IF(K948,IF(S948&gt;0,"W",IF(S948&lt;0,"L","B")),"")</f>
        <v>0</v>
      </c>
      <c r="V948">
        <f>IF(K948,S948+T948,"")</f>
        <v>0</v>
      </c>
      <c r="W948">
        <f>IF(K948,V948/O948,"")</f>
        <v>0</v>
      </c>
      <c r="X948">
        <f>IF(K948,M948/H948,"")</f>
        <v>0</v>
      </c>
      <c r="Y948">
        <f>IF(AND(OR(J948="OK",J948="OPEN"),ISNUMBER(Journal!$G948)),G948*(Journal!$G948-Journal!$E948)/H948,"")</f>
        <v>0</v>
      </c>
      <c r="Z948">
        <f>IF(AA948="","",IF(AND(ISNUMBER(Settings!$D$5),ISNUMBER(Settings!$E$5),IF(Settings!$D$5&lt;=Settings!$E$5,AND(AA948&gt;=Settings!$D$5,AA948&lt;Settings!$E$5),OR(AA948&gt;=Settings!$D$5,AA948&lt;Settings!$E$5))),Settings!$A$5,IF(AND(ISNUMBER(Settings!$D$6),ISNUMBER(Settings!$E$6),IF(Settings!$D$6&lt;=Settings!$E$6,AND(AA948&gt;=Settings!$D$6,AA948&lt;Settings!$E$6),OR(AA948&gt;=Settings!$D$6,AA948&lt;Settings!$E$6))),Settings!$A$6,IF(AND(ISNUMBER(Settings!$D$7),ISNUMBER(Settings!$E$7),IF(Settings!$D$7&lt;=Settings!$E$7,AND(AA948&gt;=Settings!$D$7,AA948&lt;Settings!$E$7),OR(AA948&gt;=Settings!$D$7,AA948&lt;Settings!$E$7))),Settings!$A$7,IF(AND(ISNUMBER(Settings!$D$8),ISNUMBER(Settings!$E$8),IF(Settings!$D$8&lt;=Settings!$E$8,AND(AA948&gt;=Settings!$D$8,AA948&lt;Settings!$E$8),OR(AA948&gt;=Settings!$D$8,AA948&lt;Settings!$E$8))),Settings!$A$8,IF(AND(ISNUMBER(Settings!$D$9),ISNUMBER(Settings!$E$9),IF(Settings!$D$9&lt;=Settings!$E$9,AND(AA948&gt;=Settings!$D$9,AA948&lt;Settings!$E$9),OR(AA948&gt;=Settings!$D$9,AA948&lt;Settings!$E$9))),Settings!$A$9,IF(AND(ISNUMBER(Settings!$D$10),ISNUMBER(Settings!$E$10),IF(Settings!$D$10&lt;=Settings!$E$10,AND(AA948&gt;=Settings!$D$10,AA948&lt;Settings!$E$10),OR(AA948&gt;=Settings!$D$10,AA948&lt;Settings!$E$10))),Settings!$A$10,"")))))))</f>
        <v>0</v>
      </c>
      <c r="AA948">
        <f>IF(AND(A948,ISNUMBER(Journal!$B948)),MOD(ROUND(MOD(Journal!$B948,1)*1440,0)-ROUND(Journal!$D$8*60,0),1440),"")</f>
        <v>0</v>
      </c>
      <c r="AB948">
        <f>IF(G948=1,"LONG",IF(G948=-1,"SHORT",""))</f>
        <v>0</v>
      </c>
      <c r="AC948">
        <f>AC947+IF(K948,1,0)</f>
        <v>0</v>
      </c>
      <c r="AD948">
        <f>IF(K948,AC948,"")</f>
        <v>0</v>
      </c>
      <c r="AE948">
        <f>J948="OPEN"</f>
        <v>0</v>
      </c>
      <c r="AF948">
        <f>AND(J948&lt;&gt;"",J948&lt;&gt;"OK",J948&lt;&gt;"OPEN")</f>
        <v>0</v>
      </c>
      <c r="AH948">
        <v>937</v>
      </c>
      <c r="AI948">
        <f>IF(AH948&gt;$AZ$11,"",IF(AH948=0,Journal!$D$3,INDEX($Q$11:$Q$1010,MATCH(AH948,$AD$11:$AD$1010,0))))</f>
        <v>0</v>
      </c>
      <c r="AJ948">
        <v>938</v>
      </c>
      <c r="AK948">
        <f>IF(AJ948&gt;$AZ$11,"",INDEX($P$11:$P$1010,MATCH(AJ948,$AD$11:$AD$1010,0)))</f>
        <v>0</v>
      </c>
    </row>
    <row r="949" spans="1:37">
      <c r="A949">
        <f>COUNTA(Journal!A949:M949)&gt;0</f>
        <v>0</v>
      </c>
      <c r="B949">
        <f>IF(Journal!$C949="",0,IFERROR(MATCH(Journal!$C949,Markets!$A$5:$A$154,0),0))</f>
        <v>0</v>
      </c>
      <c r="C949">
        <f>IF(B949&gt;0,INDEX(Markets!$C$5:$C$154,B949),"")</f>
        <v>0</v>
      </c>
      <c r="D949">
        <f>IF(B949&gt;0,INDEX(Markets!$F$5:$F$154,B949),"")</f>
        <v>0</v>
      </c>
      <c r="E949">
        <f>IF(B949&gt;0,IF(INDEX(Markets!$G$5:$G$154,B949)="",Journal!$D$4,INDEX(Markets!$G$5:$G$154,B949)),"")</f>
        <v>0</v>
      </c>
      <c r="F949">
        <f>IF(B949&gt;0,N(INDEX(Markets!$H$5:$H$154,B949)),0)</f>
        <v>0</v>
      </c>
      <c r="G949">
        <f>IF(Journal!$D949="LONG",1,IF(Journal!$D949="SHORT",-1,0))</f>
        <v>0</v>
      </c>
      <c r="H949">
        <f>IF(AND(ISNUMBER(Journal!$E949),ISNUMBER(Journal!$F949)),ABS(Journal!$E949-Journal!$F949),"")</f>
        <v>0</v>
      </c>
      <c r="I949">
        <f>IF(NOT(A949),"",IF(Journal!$C949="","INSTRUMENT MISSING",IF(B949=0,"UNKNOWN INSTRUMENT",IF(OR(NOT(ISNUMBER(C949)),NOT(ISNUMBER(D949))),"INSTRUMENT SPECS MISSING",IF(OR(C949&lt;=0,D949&lt;=0),"INSTRUMENT SPECS MISSING",IF(NOT(ISNUMBER(Journal!$E949)),"ENTRY MISSING",IF(NOT(ISNUMBER(Journal!$F949)),"SL MISSING",IF(Journal!$F949=Journal!$E949,"SL = ENTRY",IF(G949=0,"DIRECTION MISSING",IF(G949*(Journal!$E949-Journal!$F949)&lt;=0,"SL WRONG SIDE",IF(NOT(AND(ISNUMBER(Journal!$L949),Journal!$L949&gt;0)),IF(TRUE,"LOTS MISSING","RISK MISSING"),"")))))))))))</f>
        <v>0</v>
      </c>
      <c r="J949">
        <f>IF(NOT(A949),"",IF(I949&lt;&gt;"",I949,IF(AND(ISNUMBER(Journal!$G949),G949*(Journal!$G949-Journal!$E949)&lt;=0),"TP1 WRONG SIDE",IF(AND(ISNUMBER(Journal!$H949),G949*(Journal!$H949-Journal!$E949)&lt;=0),"TP2 WRONG SIDE",IF(AND(ISNUMBER(Journal!$I949),G949*(Journal!$I949-Journal!$E949)&lt;=0),"TP3 WRONG SIDE",IF(Journal!$K949="","OPEN",IF(AND(Journal!$M949&lt;&gt;"",OR(NOT(ISNUMBER(Journal!$M949)),Journal!$M949&lt;=0,Journal!$M949&gt;=1)),"TP1 % INVALID",IF(Journal!$K949="SL","OK",IF(Journal!$K949="TP",IF(ISNUMBER(Journal!$G949),"OK","TP1 MISSING"),IF(Journal!$K949="Manual exit",IF(ISNUMBER(Journal!$J949),"OK","MANUAL MISSING"),IF(Journal!$K949="TP1 + Breakeven",IF(ISNUMBER(Journal!$G949),"OK","TP1 MISSING"),IF(Journal!$K949="TP1 + Manual",IF(ISNUMBER(Journal!$G949),IF(ISNUMBER(Journal!$J949),"OK","MANUAL MISSING"),IF(ISNUMBER(Journal!$J949),"TP1 MISSING","TP1 &amp; MANUAL MISSING")),IF(Journal!$K949="Multiple TP",IF(ISNUMBER(Journal!$G949),IF(ISNUMBER(Journal!$H949),"OK","TP2 MISSING"),IF(ISNUMBER(Journal!$H949),"TP1 MISSING","TP1 &amp; TP2 MISSING")),"UNKNOWN OUTCOME")))))))))))))</f>
        <v>0</v>
      </c>
      <c r="K949">
        <f>J949="OK"</f>
        <v>0</v>
      </c>
      <c r="L949">
        <f>IF(ISNUMBER(Journal!$M949),Journal!$M949,0.5)</f>
        <v>0</v>
      </c>
      <c r="M949">
        <f>IF(NOT(K949),"",G949*IF(Journal!$K949="SL",Journal!$F949-Journal!$E949,IF(Journal!$K949="TP",Journal!$G949-Journal!$E949,IF(Journal!$K949="Manual exit",Journal!$J949-Journal!$E949,IF(Journal!$K949="TP1 + Breakeven",L949*(Journal!$G949-Journal!$E949),IF(Journal!$K949="TP1 + Manual",L949*(Journal!$G949-Journal!$E949)+(1-L949)*(Journal!$J949-Journal!$E949),(Journal!$G949+Journal!$H949+IF(ISNUMBER(Journal!$I949),Journal!$I949,0))/IF(ISNUMBER(Journal!$I949),3,2)-Journal!$E949))))))</f>
        <v>0</v>
      </c>
      <c r="N949">
        <f>IF(K949,Journal!$E949+G949*M949,"")</f>
        <v>0</v>
      </c>
      <c r="O949">
        <f>Q948</f>
        <v>0</v>
      </c>
      <c r="P949">
        <f>IF(OR(NOT(A949),I949&lt;&gt;""),"",Journal!$L949)</f>
        <v>0</v>
      </c>
      <c r="Q949">
        <f>O949+IF(K949,V949,0)</f>
        <v>0</v>
      </c>
      <c r="R949">
        <f>IF(P949="","",H949*P949*C949*D949)</f>
        <v>0</v>
      </c>
      <c r="S949">
        <f>IF(K949,M949*P949*C949*D949,"")</f>
        <v>0</v>
      </c>
      <c r="T949">
        <f>IF(K949,-IF(F949&gt;0,F949*Journal!$E949*P949*C949*D949,P949*E949),"")</f>
        <v>0</v>
      </c>
      <c r="U949">
        <f>IF(K949,IF(S949&gt;0,"W",IF(S949&lt;0,"L","B")),"")</f>
        <v>0</v>
      </c>
      <c r="V949">
        <f>IF(K949,S949+T949,"")</f>
        <v>0</v>
      </c>
      <c r="W949">
        <f>IF(K949,V949/O949,"")</f>
        <v>0</v>
      </c>
      <c r="X949">
        <f>IF(K949,M949/H949,"")</f>
        <v>0</v>
      </c>
      <c r="Y949">
        <f>IF(AND(OR(J949="OK",J949="OPEN"),ISNUMBER(Journal!$G949)),G949*(Journal!$G949-Journal!$E949)/H949,"")</f>
        <v>0</v>
      </c>
      <c r="Z949">
        <f>IF(AA949="","",IF(AND(ISNUMBER(Settings!$D$5),ISNUMBER(Settings!$E$5),IF(Settings!$D$5&lt;=Settings!$E$5,AND(AA949&gt;=Settings!$D$5,AA949&lt;Settings!$E$5),OR(AA949&gt;=Settings!$D$5,AA949&lt;Settings!$E$5))),Settings!$A$5,IF(AND(ISNUMBER(Settings!$D$6),ISNUMBER(Settings!$E$6),IF(Settings!$D$6&lt;=Settings!$E$6,AND(AA949&gt;=Settings!$D$6,AA949&lt;Settings!$E$6),OR(AA949&gt;=Settings!$D$6,AA949&lt;Settings!$E$6))),Settings!$A$6,IF(AND(ISNUMBER(Settings!$D$7),ISNUMBER(Settings!$E$7),IF(Settings!$D$7&lt;=Settings!$E$7,AND(AA949&gt;=Settings!$D$7,AA949&lt;Settings!$E$7),OR(AA949&gt;=Settings!$D$7,AA949&lt;Settings!$E$7))),Settings!$A$7,IF(AND(ISNUMBER(Settings!$D$8),ISNUMBER(Settings!$E$8),IF(Settings!$D$8&lt;=Settings!$E$8,AND(AA949&gt;=Settings!$D$8,AA949&lt;Settings!$E$8),OR(AA949&gt;=Settings!$D$8,AA949&lt;Settings!$E$8))),Settings!$A$8,IF(AND(ISNUMBER(Settings!$D$9),ISNUMBER(Settings!$E$9),IF(Settings!$D$9&lt;=Settings!$E$9,AND(AA949&gt;=Settings!$D$9,AA949&lt;Settings!$E$9),OR(AA949&gt;=Settings!$D$9,AA949&lt;Settings!$E$9))),Settings!$A$9,IF(AND(ISNUMBER(Settings!$D$10),ISNUMBER(Settings!$E$10),IF(Settings!$D$10&lt;=Settings!$E$10,AND(AA949&gt;=Settings!$D$10,AA949&lt;Settings!$E$10),OR(AA949&gt;=Settings!$D$10,AA949&lt;Settings!$E$10))),Settings!$A$10,"")))))))</f>
        <v>0</v>
      </c>
      <c r="AA949">
        <f>IF(AND(A949,ISNUMBER(Journal!$B949)),MOD(ROUND(MOD(Journal!$B949,1)*1440,0)-ROUND(Journal!$D$8*60,0),1440),"")</f>
        <v>0</v>
      </c>
      <c r="AB949">
        <f>IF(G949=1,"LONG",IF(G949=-1,"SHORT",""))</f>
        <v>0</v>
      </c>
      <c r="AC949">
        <f>AC948+IF(K949,1,0)</f>
        <v>0</v>
      </c>
      <c r="AD949">
        <f>IF(K949,AC949,"")</f>
        <v>0</v>
      </c>
      <c r="AE949">
        <f>J949="OPEN"</f>
        <v>0</v>
      </c>
      <c r="AF949">
        <f>AND(J949&lt;&gt;"",J949&lt;&gt;"OK",J949&lt;&gt;"OPEN")</f>
        <v>0</v>
      </c>
      <c r="AH949">
        <v>938</v>
      </c>
      <c r="AI949">
        <f>IF(AH949&gt;$AZ$11,"",IF(AH949=0,Journal!$D$3,INDEX($Q$11:$Q$1010,MATCH(AH949,$AD$11:$AD$1010,0))))</f>
        <v>0</v>
      </c>
      <c r="AJ949">
        <v>939</v>
      </c>
      <c r="AK949">
        <f>IF(AJ949&gt;$AZ$11,"",INDEX($P$11:$P$1010,MATCH(AJ949,$AD$11:$AD$1010,0)))</f>
        <v>0</v>
      </c>
    </row>
    <row r="950" spans="1:37">
      <c r="A950">
        <f>COUNTA(Journal!A950:M950)&gt;0</f>
        <v>0</v>
      </c>
      <c r="B950">
        <f>IF(Journal!$C950="",0,IFERROR(MATCH(Journal!$C950,Markets!$A$5:$A$154,0),0))</f>
        <v>0</v>
      </c>
      <c r="C950">
        <f>IF(B950&gt;0,INDEX(Markets!$C$5:$C$154,B950),"")</f>
        <v>0</v>
      </c>
      <c r="D950">
        <f>IF(B950&gt;0,INDEX(Markets!$F$5:$F$154,B950),"")</f>
        <v>0</v>
      </c>
      <c r="E950">
        <f>IF(B950&gt;0,IF(INDEX(Markets!$G$5:$G$154,B950)="",Journal!$D$4,INDEX(Markets!$G$5:$G$154,B950)),"")</f>
        <v>0</v>
      </c>
      <c r="F950">
        <f>IF(B950&gt;0,N(INDEX(Markets!$H$5:$H$154,B950)),0)</f>
        <v>0</v>
      </c>
      <c r="G950">
        <f>IF(Journal!$D950="LONG",1,IF(Journal!$D950="SHORT",-1,0))</f>
        <v>0</v>
      </c>
      <c r="H950">
        <f>IF(AND(ISNUMBER(Journal!$E950),ISNUMBER(Journal!$F950)),ABS(Journal!$E950-Journal!$F950),"")</f>
        <v>0</v>
      </c>
      <c r="I950">
        <f>IF(NOT(A950),"",IF(Journal!$C950="","INSTRUMENT MISSING",IF(B950=0,"UNKNOWN INSTRUMENT",IF(OR(NOT(ISNUMBER(C950)),NOT(ISNUMBER(D950))),"INSTRUMENT SPECS MISSING",IF(OR(C950&lt;=0,D950&lt;=0),"INSTRUMENT SPECS MISSING",IF(NOT(ISNUMBER(Journal!$E950)),"ENTRY MISSING",IF(NOT(ISNUMBER(Journal!$F950)),"SL MISSING",IF(Journal!$F950=Journal!$E950,"SL = ENTRY",IF(G950=0,"DIRECTION MISSING",IF(G950*(Journal!$E950-Journal!$F950)&lt;=0,"SL WRONG SIDE",IF(NOT(AND(ISNUMBER(Journal!$L950),Journal!$L950&gt;0)),IF(TRUE,"LOTS MISSING","RISK MISSING"),"")))))))))))</f>
        <v>0</v>
      </c>
      <c r="J950">
        <f>IF(NOT(A950),"",IF(I950&lt;&gt;"",I950,IF(AND(ISNUMBER(Journal!$G950),G950*(Journal!$G950-Journal!$E950)&lt;=0),"TP1 WRONG SIDE",IF(AND(ISNUMBER(Journal!$H950),G950*(Journal!$H950-Journal!$E950)&lt;=0),"TP2 WRONG SIDE",IF(AND(ISNUMBER(Journal!$I950),G950*(Journal!$I950-Journal!$E950)&lt;=0),"TP3 WRONG SIDE",IF(Journal!$K950="","OPEN",IF(AND(Journal!$M950&lt;&gt;"",OR(NOT(ISNUMBER(Journal!$M950)),Journal!$M950&lt;=0,Journal!$M950&gt;=1)),"TP1 % INVALID",IF(Journal!$K950="SL","OK",IF(Journal!$K950="TP",IF(ISNUMBER(Journal!$G950),"OK","TP1 MISSING"),IF(Journal!$K950="Manual exit",IF(ISNUMBER(Journal!$J950),"OK","MANUAL MISSING"),IF(Journal!$K950="TP1 + Breakeven",IF(ISNUMBER(Journal!$G950),"OK","TP1 MISSING"),IF(Journal!$K950="TP1 + Manual",IF(ISNUMBER(Journal!$G950),IF(ISNUMBER(Journal!$J950),"OK","MANUAL MISSING"),IF(ISNUMBER(Journal!$J950),"TP1 MISSING","TP1 &amp; MANUAL MISSING")),IF(Journal!$K950="Multiple TP",IF(ISNUMBER(Journal!$G950),IF(ISNUMBER(Journal!$H950),"OK","TP2 MISSING"),IF(ISNUMBER(Journal!$H950),"TP1 MISSING","TP1 &amp; TP2 MISSING")),"UNKNOWN OUTCOME")))))))))))))</f>
        <v>0</v>
      </c>
      <c r="K950">
        <f>J950="OK"</f>
        <v>0</v>
      </c>
      <c r="L950">
        <f>IF(ISNUMBER(Journal!$M950),Journal!$M950,0.5)</f>
        <v>0</v>
      </c>
      <c r="M950">
        <f>IF(NOT(K950),"",G950*IF(Journal!$K950="SL",Journal!$F950-Journal!$E950,IF(Journal!$K950="TP",Journal!$G950-Journal!$E950,IF(Journal!$K950="Manual exit",Journal!$J950-Journal!$E950,IF(Journal!$K950="TP1 + Breakeven",L950*(Journal!$G950-Journal!$E950),IF(Journal!$K950="TP1 + Manual",L950*(Journal!$G950-Journal!$E950)+(1-L950)*(Journal!$J950-Journal!$E950),(Journal!$G950+Journal!$H950+IF(ISNUMBER(Journal!$I950),Journal!$I950,0))/IF(ISNUMBER(Journal!$I950),3,2)-Journal!$E950))))))</f>
        <v>0</v>
      </c>
      <c r="N950">
        <f>IF(K950,Journal!$E950+G950*M950,"")</f>
        <v>0</v>
      </c>
      <c r="O950">
        <f>Q949</f>
        <v>0</v>
      </c>
      <c r="P950">
        <f>IF(OR(NOT(A950),I950&lt;&gt;""),"",Journal!$L950)</f>
        <v>0</v>
      </c>
      <c r="Q950">
        <f>O950+IF(K950,V950,0)</f>
        <v>0</v>
      </c>
      <c r="R950">
        <f>IF(P950="","",H950*P950*C950*D950)</f>
        <v>0</v>
      </c>
      <c r="S950">
        <f>IF(K950,M950*P950*C950*D950,"")</f>
        <v>0</v>
      </c>
      <c r="T950">
        <f>IF(K950,-IF(F950&gt;0,F950*Journal!$E950*P950*C950*D950,P950*E950),"")</f>
        <v>0</v>
      </c>
      <c r="U950">
        <f>IF(K950,IF(S950&gt;0,"W",IF(S950&lt;0,"L","B")),"")</f>
        <v>0</v>
      </c>
      <c r="V950">
        <f>IF(K950,S950+T950,"")</f>
        <v>0</v>
      </c>
      <c r="W950">
        <f>IF(K950,V950/O950,"")</f>
        <v>0</v>
      </c>
      <c r="X950">
        <f>IF(K950,M950/H950,"")</f>
        <v>0</v>
      </c>
      <c r="Y950">
        <f>IF(AND(OR(J950="OK",J950="OPEN"),ISNUMBER(Journal!$G950)),G950*(Journal!$G950-Journal!$E950)/H950,"")</f>
        <v>0</v>
      </c>
      <c r="Z950">
        <f>IF(AA950="","",IF(AND(ISNUMBER(Settings!$D$5),ISNUMBER(Settings!$E$5),IF(Settings!$D$5&lt;=Settings!$E$5,AND(AA950&gt;=Settings!$D$5,AA950&lt;Settings!$E$5),OR(AA950&gt;=Settings!$D$5,AA950&lt;Settings!$E$5))),Settings!$A$5,IF(AND(ISNUMBER(Settings!$D$6),ISNUMBER(Settings!$E$6),IF(Settings!$D$6&lt;=Settings!$E$6,AND(AA950&gt;=Settings!$D$6,AA950&lt;Settings!$E$6),OR(AA950&gt;=Settings!$D$6,AA950&lt;Settings!$E$6))),Settings!$A$6,IF(AND(ISNUMBER(Settings!$D$7),ISNUMBER(Settings!$E$7),IF(Settings!$D$7&lt;=Settings!$E$7,AND(AA950&gt;=Settings!$D$7,AA950&lt;Settings!$E$7),OR(AA950&gt;=Settings!$D$7,AA950&lt;Settings!$E$7))),Settings!$A$7,IF(AND(ISNUMBER(Settings!$D$8),ISNUMBER(Settings!$E$8),IF(Settings!$D$8&lt;=Settings!$E$8,AND(AA950&gt;=Settings!$D$8,AA950&lt;Settings!$E$8),OR(AA950&gt;=Settings!$D$8,AA950&lt;Settings!$E$8))),Settings!$A$8,IF(AND(ISNUMBER(Settings!$D$9),ISNUMBER(Settings!$E$9),IF(Settings!$D$9&lt;=Settings!$E$9,AND(AA950&gt;=Settings!$D$9,AA950&lt;Settings!$E$9),OR(AA950&gt;=Settings!$D$9,AA950&lt;Settings!$E$9))),Settings!$A$9,IF(AND(ISNUMBER(Settings!$D$10),ISNUMBER(Settings!$E$10),IF(Settings!$D$10&lt;=Settings!$E$10,AND(AA950&gt;=Settings!$D$10,AA950&lt;Settings!$E$10),OR(AA950&gt;=Settings!$D$10,AA950&lt;Settings!$E$10))),Settings!$A$10,"")))))))</f>
        <v>0</v>
      </c>
      <c r="AA950">
        <f>IF(AND(A950,ISNUMBER(Journal!$B950)),MOD(ROUND(MOD(Journal!$B950,1)*1440,0)-ROUND(Journal!$D$8*60,0),1440),"")</f>
        <v>0</v>
      </c>
      <c r="AB950">
        <f>IF(G950=1,"LONG",IF(G950=-1,"SHORT",""))</f>
        <v>0</v>
      </c>
      <c r="AC950">
        <f>AC949+IF(K950,1,0)</f>
        <v>0</v>
      </c>
      <c r="AD950">
        <f>IF(K950,AC950,"")</f>
        <v>0</v>
      </c>
      <c r="AE950">
        <f>J950="OPEN"</f>
        <v>0</v>
      </c>
      <c r="AF950">
        <f>AND(J950&lt;&gt;"",J950&lt;&gt;"OK",J950&lt;&gt;"OPEN")</f>
        <v>0</v>
      </c>
      <c r="AH950">
        <v>939</v>
      </c>
      <c r="AI950">
        <f>IF(AH950&gt;$AZ$11,"",IF(AH950=0,Journal!$D$3,INDEX($Q$11:$Q$1010,MATCH(AH950,$AD$11:$AD$1010,0))))</f>
        <v>0</v>
      </c>
      <c r="AJ950">
        <v>940</v>
      </c>
      <c r="AK950">
        <f>IF(AJ950&gt;$AZ$11,"",INDEX($P$11:$P$1010,MATCH(AJ950,$AD$11:$AD$1010,0)))</f>
        <v>0</v>
      </c>
    </row>
    <row r="951" spans="1:37">
      <c r="A951">
        <f>COUNTA(Journal!A951:M951)&gt;0</f>
        <v>0</v>
      </c>
      <c r="B951">
        <f>IF(Journal!$C951="",0,IFERROR(MATCH(Journal!$C951,Markets!$A$5:$A$154,0),0))</f>
        <v>0</v>
      </c>
      <c r="C951">
        <f>IF(B951&gt;0,INDEX(Markets!$C$5:$C$154,B951),"")</f>
        <v>0</v>
      </c>
      <c r="D951">
        <f>IF(B951&gt;0,INDEX(Markets!$F$5:$F$154,B951),"")</f>
        <v>0</v>
      </c>
      <c r="E951">
        <f>IF(B951&gt;0,IF(INDEX(Markets!$G$5:$G$154,B951)="",Journal!$D$4,INDEX(Markets!$G$5:$G$154,B951)),"")</f>
        <v>0</v>
      </c>
      <c r="F951">
        <f>IF(B951&gt;0,N(INDEX(Markets!$H$5:$H$154,B951)),0)</f>
        <v>0</v>
      </c>
      <c r="G951">
        <f>IF(Journal!$D951="LONG",1,IF(Journal!$D951="SHORT",-1,0))</f>
        <v>0</v>
      </c>
      <c r="H951">
        <f>IF(AND(ISNUMBER(Journal!$E951),ISNUMBER(Journal!$F951)),ABS(Journal!$E951-Journal!$F951),"")</f>
        <v>0</v>
      </c>
      <c r="I951">
        <f>IF(NOT(A951),"",IF(Journal!$C951="","INSTRUMENT MISSING",IF(B951=0,"UNKNOWN INSTRUMENT",IF(OR(NOT(ISNUMBER(C951)),NOT(ISNUMBER(D951))),"INSTRUMENT SPECS MISSING",IF(OR(C951&lt;=0,D951&lt;=0),"INSTRUMENT SPECS MISSING",IF(NOT(ISNUMBER(Journal!$E951)),"ENTRY MISSING",IF(NOT(ISNUMBER(Journal!$F951)),"SL MISSING",IF(Journal!$F951=Journal!$E951,"SL = ENTRY",IF(G951=0,"DIRECTION MISSING",IF(G951*(Journal!$E951-Journal!$F951)&lt;=0,"SL WRONG SIDE",IF(NOT(AND(ISNUMBER(Journal!$L951),Journal!$L951&gt;0)),IF(TRUE,"LOTS MISSING","RISK MISSING"),"")))))))))))</f>
        <v>0</v>
      </c>
      <c r="J951">
        <f>IF(NOT(A951),"",IF(I951&lt;&gt;"",I951,IF(AND(ISNUMBER(Journal!$G951),G951*(Journal!$G951-Journal!$E951)&lt;=0),"TP1 WRONG SIDE",IF(AND(ISNUMBER(Journal!$H951),G951*(Journal!$H951-Journal!$E951)&lt;=0),"TP2 WRONG SIDE",IF(AND(ISNUMBER(Journal!$I951),G951*(Journal!$I951-Journal!$E951)&lt;=0),"TP3 WRONG SIDE",IF(Journal!$K951="","OPEN",IF(AND(Journal!$M951&lt;&gt;"",OR(NOT(ISNUMBER(Journal!$M951)),Journal!$M951&lt;=0,Journal!$M951&gt;=1)),"TP1 % INVALID",IF(Journal!$K951="SL","OK",IF(Journal!$K951="TP",IF(ISNUMBER(Journal!$G951),"OK","TP1 MISSING"),IF(Journal!$K951="Manual exit",IF(ISNUMBER(Journal!$J951),"OK","MANUAL MISSING"),IF(Journal!$K951="TP1 + Breakeven",IF(ISNUMBER(Journal!$G951),"OK","TP1 MISSING"),IF(Journal!$K951="TP1 + Manual",IF(ISNUMBER(Journal!$G951),IF(ISNUMBER(Journal!$J951),"OK","MANUAL MISSING"),IF(ISNUMBER(Journal!$J951),"TP1 MISSING","TP1 &amp; MANUAL MISSING")),IF(Journal!$K951="Multiple TP",IF(ISNUMBER(Journal!$G951),IF(ISNUMBER(Journal!$H951),"OK","TP2 MISSING"),IF(ISNUMBER(Journal!$H951),"TP1 MISSING","TP1 &amp; TP2 MISSING")),"UNKNOWN OUTCOME")))))))))))))</f>
        <v>0</v>
      </c>
      <c r="K951">
        <f>J951="OK"</f>
        <v>0</v>
      </c>
      <c r="L951">
        <f>IF(ISNUMBER(Journal!$M951),Journal!$M951,0.5)</f>
        <v>0</v>
      </c>
      <c r="M951">
        <f>IF(NOT(K951),"",G951*IF(Journal!$K951="SL",Journal!$F951-Journal!$E951,IF(Journal!$K951="TP",Journal!$G951-Journal!$E951,IF(Journal!$K951="Manual exit",Journal!$J951-Journal!$E951,IF(Journal!$K951="TP1 + Breakeven",L951*(Journal!$G951-Journal!$E951),IF(Journal!$K951="TP1 + Manual",L951*(Journal!$G951-Journal!$E951)+(1-L951)*(Journal!$J951-Journal!$E951),(Journal!$G951+Journal!$H951+IF(ISNUMBER(Journal!$I951),Journal!$I951,0))/IF(ISNUMBER(Journal!$I951),3,2)-Journal!$E951))))))</f>
        <v>0</v>
      </c>
      <c r="N951">
        <f>IF(K951,Journal!$E951+G951*M951,"")</f>
        <v>0</v>
      </c>
      <c r="O951">
        <f>Q950</f>
        <v>0</v>
      </c>
      <c r="P951">
        <f>IF(OR(NOT(A951),I951&lt;&gt;""),"",Journal!$L951)</f>
        <v>0</v>
      </c>
      <c r="Q951">
        <f>O951+IF(K951,V951,0)</f>
        <v>0</v>
      </c>
      <c r="R951">
        <f>IF(P951="","",H951*P951*C951*D951)</f>
        <v>0</v>
      </c>
      <c r="S951">
        <f>IF(K951,M951*P951*C951*D951,"")</f>
        <v>0</v>
      </c>
      <c r="T951">
        <f>IF(K951,-IF(F951&gt;0,F951*Journal!$E951*P951*C951*D951,P951*E951),"")</f>
        <v>0</v>
      </c>
      <c r="U951">
        <f>IF(K951,IF(S951&gt;0,"W",IF(S951&lt;0,"L","B")),"")</f>
        <v>0</v>
      </c>
      <c r="V951">
        <f>IF(K951,S951+T951,"")</f>
        <v>0</v>
      </c>
      <c r="W951">
        <f>IF(K951,V951/O951,"")</f>
        <v>0</v>
      </c>
      <c r="X951">
        <f>IF(K951,M951/H951,"")</f>
        <v>0</v>
      </c>
      <c r="Y951">
        <f>IF(AND(OR(J951="OK",J951="OPEN"),ISNUMBER(Journal!$G951)),G951*(Journal!$G951-Journal!$E951)/H951,"")</f>
        <v>0</v>
      </c>
      <c r="Z951">
        <f>IF(AA951="","",IF(AND(ISNUMBER(Settings!$D$5),ISNUMBER(Settings!$E$5),IF(Settings!$D$5&lt;=Settings!$E$5,AND(AA951&gt;=Settings!$D$5,AA951&lt;Settings!$E$5),OR(AA951&gt;=Settings!$D$5,AA951&lt;Settings!$E$5))),Settings!$A$5,IF(AND(ISNUMBER(Settings!$D$6),ISNUMBER(Settings!$E$6),IF(Settings!$D$6&lt;=Settings!$E$6,AND(AA951&gt;=Settings!$D$6,AA951&lt;Settings!$E$6),OR(AA951&gt;=Settings!$D$6,AA951&lt;Settings!$E$6))),Settings!$A$6,IF(AND(ISNUMBER(Settings!$D$7),ISNUMBER(Settings!$E$7),IF(Settings!$D$7&lt;=Settings!$E$7,AND(AA951&gt;=Settings!$D$7,AA951&lt;Settings!$E$7),OR(AA951&gt;=Settings!$D$7,AA951&lt;Settings!$E$7))),Settings!$A$7,IF(AND(ISNUMBER(Settings!$D$8),ISNUMBER(Settings!$E$8),IF(Settings!$D$8&lt;=Settings!$E$8,AND(AA951&gt;=Settings!$D$8,AA951&lt;Settings!$E$8),OR(AA951&gt;=Settings!$D$8,AA951&lt;Settings!$E$8))),Settings!$A$8,IF(AND(ISNUMBER(Settings!$D$9),ISNUMBER(Settings!$E$9),IF(Settings!$D$9&lt;=Settings!$E$9,AND(AA951&gt;=Settings!$D$9,AA951&lt;Settings!$E$9),OR(AA951&gt;=Settings!$D$9,AA951&lt;Settings!$E$9))),Settings!$A$9,IF(AND(ISNUMBER(Settings!$D$10),ISNUMBER(Settings!$E$10),IF(Settings!$D$10&lt;=Settings!$E$10,AND(AA951&gt;=Settings!$D$10,AA951&lt;Settings!$E$10),OR(AA951&gt;=Settings!$D$10,AA951&lt;Settings!$E$10))),Settings!$A$10,"")))))))</f>
        <v>0</v>
      </c>
      <c r="AA951">
        <f>IF(AND(A951,ISNUMBER(Journal!$B951)),MOD(ROUND(MOD(Journal!$B951,1)*1440,0)-ROUND(Journal!$D$8*60,0),1440),"")</f>
        <v>0</v>
      </c>
      <c r="AB951">
        <f>IF(G951=1,"LONG",IF(G951=-1,"SHORT",""))</f>
        <v>0</v>
      </c>
      <c r="AC951">
        <f>AC950+IF(K951,1,0)</f>
        <v>0</v>
      </c>
      <c r="AD951">
        <f>IF(K951,AC951,"")</f>
        <v>0</v>
      </c>
      <c r="AE951">
        <f>J951="OPEN"</f>
        <v>0</v>
      </c>
      <c r="AF951">
        <f>AND(J951&lt;&gt;"",J951&lt;&gt;"OK",J951&lt;&gt;"OPEN")</f>
        <v>0</v>
      </c>
      <c r="AH951">
        <v>940</v>
      </c>
      <c r="AI951">
        <f>IF(AH951&gt;$AZ$11,"",IF(AH951=0,Journal!$D$3,INDEX($Q$11:$Q$1010,MATCH(AH951,$AD$11:$AD$1010,0))))</f>
        <v>0</v>
      </c>
      <c r="AJ951">
        <v>941</v>
      </c>
      <c r="AK951">
        <f>IF(AJ951&gt;$AZ$11,"",INDEX($P$11:$P$1010,MATCH(AJ951,$AD$11:$AD$1010,0)))</f>
        <v>0</v>
      </c>
    </row>
    <row r="952" spans="1:37">
      <c r="A952">
        <f>COUNTA(Journal!A952:M952)&gt;0</f>
        <v>0</v>
      </c>
      <c r="B952">
        <f>IF(Journal!$C952="",0,IFERROR(MATCH(Journal!$C952,Markets!$A$5:$A$154,0),0))</f>
        <v>0</v>
      </c>
      <c r="C952">
        <f>IF(B952&gt;0,INDEX(Markets!$C$5:$C$154,B952),"")</f>
        <v>0</v>
      </c>
      <c r="D952">
        <f>IF(B952&gt;0,INDEX(Markets!$F$5:$F$154,B952),"")</f>
        <v>0</v>
      </c>
      <c r="E952">
        <f>IF(B952&gt;0,IF(INDEX(Markets!$G$5:$G$154,B952)="",Journal!$D$4,INDEX(Markets!$G$5:$G$154,B952)),"")</f>
        <v>0</v>
      </c>
      <c r="F952">
        <f>IF(B952&gt;0,N(INDEX(Markets!$H$5:$H$154,B952)),0)</f>
        <v>0</v>
      </c>
      <c r="G952">
        <f>IF(Journal!$D952="LONG",1,IF(Journal!$D952="SHORT",-1,0))</f>
        <v>0</v>
      </c>
      <c r="H952">
        <f>IF(AND(ISNUMBER(Journal!$E952),ISNUMBER(Journal!$F952)),ABS(Journal!$E952-Journal!$F952),"")</f>
        <v>0</v>
      </c>
      <c r="I952">
        <f>IF(NOT(A952),"",IF(Journal!$C952="","INSTRUMENT MISSING",IF(B952=0,"UNKNOWN INSTRUMENT",IF(OR(NOT(ISNUMBER(C952)),NOT(ISNUMBER(D952))),"INSTRUMENT SPECS MISSING",IF(OR(C952&lt;=0,D952&lt;=0),"INSTRUMENT SPECS MISSING",IF(NOT(ISNUMBER(Journal!$E952)),"ENTRY MISSING",IF(NOT(ISNUMBER(Journal!$F952)),"SL MISSING",IF(Journal!$F952=Journal!$E952,"SL = ENTRY",IF(G952=0,"DIRECTION MISSING",IF(G952*(Journal!$E952-Journal!$F952)&lt;=0,"SL WRONG SIDE",IF(NOT(AND(ISNUMBER(Journal!$L952),Journal!$L952&gt;0)),IF(TRUE,"LOTS MISSING","RISK MISSING"),"")))))))))))</f>
        <v>0</v>
      </c>
      <c r="J952">
        <f>IF(NOT(A952),"",IF(I952&lt;&gt;"",I952,IF(AND(ISNUMBER(Journal!$G952),G952*(Journal!$G952-Journal!$E952)&lt;=0),"TP1 WRONG SIDE",IF(AND(ISNUMBER(Journal!$H952),G952*(Journal!$H952-Journal!$E952)&lt;=0),"TP2 WRONG SIDE",IF(AND(ISNUMBER(Journal!$I952),G952*(Journal!$I952-Journal!$E952)&lt;=0),"TP3 WRONG SIDE",IF(Journal!$K952="","OPEN",IF(AND(Journal!$M952&lt;&gt;"",OR(NOT(ISNUMBER(Journal!$M952)),Journal!$M952&lt;=0,Journal!$M952&gt;=1)),"TP1 % INVALID",IF(Journal!$K952="SL","OK",IF(Journal!$K952="TP",IF(ISNUMBER(Journal!$G952),"OK","TP1 MISSING"),IF(Journal!$K952="Manual exit",IF(ISNUMBER(Journal!$J952),"OK","MANUAL MISSING"),IF(Journal!$K952="TP1 + Breakeven",IF(ISNUMBER(Journal!$G952),"OK","TP1 MISSING"),IF(Journal!$K952="TP1 + Manual",IF(ISNUMBER(Journal!$G952),IF(ISNUMBER(Journal!$J952),"OK","MANUAL MISSING"),IF(ISNUMBER(Journal!$J952),"TP1 MISSING","TP1 &amp; MANUAL MISSING")),IF(Journal!$K952="Multiple TP",IF(ISNUMBER(Journal!$G952),IF(ISNUMBER(Journal!$H952),"OK","TP2 MISSING"),IF(ISNUMBER(Journal!$H952),"TP1 MISSING","TP1 &amp; TP2 MISSING")),"UNKNOWN OUTCOME")))))))))))))</f>
        <v>0</v>
      </c>
      <c r="K952">
        <f>J952="OK"</f>
        <v>0</v>
      </c>
      <c r="L952">
        <f>IF(ISNUMBER(Journal!$M952),Journal!$M952,0.5)</f>
        <v>0</v>
      </c>
      <c r="M952">
        <f>IF(NOT(K952),"",G952*IF(Journal!$K952="SL",Journal!$F952-Journal!$E952,IF(Journal!$K952="TP",Journal!$G952-Journal!$E952,IF(Journal!$K952="Manual exit",Journal!$J952-Journal!$E952,IF(Journal!$K952="TP1 + Breakeven",L952*(Journal!$G952-Journal!$E952),IF(Journal!$K952="TP1 + Manual",L952*(Journal!$G952-Journal!$E952)+(1-L952)*(Journal!$J952-Journal!$E952),(Journal!$G952+Journal!$H952+IF(ISNUMBER(Journal!$I952),Journal!$I952,0))/IF(ISNUMBER(Journal!$I952),3,2)-Journal!$E952))))))</f>
        <v>0</v>
      </c>
      <c r="N952">
        <f>IF(K952,Journal!$E952+G952*M952,"")</f>
        <v>0</v>
      </c>
      <c r="O952">
        <f>Q951</f>
        <v>0</v>
      </c>
      <c r="P952">
        <f>IF(OR(NOT(A952),I952&lt;&gt;""),"",Journal!$L952)</f>
        <v>0</v>
      </c>
      <c r="Q952">
        <f>O952+IF(K952,V952,0)</f>
        <v>0</v>
      </c>
      <c r="R952">
        <f>IF(P952="","",H952*P952*C952*D952)</f>
        <v>0</v>
      </c>
      <c r="S952">
        <f>IF(K952,M952*P952*C952*D952,"")</f>
        <v>0</v>
      </c>
      <c r="T952">
        <f>IF(K952,-IF(F952&gt;0,F952*Journal!$E952*P952*C952*D952,P952*E952),"")</f>
        <v>0</v>
      </c>
      <c r="U952">
        <f>IF(K952,IF(S952&gt;0,"W",IF(S952&lt;0,"L","B")),"")</f>
        <v>0</v>
      </c>
      <c r="V952">
        <f>IF(K952,S952+T952,"")</f>
        <v>0</v>
      </c>
      <c r="W952">
        <f>IF(K952,V952/O952,"")</f>
        <v>0</v>
      </c>
      <c r="X952">
        <f>IF(K952,M952/H952,"")</f>
        <v>0</v>
      </c>
      <c r="Y952">
        <f>IF(AND(OR(J952="OK",J952="OPEN"),ISNUMBER(Journal!$G952)),G952*(Journal!$G952-Journal!$E952)/H952,"")</f>
        <v>0</v>
      </c>
      <c r="Z952">
        <f>IF(AA952="","",IF(AND(ISNUMBER(Settings!$D$5),ISNUMBER(Settings!$E$5),IF(Settings!$D$5&lt;=Settings!$E$5,AND(AA952&gt;=Settings!$D$5,AA952&lt;Settings!$E$5),OR(AA952&gt;=Settings!$D$5,AA952&lt;Settings!$E$5))),Settings!$A$5,IF(AND(ISNUMBER(Settings!$D$6),ISNUMBER(Settings!$E$6),IF(Settings!$D$6&lt;=Settings!$E$6,AND(AA952&gt;=Settings!$D$6,AA952&lt;Settings!$E$6),OR(AA952&gt;=Settings!$D$6,AA952&lt;Settings!$E$6))),Settings!$A$6,IF(AND(ISNUMBER(Settings!$D$7),ISNUMBER(Settings!$E$7),IF(Settings!$D$7&lt;=Settings!$E$7,AND(AA952&gt;=Settings!$D$7,AA952&lt;Settings!$E$7),OR(AA952&gt;=Settings!$D$7,AA952&lt;Settings!$E$7))),Settings!$A$7,IF(AND(ISNUMBER(Settings!$D$8),ISNUMBER(Settings!$E$8),IF(Settings!$D$8&lt;=Settings!$E$8,AND(AA952&gt;=Settings!$D$8,AA952&lt;Settings!$E$8),OR(AA952&gt;=Settings!$D$8,AA952&lt;Settings!$E$8))),Settings!$A$8,IF(AND(ISNUMBER(Settings!$D$9),ISNUMBER(Settings!$E$9),IF(Settings!$D$9&lt;=Settings!$E$9,AND(AA952&gt;=Settings!$D$9,AA952&lt;Settings!$E$9),OR(AA952&gt;=Settings!$D$9,AA952&lt;Settings!$E$9))),Settings!$A$9,IF(AND(ISNUMBER(Settings!$D$10),ISNUMBER(Settings!$E$10),IF(Settings!$D$10&lt;=Settings!$E$10,AND(AA952&gt;=Settings!$D$10,AA952&lt;Settings!$E$10),OR(AA952&gt;=Settings!$D$10,AA952&lt;Settings!$E$10))),Settings!$A$10,"")))))))</f>
        <v>0</v>
      </c>
      <c r="AA952">
        <f>IF(AND(A952,ISNUMBER(Journal!$B952)),MOD(ROUND(MOD(Journal!$B952,1)*1440,0)-ROUND(Journal!$D$8*60,0),1440),"")</f>
        <v>0</v>
      </c>
      <c r="AB952">
        <f>IF(G952=1,"LONG",IF(G952=-1,"SHORT",""))</f>
        <v>0</v>
      </c>
      <c r="AC952">
        <f>AC951+IF(K952,1,0)</f>
        <v>0</v>
      </c>
      <c r="AD952">
        <f>IF(K952,AC952,"")</f>
        <v>0</v>
      </c>
      <c r="AE952">
        <f>J952="OPEN"</f>
        <v>0</v>
      </c>
      <c r="AF952">
        <f>AND(J952&lt;&gt;"",J952&lt;&gt;"OK",J952&lt;&gt;"OPEN")</f>
        <v>0</v>
      </c>
      <c r="AH952">
        <v>941</v>
      </c>
      <c r="AI952">
        <f>IF(AH952&gt;$AZ$11,"",IF(AH952=0,Journal!$D$3,INDEX($Q$11:$Q$1010,MATCH(AH952,$AD$11:$AD$1010,0))))</f>
        <v>0</v>
      </c>
      <c r="AJ952">
        <v>942</v>
      </c>
      <c r="AK952">
        <f>IF(AJ952&gt;$AZ$11,"",INDEX($P$11:$P$1010,MATCH(AJ952,$AD$11:$AD$1010,0)))</f>
        <v>0</v>
      </c>
    </row>
    <row r="953" spans="1:37">
      <c r="A953">
        <f>COUNTA(Journal!A953:M953)&gt;0</f>
        <v>0</v>
      </c>
      <c r="B953">
        <f>IF(Journal!$C953="",0,IFERROR(MATCH(Journal!$C953,Markets!$A$5:$A$154,0),0))</f>
        <v>0</v>
      </c>
      <c r="C953">
        <f>IF(B953&gt;0,INDEX(Markets!$C$5:$C$154,B953),"")</f>
        <v>0</v>
      </c>
      <c r="D953">
        <f>IF(B953&gt;0,INDEX(Markets!$F$5:$F$154,B953),"")</f>
        <v>0</v>
      </c>
      <c r="E953">
        <f>IF(B953&gt;0,IF(INDEX(Markets!$G$5:$G$154,B953)="",Journal!$D$4,INDEX(Markets!$G$5:$G$154,B953)),"")</f>
        <v>0</v>
      </c>
      <c r="F953">
        <f>IF(B953&gt;0,N(INDEX(Markets!$H$5:$H$154,B953)),0)</f>
        <v>0</v>
      </c>
      <c r="G953">
        <f>IF(Journal!$D953="LONG",1,IF(Journal!$D953="SHORT",-1,0))</f>
        <v>0</v>
      </c>
      <c r="H953">
        <f>IF(AND(ISNUMBER(Journal!$E953),ISNUMBER(Journal!$F953)),ABS(Journal!$E953-Journal!$F953),"")</f>
        <v>0</v>
      </c>
      <c r="I953">
        <f>IF(NOT(A953),"",IF(Journal!$C953="","INSTRUMENT MISSING",IF(B953=0,"UNKNOWN INSTRUMENT",IF(OR(NOT(ISNUMBER(C953)),NOT(ISNUMBER(D953))),"INSTRUMENT SPECS MISSING",IF(OR(C953&lt;=0,D953&lt;=0),"INSTRUMENT SPECS MISSING",IF(NOT(ISNUMBER(Journal!$E953)),"ENTRY MISSING",IF(NOT(ISNUMBER(Journal!$F953)),"SL MISSING",IF(Journal!$F953=Journal!$E953,"SL = ENTRY",IF(G953=0,"DIRECTION MISSING",IF(G953*(Journal!$E953-Journal!$F953)&lt;=0,"SL WRONG SIDE",IF(NOT(AND(ISNUMBER(Journal!$L953),Journal!$L953&gt;0)),IF(TRUE,"LOTS MISSING","RISK MISSING"),"")))))))))))</f>
        <v>0</v>
      </c>
      <c r="J953">
        <f>IF(NOT(A953),"",IF(I953&lt;&gt;"",I953,IF(AND(ISNUMBER(Journal!$G953),G953*(Journal!$G953-Journal!$E953)&lt;=0),"TP1 WRONG SIDE",IF(AND(ISNUMBER(Journal!$H953),G953*(Journal!$H953-Journal!$E953)&lt;=0),"TP2 WRONG SIDE",IF(AND(ISNUMBER(Journal!$I953),G953*(Journal!$I953-Journal!$E953)&lt;=0),"TP3 WRONG SIDE",IF(Journal!$K953="","OPEN",IF(AND(Journal!$M953&lt;&gt;"",OR(NOT(ISNUMBER(Journal!$M953)),Journal!$M953&lt;=0,Journal!$M953&gt;=1)),"TP1 % INVALID",IF(Journal!$K953="SL","OK",IF(Journal!$K953="TP",IF(ISNUMBER(Journal!$G953),"OK","TP1 MISSING"),IF(Journal!$K953="Manual exit",IF(ISNUMBER(Journal!$J953),"OK","MANUAL MISSING"),IF(Journal!$K953="TP1 + Breakeven",IF(ISNUMBER(Journal!$G953),"OK","TP1 MISSING"),IF(Journal!$K953="TP1 + Manual",IF(ISNUMBER(Journal!$G953),IF(ISNUMBER(Journal!$J953),"OK","MANUAL MISSING"),IF(ISNUMBER(Journal!$J953),"TP1 MISSING","TP1 &amp; MANUAL MISSING")),IF(Journal!$K953="Multiple TP",IF(ISNUMBER(Journal!$G953),IF(ISNUMBER(Journal!$H953),"OK","TP2 MISSING"),IF(ISNUMBER(Journal!$H953),"TP1 MISSING","TP1 &amp; TP2 MISSING")),"UNKNOWN OUTCOME")))))))))))))</f>
        <v>0</v>
      </c>
      <c r="K953">
        <f>J953="OK"</f>
        <v>0</v>
      </c>
      <c r="L953">
        <f>IF(ISNUMBER(Journal!$M953),Journal!$M953,0.5)</f>
        <v>0</v>
      </c>
      <c r="M953">
        <f>IF(NOT(K953),"",G953*IF(Journal!$K953="SL",Journal!$F953-Journal!$E953,IF(Journal!$K953="TP",Journal!$G953-Journal!$E953,IF(Journal!$K953="Manual exit",Journal!$J953-Journal!$E953,IF(Journal!$K953="TP1 + Breakeven",L953*(Journal!$G953-Journal!$E953),IF(Journal!$K953="TP1 + Manual",L953*(Journal!$G953-Journal!$E953)+(1-L953)*(Journal!$J953-Journal!$E953),(Journal!$G953+Journal!$H953+IF(ISNUMBER(Journal!$I953),Journal!$I953,0))/IF(ISNUMBER(Journal!$I953),3,2)-Journal!$E953))))))</f>
        <v>0</v>
      </c>
      <c r="N953">
        <f>IF(K953,Journal!$E953+G953*M953,"")</f>
        <v>0</v>
      </c>
      <c r="O953">
        <f>Q952</f>
        <v>0</v>
      </c>
      <c r="P953">
        <f>IF(OR(NOT(A953),I953&lt;&gt;""),"",Journal!$L953)</f>
        <v>0</v>
      </c>
      <c r="Q953">
        <f>O953+IF(K953,V953,0)</f>
        <v>0</v>
      </c>
      <c r="R953">
        <f>IF(P953="","",H953*P953*C953*D953)</f>
        <v>0</v>
      </c>
      <c r="S953">
        <f>IF(K953,M953*P953*C953*D953,"")</f>
        <v>0</v>
      </c>
      <c r="T953">
        <f>IF(K953,-IF(F953&gt;0,F953*Journal!$E953*P953*C953*D953,P953*E953),"")</f>
        <v>0</v>
      </c>
      <c r="U953">
        <f>IF(K953,IF(S953&gt;0,"W",IF(S953&lt;0,"L","B")),"")</f>
        <v>0</v>
      </c>
      <c r="V953">
        <f>IF(K953,S953+T953,"")</f>
        <v>0</v>
      </c>
      <c r="W953">
        <f>IF(K953,V953/O953,"")</f>
        <v>0</v>
      </c>
      <c r="X953">
        <f>IF(K953,M953/H953,"")</f>
        <v>0</v>
      </c>
      <c r="Y953">
        <f>IF(AND(OR(J953="OK",J953="OPEN"),ISNUMBER(Journal!$G953)),G953*(Journal!$G953-Journal!$E953)/H953,"")</f>
        <v>0</v>
      </c>
      <c r="Z953">
        <f>IF(AA953="","",IF(AND(ISNUMBER(Settings!$D$5),ISNUMBER(Settings!$E$5),IF(Settings!$D$5&lt;=Settings!$E$5,AND(AA953&gt;=Settings!$D$5,AA953&lt;Settings!$E$5),OR(AA953&gt;=Settings!$D$5,AA953&lt;Settings!$E$5))),Settings!$A$5,IF(AND(ISNUMBER(Settings!$D$6),ISNUMBER(Settings!$E$6),IF(Settings!$D$6&lt;=Settings!$E$6,AND(AA953&gt;=Settings!$D$6,AA953&lt;Settings!$E$6),OR(AA953&gt;=Settings!$D$6,AA953&lt;Settings!$E$6))),Settings!$A$6,IF(AND(ISNUMBER(Settings!$D$7),ISNUMBER(Settings!$E$7),IF(Settings!$D$7&lt;=Settings!$E$7,AND(AA953&gt;=Settings!$D$7,AA953&lt;Settings!$E$7),OR(AA953&gt;=Settings!$D$7,AA953&lt;Settings!$E$7))),Settings!$A$7,IF(AND(ISNUMBER(Settings!$D$8),ISNUMBER(Settings!$E$8),IF(Settings!$D$8&lt;=Settings!$E$8,AND(AA953&gt;=Settings!$D$8,AA953&lt;Settings!$E$8),OR(AA953&gt;=Settings!$D$8,AA953&lt;Settings!$E$8))),Settings!$A$8,IF(AND(ISNUMBER(Settings!$D$9),ISNUMBER(Settings!$E$9),IF(Settings!$D$9&lt;=Settings!$E$9,AND(AA953&gt;=Settings!$D$9,AA953&lt;Settings!$E$9),OR(AA953&gt;=Settings!$D$9,AA953&lt;Settings!$E$9))),Settings!$A$9,IF(AND(ISNUMBER(Settings!$D$10),ISNUMBER(Settings!$E$10),IF(Settings!$D$10&lt;=Settings!$E$10,AND(AA953&gt;=Settings!$D$10,AA953&lt;Settings!$E$10),OR(AA953&gt;=Settings!$D$10,AA953&lt;Settings!$E$10))),Settings!$A$10,"")))))))</f>
        <v>0</v>
      </c>
      <c r="AA953">
        <f>IF(AND(A953,ISNUMBER(Journal!$B953)),MOD(ROUND(MOD(Journal!$B953,1)*1440,0)-ROUND(Journal!$D$8*60,0),1440),"")</f>
        <v>0</v>
      </c>
      <c r="AB953">
        <f>IF(G953=1,"LONG",IF(G953=-1,"SHORT",""))</f>
        <v>0</v>
      </c>
      <c r="AC953">
        <f>AC952+IF(K953,1,0)</f>
        <v>0</v>
      </c>
      <c r="AD953">
        <f>IF(K953,AC953,"")</f>
        <v>0</v>
      </c>
      <c r="AE953">
        <f>J953="OPEN"</f>
        <v>0</v>
      </c>
      <c r="AF953">
        <f>AND(J953&lt;&gt;"",J953&lt;&gt;"OK",J953&lt;&gt;"OPEN")</f>
        <v>0</v>
      </c>
      <c r="AH953">
        <v>942</v>
      </c>
      <c r="AI953">
        <f>IF(AH953&gt;$AZ$11,"",IF(AH953=0,Journal!$D$3,INDEX($Q$11:$Q$1010,MATCH(AH953,$AD$11:$AD$1010,0))))</f>
        <v>0</v>
      </c>
      <c r="AJ953">
        <v>943</v>
      </c>
      <c r="AK953">
        <f>IF(AJ953&gt;$AZ$11,"",INDEX($P$11:$P$1010,MATCH(AJ953,$AD$11:$AD$1010,0)))</f>
        <v>0</v>
      </c>
    </row>
    <row r="954" spans="1:37">
      <c r="A954">
        <f>COUNTA(Journal!A954:M954)&gt;0</f>
        <v>0</v>
      </c>
      <c r="B954">
        <f>IF(Journal!$C954="",0,IFERROR(MATCH(Journal!$C954,Markets!$A$5:$A$154,0),0))</f>
        <v>0</v>
      </c>
      <c r="C954">
        <f>IF(B954&gt;0,INDEX(Markets!$C$5:$C$154,B954),"")</f>
        <v>0</v>
      </c>
      <c r="D954">
        <f>IF(B954&gt;0,INDEX(Markets!$F$5:$F$154,B954),"")</f>
        <v>0</v>
      </c>
      <c r="E954">
        <f>IF(B954&gt;0,IF(INDEX(Markets!$G$5:$G$154,B954)="",Journal!$D$4,INDEX(Markets!$G$5:$G$154,B954)),"")</f>
        <v>0</v>
      </c>
      <c r="F954">
        <f>IF(B954&gt;0,N(INDEX(Markets!$H$5:$H$154,B954)),0)</f>
        <v>0</v>
      </c>
      <c r="G954">
        <f>IF(Journal!$D954="LONG",1,IF(Journal!$D954="SHORT",-1,0))</f>
        <v>0</v>
      </c>
      <c r="H954">
        <f>IF(AND(ISNUMBER(Journal!$E954),ISNUMBER(Journal!$F954)),ABS(Journal!$E954-Journal!$F954),"")</f>
        <v>0</v>
      </c>
      <c r="I954">
        <f>IF(NOT(A954),"",IF(Journal!$C954="","INSTRUMENT MISSING",IF(B954=0,"UNKNOWN INSTRUMENT",IF(OR(NOT(ISNUMBER(C954)),NOT(ISNUMBER(D954))),"INSTRUMENT SPECS MISSING",IF(OR(C954&lt;=0,D954&lt;=0),"INSTRUMENT SPECS MISSING",IF(NOT(ISNUMBER(Journal!$E954)),"ENTRY MISSING",IF(NOT(ISNUMBER(Journal!$F954)),"SL MISSING",IF(Journal!$F954=Journal!$E954,"SL = ENTRY",IF(G954=0,"DIRECTION MISSING",IF(G954*(Journal!$E954-Journal!$F954)&lt;=0,"SL WRONG SIDE",IF(NOT(AND(ISNUMBER(Journal!$L954),Journal!$L954&gt;0)),IF(TRUE,"LOTS MISSING","RISK MISSING"),"")))))))))))</f>
        <v>0</v>
      </c>
      <c r="J954">
        <f>IF(NOT(A954),"",IF(I954&lt;&gt;"",I954,IF(AND(ISNUMBER(Journal!$G954),G954*(Journal!$G954-Journal!$E954)&lt;=0),"TP1 WRONG SIDE",IF(AND(ISNUMBER(Journal!$H954),G954*(Journal!$H954-Journal!$E954)&lt;=0),"TP2 WRONG SIDE",IF(AND(ISNUMBER(Journal!$I954),G954*(Journal!$I954-Journal!$E954)&lt;=0),"TP3 WRONG SIDE",IF(Journal!$K954="","OPEN",IF(AND(Journal!$M954&lt;&gt;"",OR(NOT(ISNUMBER(Journal!$M954)),Journal!$M954&lt;=0,Journal!$M954&gt;=1)),"TP1 % INVALID",IF(Journal!$K954="SL","OK",IF(Journal!$K954="TP",IF(ISNUMBER(Journal!$G954),"OK","TP1 MISSING"),IF(Journal!$K954="Manual exit",IF(ISNUMBER(Journal!$J954),"OK","MANUAL MISSING"),IF(Journal!$K954="TP1 + Breakeven",IF(ISNUMBER(Journal!$G954),"OK","TP1 MISSING"),IF(Journal!$K954="TP1 + Manual",IF(ISNUMBER(Journal!$G954),IF(ISNUMBER(Journal!$J954),"OK","MANUAL MISSING"),IF(ISNUMBER(Journal!$J954),"TP1 MISSING","TP1 &amp; MANUAL MISSING")),IF(Journal!$K954="Multiple TP",IF(ISNUMBER(Journal!$G954),IF(ISNUMBER(Journal!$H954),"OK","TP2 MISSING"),IF(ISNUMBER(Journal!$H954),"TP1 MISSING","TP1 &amp; TP2 MISSING")),"UNKNOWN OUTCOME")))))))))))))</f>
        <v>0</v>
      </c>
      <c r="K954">
        <f>J954="OK"</f>
        <v>0</v>
      </c>
      <c r="L954">
        <f>IF(ISNUMBER(Journal!$M954),Journal!$M954,0.5)</f>
        <v>0</v>
      </c>
      <c r="M954">
        <f>IF(NOT(K954),"",G954*IF(Journal!$K954="SL",Journal!$F954-Journal!$E954,IF(Journal!$K954="TP",Journal!$G954-Journal!$E954,IF(Journal!$K954="Manual exit",Journal!$J954-Journal!$E954,IF(Journal!$K954="TP1 + Breakeven",L954*(Journal!$G954-Journal!$E954),IF(Journal!$K954="TP1 + Manual",L954*(Journal!$G954-Journal!$E954)+(1-L954)*(Journal!$J954-Journal!$E954),(Journal!$G954+Journal!$H954+IF(ISNUMBER(Journal!$I954),Journal!$I954,0))/IF(ISNUMBER(Journal!$I954),3,2)-Journal!$E954))))))</f>
        <v>0</v>
      </c>
      <c r="N954">
        <f>IF(K954,Journal!$E954+G954*M954,"")</f>
        <v>0</v>
      </c>
      <c r="O954">
        <f>Q953</f>
        <v>0</v>
      </c>
      <c r="P954">
        <f>IF(OR(NOT(A954),I954&lt;&gt;""),"",Journal!$L954)</f>
        <v>0</v>
      </c>
      <c r="Q954">
        <f>O954+IF(K954,V954,0)</f>
        <v>0</v>
      </c>
      <c r="R954">
        <f>IF(P954="","",H954*P954*C954*D954)</f>
        <v>0</v>
      </c>
      <c r="S954">
        <f>IF(K954,M954*P954*C954*D954,"")</f>
        <v>0</v>
      </c>
      <c r="T954">
        <f>IF(K954,-IF(F954&gt;0,F954*Journal!$E954*P954*C954*D954,P954*E954),"")</f>
        <v>0</v>
      </c>
      <c r="U954">
        <f>IF(K954,IF(S954&gt;0,"W",IF(S954&lt;0,"L","B")),"")</f>
        <v>0</v>
      </c>
      <c r="V954">
        <f>IF(K954,S954+T954,"")</f>
        <v>0</v>
      </c>
      <c r="W954">
        <f>IF(K954,V954/O954,"")</f>
        <v>0</v>
      </c>
      <c r="X954">
        <f>IF(K954,M954/H954,"")</f>
        <v>0</v>
      </c>
      <c r="Y954">
        <f>IF(AND(OR(J954="OK",J954="OPEN"),ISNUMBER(Journal!$G954)),G954*(Journal!$G954-Journal!$E954)/H954,"")</f>
        <v>0</v>
      </c>
      <c r="Z954">
        <f>IF(AA954="","",IF(AND(ISNUMBER(Settings!$D$5),ISNUMBER(Settings!$E$5),IF(Settings!$D$5&lt;=Settings!$E$5,AND(AA954&gt;=Settings!$D$5,AA954&lt;Settings!$E$5),OR(AA954&gt;=Settings!$D$5,AA954&lt;Settings!$E$5))),Settings!$A$5,IF(AND(ISNUMBER(Settings!$D$6),ISNUMBER(Settings!$E$6),IF(Settings!$D$6&lt;=Settings!$E$6,AND(AA954&gt;=Settings!$D$6,AA954&lt;Settings!$E$6),OR(AA954&gt;=Settings!$D$6,AA954&lt;Settings!$E$6))),Settings!$A$6,IF(AND(ISNUMBER(Settings!$D$7),ISNUMBER(Settings!$E$7),IF(Settings!$D$7&lt;=Settings!$E$7,AND(AA954&gt;=Settings!$D$7,AA954&lt;Settings!$E$7),OR(AA954&gt;=Settings!$D$7,AA954&lt;Settings!$E$7))),Settings!$A$7,IF(AND(ISNUMBER(Settings!$D$8),ISNUMBER(Settings!$E$8),IF(Settings!$D$8&lt;=Settings!$E$8,AND(AA954&gt;=Settings!$D$8,AA954&lt;Settings!$E$8),OR(AA954&gt;=Settings!$D$8,AA954&lt;Settings!$E$8))),Settings!$A$8,IF(AND(ISNUMBER(Settings!$D$9),ISNUMBER(Settings!$E$9),IF(Settings!$D$9&lt;=Settings!$E$9,AND(AA954&gt;=Settings!$D$9,AA954&lt;Settings!$E$9),OR(AA954&gt;=Settings!$D$9,AA954&lt;Settings!$E$9))),Settings!$A$9,IF(AND(ISNUMBER(Settings!$D$10),ISNUMBER(Settings!$E$10),IF(Settings!$D$10&lt;=Settings!$E$10,AND(AA954&gt;=Settings!$D$10,AA954&lt;Settings!$E$10),OR(AA954&gt;=Settings!$D$10,AA954&lt;Settings!$E$10))),Settings!$A$10,"")))))))</f>
        <v>0</v>
      </c>
      <c r="AA954">
        <f>IF(AND(A954,ISNUMBER(Journal!$B954)),MOD(ROUND(MOD(Journal!$B954,1)*1440,0)-ROUND(Journal!$D$8*60,0),1440),"")</f>
        <v>0</v>
      </c>
      <c r="AB954">
        <f>IF(G954=1,"LONG",IF(G954=-1,"SHORT",""))</f>
        <v>0</v>
      </c>
      <c r="AC954">
        <f>AC953+IF(K954,1,0)</f>
        <v>0</v>
      </c>
      <c r="AD954">
        <f>IF(K954,AC954,"")</f>
        <v>0</v>
      </c>
      <c r="AE954">
        <f>J954="OPEN"</f>
        <v>0</v>
      </c>
      <c r="AF954">
        <f>AND(J954&lt;&gt;"",J954&lt;&gt;"OK",J954&lt;&gt;"OPEN")</f>
        <v>0</v>
      </c>
      <c r="AH954">
        <v>943</v>
      </c>
      <c r="AI954">
        <f>IF(AH954&gt;$AZ$11,"",IF(AH954=0,Journal!$D$3,INDEX($Q$11:$Q$1010,MATCH(AH954,$AD$11:$AD$1010,0))))</f>
        <v>0</v>
      </c>
      <c r="AJ954">
        <v>944</v>
      </c>
      <c r="AK954">
        <f>IF(AJ954&gt;$AZ$11,"",INDEX($P$11:$P$1010,MATCH(AJ954,$AD$11:$AD$1010,0)))</f>
        <v>0</v>
      </c>
    </row>
    <row r="955" spans="1:37">
      <c r="A955">
        <f>COUNTA(Journal!A955:M955)&gt;0</f>
        <v>0</v>
      </c>
      <c r="B955">
        <f>IF(Journal!$C955="",0,IFERROR(MATCH(Journal!$C955,Markets!$A$5:$A$154,0),0))</f>
        <v>0</v>
      </c>
      <c r="C955">
        <f>IF(B955&gt;0,INDEX(Markets!$C$5:$C$154,B955),"")</f>
        <v>0</v>
      </c>
      <c r="D955">
        <f>IF(B955&gt;0,INDEX(Markets!$F$5:$F$154,B955),"")</f>
        <v>0</v>
      </c>
      <c r="E955">
        <f>IF(B955&gt;0,IF(INDEX(Markets!$G$5:$G$154,B955)="",Journal!$D$4,INDEX(Markets!$G$5:$G$154,B955)),"")</f>
        <v>0</v>
      </c>
      <c r="F955">
        <f>IF(B955&gt;0,N(INDEX(Markets!$H$5:$H$154,B955)),0)</f>
        <v>0</v>
      </c>
      <c r="G955">
        <f>IF(Journal!$D955="LONG",1,IF(Journal!$D955="SHORT",-1,0))</f>
        <v>0</v>
      </c>
      <c r="H955">
        <f>IF(AND(ISNUMBER(Journal!$E955),ISNUMBER(Journal!$F955)),ABS(Journal!$E955-Journal!$F955),"")</f>
        <v>0</v>
      </c>
      <c r="I955">
        <f>IF(NOT(A955),"",IF(Journal!$C955="","INSTRUMENT MISSING",IF(B955=0,"UNKNOWN INSTRUMENT",IF(OR(NOT(ISNUMBER(C955)),NOT(ISNUMBER(D955))),"INSTRUMENT SPECS MISSING",IF(OR(C955&lt;=0,D955&lt;=0),"INSTRUMENT SPECS MISSING",IF(NOT(ISNUMBER(Journal!$E955)),"ENTRY MISSING",IF(NOT(ISNUMBER(Journal!$F955)),"SL MISSING",IF(Journal!$F955=Journal!$E955,"SL = ENTRY",IF(G955=0,"DIRECTION MISSING",IF(G955*(Journal!$E955-Journal!$F955)&lt;=0,"SL WRONG SIDE",IF(NOT(AND(ISNUMBER(Journal!$L955),Journal!$L955&gt;0)),IF(TRUE,"LOTS MISSING","RISK MISSING"),"")))))))))))</f>
        <v>0</v>
      </c>
      <c r="J955">
        <f>IF(NOT(A955),"",IF(I955&lt;&gt;"",I955,IF(AND(ISNUMBER(Journal!$G955),G955*(Journal!$G955-Journal!$E955)&lt;=0),"TP1 WRONG SIDE",IF(AND(ISNUMBER(Journal!$H955),G955*(Journal!$H955-Journal!$E955)&lt;=0),"TP2 WRONG SIDE",IF(AND(ISNUMBER(Journal!$I955),G955*(Journal!$I955-Journal!$E955)&lt;=0),"TP3 WRONG SIDE",IF(Journal!$K955="","OPEN",IF(AND(Journal!$M955&lt;&gt;"",OR(NOT(ISNUMBER(Journal!$M955)),Journal!$M955&lt;=0,Journal!$M955&gt;=1)),"TP1 % INVALID",IF(Journal!$K955="SL","OK",IF(Journal!$K955="TP",IF(ISNUMBER(Journal!$G955),"OK","TP1 MISSING"),IF(Journal!$K955="Manual exit",IF(ISNUMBER(Journal!$J955),"OK","MANUAL MISSING"),IF(Journal!$K955="TP1 + Breakeven",IF(ISNUMBER(Journal!$G955),"OK","TP1 MISSING"),IF(Journal!$K955="TP1 + Manual",IF(ISNUMBER(Journal!$G955),IF(ISNUMBER(Journal!$J955),"OK","MANUAL MISSING"),IF(ISNUMBER(Journal!$J955),"TP1 MISSING","TP1 &amp; MANUAL MISSING")),IF(Journal!$K955="Multiple TP",IF(ISNUMBER(Journal!$G955),IF(ISNUMBER(Journal!$H955),"OK","TP2 MISSING"),IF(ISNUMBER(Journal!$H955),"TP1 MISSING","TP1 &amp; TP2 MISSING")),"UNKNOWN OUTCOME")))))))))))))</f>
        <v>0</v>
      </c>
      <c r="K955">
        <f>J955="OK"</f>
        <v>0</v>
      </c>
      <c r="L955">
        <f>IF(ISNUMBER(Journal!$M955),Journal!$M955,0.5)</f>
        <v>0</v>
      </c>
      <c r="M955">
        <f>IF(NOT(K955),"",G955*IF(Journal!$K955="SL",Journal!$F955-Journal!$E955,IF(Journal!$K955="TP",Journal!$G955-Journal!$E955,IF(Journal!$K955="Manual exit",Journal!$J955-Journal!$E955,IF(Journal!$K955="TP1 + Breakeven",L955*(Journal!$G955-Journal!$E955),IF(Journal!$K955="TP1 + Manual",L955*(Journal!$G955-Journal!$E955)+(1-L955)*(Journal!$J955-Journal!$E955),(Journal!$G955+Journal!$H955+IF(ISNUMBER(Journal!$I955),Journal!$I955,0))/IF(ISNUMBER(Journal!$I955),3,2)-Journal!$E955))))))</f>
        <v>0</v>
      </c>
      <c r="N955">
        <f>IF(K955,Journal!$E955+G955*M955,"")</f>
        <v>0</v>
      </c>
      <c r="O955">
        <f>Q954</f>
        <v>0</v>
      </c>
      <c r="P955">
        <f>IF(OR(NOT(A955),I955&lt;&gt;""),"",Journal!$L955)</f>
        <v>0</v>
      </c>
      <c r="Q955">
        <f>O955+IF(K955,V955,0)</f>
        <v>0</v>
      </c>
      <c r="R955">
        <f>IF(P955="","",H955*P955*C955*D955)</f>
        <v>0</v>
      </c>
      <c r="S955">
        <f>IF(K955,M955*P955*C955*D955,"")</f>
        <v>0</v>
      </c>
      <c r="T955">
        <f>IF(K955,-IF(F955&gt;0,F955*Journal!$E955*P955*C955*D955,P955*E955),"")</f>
        <v>0</v>
      </c>
      <c r="U955">
        <f>IF(K955,IF(S955&gt;0,"W",IF(S955&lt;0,"L","B")),"")</f>
        <v>0</v>
      </c>
      <c r="V955">
        <f>IF(K955,S955+T955,"")</f>
        <v>0</v>
      </c>
      <c r="W955">
        <f>IF(K955,V955/O955,"")</f>
        <v>0</v>
      </c>
      <c r="X955">
        <f>IF(K955,M955/H955,"")</f>
        <v>0</v>
      </c>
      <c r="Y955">
        <f>IF(AND(OR(J955="OK",J955="OPEN"),ISNUMBER(Journal!$G955)),G955*(Journal!$G955-Journal!$E955)/H955,"")</f>
        <v>0</v>
      </c>
      <c r="Z955">
        <f>IF(AA955="","",IF(AND(ISNUMBER(Settings!$D$5),ISNUMBER(Settings!$E$5),IF(Settings!$D$5&lt;=Settings!$E$5,AND(AA955&gt;=Settings!$D$5,AA955&lt;Settings!$E$5),OR(AA955&gt;=Settings!$D$5,AA955&lt;Settings!$E$5))),Settings!$A$5,IF(AND(ISNUMBER(Settings!$D$6),ISNUMBER(Settings!$E$6),IF(Settings!$D$6&lt;=Settings!$E$6,AND(AA955&gt;=Settings!$D$6,AA955&lt;Settings!$E$6),OR(AA955&gt;=Settings!$D$6,AA955&lt;Settings!$E$6))),Settings!$A$6,IF(AND(ISNUMBER(Settings!$D$7),ISNUMBER(Settings!$E$7),IF(Settings!$D$7&lt;=Settings!$E$7,AND(AA955&gt;=Settings!$D$7,AA955&lt;Settings!$E$7),OR(AA955&gt;=Settings!$D$7,AA955&lt;Settings!$E$7))),Settings!$A$7,IF(AND(ISNUMBER(Settings!$D$8),ISNUMBER(Settings!$E$8),IF(Settings!$D$8&lt;=Settings!$E$8,AND(AA955&gt;=Settings!$D$8,AA955&lt;Settings!$E$8),OR(AA955&gt;=Settings!$D$8,AA955&lt;Settings!$E$8))),Settings!$A$8,IF(AND(ISNUMBER(Settings!$D$9),ISNUMBER(Settings!$E$9),IF(Settings!$D$9&lt;=Settings!$E$9,AND(AA955&gt;=Settings!$D$9,AA955&lt;Settings!$E$9),OR(AA955&gt;=Settings!$D$9,AA955&lt;Settings!$E$9))),Settings!$A$9,IF(AND(ISNUMBER(Settings!$D$10),ISNUMBER(Settings!$E$10),IF(Settings!$D$10&lt;=Settings!$E$10,AND(AA955&gt;=Settings!$D$10,AA955&lt;Settings!$E$10),OR(AA955&gt;=Settings!$D$10,AA955&lt;Settings!$E$10))),Settings!$A$10,"")))))))</f>
        <v>0</v>
      </c>
      <c r="AA955">
        <f>IF(AND(A955,ISNUMBER(Journal!$B955)),MOD(ROUND(MOD(Journal!$B955,1)*1440,0)-ROUND(Journal!$D$8*60,0),1440),"")</f>
        <v>0</v>
      </c>
      <c r="AB955">
        <f>IF(G955=1,"LONG",IF(G955=-1,"SHORT",""))</f>
        <v>0</v>
      </c>
      <c r="AC955">
        <f>AC954+IF(K955,1,0)</f>
        <v>0</v>
      </c>
      <c r="AD955">
        <f>IF(K955,AC955,"")</f>
        <v>0</v>
      </c>
      <c r="AE955">
        <f>J955="OPEN"</f>
        <v>0</v>
      </c>
      <c r="AF955">
        <f>AND(J955&lt;&gt;"",J955&lt;&gt;"OK",J955&lt;&gt;"OPEN")</f>
        <v>0</v>
      </c>
      <c r="AH955">
        <v>944</v>
      </c>
      <c r="AI955">
        <f>IF(AH955&gt;$AZ$11,"",IF(AH955=0,Journal!$D$3,INDEX($Q$11:$Q$1010,MATCH(AH955,$AD$11:$AD$1010,0))))</f>
        <v>0</v>
      </c>
      <c r="AJ955">
        <v>945</v>
      </c>
      <c r="AK955">
        <f>IF(AJ955&gt;$AZ$11,"",INDEX($P$11:$P$1010,MATCH(AJ955,$AD$11:$AD$1010,0)))</f>
        <v>0</v>
      </c>
    </row>
    <row r="956" spans="1:37">
      <c r="A956">
        <f>COUNTA(Journal!A956:M956)&gt;0</f>
        <v>0</v>
      </c>
      <c r="B956">
        <f>IF(Journal!$C956="",0,IFERROR(MATCH(Journal!$C956,Markets!$A$5:$A$154,0),0))</f>
        <v>0</v>
      </c>
      <c r="C956">
        <f>IF(B956&gt;0,INDEX(Markets!$C$5:$C$154,B956),"")</f>
        <v>0</v>
      </c>
      <c r="D956">
        <f>IF(B956&gt;0,INDEX(Markets!$F$5:$F$154,B956),"")</f>
        <v>0</v>
      </c>
      <c r="E956">
        <f>IF(B956&gt;0,IF(INDEX(Markets!$G$5:$G$154,B956)="",Journal!$D$4,INDEX(Markets!$G$5:$G$154,B956)),"")</f>
        <v>0</v>
      </c>
      <c r="F956">
        <f>IF(B956&gt;0,N(INDEX(Markets!$H$5:$H$154,B956)),0)</f>
        <v>0</v>
      </c>
      <c r="G956">
        <f>IF(Journal!$D956="LONG",1,IF(Journal!$D956="SHORT",-1,0))</f>
        <v>0</v>
      </c>
      <c r="H956">
        <f>IF(AND(ISNUMBER(Journal!$E956),ISNUMBER(Journal!$F956)),ABS(Journal!$E956-Journal!$F956),"")</f>
        <v>0</v>
      </c>
      <c r="I956">
        <f>IF(NOT(A956),"",IF(Journal!$C956="","INSTRUMENT MISSING",IF(B956=0,"UNKNOWN INSTRUMENT",IF(OR(NOT(ISNUMBER(C956)),NOT(ISNUMBER(D956))),"INSTRUMENT SPECS MISSING",IF(OR(C956&lt;=0,D956&lt;=0),"INSTRUMENT SPECS MISSING",IF(NOT(ISNUMBER(Journal!$E956)),"ENTRY MISSING",IF(NOT(ISNUMBER(Journal!$F956)),"SL MISSING",IF(Journal!$F956=Journal!$E956,"SL = ENTRY",IF(G956=0,"DIRECTION MISSING",IF(G956*(Journal!$E956-Journal!$F956)&lt;=0,"SL WRONG SIDE",IF(NOT(AND(ISNUMBER(Journal!$L956),Journal!$L956&gt;0)),IF(TRUE,"LOTS MISSING","RISK MISSING"),"")))))))))))</f>
        <v>0</v>
      </c>
      <c r="J956">
        <f>IF(NOT(A956),"",IF(I956&lt;&gt;"",I956,IF(AND(ISNUMBER(Journal!$G956),G956*(Journal!$G956-Journal!$E956)&lt;=0),"TP1 WRONG SIDE",IF(AND(ISNUMBER(Journal!$H956),G956*(Journal!$H956-Journal!$E956)&lt;=0),"TP2 WRONG SIDE",IF(AND(ISNUMBER(Journal!$I956),G956*(Journal!$I956-Journal!$E956)&lt;=0),"TP3 WRONG SIDE",IF(Journal!$K956="","OPEN",IF(AND(Journal!$M956&lt;&gt;"",OR(NOT(ISNUMBER(Journal!$M956)),Journal!$M956&lt;=0,Journal!$M956&gt;=1)),"TP1 % INVALID",IF(Journal!$K956="SL","OK",IF(Journal!$K956="TP",IF(ISNUMBER(Journal!$G956),"OK","TP1 MISSING"),IF(Journal!$K956="Manual exit",IF(ISNUMBER(Journal!$J956),"OK","MANUAL MISSING"),IF(Journal!$K956="TP1 + Breakeven",IF(ISNUMBER(Journal!$G956),"OK","TP1 MISSING"),IF(Journal!$K956="TP1 + Manual",IF(ISNUMBER(Journal!$G956),IF(ISNUMBER(Journal!$J956),"OK","MANUAL MISSING"),IF(ISNUMBER(Journal!$J956),"TP1 MISSING","TP1 &amp; MANUAL MISSING")),IF(Journal!$K956="Multiple TP",IF(ISNUMBER(Journal!$G956),IF(ISNUMBER(Journal!$H956),"OK","TP2 MISSING"),IF(ISNUMBER(Journal!$H956),"TP1 MISSING","TP1 &amp; TP2 MISSING")),"UNKNOWN OUTCOME")))))))))))))</f>
        <v>0</v>
      </c>
      <c r="K956">
        <f>J956="OK"</f>
        <v>0</v>
      </c>
      <c r="L956">
        <f>IF(ISNUMBER(Journal!$M956),Journal!$M956,0.5)</f>
        <v>0</v>
      </c>
      <c r="M956">
        <f>IF(NOT(K956),"",G956*IF(Journal!$K956="SL",Journal!$F956-Journal!$E956,IF(Journal!$K956="TP",Journal!$G956-Journal!$E956,IF(Journal!$K956="Manual exit",Journal!$J956-Journal!$E956,IF(Journal!$K956="TP1 + Breakeven",L956*(Journal!$G956-Journal!$E956),IF(Journal!$K956="TP1 + Manual",L956*(Journal!$G956-Journal!$E956)+(1-L956)*(Journal!$J956-Journal!$E956),(Journal!$G956+Journal!$H956+IF(ISNUMBER(Journal!$I956),Journal!$I956,0))/IF(ISNUMBER(Journal!$I956),3,2)-Journal!$E956))))))</f>
        <v>0</v>
      </c>
      <c r="N956">
        <f>IF(K956,Journal!$E956+G956*M956,"")</f>
        <v>0</v>
      </c>
      <c r="O956">
        <f>Q955</f>
        <v>0</v>
      </c>
      <c r="P956">
        <f>IF(OR(NOT(A956),I956&lt;&gt;""),"",Journal!$L956)</f>
        <v>0</v>
      </c>
      <c r="Q956">
        <f>O956+IF(K956,V956,0)</f>
        <v>0</v>
      </c>
      <c r="R956">
        <f>IF(P956="","",H956*P956*C956*D956)</f>
        <v>0</v>
      </c>
      <c r="S956">
        <f>IF(K956,M956*P956*C956*D956,"")</f>
        <v>0</v>
      </c>
      <c r="T956">
        <f>IF(K956,-IF(F956&gt;0,F956*Journal!$E956*P956*C956*D956,P956*E956),"")</f>
        <v>0</v>
      </c>
      <c r="U956">
        <f>IF(K956,IF(S956&gt;0,"W",IF(S956&lt;0,"L","B")),"")</f>
        <v>0</v>
      </c>
      <c r="V956">
        <f>IF(K956,S956+T956,"")</f>
        <v>0</v>
      </c>
      <c r="W956">
        <f>IF(K956,V956/O956,"")</f>
        <v>0</v>
      </c>
      <c r="X956">
        <f>IF(K956,M956/H956,"")</f>
        <v>0</v>
      </c>
      <c r="Y956">
        <f>IF(AND(OR(J956="OK",J956="OPEN"),ISNUMBER(Journal!$G956)),G956*(Journal!$G956-Journal!$E956)/H956,"")</f>
        <v>0</v>
      </c>
      <c r="Z956">
        <f>IF(AA956="","",IF(AND(ISNUMBER(Settings!$D$5),ISNUMBER(Settings!$E$5),IF(Settings!$D$5&lt;=Settings!$E$5,AND(AA956&gt;=Settings!$D$5,AA956&lt;Settings!$E$5),OR(AA956&gt;=Settings!$D$5,AA956&lt;Settings!$E$5))),Settings!$A$5,IF(AND(ISNUMBER(Settings!$D$6),ISNUMBER(Settings!$E$6),IF(Settings!$D$6&lt;=Settings!$E$6,AND(AA956&gt;=Settings!$D$6,AA956&lt;Settings!$E$6),OR(AA956&gt;=Settings!$D$6,AA956&lt;Settings!$E$6))),Settings!$A$6,IF(AND(ISNUMBER(Settings!$D$7),ISNUMBER(Settings!$E$7),IF(Settings!$D$7&lt;=Settings!$E$7,AND(AA956&gt;=Settings!$D$7,AA956&lt;Settings!$E$7),OR(AA956&gt;=Settings!$D$7,AA956&lt;Settings!$E$7))),Settings!$A$7,IF(AND(ISNUMBER(Settings!$D$8),ISNUMBER(Settings!$E$8),IF(Settings!$D$8&lt;=Settings!$E$8,AND(AA956&gt;=Settings!$D$8,AA956&lt;Settings!$E$8),OR(AA956&gt;=Settings!$D$8,AA956&lt;Settings!$E$8))),Settings!$A$8,IF(AND(ISNUMBER(Settings!$D$9),ISNUMBER(Settings!$E$9),IF(Settings!$D$9&lt;=Settings!$E$9,AND(AA956&gt;=Settings!$D$9,AA956&lt;Settings!$E$9),OR(AA956&gt;=Settings!$D$9,AA956&lt;Settings!$E$9))),Settings!$A$9,IF(AND(ISNUMBER(Settings!$D$10),ISNUMBER(Settings!$E$10),IF(Settings!$D$10&lt;=Settings!$E$10,AND(AA956&gt;=Settings!$D$10,AA956&lt;Settings!$E$10),OR(AA956&gt;=Settings!$D$10,AA956&lt;Settings!$E$10))),Settings!$A$10,"")))))))</f>
        <v>0</v>
      </c>
      <c r="AA956">
        <f>IF(AND(A956,ISNUMBER(Journal!$B956)),MOD(ROUND(MOD(Journal!$B956,1)*1440,0)-ROUND(Journal!$D$8*60,0),1440),"")</f>
        <v>0</v>
      </c>
      <c r="AB956">
        <f>IF(G956=1,"LONG",IF(G956=-1,"SHORT",""))</f>
        <v>0</v>
      </c>
      <c r="AC956">
        <f>AC955+IF(K956,1,0)</f>
        <v>0</v>
      </c>
      <c r="AD956">
        <f>IF(K956,AC956,"")</f>
        <v>0</v>
      </c>
      <c r="AE956">
        <f>J956="OPEN"</f>
        <v>0</v>
      </c>
      <c r="AF956">
        <f>AND(J956&lt;&gt;"",J956&lt;&gt;"OK",J956&lt;&gt;"OPEN")</f>
        <v>0</v>
      </c>
      <c r="AH956">
        <v>945</v>
      </c>
      <c r="AI956">
        <f>IF(AH956&gt;$AZ$11,"",IF(AH956=0,Journal!$D$3,INDEX($Q$11:$Q$1010,MATCH(AH956,$AD$11:$AD$1010,0))))</f>
        <v>0</v>
      </c>
      <c r="AJ956">
        <v>946</v>
      </c>
      <c r="AK956">
        <f>IF(AJ956&gt;$AZ$11,"",INDEX($P$11:$P$1010,MATCH(AJ956,$AD$11:$AD$1010,0)))</f>
        <v>0</v>
      </c>
    </row>
    <row r="957" spans="1:37">
      <c r="A957">
        <f>COUNTA(Journal!A957:M957)&gt;0</f>
        <v>0</v>
      </c>
      <c r="B957">
        <f>IF(Journal!$C957="",0,IFERROR(MATCH(Journal!$C957,Markets!$A$5:$A$154,0),0))</f>
        <v>0</v>
      </c>
      <c r="C957">
        <f>IF(B957&gt;0,INDEX(Markets!$C$5:$C$154,B957),"")</f>
        <v>0</v>
      </c>
      <c r="D957">
        <f>IF(B957&gt;0,INDEX(Markets!$F$5:$F$154,B957),"")</f>
        <v>0</v>
      </c>
      <c r="E957">
        <f>IF(B957&gt;0,IF(INDEX(Markets!$G$5:$G$154,B957)="",Journal!$D$4,INDEX(Markets!$G$5:$G$154,B957)),"")</f>
        <v>0</v>
      </c>
      <c r="F957">
        <f>IF(B957&gt;0,N(INDEX(Markets!$H$5:$H$154,B957)),0)</f>
        <v>0</v>
      </c>
      <c r="G957">
        <f>IF(Journal!$D957="LONG",1,IF(Journal!$D957="SHORT",-1,0))</f>
        <v>0</v>
      </c>
      <c r="H957">
        <f>IF(AND(ISNUMBER(Journal!$E957),ISNUMBER(Journal!$F957)),ABS(Journal!$E957-Journal!$F957),"")</f>
        <v>0</v>
      </c>
      <c r="I957">
        <f>IF(NOT(A957),"",IF(Journal!$C957="","INSTRUMENT MISSING",IF(B957=0,"UNKNOWN INSTRUMENT",IF(OR(NOT(ISNUMBER(C957)),NOT(ISNUMBER(D957))),"INSTRUMENT SPECS MISSING",IF(OR(C957&lt;=0,D957&lt;=0),"INSTRUMENT SPECS MISSING",IF(NOT(ISNUMBER(Journal!$E957)),"ENTRY MISSING",IF(NOT(ISNUMBER(Journal!$F957)),"SL MISSING",IF(Journal!$F957=Journal!$E957,"SL = ENTRY",IF(G957=0,"DIRECTION MISSING",IF(G957*(Journal!$E957-Journal!$F957)&lt;=0,"SL WRONG SIDE",IF(NOT(AND(ISNUMBER(Journal!$L957),Journal!$L957&gt;0)),IF(TRUE,"LOTS MISSING","RISK MISSING"),"")))))))))))</f>
        <v>0</v>
      </c>
      <c r="J957">
        <f>IF(NOT(A957),"",IF(I957&lt;&gt;"",I957,IF(AND(ISNUMBER(Journal!$G957),G957*(Journal!$G957-Journal!$E957)&lt;=0),"TP1 WRONG SIDE",IF(AND(ISNUMBER(Journal!$H957),G957*(Journal!$H957-Journal!$E957)&lt;=0),"TP2 WRONG SIDE",IF(AND(ISNUMBER(Journal!$I957),G957*(Journal!$I957-Journal!$E957)&lt;=0),"TP3 WRONG SIDE",IF(Journal!$K957="","OPEN",IF(AND(Journal!$M957&lt;&gt;"",OR(NOT(ISNUMBER(Journal!$M957)),Journal!$M957&lt;=0,Journal!$M957&gt;=1)),"TP1 % INVALID",IF(Journal!$K957="SL","OK",IF(Journal!$K957="TP",IF(ISNUMBER(Journal!$G957),"OK","TP1 MISSING"),IF(Journal!$K957="Manual exit",IF(ISNUMBER(Journal!$J957),"OK","MANUAL MISSING"),IF(Journal!$K957="TP1 + Breakeven",IF(ISNUMBER(Journal!$G957),"OK","TP1 MISSING"),IF(Journal!$K957="TP1 + Manual",IF(ISNUMBER(Journal!$G957),IF(ISNUMBER(Journal!$J957),"OK","MANUAL MISSING"),IF(ISNUMBER(Journal!$J957),"TP1 MISSING","TP1 &amp; MANUAL MISSING")),IF(Journal!$K957="Multiple TP",IF(ISNUMBER(Journal!$G957),IF(ISNUMBER(Journal!$H957),"OK","TP2 MISSING"),IF(ISNUMBER(Journal!$H957),"TP1 MISSING","TP1 &amp; TP2 MISSING")),"UNKNOWN OUTCOME")))))))))))))</f>
        <v>0</v>
      </c>
      <c r="K957">
        <f>J957="OK"</f>
        <v>0</v>
      </c>
      <c r="L957">
        <f>IF(ISNUMBER(Journal!$M957),Journal!$M957,0.5)</f>
        <v>0</v>
      </c>
      <c r="M957">
        <f>IF(NOT(K957),"",G957*IF(Journal!$K957="SL",Journal!$F957-Journal!$E957,IF(Journal!$K957="TP",Journal!$G957-Journal!$E957,IF(Journal!$K957="Manual exit",Journal!$J957-Journal!$E957,IF(Journal!$K957="TP1 + Breakeven",L957*(Journal!$G957-Journal!$E957),IF(Journal!$K957="TP1 + Manual",L957*(Journal!$G957-Journal!$E957)+(1-L957)*(Journal!$J957-Journal!$E957),(Journal!$G957+Journal!$H957+IF(ISNUMBER(Journal!$I957),Journal!$I957,0))/IF(ISNUMBER(Journal!$I957),3,2)-Journal!$E957))))))</f>
        <v>0</v>
      </c>
      <c r="N957">
        <f>IF(K957,Journal!$E957+G957*M957,"")</f>
        <v>0</v>
      </c>
      <c r="O957">
        <f>Q956</f>
        <v>0</v>
      </c>
      <c r="P957">
        <f>IF(OR(NOT(A957),I957&lt;&gt;""),"",Journal!$L957)</f>
        <v>0</v>
      </c>
      <c r="Q957">
        <f>O957+IF(K957,V957,0)</f>
        <v>0</v>
      </c>
      <c r="R957">
        <f>IF(P957="","",H957*P957*C957*D957)</f>
        <v>0</v>
      </c>
      <c r="S957">
        <f>IF(K957,M957*P957*C957*D957,"")</f>
        <v>0</v>
      </c>
      <c r="T957">
        <f>IF(K957,-IF(F957&gt;0,F957*Journal!$E957*P957*C957*D957,P957*E957),"")</f>
        <v>0</v>
      </c>
      <c r="U957">
        <f>IF(K957,IF(S957&gt;0,"W",IF(S957&lt;0,"L","B")),"")</f>
        <v>0</v>
      </c>
      <c r="V957">
        <f>IF(K957,S957+T957,"")</f>
        <v>0</v>
      </c>
      <c r="W957">
        <f>IF(K957,V957/O957,"")</f>
        <v>0</v>
      </c>
      <c r="X957">
        <f>IF(K957,M957/H957,"")</f>
        <v>0</v>
      </c>
      <c r="Y957">
        <f>IF(AND(OR(J957="OK",J957="OPEN"),ISNUMBER(Journal!$G957)),G957*(Journal!$G957-Journal!$E957)/H957,"")</f>
        <v>0</v>
      </c>
      <c r="Z957">
        <f>IF(AA957="","",IF(AND(ISNUMBER(Settings!$D$5),ISNUMBER(Settings!$E$5),IF(Settings!$D$5&lt;=Settings!$E$5,AND(AA957&gt;=Settings!$D$5,AA957&lt;Settings!$E$5),OR(AA957&gt;=Settings!$D$5,AA957&lt;Settings!$E$5))),Settings!$A$5,IF(AND(ISNUMBER(Settings!$D$6),ISNUMBER(Settings!$E$6),IF(Settings!$D$6&lt;=Settings!$E$6,AND(AA957&gt;=Settings!$D$6,AA957&lt;Settings!$E$6),OR(AA957&gt;=Settings!$D$6,AA957&lt;Settings!$E$6))),Settings!$A$6,IF(AND(ISNUMBER(Settings!$D$7),ISNUMBER(Settings!$E$7),IF(Settings!$D$7&lt;=Settings!$E$7,AND(AA957&gt;=Settings!$D$7,AA957&lt;Settings!$E$7),OR(AA957&gt;=Settings!$D$7,AA957&lt;Settings!$E$7))),Settings!$A$7,IF(AND(ISNUMBER(Settings!$D$8),ISNUMBER(Settings!$E$8),IF(Settings!$D$8&lt;=Settings!$E$8,AND(AA957&gt;=Settings!$D$8,AA957&lt;Settings!$E$8),OR(AA957&gt;=Settings!$D$8,AA957&lt;Settings!$E$8))),Settings!$A$8,IF(AND(ISNUMBER(Settings!$D$9),ISNUMBER(Settings!$E$9),IF(Settings!$D$9&lt;=Settings!$E$9,AND(AA957&gt;=Settings!$D$9,AA957&lt;Settings!$E$9),OR(AA957&gt;=Settings!$D$9,AA957&lt;Settings!$E$9))),Settings!$A$9,IF(AND(ISNUMBER(Settings!$D$10),ISNUMBER(Settings!$E$10),IF(Settings!$D$10&lt;=Settings!$E$10,AND(AA957&gt;=Settings!$D$10,AA957&lt;Settings!$E$10),OR(AA957&gt;=Settings!$D$10,AA957&lt;Settings!$E$10))),Settings!$A$10,"")))))))</f>
        <v>0</v>
      </c>
      <c r="AA957">
        <f>IF(AND(A957,ISNUMBER(Journal!$B957)),MOD(ROUND(MOD(Journal!$B957,1)*1440,0)-ROUND(Journal!$D$8*60,0),1440),"")</f>
        <v>0</v>
      </c>
      <c r="AB957">
        <f>IF(G957=1,"LONG",IF(G957=-1,"SHORT",""))</f>
        <v>0</v>
      </c>
      <c r="AC957">
        <f>AC956+IF(K957,1,0)</f>
        <v>0</v>
      </c>
      <c r="AD957">
        <f>IF(K957,AC957,"")</f>
        <v>0</v>
      </c>
      <c r="AE957">
        <f>J957="OPEN"</f>
        <v>0</v>
      </c>
      <c r="AF957">
        <f>AND(J957&lt;&gt;"",J957&lt;&gt;"OK",J957&lt;&gt;"OPEN")</f>
        <v>0</v>
      </c>
      <c r="AH957">
        <v>946</v>
      </c>
      <c r="AI957">
        <f>IF(AH957&gt;$AZ$11,"",IF(AH957=0,Journal!$D$3,INDEX($Q$11:$Q$1010,MATCH(AH957,$AD$11:$AD$1010,0))))</f>
        <v>0</v>
      </c>
      <c r="AJ957">
        <v>947</v>
      </c>
      <c r="AK957">
        <f>IF(AJ957&gt;$AZ$11,"",INDEX($P$11:$P$1010,MATCH(AJ957,$AD$11:$AD$1010,0)))</f>
        <v>0</v>
      </c>
    </row>
    <row r="958" spans="1:37">
      <c r="A958">
        <f>COUNTA(Journal!A958:M958)&gt;0</f>
        <v>0</v>
      </c>
      <c r="B958">
        <f>IF(Journal!$C958="",0,IFERROR(MATCH(Journal!$C958,Markets!$A$5:$A$154,0),0))</f>
        <v>0</v>
      </c>
      <c r="C958">
        <f>IF(B958&gt;0,INDEX(Markets!$C$5:$C$154,B958),"")</f>
        <v>0</v>
      </c>
      <c r="D958">
        <f>IF(B958&gt;0,INDEX(Markets!$F$5:$F$154,B958),"")</f>
        <v>0</v>
      </c>
      <c r="E958">
        <f>IF(B958&gt;0,IF(INDEX(Markets!$G$5:$G$154,B958)="",Journal!$D$4,INDEX(Markets!$G$5:$G$154,B958)),"")</f>
        <v>0</v>
      </c>
      <c r="F958">
        <f>IF(B958&gt;0,N(INDEX(Markets!$H$5:$H$154,B958)),0)</f>
        <v>0</v>
      </c>
      <c r="G958">
        <f>IF(Journal!$D958="LONG",1,IF(Journal!$D958="SHORT",-1,0))</f>
        <v>0</v>
      </c>
      <c r="H958">
        <f>IF(AND(ISNUMBER(Journal!$E958),ISNUMBER(Journal!$F958)),ABS(Journal!$E958-Journal!$F958),"")</f>
        <v>0</v>
      </c>
      <c r="I958">
        <f>IF(NOT(A958),"",IF(Journal!$C958="","INSTRUMENT MISSING",IF(B958=0,"UNKNOWN INSTRUMENT",IF(OR(NOT(ISNUMBER(C958)),NOT(ISNUMBER(D958))),"INSTRUMENT SPECS MISSING",IF(OR(C958&lt;=0,D958&lt;=0),"INSTRUMENT SPECS MISSING",IF(NOT(ISNUMBER(Journal!$E958)),"ENTRY MISSING",IF(NOT(ISNUMBER(Journal!$F958)),"SL MISSING",IF(Journal!$F958=Journal!$E958,"SL = ENTRY",IF(G958=0,"DIRECTION MISSING",IF(G958*(Journal!$E958-Journal!$F958)&lt;=0,"SL WRONG SIDE",IF(NOT(AND(ISNUMBER(Journal!$L958),Journal!$L958&gt;0)),IF(TRUE,"LOTS MISSING","RISK MISSING"),"")))))))))))</f>
        <v>0</v>
      </c>
      <c r="J958">
        <f>IF(NOT(A958),"",IF(I958&lt;&gt;"",I958,IF(AND(ISNUMBER(Journal!$G958),G958*(Journal!$G958-Journal!$E958)&lt;=0),"TP1 WRONG SIDE",IF(AND(ISNUMBER(Journal!$H958),G958*(Journal!$H958-Journal!$E958)&lt;=0),"TP2 WRONG SIDE",IF(AND(ISNUMBER(Journal!$I958),G958*(Journal!$I958-Journal!$E958)&lt;=0),"TP3 WRONG SIDE",IF(Journal!$K958="","OPEN",IF(AND(Journal!$M958&lt;&gt;"",OR(NOT(ISNUMBER(Journal!$M958)),Journal!$M958&lt;=0,Journal!$M958&gt;=1)),"TP1 % INVALID",IF(Journal!$K958="SL","OK",IF(Journal!$K958="TP",IF(ISNUMBER(Journal!$G958),"OK","TP1 MISSING"),IF(Journal!$K958="Manual exit",IF(ISNUMBER(Journal!$J958),"OK","MANUAL MISSING"),IF(Journal!$K958="TP1 + Breakeven",IF(ISNUMBER(Journal!$G958),"OK","TP1 MISSING"),IF(Journal!$K958="TP1 + Manual",IF(ISNUMBER(Journal!$G958),IF(ISNUMBER(Journal!$J958),"OK","MANUAL MISSING"),IF(ISNUMBER(Journal!$J958),"TP1 MISSING","TP1 &amp; MANUAL MISSING")),IF(Journal!$K958="Multiple TP",IF(ISNUMBER(Journal!$G958),IF(ISNUMBER(Journal!$H958),"OK","TP2 MISSING"),IF(ISNUMBER(Journal!$H958),"TP1 MISSING","TP1 &amp; TP2 MISSING")),"UNKNOWN OUTCOME")))))))))))))</f>
        <v>0</v>
      </c>
      <c r="K958">
        <f>J958="OK"</f>
        <v>0</v>
      </c>
      <c r="L958">
        <f>IF(ISNUMBER(Journal!$M958),Journal!$M958,0.5)</f>
        <v>0</v>
      </c>
      <c r="M958">
        <f>IF(NOT(K958),"",G958*IF(Journal!$K958="SL",Journal!$F958-Journal!$E958,IF(Journal!$K958="TP",Journal!$G958-Journal!$E958,IF(Journal!$K958="Manual exit",Journal!$J958-Journal!$E958,IF(Journal!$K958="TP1 + Breakeven",L958*(Journal!$G958-Journal!$E958),IF(Journal!$K958="TP1 + Manual",L958*(Journal!$G958-Journal!$E958)+(1-L958)*(Journal!$J958-Journal!$E958),(Journal!$G958+Journal!$H958+IF(ISNUMBER(Journal!$I958),Journal!$I958,0))/IF(ISNUMBER(Journal!$I958),3,2)-Journal!$E958))))))</f>
        <v>0</v>
      </c>
      <c r="N958">
        <f>IF(K958,Journal!$E958+G958*M958,"")</f>
        <v>0</v>
      </c>
      <c r="O958">
        <f>Q957</f>
        <v>0</v>
      </c>
      <c r="P958">
        <f>IF(OR(NOT(A958),I958&lt;&gt;""),"",Journal!$L958)</f>
        <v>0</v>
      </c>
      <c r="Q958">
        <f>O958+IF(K958,V958,0)</f>
        <v>0</v>
      </c>
      <c r="R958">
        <f>IF(P958="","",H958*P958*C958*D958)</f>
        <v>0</v>
      </c>
      <c r="S958">
        <f>IF(K958,M958*P958*C958*D958,"")</f>
        <v>0</v>
      </c>
      <c r="T958">
        <f>IF(K958,-IF(F958&gt;0,F958*Journal!$E958*P958*C958*D958,P958*E958),"")</f>
        <v>0</v>
      </c>
      <c r="U958">
        <f>IF(K958,IF(S958&gt;0,"W",IF(S958&lt;0,"L","B")),"")</f>
        <v>0</v>
      </c>
      <c r="V958">
        <f>IF(K958,S958+T958,"")</f>
        <v>0</v>
      </c>
      <c r="W958">
        <f>IF(K958,V958/O958,"")</f>
        <v>0</v>
      </c>
      <c r="X958">
        <f>IF(K958,M958/H958,"")</f>
        <v>0</v>
      </c>
      <c r="Y958">
        <f>IF(AND(OR(J958="OK",J958="OPEN"),ISNUMBER(Journal!$G958)),G958*(Journal!$G958-Journal!$E958)/H958,"")</f>
        <v>0</v>
      </c>
      <c r="Z958">
        <f>IF(AA958="","",IF(AND(ISNUMBER(Settings!$D$5),ISNUMBER(Settings!$E$5),IF(Settings!$D$5&lt;=Settings!$E$5,AND(AA958&gt;=Settings!$D$5,AA958&lt;Settings!$E$5),OR(AA958&gt;=Settings!$D$5,AA958&lt;Settings!$E$5))),Settings!$A$5,IF(AND(ISNUMBER(Settings!$D$6),ISNUMBER(Settings!$E$6),IF(Settings!$D$6&lt;=Settings!$E$6,AND(AA958&gt;=Settings!$D$6,AA958&lt;Settings!$E$6),OR(AA958&gt;=Settings!$D$6,AA958&lt;Settings!$E$6))),Settings!$A$6,IF(AND(ISNUMBER(Settings!$D$7),ISNUMBER(Settings!$E$7),IF(Settings!$D$7&lt;=Settings!$E$7,AND(AA958&gt;=Settings!$D$7,AA958&lt;Settings!$E$7),OR(AA958&gt;=Settings!$D$7,AA958&lt;Settings!$E$7))),Settings!$A$7,IF(AND(ISNUMBER(Settings!$D$8),ISNUMBER(Settings!$E$8),IF(Settings!$D$8&lt;=Settings!$E$8,AND(AA958&gt;=Settings!$D$8,AA958&lt;Settings!$E$8),OR(AA958&gt;=Settings!$D$8,AA958&lt;Settings!$E$8))),Settings!$A$8,IF(AND(ISNUMBER(Settings!$D$9),ISNUMBER(Settings!$E$9),IF(Settings!$D$9&lt;=Settings!$E$9,AND(AA958&gt;=Settings!$D$9,AA958&lt;Settings!$E$9),OR(AA958&gt;=Settings!$D$9,AA958&lt;Settings!$E$9))),Settings!$A$9,IF(AND(ISNUMBER(Settings!$D$10),ISNUMBER(Settings!$E$10),IF(Settings!$D$10&lt;=Settings!$E$10,AND(AA958&gt;=Settings!$D$10,AA958&lt;Settings!$E$10),OR(AA958&gt;=Settings!$D$10,AA958&lt;Settings!$E$10))),Settings!$A$10,"")))))))</f>
        <v>0</v>
      </c>
      <c r="AA958">
        <f>IF(AND(A958,ISNUMBER(Journal!$B958)),MOD(ROUND(MOD(Journal!$B958,1)*1440,0)-ROUND(Journal!$D$8*60,0),1440),"")</f>
        <v>0</v>
      </c>
      <c r="AB958">
        <f>IF(G958=1,"LONG",IF(G958=-1,"SHORT",""))</f>
        <v>0</v>
      </c>
      <c r="AC958">
        <f>AC957+IF(K958,1,0)</f>
        <v>0</v>
      </c>
      <c r="AD958">
        <f>IF(K958,AC958,"")</f>
        <v>0</v>
      </c>
      <c r="AE958">
        <f>J958="OPEN"</f>
        <v>0</v>
      </c>
      <c r="AF958">
        <f>AND(J958&lt;&gt;"",J958&lt;&gt;"OK",J958&lt;&gt;"OPEN")</f>
        <v>0</v>
      </c>
      <c r="AH958">
        <v>947</v>
      </c>
      <c r="AI958">
        <f>IF(AH958&gt;$AZ$11,"",IF(AH958=0,Journal!$D$3,INDEX($Q$11:$Q$1010,MATCH(AH958,$AD$11:$AD$1010,0))))</f>
        <v>0</v>
      </c>
      <c r="AJ958">
        <v>948</v>
      </c>
      <c r="AK958">
        <f>IF(AJ958&gt;$AZ$11,"",INDEX($P$11:$P$1010,MATCH(AJ958,$AD$11:$AD$1010,0)))</f>
        <v>0</v>
      </c>
    </row>
    <row r="959" spans="1:37">
      <c r="A959">
        <f>COUNTA(Journal!A959:M959)&gt;0</f>
        <v>0</v>
      </c>
      <c r="B959">
        <f>IF(Journal!$C959="",0,IFERROR(MATCH(Journal!$C959,Markets!$A$5:$A$154,0),0))</f>
        <v>0</v>
      </c>
      <c r="C959">
        <f>IF(B959&gt;0,INDEX(Markets!$C$5:$C$154,B959),"")</f>
        <v>0</v>
      </c>
      <c r="D959">
        <f>IF(B959&gt;0,INDEX(Markets!$F$5:$F$154,B959),"")</f>
        <v>0</v>
      </c>
      <c r="E959">
        <f>IF(B959&gt;0,IF(INDEX(Markets!$G$5:$G$154,B959)="",Journal!$D$4,INDEX(Markets!$G$5:$G$154,B959)),"")</f>
        <v>0</v>
      </c>
      <c r="F959">
        <f>IF(B959&gt;0,N(INDEX(Markets!$H$5:$H$154,B959)),0)</f>
        <v>0</v>
      </c>
      <c r="G959">
        <f>IF(Journal!$D959="LONG",1,IF(Journal!$D959="SHORT",-1,0))</f>
        <v>0</v>
      </c>
      <c r="H959">
        <f>IF(AND(ISNUMBER(Journal!$E959),ISNUMBER(Journal!$F959)),ABS(Journal!$E959-Journal!$F959),"")</f>
        <v>0</v>
      </c>
      <c r="I959">
        <f>IF(NOT(A959),"",IF(Journal!$C959="","INSTRUMENT MISSING",IF(B959=0,"UNKNOWN INSTRUMENT",IF(OR(NOT(ISNUMBER(C959)),NOT(ISNUMBER(D959))),"INSTRUMENT SPECS MISSING",IF(OR(C959&lt;=0,D959&lt;=0),"INSTRUMENT SPECS MISSING",IF(NOT(ISNUMBER(Journal!$E959)),"ENTRY MISSING",IF(NOT(ISNUMBER(Journal!$F959)),"SL MISSING",IF(Journal!$F959=Journal!$E959,"SL = ENTRY",IF(G959=0,"DIRECTION MISSING",IF(G959*(Journal!$E959-Journal!$F959)&lt;=0,"SL WRONG SIDE",IF(NOT(AND(ISNUMBER(Journal!$L959),Journal!$L959&gt;0)),IF(TRUE,"LOTS MISSING","RISK MISSING"),"")))))))))))</f>
        <v>0</v>
      </c>
      <c r="J959">
        <f>IF(NOT(A959),"",IF(I959&lt;&gt;"",I959,IF(AND(ISNUMBER(Journal!$G959),G959*(Journal!$G959-Journal!$E959)&lt;=0),"TP1 WRONG SIDE",IF(AND(ISNUMBER(Journal!$H959),G959*(Journal!$H959-Journal!$E959)&lt;=0),"TP2 WRONG SIDE",IF(AND(ISNUMBER(Journal!$I959),G959*(Journal!$I959-Journal!$E959)&lt;=0),"TP3 WRONG SIDE",IF(Journal!$K959="","OPEN",IF(AND(Journal!$M959&lt;&gt;"",OR(NOT(ISNUMBER(Journal!$M959)),Journal!$M959&lt;=0,Journal!$M959&gt;=1)),"TP1 % INVALID",IF(Journal!$K959="SL","OK",IF(Journal!$K959="TP",IF(ISNUMBER(Journal!$G959),"OK","TP1 MISSING"),IF(Journal!$K959="Manual exit",IF(ISNUMBER(Journal!$J959),"OK","MANUAL MISSING"),IF(Journal!$K959="TP1 + Breakeven",IF(ISNUMBER(Journal!$G959),"OK","TP1 MISSING"),IF(Journal!$K959="TP1 + Manual",IF(ISNUMBER(Journal!$G959),IF(ISNUMBER(Journal!$J959),"OK","MANUAL MISSING"),IF(ISNUMBER(Journal!$J959),"TP1 MISSING","TP1 &amp; MANUAL MISSING")),IF(Journal!$K959="Multiple TP",IF(ISNUMBER(Journal!$G959),IF(ISNUMBER(Journal!$H959),"OK","TP2 MISSING"),IF(ISNUMBER(Journal!$H959),"TP1 MISSING","TP1 &amp; TP2 MISSING")),"UNKNOWN OUTCOME")))))))))))))</f>
        <v>0</v>
      </c>
      <c r="K959">
        <f>J959="OK"</f>
        <v>0</v>
      </c>
      <c r="L959">
        <f>IF(ISNUMBER(Journal!$M959),Journal!$M959,0.5)</f>
        <v>0</v>
      </c>
      <c r="M959">
        <f>IF(NOT(K959),"",G959*IF(Journal!$K959="SL",Journal!$F959-Journal!$E959,IF(Journal!$K959="TP",Journal!$G959-Journal!$E959,IF(Journal!$K959="Manual exit",Journal!$J959-Journal!$E959,IF(Journal!$K959="TP1 + Breakeven",L959*(Journal!$G959-Journal!$E959),IF(Journal!$K959="TP1 + Manual",L959*(Journal!$G959-Journal!$E959)+(1-L959)*(Journal!$J959-Journal!$E959),(Journal!$G959+Journal!$H959+IF(ISNUMBER(Journal!$I959),Journal!$I959,0))/IF(ISNUMBER(Journal!$I959),3,2)-Journal!$E959))))))</f>
        <v>0</v>
      </c>
      <c r="N959">
        <f>IF(K959,Journal!$E959+G959*M959,"")</f>
        <v>0</v>
      </c>
      <c r="O959">
        <f>Q958</f>
        <v>0</v>
      </c>
      <c r="P959">
        <f>IF(OR(NOT(A959),I959&lt;&gt;""),"",Journal!$L959)</f>
        <v>0</v>
      </c>
      <c r="Q959">
        <f>O959+IF(K959,V959,0)</f>
        <v>0</v>
      </c>
      <c r="R959">
        <f>IF(P959="","",H959*P959*C959*D959)</f>
        <v>0</v>
      </c>
      <c r="S959">
        <f>IF(K959,M959*P959*C959*D959,"")</f>
        <v>0</v>
      </c>
      <c r="T959">
        <f>IF(K959,-IF(F959&gt;0,F959*Journal!$E959*P959*C959*D959,P959*E959),"")</f>
        <v>0</v>
      </c>
      <c r="U959">
        <f>IF(K959,IF(S959&gt;0,"W",IF(S959&lt;0,"L","B")),"")</f>
        <v>0</v>
      </c>
      <c r="V959">
        <f>IF(K959,S959+T959,"")</f>
        <v>0</v>
      </c>
      <c r="W959">
        <f>IF(K959,V959/O959,"")</f>
        <v>0</v>
      </c>
      <c r="X959">
        <f>IF(K959,M959/H959,"")</f>
        <v>0</v>
      </c>
      <c r="Y959">
        <f>IF(AND(OR(J959="OK",J959="OPEN"),ISNUMBER(Journal!$G959)),G959*(Journal!$G959-Journal!$E959)/H959,"")</f>
        <v>0</v>
      </c>
      <c r="Z959">
        <f>IF(AA959="","",IF(AND(ISNUMBER(Settings!$D$5),ISNUMBER(Settings!$E$5),IF(Settings!$D$5&lt;=Settings!$E$5,AND(AA959&gt;=Settings!$D$5,AA959&lt;Settings!$E$5),OR(AA959&gt;=Settings!$D$5,AA959&lt;Settings!$E$5))),Settings!$A$5,IF(AND(ISNUMBER(Settings!$D$6),ISNUMBER(Settings!$E$6),IF(Settings!$D$6&lt;=Settings!$E$6,AND(AA959&gt;=Settings!$D$6,AA959&lt;Settings!$E$6),OR(AA959&gt;=Settings!$D$6,AA959&lt;Settings!$E$6))),Settings!$A$6,IF(AND(ISNUMBER(Settings!$D$7),ISNUMBER(Settings!$E$7),IF(Settings!$D$7&lt;=Settings!$E$7,AND(AA959&gt;=Settings!$D$7,AA959&lt;Settings!$E$7),OR(AA959&gt;=Settings!$D$7,AA959&lt;Settings!$E$7))),Settings!$A$7,IF(AND(ISNUMBER(Settings!$D$8),ISNUMBER(Settings!$E$8),IF(Settings!$D$8&lt;=Settings!$E$8,AND(AA959&gt;=Settings!$D$8,AA959&lt;Settings!$E$8),OR(AA959&gt;=Settings!$D$8,AA959&lt;Settings!$E$8))),Settings!$A$8,IF(AND(ISNUMBER(Settings!$D$9),ISNUMBER(Settings!$E$9),IF(Settings!$D$9&lt;=Settings!$E$9,AND(AA959&gt;=Settings!$D$9,AA959&lt;Settings!$E$9),OR(AA959&gt;=Settings!$D$9,AA959&lt;Settings!$E$9))),Settings!$A$9,IF(AND(ISNUMBER(Settings!$D$10),ISNUMBER(Settings!$E$10),IF(Settings!$D$10&lt;=Settings!$E$10,AND(AA959&gt;=Settings!$D$10,AA959&lt;Settings!$E$10),OR(AA959&gt;=Settings!$D$10,AA959&lt;Settings!$E$10))),Settings!$A$10,"")))))))</f>
        <v>0</v>
      </c>
      <c r="AA959">
        <f>IF(AND(A959,ISNUMBER(Journal!$B959)),MOD(ROUND(MOD(Journal!$B959,1)*1440,0)-ROUND(Journal!$D$8*60,0),1440),"")</f>
        <v>0</v>
      </c>
      <c r="AB959">
        <f>IF(G959=1,"LONG",IF(G959=-1,"SHORT",""))</f>
        <v>0</v>
      </c>
      <c r="AC959">
        <f>AC958+IF(K959,1,0)</f>
        <v>0</v>
      </c>
      <c r="AD959">
        <f>IF(K959,AC959,"")</f>
        <v>0</v>
      </c>
      <c r="AE959">
        <f>J959="OPEN"</f>
        <v>0</v>
      </c>
      <c r="AF959">
        <f>AND(J959&lt;&gt;"",J959&lt;&gt;"OK",J959&lt;&gt;"OPEN")</f>
        <v>0</v>
      </c>
      <c r="AH959">
        <v>948</v>
      </c>
      <c r="AI959">
        <f>IF(AH959&gt;$AZ$11,"",IF(AH959=0,Journal!$D$3,INDEX($Q$11:$Q$1010,MATCH(AH959,$AD$11:$AD$1010,0))))</f>
        <v>0</v>
      </c>
      <c r="AJ959">
        <v>949</v>
      </c>
      <c r="AK959">
        <f>IF(AJ959&gt;$AZ$11,"",INDEX($P$11:$P$1010,MATCH(AJ959,$AD$11:$AD$1010,0)))</f>
        <v>0</v>
      </c>
    </row>
    <row r="960" spans="1:37">
      <c r="A960">
        <f>COUNTA(Journal!A960:M960)&gt;0</f>
        <v>0</v>
      </c>
      <c r="B960">
        <f>IF(Journal!$C960="",0,IFERROR(MATCH(Journal!$C960,Markets!$A$5:$A$154,0),0))</f>
        <v>0</v>
      </c>
      <c r="C960">
        <f>IF(B960&gt;0,INDEX(Markets!$C$5:$C$154,B960),"")</f>
        <v>0</v>
      </c>
      <c r="D960">
        <f>IF(B960&gt;0,INDEX(Markets!$F$5:$F$154,B960),"")</f>
        <v>0</v>
      </c>
      <c r="E960">
        <f>IF(B960&gt;0,IF(INDEX(Markets!$G$5:$G$154,B960)="",Journal!$D$4,INDEX(Markets!$G$5:$G$154,B960)),"")</f>
        <v>0</v>
      </c>
      <c r="F960">
        <f>IF(B960&gt;0,N(INDEX(Markets!$H$5:$H$154,B960)),0)</f>
        <v>0</v>
      </c>
      <c r="G960">
        <f>IF(Journal!$D960="LONG",1,IF(Journal!$D960="SHORT",-1,0))</f>
        <v>0</v>
      </c>
      <c r="H960">
        <f>IF(AND(ISNUMBER(Journal!$E960),ISNUMBER(Journal!$F960)),ABS(Journal!$E960-Journal!$F960),"")</f>
        <v>0</v>
      </c>
      <c r="I960">
        <f>IF(NOT(A960),"",IF(Journal!$C960="","INSTRUMENT MISSING",IF(B960=0,"UNKNOWN INSTRUMENT",IF(OR(NOT(ISNUMBER(C960)),NOT(ISNUMBER(D960))),"INSTRUMENT SPECS MISSING",IF(OR(C960&lt;=0,D960&lt;=0),"INSTRUMENT SPECS MISSING",IF(NOT(ISNUMBER(Journal!$E960)),"ENTRY MISSING",IF(NOT(ISNUMBER(Journal!$F960)),"SL MISSING",IF(Journal!$F960=Journal!$E960,"SL = ENTRY",IF(G960=0,"DIRECTION MISSING",IF(G960*(Journal!$E960-Journal!$F960)&lt;=0,"SL WRONG SIDE",IF(NOT(AND(ISNUMBER(Journal!$L960),Journal!$L960&gt;0)),IF(TRUE,"LOTS MISSING","RISK MISSING"),"")))))))))))</f>
        <v>0</v>
      </c>
      <c r="J960">
        <f>IF(NOT(A960),"",IF(I960&lt;&gt;"",I960,IF(AND(ISNUMBER(Journal!$G960),G960*(Journal!$G960-Journal!$E960)&lt;=0),"TP1 WRONG SIDE",IF(AND(ISNUMBER(Journal!$H960),G960*(Journal!$H960-Journal!$E960)&lt;=0),"TP2 WRONG SIDE",IF(AND(ISNUMBER(Journal!$I960),G960*(Journal!$I960-Journal!$E960)&lt;=0),"TP3 WRONG SIDE",IF(Journal!$K960="","OPEN",IF(AND(Journal!$M960&lt;&gt;"",OR(NOT(ISNUMBER(Journal!$M960)),Journal!$M960&lt;=0,Journal!$M960&gt;=1)),"TP1 % INVALID",IF(Journal!$K960="SL","OK",IF(Journal!$K960="TP",IF(ISNUMBER(Journal!$G960),"OK","TP1 MISSING"),IF(Journal!$K960="Manual exit",IF(ISNUMBER(Journal!$J960),"OK","MANUAL MISSING"),IF(Journal!$K960="TP1 + Breakeven",IF(ISNUMBER(Journal!$G960),"OK","TP1 MISSING"),IF(Journal!$K960="TP1 + Manual",IF(ISNUMBER(Journal!$G960),IF(ISNUMBER(Journal!$J960),"OK","MANUAL MISSING"),IF(ISNUMBER(Journal!$J960),"TP1 MISSING","TP1 &amp; MANUAL MISSING")),IF(Journal!$K960="Multiple TP",IF(ISNUMBER(Journal!$G960),IF(ISNUMBER(Journal!$H960),"OK","TP2 MISSING"),IF(ISNUMBER(Journal!$H960),"TP1 MISSING","TP1 &amp; TP2 MISSING")),"UNKNOWN OUTCOME")))))))))))))</f>
        <v>0</v>
      </c>
      <c r="K960">
        <f>J960="OK"</f>
        <v>0</v>
      </c>
      <c r="L960">
        <f>IF(ISNUMBER(Journal!$M960),Journal!$M960,0.5)</f>
        <v>0</v>
      </c>
      <c r="M960">
        <f>IF(NOT(K960),"",G960*IF(Journal!$K960="SL",Journal!$F960-Journal!$E960,IF(Journal!$K960="TP",Journal!$G960-Journal!$E960,IF(Journal!$K960="Manual exit",Journal!$J960-Journal!$E960,IF(Journal!$K960="TP1 + Breakeven",L960*(Journal!$G960-Journal!$E960),IF(Journal!$K960="TP1 + Manual",L960*(Journal!$G960-Journal!$E960)+(1-L960)*(Journal!$J960-Journal!$E960),(Journal!$G960+Journal!$H960+IF(ISNUMBER(Journal!$I960),Journal!$I960,0))/IF(ISNUMBER(Journal!$I960),3,2)-Journal!$E960))))))</f>
        <v>0</v>
      </c>
      <c r="N960">
        <f>IF(K960,Journal!$E960+G960*M960,"")</f>
        <v>0</v>
      </c>
      <c r="O960">
        <f>Q959</f>
        <v>0</v>
      </c>
      <c r="P960">
        <f>IF(OR(NOT(A960),I960&lt;&gt;""),"",Journal!$L960)</f>
        <v>0</v>
      </c>
      <c r="Q960">
        <f>O960+IF(K960,V960,0)</f>
        <v>0</v>
      </c>
      <c r="R960">
        <f>IF(P960="","",H960*P960*C960*D960)</f>
        <v>0</v>
      </c>
      <c r="S960">
        <f>IF(K960,M960*P960*C960*D960,"")</f>
        <v>0</v>
      </c>
      <c r="T960">
        <f>IF(K960,-IF(F960&gt;0,F960*Journal!$E960*P960*C960*D960,P960*E960),"")</f>
        <v>0</v>
      </c>
      <c r="U960">
        <f>IF(K960,IF(S960&gt;0,"W",IF(S960&lt;0,"L","B")),"")</f>
        <v>0</v>
      </c>
      <c r="V960">
        <f>IF(K960,S960+T960,"")</f>
        <v>0</v>
      </c>
      <c r="W960">
        <f>IF(K960,V960/O960,"")</f>
        <v>0</v>
      </c>
      <c r="X960">
        <f>IF(K960,M960/H960,"")</f>
        <v>0</v>
      </c>
      <c r="Y960">
        <f>IF(AND(OR(J960="OK",J960="OPEN"),ISNUMBER(Journal!$G960)),G960*(Journal!$G960-Journal!$E960)/H960,"")</f>
        <v>0</v>
      </c>
      <c r="Z960">
        <f>IF(AA960="","",IF(AND(ISNUMBER(Settings!$D$5),ISNUMBER(Settings!$E$5),IF(Settings!$D$5&lt;=Settings!$E$5,AND(AA960&gt;=Settings!$D$5,AA960&lt;Settings!$E$5),OR(AA960&gt;=Settings!$D$5,AA960&lt;Settings!$E$5))),Settings!$A$5,IF(AND(ISNUMBER(Settings!$D$6),ISNUMBER(Settings!$E$6),IF(Settings!$D$6&lt;=Settings!$E$6,AND(AA960&gt;=Settings!$D$6,AA960&lt;Settings!$E$6),OR(AA960&gt;=Settings!$D$6,AA960&lt;Settings!$E$6))),Settings!$A$6,IF(AND(ISNUMBER(Settings!$D$7),ISNUMBER(Settings!$E$7),IF(Settings!$D$7&lt;=Settings!$E$7,AND(AA960&gt;=Settings!$D$7,AA960&lt;Settings!$E$7),OR(AA960&gt;=Settings!$D$7,AA960&lt;Settings!$E$7))),Settings!$A$7,IF(AND(ISNUMBER(Settings!$D$8),ISNUMBER(Settings!$E$8),IF(Settings!$D$8&lt;=Settings!$E$8,AND(AA960&gt;=Settings!$D$8,AA960&lt;Settings!$E$8),OR(AA960&gt;=Settings!$D$8,AA960&lt;Settings!$E$8))),Settings!$A$8,IF(AND(ISNUMBER(Settings!$D$9),ISNUMBER(Settings!$E$9),IF(Settings!$D$9&lt;=Settings!$E$9,AND(AA960&gt;=Settings!$D$9,AA960&lt;Settings!$E$9),OR(AA960&gt;=Settings!$D$9,AA960&lt;Settings!$E$9))),Settings!$A$9,IF(AND(ISNUMBER(Settings!$D$10),ISNUMBER(Settings!$E$10),IF(Settings!$D$10&lt;=Settings!$E$10,AND(AA960&gt;=Settings!$D$10,AA960&lt;Settings!$E$10),OR(AA960&gt;=Settings!$D$10,AA960&lt;Settings!$E$10))),Settings!$A$10,"")))))))</f>
        <v>0</v>
      </c>
      <c r="AA960">
        <f>IF(AND(A960,ISNUMBER(Journal!$B960)),MOD(ROUND(MOD(Journal!$B960,1)*1440,0)-ROUND(Journal!$D$8*60,0),1440),"")</f>
        <v>0</v>
      </c>
      <c r="AB960">
        <f>IF(G960=1,"LONG",IF(G960=-1,"SHORT",""))</f>
        <v>0</v>
      </c>
      <c r="AC960">
        <f>AC959+IF(K960,1,0)</f>
        <v>0</v>
      </c>
      <c r="AD960">
        <f>IF(K960,AC960,"")</f>
        <v>0</v>
      </c>
      <c r="AE960">
        <f>J960="OPEN"</f>
        <v>0</v>
      </c>
      <c r="AF960">
        <f>AND(J960&lt;&gt;"",J960&lt;&gt;"OK",J960&lt;&gt;"OPEN")</f>
        <v>0</v>
      </c>
      <c r="AH960">
        <v>949</v>
      </c>
      <c r="AI960">
        <f>IF(AH960&gt;$AZ$11,"",IF(AH960=0,Journal!$D$3,INDEX($Q$11:$Q$1010,MATCH(AH960,$AD$11:$AD$1010,0))))</f>
        <v>0</v>
      </c>
      <c r="AJ960">
        <v>950</v>
      </c>
      <c r="AK960">
        <f>IF(AJ960&gt;$AZ$11,"",INDEX($P$11:$P$1010,MATCH(AJ960,$AD$11:$AD$1010,0)))</f>
        <v>0</v>
      </c>
    </row>
    <row r="961" spans="1:37">
      <c r="A961">
        <f>COUNTA(Journal!A961:M961)&gt;0</f>
        <v>0</v>
      </c>
      <c r="B961">
        <f>IF(Journal!$C961="",0,IFERROR(MATCH(Journal!$C961,Markets!$A$5:$A$154,0),0))</f>
        <v>0</v>
      </c>
      <c r="C961">
        <f>IF(B961&gt;0,INDEX(Markets!$C$5:$C$154,B961),"")</f>
        <v>0</v>
      </c>
      <c r="D961">
        <f>IF(B961&gt;0,INDEX(Markets!$F$5:$F$154,B961),"")</f>
        <v>0</v>
      </c>
      <c r="E961">
        <f>IF(B961&gt;0,IF(INDEX(Markets!$G$5:$G$154,B961)="",Journal!$D$4,INDEX(Markets!$G$5:$G$154,B961)),"")</f>
        <v>0</v>
      </c>
      <c r="F961">
        <f>IF(B961&gt;0,N(INDEX(Markets!$H$5:$H$154,B961)),0)</f>
        <v>0</v>
      </c>
      <c r="G961">
        <f>IF(Journal!$D961="LONG",1,IF(Journal!$D961="SHORT",-1,0))</f>
        <v>0</v>
      </c>
      <c r="H961">
        <f>IF(AND(ISNUMBER(Journal!$E961),ISNUMBER(Journal!$F961)),ABS(Journal!$E961-Journal!$F961),"")</f>
        <v>0</v>
      </c>
      <c r="I961">
        <f>IF(NOT(A961),"",IF(Journal!$C961="","INSTRUMENT MISSING",IF(B961=0,"UNKNOWN INSTRUMENT",IF(OR(NOT(ISNUMBER(C961)),NOT(ISNUMBER(D961))),"INSTRUMENT SPECS MISSING",IF(OR(C961&lt;=0,D961&lt;=0),"INSTRUMENT SPECS MISSING",IF(NOT(ISNUMBER(Journal!$E961)),"ENTRY MISSING",IF(NOT(ISNUMBER(Journal!$F961)),"SL MISSING",IF(Journal!$F961=Journal!$E961,"SL = ENTRY",IF(G961=0,"DIRECTION MISSING",IF(G961*(Journal!$E961-Journal!$F961)&lt;=0,"SL WRONG SIDE",IF(NOT(AND(ISNUMBER(Journal!$L961),Journal!$L961&gt;0)),IF(TRUE,"LOTS MISSING","RISK MISSING"),"")))))))))))</f>
        <v>0</v>
      </c>
      <c r="J961">
        <f>IF(NOT(A961),"",IF(I961&lt;&gt;"",I961,IF(AND(ISNUMBER(Journal!$G961),G961*(Journal!$G961-Journal!$E961)&lt;=0),"TP1 WRONG SIDE",IF(AND(ISNUMBER(Journal!$H961),G961*(Journal!$H961-Journal!$E961)&lt;=0),"TP2 WRONG SIDE",IF(AND(ISNUMBER(Journal!$I961),G961*(Journal!$I961-Journal!$E961)&lt;=0),"TP3 WRONG SIDE",IF(Journal!$K961="","OPEN",IF(AND(Journal!$M961&lt;&gt;"",OR(NOT(ISNUMBER(Journal!$M961)),Journal!$M961&lt;=0,Journal!$M961&gt;=1)),"TP1 % INVALID",IF(Journal!$K961="SL","OK",IF(Journal!$K961="TP",IF(ISNUMBER(Journal!$G961),"OK","TP1 MISSING"),IF(Journal!$K961="Manual exit",IF(ISNUMBER(Journal!$J961),"OK","MANUAL MISSING"),IF(Journal!$K961="TP1 + Breakeven",IF(ISNUMBER(Journal!$G961),"OK","TP1 MISSING"),IF(Journal!$K961="TP1 + Manual",IF(ISNUMBER(Journal!$G961),IF(ISNUMBER(Journal!$J961),"OK","MANUAL MISSING"),IF(ISNUMBER(Journal!$J961),"TP1 MISSING","TP1 &amp; MANUAL MISSING")),IF(Journal!$K961="Multiple TP",IF(ISNUMBER(Journal!$G961),IF(ISNUMBER(Journal!$H961),"OK","TP2 MISSING"),IF(ISNUMBER(Journal!$H961),"TP1 MISSING","TP1 &amp; TP2 MISSING")),"UNKNOWN OUTCOME")))))))))))))</f>
        <v>0</v>
      </c>
      <c r="K961">
        <f>J961="OK"</f>
        <v>0</v>
      </c>
      <c r="L961">
        <f>IF(ISNUMBER(Journal!$M961),Journal!$M961,0.5)</f>
        <v>0</v>
      </c>
      <c r="M961">
        <f>IF(NOT(K961),"",G961*IF(Journal!$K961="SL",Journal!$F961-Journal!$E961,IF(Journal!$K961="TP",Journal!$G961-Journal!$E961,IF(Journal!$K961="Manual exit",Journal!$J961-Journal!$E961,IF(Journal!$K961="TP1 + Breakeven",L961*(Journal!$G961-Journal!$E961),IF(Journal!$K961="TP1 + Manual",L961*(Journal!$G961-Journal!$E961)+(1-L961)*(Journal!$J961-Journal!$E961),(Journal!$G961+Journal!$H961+IF(ISNUMBER(Journal!$I961),Journal!$I961,0))/IF(ISNUMBER(Journal!$I961),3,2)-Journal!$E961))))))</f>
        <v>0</v>
      </c>
      <c r="N961">
        <f>IF(K961,Journal!$E961+G961*M961,"")</f>
        <v>0</v>
      </c>
      <c r="O961">
        <f>Q960</f>
        <v>0</v>
      </c>
      <c r="P961">
        <f>IF(OR(NOT(A961),I961&lt;&gt;""),"",Journal!$L961)</f>
        <v>0</v>
      </c>
      <c r="Q961">
        <f>O961+IF(K961,V961,0)</f>
        <v>0</v>
      </c>
      <c r="R961">
        <f>IF(P961="","",H961*P961*C961*D961)</f>
        <v>0</v>
      </c>
      <c r="S961">
        <f>IF(K961,M961*P961*C961*D961,"")</f>
        <v>0</v>
      </c>
      <c r="T961">
        <f>IF(K961,-IF(F961&gt;0,F961*Journal!$E961*P961*C961*D961,P961*E961),"")</f>
        <v>0</v>
      </c>
      <c r="U961">
        <f>IF(K961,IF(S961&gt;0,"W",IF(S961&lt;0,"L","B")),"")</f>
        <v>0</v>
      </c>
      <c r="V961">
        <f>IF(K961,S961+T961,"")</f>
        <v>0</v>
      </c>
      <c r="W961">
        <f>IF(K961,V961/O961,"")</f>
        <v>0</v>
      </c>
      <c r="X961">
        <f>IF(K961,M961/H961,"")</f>
        <v>0</v>
      </c>
      <c r="Y961">
        <f>IF(AND(OR(J961="OK",J961="OPEN"),ISNUMBER(Journal!$G961)),G961*(Journal!$G961-Journal!$E961)/H961,"")</f>
        <v>0</v>
      </c>
      <c r="Z961">
        <f>IF(AA961="","",IF(AND(ISNUMBER(Settings!$D$5),ISNUMBER(Settings!$E$5),IF(Settings!$D$5&lt;=Settings!$E$5,AND(AA961&gt;=Settings!$D$5,AA961&lt;Settings!$E$5),OR(AA961&gt;=Settings!$D$5,AA961&lt;Settings!$E$5))),Settings!$A$5,IF(AND(ISNUMBER(Settings!$D$6),ISNUMBER(Settings!$E$6),IF(Settings!$D$6&lt;=Settings!$E$6,AND(AA961&gt;=Settings!$D$6,AA961&lt;Settings!$E$6),OR(AA961&gt;=Settings!$D$6,AA961&lt;Settings!$E$6))),Settings!$A$6,IF(AND(ISNUMBER(Settings!$D$7),ISNUMBER(Settings!$E$7),IF(Settings!$D$7&lt;=Settings!$E$7,AND(AA961&gt;=Settings!$D$7,AA961&lt;Settings!$E$7),OR(AA961&gt;=Settings!$D$7,AA961&lt;Settings!$E$7))),Settings!$A$7,IF(AND(ISNUMBER(Settings!$D$8),ISNUMBER(Settings!$E$8),IF(Settings!$D$8&lt;=Settings!$E$8,AND(AA961&gt;=Settings!$D$8,AA961&lt;Settings!$E$8),OR(AA961&gt;=Settings!$D$8,AA961&lt;Settings!$E$8))),Settings!$A$8,IF(AND(ISNUMBER(Settings!$D$9),ISNUMBER(Settings!$E$9),IF(Settings!$D$9&lt;=Settings!$E$9,AND(AA961&gt;=Settings!$D$9,AA961&lt;Settings!$E$9),OR(AA961&gt;=Settings!$D$9,AA961&lt;Settings!$E$9))),Settings!$A$9,IF(AND(ISNUMBER(Settings!$D$10),ISNUMBER(Settings!$E$10),IF(Settings!$D$10&lt;=Settings!$E$10,AND(AA961&gt;=Settings!$D$10,AA961&lt;Settings!$E$10),OR(AA961&gt;=Settings!$D$10,AA961&lt;Settings!$E$10))),Settings!$A$10,"")))))))</f>
        <v>0</v>
      </c>
      <c r="AA961">
        <f>IF(AND(A961,ISNUMBER(Journal!$B961)),MOD(ROUND(MOD(Journal!$B961,1)*1440,0)-ROUND(Journal!$D$8*60,0),1440),"")</f>
        <v>0</v>
      </c>
      <c r="AB961">
        <f>IF(G961=1,"LONG",IF(G961=-1,"SHORT",""))</f>
        <v>0</v>
      </c>
      <c r="AC961">
        <f>AC960+IF(K961,1,0)</f>
        <v>0</v>
      </c>
      <c r="AD961">
        <f>IF(K961,AC961,"")</f>
        <v>0</v>
      </c>
      <c r="AE961">
        <f>J961="OPEN"</f>
        <v>0</v>
      </c>
      <c r="AF961">
        <f>AND(J961&lt;&gt;"",J961&lt;&gt;"OK",J961&lt;&gt;"OPEN")</f>
        <v>0</v>
      </c>
      <c r="AH961">
        <v>950</v>
      </c>
      <c r="AI961">
        <f>IF(AH961&gt;$AZ$11,"",IF(AH961=0,Journal!$D$3,INDEX($Q$11:$Q$1010,MATCH(AH961,$AD$11:$AD$1010,0))))</f>
        <v>0</v>
      </c>
      <c r="AJ961">
        <v>951</v>
      </c>
      <c r="AK961">
        <f>IF(AJ961&gt;$AZ$11,"",INDEX($P$11:$P$1010,MATCH(AJ961,$AD$11:$AD$1010,0)))</f>
        <v>0</v>
      </c>
    </row>
    <row r="962" spans="1:37">
      <c r="A962">
        <f>COUNTA(Journal!A962:M962)&gt;0</f>
        <v>0</v>
      </c>
      <c r="B962">
        <f>IF(Journal!$C962="",0,IFERROR(MATCH(Journal!$C962,Markets!$A$5:$A$154,0),0))</f>
        <v>0</v>
      </c>
      <c r="C962">
        <f>IF(B962&gt;0,INDEX(Markets!$C$5:$C$154,B962),"")</f>
        <v>0</v>
      </c>
      <c r="D962">
        <f>IF(B962&gt;0,INDEX(Markets!$F$5:$F$154,B962),"")</f>
        <v>0</v>
      </c>
      <c r="E962">
        <f>IF(B962&gt;0,IF(INDEX(Markets!$G$5:$G$154,B962)="",Journal!$D$4,INDEX(Markets!$G$5:$G$154,B962)),"")</f>
        <v>0</v>
      </c>
      <c r="F962">
        <f>IF(B962&gt;0,N(INDEX(Markets!$H$5:$H$154,B962)),0)</f>
        <v>0</v>
      </c>
      <c r="G962">
        <f>IF(Journal!$D962="LONG",1,IF(Journal!$D962="SHORT",-1,0))</f>
        <v>0</v>
      </c>
      <c r="H962">
        <f>IF(AND(ISNUMBER(Journal!$E962),ISNUMBER(Journal!$F962)),ABS(Journal!$E962-Journal!$F962),"")</f>
        <v>0</v>
      </c>
      <c r="I962">
        <f>IF(NOT(A962),"",IF(Journal!$C962="","INSTRUMENT MISSING",IF(B962=0,"UNKNOWN INSTRUMENT",IF(OR(NOT(ISNUMBER(C962)),NOT(ISNUMBER(D962))),"INSTRUMENT SPECS MISSING",IF(OR(C962&lt;=0,D962&lt;=0),"INSTRUMENT SPECS MISSING",IF(NOT(ISNUMBER(Journal!$E962)),"ENTRY MISSING",IF(NOT(ISNUMBER(Journal!$F962)),"SL MISSING",IF(Journal!$F962=Journal!$E962,"SL = ENTRY",IF(G962=0,"DIRECTION MISSING",IF(G962*(Journal!$E962-Journal!$F962)&lt;=0,"SL WRONG SIDE",IF(NOT(AND(ISNUMBER(Journal!$L962),Journal!$L962&gt;0)),IF(TRUE,"LOTS MISSING","RISK MISSING"),"")))))))))))</f>
        <v>0</v>
      </c>
      <c r="J962">
        <f>IF(NOT(A962),"",IF(I962&lt;&gt;"",I962,IF(AND(ISNUMBER(Journal!$G962),G962*(Journal!$G962-Journal!$E962)&lt;=0),"TP1 WRONG SIDE",IF(AND(ISNUMBER(Journal!$H962),G962*(Journal!$H962-Journal!$E962)&lt;=0),"TP2 WRONG SIDE",IF(AND(ISNUMBER(Journal!$I962),G962*(Journal!$I962-Journal!$E962)&lt;=0),"TP3 WRONG SIDE",IF(Journal!$K962="","OPEN",IF(AND(Journal!$M962&lt;&gt;"",OR(NOT(ISNUMBER(Journal!$M962)),Journal!$M962&lt;=0,Journal!$M962&gt;=1)),"TP1 % INVALID",IF(Journal!$K962="SL","OK",IF(Journal!$K962="TP",IF(ISNUMBER(Journal!$G962),"OK","TP1 MISSING"),IF(Journal!$K962="Manual exit",IF(ISNUMBER(Journal!$J962),"OK","MANUAL MISSING"),IF(Journal!$K962="TP1 + Breakeven",IF(ISNUMBER(Journal!$G962),"OK","TP1 MISSING"),IF(Journal!$K962="TP1 + Manual",IF(ISNUMBER(Journal!$G962),IF(ISNUMBER(Journal!$J962),"OK","MANUAL MISSING"),IF(ISNUMBER(Journal!$J962),"TP1 MISSING","TP1 &amp; MANUAL MISSING")),IF(Journal!$K962="Multiple TP",IF(ISNUMBER(Journal!$G962),IF(ISNUMBER(Journal!$H962),"OK","TP2 MISSING"),IF(ISNUMBER(Journal!$H962),"TP1 MISSING","TP1 &amp; TP2 MISSING")),"UNKNOWN OUTCOME")))))))))))))</f>
        <v>0</v>
      </c>
      <c r="K962">
        <f>J962="OK"</f>
        <v>0</v>
      </c>
      <c r="L962">
        <f>IF(ISNUMBER(Journal!$M962),Journal!$M962,0.5)</f>
        <v>0</v>
      </c>
      <c r="M962">
        <f>IF(NOT(K962),"",G962*IF(Journal!$K962="SL",Journal!$F962-Journal!$E962,IF(Journal!$K962="TP",Journal!$G962-Journal!$E962,IF(Journal!$K962="Manual exit",Journal!$J962-Journal!$E962,IF(Journal!$K962="TP1 + Breakeven",L962*(Journal!$G962-Journal!$E962),IF(Journal!$K962="TP1 + Manual",L962*(Journal!$G962-Journal!$E962)+(1-L962)*(Journal!$J962-Journal!$E962),(Journal!$G962+Journal!$H962+IF(ISNUMBER(Journal!$I962),Journal!$I962,0))/IF(ISNUMBER(Journal!$I962),3,2)-Journal!$E962))))))</f>
        <v>0</v>
      </c>
      <c r="N962">
        <f>IF(K962,Journal!$E962+G962*M962,"")</f>
        <v>0</v>
      </c>
      <c r="O962">
        <f>Q961</f>
        <v>0</v>
      </c>
      <c r="P962">
        <f>IF(OR(NOT(A962),I962&lt;&gt;""),"",Journal!$L962)</f>
        <v>0</v>
      </c>
      <c r="Q962">
        <f>O962+IF(K962,V962,0)</f>
        <v>0</v>
      </c>
      <c r="R962">
        <f>IF(P962="","",H962*P962*C962*D962)</f>
        <v>0</v>
      </c>
      <c r="S962">
        <f>IF(K962,M962*P962*C962*D962,"")</f>
        <v>0</v>
      </c>
      <c r="T962">
        <f>IF(K962,-IF(F962&gt;0,F962*Journal!$E962*P962*C962*D962,P962*E962),"")</f>
        <v>0</v>
      </c>
      <c r="U962">
        <f>IF(K962,IF(S962&gt;0,"W",IF(S962&lt;0,"L","B")),"")</f>
        <v>0</v>
      </c>
      <c r="V962">
        <f>IF(K962,S962+T962,"")</f>
        <v>0</v>
      </c>
      <c r="W962">
        <f>IF(K962,V962/O962,"")</f>
        <v>0</v>
      </c>
      <c r="X962">
        <f>IF(K962,M962/H962,"")</f>
        <v>0</v>
      </c>
      <c r="Y962">
        <f>IF(AND(OR(J962="OK",J962="OPEN"),ISNUMBER(Journal!$G962)),G962*(Journal!$G962-Journal!$E962)/H962,"")</f>
        <v>0</v>
      </c>
      <c r="Z962">
        <f>IF(AA962="","",IF(AND(ISNUMBER(Settings!$D$5),ISNUMBER(Settings!$E$5),IF(Settings!$D$5&lt;=Settings!$E$5,AND(AA962&gt;=Settings!$D$5,AA962&lt;Settings!$E$5),OR(AA962&gt;=Settings!$D$5,AA962&lt;Settings!$E$5))),Settings!$A$5,IF(AND(ISNUMBER(Settings!$D$6),ISNUMBER(Settings!$E$6),IF(Settings!$D$6&lt;=Settings!$E$6,AND(AA962&gt;=Settings!$D$6,AA962&lt;Settings!$E$6),OR(AA962&gt;=Settings!$D$6,AA962&lt;Settings!$E$6))),Settings!$A$6,IF(AND(ISNUMBER(Settings!$D$7),ISNUMBER(Settings!$E$7),IF(Settings!$D$7&lt;=Settings!$E$7,AND(AA962&gt;=Settings!$D$7,AA962&lt;Settings!$E$7),OR(AA962&gt;=Settings!$D$7,AA962&lt;Settings!$E$7))),Settings!$A$7,IF(AND(ISNUMBER(Settings!$D$8),ISNUMBER(Settings!$E$8),IF(Settings!$D$8&lt;=Settings!$E$8,AND(AA962&gt;=Settings!$D$8,AA962&lt;Settings!$E$8),OR(AA962&gt;=Settings!$D$8,AA962&lt;Settings!$E$8))),Settings!$A$8,IF(AND(ISNUMBER(Settings!$D$9),ISNUMBER(Settings!$E$9),IF(Settings!$D$9&lt;=Settings!$E$9,AND(AA962&gt;=Settings!$D$9,AA962&lt;Settings!$E$9),OR(AA962&gt;=Settings!$D$9,AA962&lt;Settings!$E$9))),Settings!$A$9,IF(AND(ISNUMBER(Settings!$D$10),ISNUMBER(Settings!$E$10),IF(Settings!$D$10&lt;=Settings!$E$10,AND(AA962&gt;=Settings!$D$10,AA962&lt;Settings!$E$10),OR(AA962&gt;=Settings!$D$10,AA962&lt;Settings!$E$10))),Settings!$A$10,"")))))))</f>
        <v>0</v>
      </c>
      <c r="AA962">
        <f>IF(AND(A962,ISNUMBER(Journal!$B962)),MOD(ROUND(MOD(Journal!$B962,1)*1440,0)-ROUND(Journal!$D$8*60,0),1440),"")</f>
        <v>0</v>
      </c>
      <c r="AB962">
        <f>IF(G962=1,"LONG",IF(G962=-1,"SHORT",""))</f>
        <v>0</v>
      </c>
      <c r="AC962">
        <f>AC961+IF(K962,1,0)</f>
        <v>0</v>
      </c>
      <c r="AD962">
        <f>IF(K962,AC962,"")</f>
        <v>0</v>
      </c>
      <c r="AE962">
        <f>J962="OPEN"</f>
        <v>0</v>
      </c>
      <c r="AF962">
        <f>AND(J962&lt;&gt;"",J962&lt;&gt;"OK",J962&lt;&gt;"OPEN")</f>
        <v>0</v>
      </c>
      <c r="AH962">
        <v>951</v>
      </c>
      <c r="AI962">
        <f>IF(AH962&gt;$AZ$11,"",IF(AH962=0,Journal!$D$3,INDEX($Q$11:$Q$1010,MATCH(AH962,$AD$11:$AD$1010,0))))</f>
        <v>0</v>
      </c>
      <c r="AJ962">
        <v>952</v>
      </c>
      <c r="AK962">
        <f>IF(AJ962&gt;$AZ$11,"",INDEX($P$11:$P$1010,MATCH(AJ962,$AD$11:$AD$1010,0)))</f>
        <v>0</v>
      </c>
    </row>
    <row r="963" spans="1:37">
      <c r="A963">
        <f>COUNTA(Journal!A963:M963)&gt;0</f>
        <v>0</v>
      </c>
      <c r="B963">
        <f>IF(Journal!$C963="",0,IFERROR(MATCH(Journal!$C963,Markets!$A$5:$A$154,0),0))</f>
        <v>0</v>
      </c>
      <c r="C963">
        <f>IF(B963&gt;0,INDEX(Markets!$C$5:$C$154,B963),"")</f>
        <v>0</v>
      </c>
      <c r="D963">
        <f>IF(B963&gt;0,INDEX(Markets!$F$5:$F$154,B963),"")</f>
        <v>0</v>
      </c>
      <c r="E963">
        <f>IF(B963&gt;0,IF(INDEX(Markets!$G$5:$G$154,B963)="",Journal!$D$4,INDEX(Markets!$G$5:$G$154,B963)),"")</f>
        <v>0</v>
      </c>
      <c r="F963">
        <f>IF(B963&gt;0,N(INDEX(Markets!$H$5:$H$154,B963)),0)</f>
        <v>0</v>
      </c>
      <c r="G963">
        <f>IF(Journal!$D963="LONG",1,IF(Journal!$D963="SHORT",-1,0))</f>
        <v>0</v>
      </c>
      <c r="H963">
        <f>IF(AND(ISNUMBER(Journal!$E963),ISNUMBER(Journal!$F963)),ABS(Journal!$E963-Journal!$F963),"")</f>
        <v>0</v>
      </c>
      <c r="I963">
        <f>IF(NOT(A963),"",IF(Journal!$C963="","INSTRUMENT MISSING",IF(B963=0,"UNKNOWN INSTRUMENT",IF(OR(NOT(ISNUMBER(C963)),NOT(ISNUMBER(D963))),"INSTRUMENT SPECS MISSING",IF(OR(C963&lt;=0,D963&lt;=0),"INSTRUMENT SPECS MISSING",IF(NOT(ISNUMBER(Journal!$E963)),"ENTRY MISSING",IF(NOT(ISNUMBER(Journal!$F963)),"SL MISSING",IF(Journal!$F963=Journal!$E963,"SL = ENTRY",IF(G963=0,"DIRECTION MISSING",IF(G963*(Journal!$E963-Journal!$F963)&lt;=0,"SL WRONG SIDE",IF(NOT(AND(ISNUMBER(Journal!$L963),Journal!$L963&gt;0)),IF(TRUE,"LOTS MISSING","RISK MISSING"),"")))))))))))</f>
        <v>0</v>
      </c>
      <c r="J963">
        <f>IF(NOT(A963),"",IF(I963&lt;&gt;"",I963,IF(AND(ISNUMBER(Journal!$G963),G963*(Journal!$G963-Journal!$E963)&lt;=0),"TP1 WRONG SIDE",IF(AND(ISNUMBER(Journal!$H963),G963*(Journal!$H963-Journal!$E963)&lt;=0),"TP2 WRONG SIDE",IF(AND(ISNUMBER(Journal!$I963),G963*(Journal!$I963-Journal!$E963)&lt;=0),"TP3 WRONG SIDE",IF(Journal!$K963="","OPEN",IF(AND(Journal!$M963&lt;&gt;"",OR(NOT(ISNUMBER(Journal!$M963)),Journal!$M963&lt;=0,Journal!$M963&gt;=1)),"TP1 % INVALID",IF(Journal!$K963="SL","OK",IF(Journal!$K963="TP",IF(ISNUMBER(Journal!$G963),"OK","TP1 MISSING"),IF(Journal!$K963="Manual exit",IF(ISNUMBER(Journal!$J963),"OK","MANUAL MISSING"),IF(Journal!$K963="TP1 + Breakeven",IF(ISNUMBER(Journal!$G963),"OK","TP1 MISSING"),IF(Journal!$K963="TP1 + Manual",IF(ISNUMBER(Journal!$G963),IF(ISNUMBER(Journal!$J963),"OK","MANUAL MISSING"),IF(ISNUMBER(Journal!$J963),"TP1 MISSING","TP1 &amp; MANUAL MISSING")),IF(Journal!$K963="Multiple TP",IF(ISNUMBER(Journal!$G963),IF(ISNUMBER(Journal!$H963),"OK","TP2 MISSING"),IF(ISNUMBER(Journal!$H963),"TP1 MISSING","TP1 &amp; TP2 MISSING")),"UNKNOWN OUTCOME")))))))))))))</f>
        <v>0</v>
      </c>
      <c r="K963">
        <f>J963="OK"</f>
        <v>0</v>
      </c>
      <c r="L963">
        <f>IF(ISNUMBER(Journal!$M963),Journal!$M963,0.5)</f>
        <v>0</v>
      </c>
      <c r="M963">
        <f>IF(NOT(K963),"",G963*IF(Journal!$K963="SL",Journal!$F963-Journal!$E963,IF(Journal!$K963="TP",Journal!$G963-Journal!$E963,IF(Journal!$K963="Manual exit",Journal!$J963-Journal!$E963,IF(Journal!$K963="TP1 + Breakeven",L963*(Journal!$G963-Journal!$E963),IF(Journal!$K963="TP1 + Manual",L963*(Journal!$G963-Journal!$E963)+(1-L963)*(Journal!$J963-Journal!$E963),(Journal!$G963+Journal!$H963+IF(ISNUMBER(Journal!$I963),Journal!$I963,0))/IF(ISNUMBER(Journal!$I963),3,2)-Journal!$E963))))))</f>
        <v>0</v>
      </c>
      <c r="N963">
        <f>IF(K963,Journal!$E963+G963*M963,"")</f>
        <v>0</v>
      </c>
      <c r="O963">
        <f>Q962</f>
        <v>0</v>
      </c>
      <c r="P963">
        <f>IF(OR(NOT(A963),I963&lt;&gt;""),"",Journal!$L963)</f>
        <v>0</v>
      </c>
      <c r="Q963">
        <f>O963+IF(K963,V963,0)</f>
        <v>0</v>
      </c>
      <c r="R963">
        <f>IF(P963="","",H963*P963*C963*D963)</f>
        <v>0</v>
      </c>
      <c r="S963">
        <f>IF(K963,M963*P963*C963*D963,"")</f>
        <v>0</v>
      </c>
      <c r="T963">
        <f>IF(K963,-IF(F963&gt;0,F963*Journal!$E963*P963*C963*D963,P963*E963),"")</f>
        <v>0</v>
      </c>
      <c r="U963">
        <f>IF(K963,IF(S963&gt;0,"W",IF(S963&lt;0,"L","B")),"")</f>
        <v>0</v>
      </c>
      <c r="V963">
        <f>IF(K963,S963+T963,"")</f>
        <v>0</v>
      </c>
      <c r="W963">
        <f>IF(K963,V963/O963,"")</f>
        <v>0</v>
      </c>
      <c r="X963">
        <f>IF(K963,M963/H963,"")</f>
        <v>0</v>
      </c>
      <c r="Y963">
        <f>IF(AND(OR(J963="OK",J963="OPEN"),ISNUMBER(Journal!$G963)),G963*(Journal!$G963-Journal!$E963)/H963,"")</f>
        <v>0</v>
      </c>
      <c r="Z963">
        <f>IF(AA963="","",IF(AND(ISNUMBER(Settings!$D$5),ISNUMBER(Settings!$E$5),IF(Settings!$D$5&lt;=Settings!$E$5,AND(AA963&gt;=Settings!$D$5,AA963&lt;Settings!$E$5),OR(AA963&gt;=Settings!$D$5,AA963&lt;Settings!$E$5))),Settings!$A$5,IF(AND(ISNUMBER(Settings!$D$6),ISNUMBER(Settings!$E$6),IF(Settings!$D$6&lt;=Settings!$E$6,AND(AA963&gt;=Settings!$D$6,AA963&lt;Settings!$E$6),OR(AA963&gt;=Settings!$D$6,AA963&lt;Settings!$E$6))),Settings!$A$6,IF(AND(ISNUMBER(Settings!$D$7),ISNUMBER(Settings!$E$7),IF(Settings!$D$7&lt;=Settings!$E$7,AND(AA963&gt;=Settings!$D$7,AA963&lt;Settings!$E$7),OR(AA963&gt;=Settings!$D$7,AA963&lt;Settings!$E$7))),Settings!$A$7,IF(AND(ISNUMBER(Settings!$D$8),ISNUMBER(Settings!$E$8),IF(Settings!$D$8&lt;=Settings!$E$8,AND(AA963&gt;=Settings!$D$8,AA963&lt;Settings!$E$8),OR(AA963&gt;=Settings!$D$8,AA963&lt;Settings!$E$8))),Settings!$A$8,IF(AND(ISNUMBER(Settings!$D$9),ISNUMBER(Settings!$E$9),IF(Settings!$D$9&lt;=Settings!$E$9,AND(AA963&gt;=Settings!$D$9,AA963&lt;Settings!$E$9),OR(AA963&gt;=Settings!$D$9,AA963&lt;Settings!$E$9))),Settings!$A$9,IF(AND(ISNUMBER(Settings!$D$10),ISNUMBER(Settings!$E$10),IF(Settings!$D$10&lt;=Settings!$E$10,AND(AA963&gt;=Settings!$D$10,AA963&lt;Settings!$E$10),OR(AA963&gt;=Settings!$D$10,AA963&lt;Settings!$E$10))),Settings!$A$10,"")))))))</f>
        <v>0</v>
      </c>
      <c r="AA963">
        <f>IF(AND(A963,ISNUMBER(Journal!$B963)),MOD(ROUND(MOD(Journal!$B963,1)*1440,0)-ROUND(Journal!$D$8*60,0),1440),"")</f>
        <v>0</v>
      </c>
      <c r="AB963">
        <f>IF(G963=1,"LONG",IF(G963=-1,"SHORT",""))</f>
        <v>0</v>
      </c>
      <c r="AC963">
        <f>AC962+IF(K963,1,0)</f>
        <v>0</v>
      </c>
      <c r="AD963">
        <f>IF(K963,AC963,"")</f>
        <v>0</v>
      </c>
      <c r="AE963">
        <f>J963="OPEN"</f>
        <v>0</v>
      </c>
      <c r="AF963">
        <f>AND(J963&lt;&gt;"",J963&lt;&gt;"OK",J963&lt;&gt;"OPEN")</f>
        <v>0</v>
      </c>
      <c r="AH963">
        <v>952</v>
      </c>
      <c r="AI963">
        <f>IF(AH963&gt;$AZ$11,"",IF(AH963=0,Journal!$D$3,INDEX($Q$11:$Q$1010,MATCH(AH963,$AD$11:$AD$1010,0))))</f>
        <v>0</v>
      </c>
      <c r="AJ963">
        <v>953</v>
      </c>
      <c r="AK963">
        <f>IF(AJ963&gt;$AZ$11,"",INDEX($P$11:$P$1010,MATCH(AJ963,$AD$11:$AD$1010,0)))</f>
        <v>0</v>
      </c>
    </row>
    <row r="964" spans="1:37">
      <c r="A964">
        <f>COUNTA(Journal!A964:M964)&gt;0</f>
        <v>0</v>
      </c>
      <c r="B964">
        <f>IF(Journal!$C964="",0,IFERROR(MATCH(Journal!$C964,Markets!$A$5:$A$154,0),0))</f>
        <v>0</v>
      </c>
      <c r="C964">
        <f>IF(B964&gt;0,INDEX(Markets!$C$5:$C$154,B964),"")</f>
        <v>0</v>
      </c>
      <c r="D964">
        <f>IF(B964&gt;0,INDEX(Markets!$F$5:$F$154,B964),"")</f>
        <v>0</v>
      </c>
      <c r="E964">
        <f>IF(B964&gt;0,IF(INDEX(Markets!$G$5:$G$154,B964)="",Journal!$D$4,INDEX(Markets!$G$5:$G$154,B964)),"")</f>
        <v>0</v>
      </c>
      <c r="F964">
        <f>IF(B964&gt;0,N(INDEX(Markets!$H$5:$H$154,B964)),0)</f>
        <v>0</v>
      </c>
      <c r="G964">
        <f>IF(Journal!$D964="LONG",1,IF(Journal!$D964="SHORT",-1,0))</f>
        <v>0</v>
      </c>
      <c r="H964">
        <f>IF(AND(ISNUMBER(Journal!$E964),ISNUMBER(Journal!$F964)),ABS(Journal!$E964-Journal!$F964),"")</f>
        <v>0</v>
      </c>
      <c r="I964">
        <f>IF(NOT(A964),"",IF(Journal!$C964="","INSTRUMENT MISSING",IF(B964=0,"UNKNOWN INSTRUMENT",IF(OR(NOT(ISNUMBER(C964)),NOT(ISNUMBER(D964))),"INSTRUMENT SPECS MISSING",IF(OR(C964&lt;=0,D964&lt;=0),"INSTRUMENT SPECS MISSING",IF(NOT(ISNUMBER(Journal!$E964)),"ENTRY MISSING",IF(NOT(ISNUMBER(Journal!$F964)),"SL MISSING",IF(Journal!$F964=Journal!$E964,"SL = ENTRY",IF(G964=0,"DIRECTION MISSING",IF(G964*(Journal!$E964-Journal!$F964)&lt;=0,"SL WRONG SIDE",IF(NOT(AND(ISNUMBER(Journal!$L964),Journal!$L964&gt;0)),IF(TRUE,"LOTS MISSING","RISK MISSING"),"")))))))))))</f>
        <v>0</v>
      </c>
      <c r="J964">
        <f>IF(NOT(A964),"",IF(I964&lt;&gt;"",I964,IF(AND(ISNUMBER(Journal!$G964),G964*(Journal!$G964-Journal!$E964)&lt;=0),"TP1 WRONG SIDE",IF(AND(ISNUMBER(Journal!$H964),G964*(Journal!$H964-Journal!$E964)&lt;=0),"TP2 WRONG SIDE",IF(AND(ISNUMBER(Journal!$I964),G964*(Journal!$I964-Journal!$E964)&lt;=0),"TP3 WRONG SIDE",IF(Journal!$K964="","OPEN",IF(AND(Journal!$M964&lt;&gt;"",OR(NOT(ISNUMBER(Journal!$M964)),Journal!$M964&lt;=0,Journal!$M964&gt;=1)),"TP1 % INVALID",IF(Journal!$K964="SL","OK",IF(Journal!$K964="TP",IF(ISNUMBER(Journal!$G964),"OK","TP1 MISSING"),IF(Journal!$K964="Manual exit",IF(ISNUMBER(Journal!$J964),"OK","MANUAL MISSING"),IF(Journal!$K964="TP1 + Breakeven",IF(ISNUMBER(Journal!$G964),"OK","TP1 MISSING"),IF(Journal!$K964="TP1 + Manual",IF(ISNUMBER(Journal!$G964),IF(ISNUMBER(Journal!$J964),"OK","MANUAL MISSING"),IF(ISNUMBER(Journal!$J964),"TP1 MISSING","TP1 &amp; MANUAL MISSING")),IF(Journal!$K964="Multiple TP",IF(ISNUMBER(Journal!$G964),IF(ISNUMBER(Journal!$H964),"OK","TP2 MISSING"),IF(ISNUMBER(Journal!$H964),"TP1 MISSING","TP1 &amp; TP2 MISSING")),"UNKNOWN OUTCOME")))))))))))))</f>
        <v>0</v>
      </c>
      <c r="K964">
        <f>J964="OK"</f>
        <v>0</v>
      </c>
      <c r="L964">
        <f>IF(ISNUMBER(Journal!$M964),Journal!$M964,0.5)</f>
        <v>0</v>
      </c>
      <c r="M964">
        <f>IF(NOT(K964),"",G964*IF(Journal!$K964="SL",Journal!$F964-Journal!$E964,IF(Journal!$K964="TP",Journal!$G964-Journal!$E964,IF(Journal!$K964="Manual exit",Journal!$J964-Journal!$E964,IF(Journal!$K964="TP1 + Breakeven",L964*(Journal!$G964-Journal!$E964),IF(Journal!$K964="TP1 + Manual",L964*(Journal!$G964-Journal!$E964)+(1-L964)*(Journal!$J964-Journal!$E964),(Journal!$G964+Journal!$H964+IF(ISNUMBER(Journal!$I964),Journal!$I964,0))/IF(ISNUMBER(Journal!$I964),3,2)-Journal!$E964))))))</f>
        <v>0</v>
      </c>
      <c r="N964">
        <f>IF(K964,Journal!$E964+G964*M964,"")</f>
        <v>0</v>
      </c>
      <c r="O964">
        <f>Q963</f>
        <v>0</v>
      </c>
      <c r="P964">
        <f>IF(OR(NOT(A964),I964&lt;&gt;""),"",Journal!$L964)</f>
        <v>0</v>
      </c>
      <c r="Q964">
        <f>O964+IF(K964,V964,0)</f>
        <v>0</v>
      </c>
      <c r="R964">
        <f>IF(P964="","",H964*P964*C964*D964)</f>
        <v>0</v>
      </c>
      <c r="S964">
        <f>IF(K964,M964*P964*C964*D964,"")</f>
        <v>0</v>
      </c>
      <c r="T964">
        <f>IF(K964,-IF(F964&gt;0,F964*Journal!$E964*P964*C964*D964,P964*E964),"")</f>
        <v>0</v>
      </c>
      <c r="U964">
        <f>IF(K964,IF(S964&gt;0,"W",IF(S964&lt;0,"L","B")),"")</f>
        <v>0</v>
      </c>
      <c r="V964">
        <f>IF(K964,S964+T964,"")</f>
        <v>0</v>
      </c>
      <c r="W964">
        <f>IF(K964,V964/O964,"")</f>
        <v>0</v>
      </c>
      <c r="X964">
        <f>IF(K964,M964/H964,"")</f>
        <v>0</v>
      </c>
      <c r="Y964">
        <f>IF(AND(OR(J964="OK",J964="OPEN"),ISNUMBER(Journal!$G964)),G964*(Journal!$G964-Journal!$E964)/H964,"")</f>
        <v>0</v>
      </c>
      <c r="Z964">
        <f>IF(AA964="","",IF(AND(ISNUMBER(Settings!$D$5),ISNUMBER(Settings!$E$5),IF(Settings!$D$5&lt;=Settings!$E$5,AND(AA964&gt;=Settings!$D$5,AA964&lt;Settings!$E$5),OR(AA964&gt;=Settings!$D$5,AA964&lt;Settings!$E$5))),Settings!$A$5,IF(AND(ISNUMBER(Settings!$D$6),ISNUMBER(Settings!$E$6),IF(Settings!$D$6&lt;=Settings!$E$6,AND(AA964&gt;=Settings!$D$6,AA964&lt;Settings!$E$6),OR(AA964&gt;=Settings!$D$6,AA964&lt;Settings!$E$6))),Settings!$A$6,IF(AND(ISNUMBER(Settings!$D$7),ISNUMBER(Settings!$E$7),IF(Settings!$D$7&lt;=Settings!$E$7,AND(AA964&gt;=Settings!$D$7,AA964&lt;Settings!$E$7),OR(AA964&gt;=Settings!$D$7,AA964&lt;Settings!$E$7))),Settings!$A$7,IF(AND(ISNUMBER(Settings!$D$8),ISNUMBER(Settings!$E$8),IF(Settings!$D$8&lt;=Settings!$E$8,AND(AA964&gt;=Settings!$D$8,AA964&lt;Settings!$E$8),OR(AA964&gt;=Settings!$D$8,AA964&lt;Settings!$E$8))),Settings!$A$8,IF(AND(ISNUMBER(Settings!$D$9),ISNUMBER(Settings!$E$9),IF(Settings!$D$9&lt;=Settings!$E$9,AND(AA964&gt;=Settings!$D$9,AA964&lt;Settings!$E$9),OR(AA964&gt;=Settings!$D$9,AA964&lt;Settings!$E$9))),Settings!$A$9,IF(AND(ISNUMBER(Settings!$D$10),ISNUMBER(Settings!$E$10),IF(Settings!$D$10&lt;=Settings!$E$10,AND(AA964&gt;=Settings!$D$10,AA964&lt;Settings!$E$10),OR(AA964&gt;=Settings!$D$10,AA964&lt;Settings!$E$10))),Settings!$A$10,"")))))))</f>
        <v>0</v>
      </c>
      <c r="AA964">
        <f>IF(AND(A964,ISNUMBER(Journal!$B964)),MOD(ROUND(MOD(Journal!$B964,1)*1440,0)-ROUND(Journal!$D$8*60,0),1440),"")</f>
        <v>0</v>
      </c>
      <c r="AB964">
        <f>IF(G964=1,"LONG",IF(G964=-1,"SHORT",""))</f>
        <v>0</v>
      </c>
      <c r="AC964">
        <f>AC963+IF(K964,1,0)</f>
        <v>0</v>
      </c>
      <c r="AD964">
        <f>IF(K964,AC964,"")</f>
        <v>0</v>
      </c>
      <c r="AE964">
        <f>J964="OPEN"</f>
        <v>0</v>
      </c>
      <c r="AF964">
        <f>AND(J964&lt;&gt;"",J964&lt;&gt;"OK",J964&lt;&gt;"OPEN")</f>
        <v>0</v>
      </c>
      <c r="AH964">
        <v>953</v>
      </c>
      <c r="AI964">
        <f>IF(AH964&gt;$AZ$11,"",IF(AH964=0,Journal!$D$3,INDEX($Q$11:$Q$1010,MATCH(AH964,$AD$11:$AD$1010,0))))</f>
        <v>0</v>
      </c>
      <c r="AJ964">
        <v>954</v>
      </c>
      <c r="AK964">
        <f>IF(AJ964&gt;$AZ$11,"",INDEX($P$11:$P$1010,MATCH(AJ964,$AD$11:$AD$1010,0)))</f>
        <v>0</v>
      </c>
    </row>
    <row r="965" spans="1:37">
      <c r="A965">
        <f>COUNTA(Journal!A965:M965)&gt;0</f>
        <v>0</v>
      </c>
      <c r="B965">
        <f>IF(Journal!$C965="",0,IFERROR(MATCH(Journal!$C965,Markets!$A$5:$A$154,0),0))</f>
        <v>0</v>
      </c>
      <c r="C965">
        <f>IF(B965&gt;0,INDEX(Markets!$C$5:$C$154,B965),"")</f>
        <v>0</v>
      </c>
      <c r="D965">
        <f>IF(B965&gt;0,INDEX(Markets!$F$5:$F$154,B965),"")</f>
        <v>0</v>
      </c>
      <c r="E965">
        <f>IF(B965&gt;0,IF(INDEX(Markets!$G$5:$G$154,B965)="",Journal!$D$4,INDEX(Markets!$G$5:$G$154,B965)),"")</f>
        <v>0</v>
      </c>
      <c r="F965">
        <f>IF(B965&gt;0,N(INDEX(Markets!$H$5:$H$154,B965)),0)</f>
        <v>0</v>
      </c>
      <c r="G965">
        <f>IF(Journal!$D965="LONG",1,IF(Journal!$D965="SHORT",-1,0))</f>
        <v>0</v>
      </c>
      <c r="H965">
        <f>IF(AND(ISNUMBER(Journal!$E965),ISNUMBER(Journal!$F965)),ABS(Journal!$E965-Journal!$F965),"")</f>
        <v>0</v>
      </c>
      <c r="I965">
        <f>IF(NOT(A965),"",IF(Journal!$C965="","INSTRUMENT MISSING",IF(B965=0,"UNKNOWN INSTRUMENT",IF(OR(NOT(ISNUMBER(C965)),NOT(ISNUMBER(D965))),"INSTRUMENT SPECS MISSING",IF(OR(C965&lt;=0,D965&lt;=0),"INSTRUMENT SPECS MISSING",IF(NOT(ISNUMBER(Journal!$E965)),"ENTRY MISSING",IF(NOT(ISNUMBER(Journal!$F965)),"SL MISSING",IF(Journal!$F965=Journal!$E965,"SL = ENTRY",IF(G965=0,"DIRECTION MISSING",IF(G965*(Journal!$E965-Journal!$F965)&lt;=0,"SL WRONG SIDE",IF(NOT(AND(ISNUMBER(Journal!$L965),Journal!$L965&gt;0)),IF(TRUE,"LOTS MISSING","RISK MISSING"),"")))))))))))</f>
        <v>0</v>
      </c>
      <c r="J965">
        <f>IF(NOT(A965),"",IF(I965&lt;&gt;"",I965,IF(AND(ISNUMBER(Journal!$G965),G965*(Journal!$G965-Journal!$E965)&lt;=0),"TP1 WRONG SIDE",IF(AND(ISNUMBER(Journal!$H965),G965*(Journal!$H965-Journal!$E965)&lt;=0),"TP2 WRONG SIDE",IF(AND(ISNUMBER(Journal!$I965),G965*(Journal!$I965-Journal!$E965)&lt;=0),"TP3 WRONG SIDE",IF(Journal!$K965="","OPEN",IF(AND(Journal!$M965&lt;&gt;"",OR(NOT(ISNUMBER(Journal!$M965)),Journal!$M965&lt;=0,Journal!$M965&gt;=1)),"TP1 % INVALID",IF(Journal!$K965="SL","OK",IF(Journal!$K965="TP",IF(ISNUMBER(Journal!$G965),"OK","TP1 MISSING"),IF(Journal!$K965="Manual exit",IF(ISNUMBER(Journal!$J965),"OK","MANUAL MISSING"),IF(Journal!$K965="TP1 + Breakeven",IF(ISNUMBER(Journal!$G965),"OK","TP1 MISSING"),IF(Journal!$K965="TP1 + Manual",IF(ISNUMBER(Journal!$G965),IF(ISNUMBER(Journal!$J965),"OK","MANUAL MISSING"),IF(ISNUMBER(Journal!$J965),"TP1 MISSING","TP1 &amp; MANUAL MISSING")),IF(Journal!$K965="Multiple TP",IF(ISNUMBER(Journal!$G965),IF(ISNUMBER(Journal!$H965),"OK","TP2 MISSING"),IF(ISNUMBER(Journal!$H965),"TP1 MISSING","TP1 &amp; TP2 MISSING")),"UNKNOWN OUTCOME")))))))))))))</f>
        <v>0</v>
      </c>
      <c r="K965">
        <f>J965="OK"</f>
        <v>0</v>
      </c>
      <c r="L965">
        <f>IF(ISNUMBER(Journal!$M965),Journal!$M965,0.5)</f>
        <v>0</v>
      </c>
      <c r="M965">
        <f>IF(NOT(K965),"",G965*IF(Journal!$K965="SL",Journal!$F965-Journal!$E965,IF(Journal!$K965="TP",Journal!$G965-Journal!$E965,IF(Journal!$K965="Manual exit",Journal!$J965-Journal!$E965,IF(Journal!$K965="TP1 + Breakeven",L965*(Journal!$G965-Journal!$E965),IF(Journal!$K965="TP1 + Manual",L965*(Journal!$G965-Journal!$E965)+(1-L965)*(Journal!$J965-Journal!$E965),(Journal!$G965+Journal!$H965+IF(ISNUMBER(Journal!$I965),Journal!$I965,0))/IF(ISNUMBER(Journal!$I965),3,2)-Journal!$E965))))))</f>
        <v>0</v>
      </c>
      <c r="N965">
        <f>IF(K965,Journal!$E965+G965*M965,"")</f>
        <v>0</v>
      </c>
      <c r="O965">
        <f>Q964</f>
        <v>0</v>
      </c>
      <c r="P965">
        <f>IF(OR(NOT(A965),I965&lt;&gt;""),"",Journal!$L965)</f>
        <v>0</v>
      </c>
      <c r="Q965">
        <f>O965+IF(K965,V965,0)</f>
        <v>0</v>
      </c>
      <c r="R965">
        <f>IF(P965="","",H965*P965*C965*D965)</f>
        <v>0</v>
      </c>
      <c r="S965">
        <f>IF(K965,M965*P965*C965*D965,"")</f>
        <v>0</v>
      </c>
      <c r="T965">
        <f>IF(K965,-IF(F965&gt;0,F965*Journal!$E965*P965*C965*D965,P965*E965),"")</f>
        <v>0</v>
      </c>
      <c r="U965">
        <f>IF(K965,IF(S965&gt;0,"W",IF(S965&lt;0,"L","B")),"")</f>
        <v>0</v>
      </c>
      <c r="V965">
        <f>IF(K965,S965+T965,"")</f>
        <v>0</v>
      </c>
      <c r="W965">
        <f>IF(K965,V965/O965,"")</f>
        <v>0</v>
      </c>
      <c r="X965">
        <f>IF(K965,M965/H965,"")</f>
        <v>0</v>
      </c>
      <c r="Y965">
        <f>IF(AND(OR(J965="OK",J965="OPEN"),ISNUMBER(Journal!$G965)),G965*(Journal!$G965-Journal!$E965)/H965,"")</f>
        <v>0</v>
      </c>
      <c r="Z965">
        <f>IF(AA965="","",IF(AND(ISNUMBER(Settings!$D$5),ISNUMBER(Settings!$E$5),IF(Settings!$D$5&lt;=Settings!$E$5,AND(AA965&gt;=Settings!$D$5,AA965&lt;Settings!$E$5),OR(AA965&gt;=Settings!$D$5,AA965&lt;Settings!$E$5))),Settings!$A$5,IF(AND(ISNUMBER(Settings!$D$6),ISNUMBER(Settings!$E$6),IF(Settings!$D$6&lt;=Settings!$E$6,AND(AA965&gt;=Settings!$D$6,AA965&lt;Settings!$E$6),OR(AA965&gt;=Settings!$D$6,AA965&lt;Settings!$E$6))),Settings!$A$6,IF(AND(ISNUMBER(Settings!$D$7),ISNUMBER(Settings!$E$7),IF(Settings!$D$7&lt;=Settings!$E$7,AND(AA965&gt;=Settings!$D$7,AA965&lt;Settings!$E$7),OR(AA965&gt;=Settings!$D$7,AA965&lt;Settings!$E$7))),Settings!$A$7,IF(AND(ISNUMBER(Settings!$D$8),ISNUMBER(Settings!$E$8),IF(Settings!$D$8&lt;=Settings!$E$8,AND(AA965&gt;=Settings!$D$8,AA965&lt;Settings!$E$8),OR(AA965&gt;=Settings!$D$8,AA965&lt;Settings!$E$8))),Settings!$A$8,IF(AND(ISNUMBER(Settings!$D$9),ISNUMBER(Settings!$E$9),IF(Settings!$D$9&lt;=Settings!$E$9,AND(AA965&gt;=Settings!$D$9,AA965&lt;Settings!$E$9),OR(AA965&gt;=Settings!$D$9,AA965&lt;Settings!$E$9))),Settings!$A$9,IF(AND(ISNUMBER(Settings!$D$10),ISNUMBER(Settings!$E$10),IF(Settings!$D$10&lt;=Settings!$E$10,AND(AA965&gt;=Settings!$D$10,AA965&lt;Settings!$E$10),OR(AA965&gt;=Settings!$D$10,AA965&lt;Settings!$E$10))),Settings!$A$10,"")))))))</f>
        <v>0</v>
      </c>
      <c r="AA965">
        <f>IF(AND(A965,ISNUMBER(Journal!$B965)),MOD(ROUND(MOD(Journal!$B965,1)*1440,0)-ROUND(Journal!$D$8*60,0),1440),"")</f>
        <v>0</v>
      </c>
      <c r="AB965">
        <f>IF(G965=1,"LONG",IF(G965=-1,"SHORT",""))</f>
        <v>0</v>
      </c>
      <c r="AC965">
        <f>AC964+IF(K965,1,0)</f>
        <v>0</v>
      </c>
      <c r="AD965">
        <f>IF(K965,AC965,"")</f>
        <v>0</v>
      </c>
      <c r="AE965">
        <f>J965="OPEN"</f>
        <v>0</v>
      </c>
      <c r="AF965">
        <f>AND(J965&lt;&gt;"",J965&lt;&gt;"OK",J965&lt;&gt;"OPEN")</f>
        <v>0</v>
      </c>
      <c r="AH965">
        <v>954</v>
      </c>
      <c r="AI965">
        <f>IF(AH965&gt;$AZ$11,"",IF(AH965=0,Journal!$D$3,INDEX($Q$11:$Q$1010,MATCH(AH965,$AD$11:$AD$1010,0))))</f>
        <v>0</v>
      </c>
      <c r="AJ965">
        <v>955</v>
      </c>
      <c r="AK965">
        <f>IF(AJ965&gt;$AZ$11,"",INDEX($P$11:$P$1010,MATCH(AJ965,$AD$11:$AD$1010,0)))</f>
        <v>0</v>
      </c>
    </row>
    <row r="966" spans="1:37">
      <c r="A966">
        <f>COUNTA(Journal!A966:M966)&gt;0</f>
        <v>0</v>
      </c>
      <c r="B966">
        <f>IF(Journal!$C966="",0,IFERROR(MATCH(Journal!$C966,Markets!$A$5:$A$154,0),0))</f>
        <v>0</v>
      </c>
      <c r="C966">
        <f>IF(B966&gt;0,INDEX(Markets!$C$5:$C$154,B966),"")</f>
        <v>0</v>
      </c>
      <c r="D966">
        <f>IF(B966&gt;0,INDEX(Markets!$F$5:$F$154,B966),"")</f>
        <v>0</v>
      </c>
      <c r="E966">
        <f>IF(B966&gt;0,IF(INDEX(Markets!$G$5:$G$154,B966)="",Journal!$D$4,INDEX(Markets!$G$5:$G$154,B966)),"")</f>
        <v>0</v>
      </c>
      <c r="F966">
        <f>IF(B966&gt;0,N(INDEX(Markets!$H$5:$H$154,B966)),0)</f>
        <v>0</v>
      </c>
      <c r="G966">
        <f>IF(Journal!$D966="LONG",1,IF(Journal!$D966="SHORT",-1,0))</f>
        <v>0</v>
      </c>
      <c r="H966">
        <f>IF(AND(ISNUMBER(Journal!$E966),ISNUMBER(Journal!$F966)),ABS(Journal!$E966-Journal!$F966),"")</f>
        <v>0</v>
      </c>
      <c r="I966">
        <f>IF(NOT(A966),"",IF(Journal!$C966="","INSTRUMENT MISSING",IF(B966=0,"UNKNOWN INSTRUMENT",IF(OR(NOT(ISNUMBER(C966)),NOT(ISNUMBER(D966))),"INSTRUMENT SPECS MISSING",IF(OR(C966&lt;=0,D966&lt;=0),"INSTRUMENT SPECS MISSING",IF(NOT(ISNUMBER(Journal!$E966)),"ENTRY MISSING",IF(NOT(ISNUMBER(Journal!$F966)),"SL MISSING",IF(Journal!$F966=Journal!$E966,"SL = ENTRY",IF(G966=0,"DIRECTION MISSING",IF(G966*(Journal!$E966-Journal!$F966)&lt;=0,"SL WRONG SIDE",IF(NOT(AND(ISNUMBER(Journal!$L966),Journal!$L966&gt;0)),IF(TRUE,"LOTS MISSING","RISK MISSING"),"")))))))))))</f>
        <v>0</v>
      </c>
      <c r="J966">
        <f>IF(NOT(A966),"",IF(I966&lt;&gt;"",I966,IF(AND(ISNUMBER(Journal!$G966),G966*(Journal!$G966-Journal!$E966)&lt;=0),"TP1 WRONG SIDE",IF(AND(ISNUMBER(Journal!$H966),G966*(Journal!$H966-Journal!$E966)&lt;=0),"TP2 WRONG SIDE",IF(AND(ISNUMBER(Journal!$I966),G966*(Journal!$I966-Journal!$E966)&lt;=0),"TP3 WRONG SIDE",IF(Journal!$K966="","OPEN",IF(AND(Journal!$M966&lt;&gt;"",OR(NOT(ISNUMBER(Journal!$M966)),Journal!$M966&lt;=0,Journal!$M966&gt;=1)),"TP1 % INVALID",IF(Journal!$K966="SL","OK",IF(Journal!$K966="TP",IF(ISNUMBER(Journal!$G966),"OK","TP1 MISSING"),IF(Journal!$K966="Manual exit",IF(ISNUMBER(Journal!$J966),"OK","MANUAL MISSING"),IF(Journal!$K966="TP1 + Breakeven",IF(ISNUMBER(Journal!$G966),"OK","TP1 MISSING"),IF(Journal!$K966="TP1 + Manual",IF(ISNUMBER(Journal!$G966),IF(ISNUMBER(Journal!$J966),"OK","MANUAL MISSING"),IF(ISNUMBER(Journal!$J966),"TP1 MISSING","TP1 &amp; MANUAL MISSING")),IF(Journal!$K966="Multiple TP",IF(ISNUMBER(Journal!$G966),IF(ISNUMBER(Journal!$H966),"OK","TP2 MISSING"),IF(ISNUMBER(Journal!$H966),"TP1 MISSING","TP1 &amp; TP2 MISSING")),"UNKNOWN OUTCOME")))))))))))))</f>
        <v>0</v>
      </c>
      <c r="K966">
        <f>J966="OK"</f>
        <v>0</v>
      </c>
      <c r="L966">
        <f>IF(ISNUMBER(Journal!$M966),Journal!$M966,0.5)</f>
        <v>0</v>
      </c>
      <c r="M966">
        <f>IF(NOT(K966),"",G966*IF(Journal!$K966="SL",Journal!$F966-Journal!$E966,IF(Journal!$K966="TP",Journal!$G966-Journal!$E966,IF(Journal!$K966="Manual exit",Journal!$J966-Journal!$E966,IF(Journal!$K966="TP1 + Breakeven",L966*(Journal!$G966-Journal!$E966),IF(Journal!$K966="TP1 + Manual",L966*(Journal!$G966-Journal!$E966)+(1-L966)*(Journal!$J966-Journal!$E966),(Journal!$G966+Journal!$H966+IF(ISNUMBER(Journal!$I966),Journal!$I966,0))/IF(ISNUMBER(Journal!$I966),3,2)-Journal!$E966))))))</f>
        <v>0</v>
      </c>
      <c r="N966">
        <f>IF(K966,Journal!$E966+G966*M966,"")</f>
        <v>0</v>
      </c>
      <c r="O966">
        <f>Q965</f>
        <v>0</v>
      </c>
      <c r="P966">
        <f>IF(OR(NOT(A966),I966&lt;&gt;""),"",Journal!$L966)</f>
        <v>0</v>
      </c>
      <c r="Q966">
        <f>O966+IF(K966,V966,0)</f>
        <v>0</v>
      </c>
      <c r="R966">
        <f>IF(P966="","",H966*P966*C966*D966)</f>
        <v>0</v>
      </c>
      <c r="S966">
        <f>IF(K966,M966*P966*C966*D966,"")</f>
        <v>0</v>
      </c>
      <c r="T966">
        <f>IF(K966,-IF(F966&gt;0,F966*Journal!$E966*P966*C966*D966,P966*E966),"")</f>
        <v>0</v>
      </c>
      <c r="U966">
        <f>IF(K966,IF(S966&gt;0,"W",IF(S966&lt;0,"L","B")),"")</f>
        <v>0</v>
      </c>
      <c r="V966">
        <f>IF(K966,S966+T966,"")</f>
        <v>0</v>
      </c>
      <c r="W966">
        <f>IF(K966,V966/O966,"")</f>
        <v>0</v>
      </c>
      <c r="X966">
        <f>IF(K966,M966/H966,"")</f>
        <v>0</v>
      </c>
      <c r="Y966">
        <f>IF(AND(OR(J966="OK",J966="OPEN"),ISNUMBER(Journal!$G966)),G966*(Journal!$G966-Journal!$E966)/H966,"")</f>
        <v>0</v>
      </c>
      <c r="Z966">
        <f>IF(AA966="","",IF(AND(ISNUMBER(Settings!$D$5),ISNUMBER(Settings!$E$5),IF(Settings!$D$5&lt;=Settings!$E$5,AND(AA966&gt;=Settings!$D$5,AA966&lt;Settings!$E$5),OR(AA966&gt;=Settings!$D$5,AA966&lt;Settings!$E$5))),Settings!$A$5,IF(AND(ISNUMBER(Settings!$D$6),ISNUMBER(Settings!$E$6),IF(Settings!$D$6&lt;=Settings!$E$6,AND(AA966&gt;=Settings!$D$6,AA966&lt;Settings!$E$6),OR(AA966&gt;=Settings!$D$6,AA966&lt;Settings!$E$6))),Settings!$A$6,IF(AND(ISNUMBER(Settings!$D$7),ISNUMBER(Settings!$E$7),IF(Settings!$D$7&lt;=Settings!$E$7,AND(AA966&gt;=Settings!$D$7,AA966&lt;Settings!$E$7),OR(AA966&gt;=Settings!$D$7,AA966&lt;Settings!$E$7))),Settings!$A$7,IF(AND(ISNUMBER(Settings!$D$8),ISNUMBER(Settings!$E$8),IF(Settings!$D$8&lt;=Settings!$E$8,AND(AA966&gt;=Settings!$D$8,AA966&lt;Settings!$E$8),OR(AA966&gt;=Settings!$D$8,AA966&lt;Settings!$E$8))),Settings!$A$8,IF(AND(ISNUMBER(Settings!$D$9),ISNUMBER(Settings!$E$9),IF(Settings!$D$9&lt;=Settings!$E$9,AND(AA966&gt;=Settings!$D$9,AA966&lt;Settings!$E$9),OR(AA966&gt;=Settings!$D$9,AA966&lt;Settings!$E$9))),Settings!$A$9,IF(AND(ISNUMBER(Settings!$D$10),ISNUMBER(Settings!$E$10),IF(Settings!$D$10&lt;=Settings!$E$10,AND(AA966&gt;=Settings!$D$10,AA966&lt;Settings!$E$10),OR(AA966&gt;=Settings!$D$10,AA966&lt;Settings!$E$10))),Settings!$A$10,"")))))))</f>
        <v>0</v>
      </c>
      <c r="AA966">
        <f>IF(AND(A966,ISNUMBER(Journal!$B966)),MOD(ROUND(MOD(Journal!$B966,1)*1440,0)-ROUND(Journal!$D$8*60,0),1440),"")</f>
        <v>0</v>
      </c>
      <c r="AB966">
        <f>IF(G966=1,"LONG",IF(G966=-1,"SHORT",""))</f>
        <v>0</v>
      </c>
      <c r="AC966">
        <f>AC965+IF(K966,1,0)</f>
        <v>0</v>
      </c>
      <c r="AD966">
        <f>IF(K966,AC966,"")</f>
        <v>0</v>
      </c>
      <c r="AE966">
        <f>J966="OPEN"</f>
        <v>0</v>
      </c>
      <c r="AF966">
        <f>AND(J966&lt;&gt;"",J966&lt;&gt;"OK",J966&lt;&gt;"OPEN")</f>
        <v>0</v>
      </c>
      <c r="AH966">
        <v>955</v>
      </c>
      <c r="AI966">
        <f>IF(AH966&gt;$AZ$11,"",IF(AH966=0,Journal!$D$3,INDEX($Q$11:$Q$1010,MATCH(AH966,$AD$11:$AD$1010,0))))</f>
        <v>0</v>
      </c>
      <c r="AJ966">
        <v>956</v>
      </c>
      <c r="AK966">
        <f>IF(AJ966&gt;$AZ$11,"",INDEX($P$11:$P$1010,MATCH(AJ966,$AD$11:$AD$1010,0)))</f>
        <v>0</v>
      </c>
    </row>
    <row r="967" spans="1:37">
      <c r="A967">
        <f>COUNTA(Journal!A967:M967)&gt;0</f>
        <v>0</v>
      </c>
      <c r="B967">
        <f>IF(Journal!$C967="",0,IFERROR(MATCH(Journal!$C967,Markets!$A$5:$A$154,0),0))</f>
        <v>0</v>
      </c>
      <c r="C967">
        <f>IF(B967&gt;0,INDEX(Markets!$C$5:$C$154,B967),"")</f>
        <v>0</v>
      </c>
      <c r="D967">
        <f>IF(B967&gt;0,INDEX(Markets!$F$5:$F$154,B967),"")</f>
        <v>0</v>
      </c>
      <c r="E967">
        <f>IF(B967&gt;0,IF(INDEX(Markets!$G$5:$G$154,B967)="",Journal!$D$4,INDEX(Markets!$G$5:$G$154,B967)),"")</f>
        <v>0</v>
      </c>
      <c r="F967">
        <f>IF(B967&gt;0,N(INDEX(Markets!$H$5:$H$154,B967)),0)</f>
        <v>0</v>
      </c>
      <c r="G967">
        <f>IF(Journal!$D967="LONG",1,IF(Journal!$D967="SHORT",-1,0))</f>
        <v>0</v>
      </c>
      <c r="H967">
        <f>IF(AND(ISNUMBER(Journal!$E967),ISNUMBER(Journal!$F967)),ABS(Journal!$E967-Journal!$F967),"")</f>
        <v>0</v>
      </c>
      <c r="I967">
        <f>IF(NOT(A967),"",IF(Journal!$C967="","INSTRUMENT MISSING",IF(B967=0,"UNKNOWN INSTRUMENT",IF(OR(NOT(ISNUMBER(C967)),NOT(ISNUMBER(D967))),"INSTRUMENT SPECS MISSING",IF(OR(C967&lt;=0,D967&lt;=0),"INSTRUMENT SPECS MISSING",IF(NOT(ISNUMBER(Journal!$E967)),"ENTRY MISSING",IF(NOT(ISNUMBER(Journal!$F967)),"SL MISSING",IF(Journal!$F967=Journal!$E967,"SL = ENTRY",IF(G967=0,"DIRECTION MISSING",IF(G967*(Journal!$E967-Journal!$F967)&lt;=0,"SL WRONG SIDE",IF(NOT(AND(ISNUMBER(Journal!$L967),Journal!$L967&gt;0)),IF(TRUE,"LOTS MISSING","RISK MISSING"),"")))))))))))</f>
        <v>0</v>
      </c>
      <c r="J967">
        <f>IF(NOT(A967),"",IF(I967&lt;&gt;"",I967,IF(AND(ISNUMBER(Journal!$G967),G967*(Journal!$G967-Journal!$E967)&lt;=0),"TP1 WRONG SIDE",IF(AND(ISNUMBER(Journal!$H967),G967*(Journal!$H967-Journal!$E967)&lt;=0),"TP2 WRONG SIDE",IF(AND(ISNUMBER(Journal!$I967),G967*(Journal!$I967-Journal!$E967)&lt;=0),"TP3 WRONG SIDE",IF(Journal!$K967="","OPEN",IF(AND(Journal!$M967&lt;&gt;"",OR(NOT(ISNUMBER(Journal!$M967)),Journal!$M967&lt;=0,Journal!$M967&gt;=1)),"TP1 % INVALID",IF(Journal!$K967="SL","OK",IF(Journal!$K967="TP",IF(ISNUMBER(Journal!$G967),"OK","TP1 MISSING"),IF(Journal!$K967="Manual exit",IF(ISNUMBER(Journal!$J967),"OK","MANUAL MISSING"),IF(Journal!$K967="TP1 + Breakeven",IF(ISNUMBER(Journal!$G967),"OK","TP1 MISSING"),IF(Journal!$K967="TP1 + Manual",IF(ISNUMBER(Journal!$G967),IF(ISNUMBER(Journal!$J967),"OK","MANUAL MISSING"),IF(ISNUMBER(Journal!$J967),"TP1 MISSING","TP1 &amp; MANUAL MISSING")),IF(Journal!$K967="Multiple TP",IF(ISNUMBER(Journal!$G967),IF(ISNUMBER(Journal!$H967),"OK","TP2 MISSING"),IF(ISNUMBER(Journal!$H967),"TP1 MISSING","TP1 &amp; TP2 MISSING")),"UNKNOWN OUTCOME")))))))))))))</f>
        <v>0</v>
      </c>
      <c r="K967">
        <f>J967="OK"</f>
        <v>0</v>
      </c>
      <c r="L967">
        <f>IF(ISNUMBER(Journal!$M967),Journal!$M967,0.5)</f>
        <v>0</v>
      </c>
      <c r="M967">
        <f>IF(NOT(K967),"",G967*IF(Journal!$K967="SL",Journal!$F967-Journal!$E967,IF(Journal!$K967="TP",Journal!$G967-Journal!$E967,IF(Journal!$K967="Manual exit",Journal!$J967-Journal!$E967,IF(Journal!$K967="TP1 + Breakeven",L967*(Journal!$G967-Journal!$E967),IF(Journal!$K967="TP1 + Manual",L967*(Journal!$G967-Journal!$E967)+(1-L967)*(Journal!$J967-Journal!$E967),(Journal!$G967+Journal!$H967+IF(ISNUMBER(Journal!$I967),Journal!$I967,0))/IF(ISNUMBER(Journal!$I967),3,2)-Journal!$E967))))))</f>
        <v>0</v>
      </c>
      <c r="N967">
        <f>IF(K967,Journal!$E967+G967*M967,"")</f>
        <v>0</v>
      </c>
      <c r="O967">
        <f>Q966</f>
        <v>0</v>
      </c>
      <c r="P967">
        <f>IF(OR(NOT(A967),I967&lt;&gt;""),"",Journal!$L967)</f>
        <v>0</v>
      </c>
      <c r="Q967">
        <f>O967+IF(K967,V967,0)</f>
        <v>0</v>
      </c>
      <c r="R967">
        <f>IF(P967="","",H967*P967*C967*D967)</f>
        <v>0</v>
      </c>
      <c r="S967">
        <f>IF(K967,M967*P967*C967*D967,"")</f>
        <v>0</v>
      </c>
      <c r="T967">
        <f>IF(K967,-IF(F967&gt;0,F967*Journal!$E967*P967*C967*D967,P967*E967),"")</f>
        <v>0</v>
      </c>
      <c r="U967">
        <f>IF(K967,IF(S967&gt;0,"W",IF(S967&lt;0,"L","B")),"")</f>
        <v>0</v>
      </c>
      <c r="V967">
        <f>IF(K967,S967+T967,"")</f>
        <v>0</v>
      </c>
      <c r="W967">
        <f>IF(K967,V967/O967,"")</f>
        <v>0</v>
      </c>
      <c r="X967">
        <f>IF(K967,M967/H967,"")</f>
        <v>0</v>
      </c>
      <c r="Y967">
        <f>IF(AND(OR(J967="OK",J967="OPEN"),ISNUMBER(Journal!$G967)),G967*(Journal!$G967-Journal!$E967)/H967,"")</f>
        <v>0</v>
      </c>
      <c r="Z967">
        <f>IF(AA967="","",IF(AND(ISNUMBER(Settings!$D$5),ISNUMBER(Settings!$E$5),IF(Settings!$D$5&lt;=Settings!$E$5,AND(AA967&gt;=Settings!$D$5,AA967&lt;Settings!$E$5),OR(AA967&gt;=Settings!$D$5,AA967&lt;Settings!$E$5))),Settings!$A$5,IF(AND(ISNUMBER(Settings!$D$6),ISNUMBER(Settings!$E$6),IF(Settings!$D$6&lt;=Settings!$E$6,AND(AA967&gt;=Settings!$D$6,AA967&lt;Settings!$E$6),OR(AA967&gt;=Settings!$D$6,AA967&lt;Settings!$E$6))),Settings!$A$6,IF(AND(ISNUMBER(Settings!$D$7),ISNUMBER(Settings!$E$7),IF(Settings!$D$7&lt;=Settings!$E$7,AND(AA967&gt;=Settings!$D$7,AA967&lt;Settings!$E$7),OR(AA967&gt;=Settings!$D$7,AA967&lt;Settings!$E$7))),Settings!$A$7,IF(AND(ISNUMBER(Settings!$D$8),ISNUMBER(Settings!$E$8),IF(Settings!$D$8&lt;=Settings!$E$8,AND(AA967&gt;=Settings!$D$8,AA967&lt;Settings!$E$8),OR(AA967&gt;=Settings!$D$8,AA967&lt;Settings!$E$8))),Settings!$A$8,IF(AND(ISNUMBER(Settings!$D$9),ISNUMBER(Settings!$E$9),IF(Settings!$D$9&lt;=Settings!$E$9,AND(AA967&gt;=Settings!$D$9,AA967&lt;Settings!$E$9),OR(AA967&gt;=Settings!$D$9,AA967&lt;Settings!$E$9))),Settings!$A$9,IF(AND(ISNUMBER(Settings!$D$10),ISNUMBER(Settings!$E$10),IF(Settings!$D$10&lt;=Settings!$E$10,AND(AA967&gt;=Settings!$D$10,AA967&lt;Settings!$E$10),OR(AA967&gt;=Settings!$D$10,AA967&lt;Settings!$E$10))),Settings!$A$10,"")))))))</f>
        <v>0</v>
      </c>
      <c r="AA967">
        <f>IF(AND(A967,ISNUMBER(Journal!$B967)),MOD(ROUND(MOD(Journal!$B967,1)*1440,0)-ROUND(Journal!$D$8*60,0),1440),"")</f>
        <v>0</v>
      </c>
      <c r="AB967">
        <f>IF(G967=1,"LONG",IF(G967=-1,"SHORT",""))</f>
        <v>0</v>
      </c>
      <c r="AC967">
        <f>AC966+IF(K967,1,0)</f>
        <v>0</v>
      </c>
      <c r="AD967">
        <f>IF(K967,AC967,"")</f>
        <v>0</v>
      </c>
      <c r="AE967">
        <f>J967="OPEN"</f>
        <v>0</v>
      </c>
      <c r="AF967">
        <f>AND(J967&lt;&gt;"",J967&lt;&gt;"OK",J967&lt;&gt;"OPEN")</f>
        <v>0</v>
      </c>
      <c r="AH967">
        <v>956</v>
      </c>
      <c r="AI967">
        <f>IF(AH967&gt;$AZ$11,"",IF(AH967=0,Journal!$D$3,INDEX($Q$11:$Q$1010,MATCH(AH967,$AD$11:$AD$1010,0))))</f>
        <v>0</v>
      </c>
      <c r="AJ967">
        <v>957</v>
      </c>
      <c r="AK967">
        <f>IF(AJ967&gt;$AZ$11,"",INDEX($P$11:$P$1010,MATCH(AJ967,$AD$11:$AD$1010,0)))</f>
        <v>0</v>
      </c>
    </row>
    <row r="968" spans="1:37">
      <c r="A968">
        <f>COUNTA(Journal!A968:M968)&gt;0</f>
        <v>0</v>
      </c>
      <c r="B968">
        <f>IF(Journal!$C968="",0,IFERROR(MATCH(Journal!$C968,Markets!$A$5:$A$154,0),0))</f>
        <v>0</v>
      </c>
      <c r="C968">
        <f>IF(B968&gt;0,INDEX(Markets!$C$5:$C$154,B968),"")</f>
        <v>0</v>
      </c>
      <c r="D968">
        <f>IF(B968&gt;0,INDEX(Markets!$F$5:$F$154,B968),"")</f>
        <v>0</v>
      </c>
      <c r="E968">
        <f>IF(B968&gt;0,IF(INDEX(Markets!$G$5:$G$154,B968)="",Journal!$D$4,INDEX(Markets!$G$5:$G$154,B968)),"")</f>
        <v>0</v>
      </c>
      <c r="F968">
        <f>IF(B968&gt;0,N(INDEX(Markets!$H$5:$H$154,B968)),0)</f>
        <v>0</v>
      </c>
      <c r="G968">
        <f>IF(Journal!$D968="LONG",1,IF(Journal!$D968="SHORT",-1,0))</f>
        <v>0</v>
      </c>
      <c r="H968">
        <f>IF(AND(ISNUMBER(Journal!$E968),ISNUMBER(Journal!$F968)),ABS(Journal!$E968-Journal!$F968),"")</f>
        <v>0</v>
      </c>
      <c r="I968">
        <f>IF(NOT(A968),"",IF(Journal!$C968="","INSTRUMENT MISSING",IF(B968=0,"UNKNOWN INSTRUMENT",IF(OR(NOT(ISNUMBER(C968)),NOT(ISNUMBER(D968))),"INSTRUMENT SPECS MISSING",IF(OR(C968&lt;=0,D968&lt;=0),"INSTRUMENT SPECS MISSING",IF(NOT(ISNUMBER(Journal!$E968)),"ENTRY MISSING",IF(NOT(ISNUMBER(Journal!$F968)),"SL MISSING",IF(Journal!$F968=Journal!$E968,"SL = ENTRY",IF(G968=0,"DIRECTION MISSING",IF(G968*(Journal!$E968-Journal!$F968)&lt;=0,"SL WRONG SIDE",IF(NOT(AND(ISNUMBER(Journal!$L968),Journal!$L968&gt;0)),IF(TRUE,"LOTS MISSING","RISK MISSING"),"")))))))))))</f>
        <v>0</v>
      </c>
      <c r="J968">
        <f>IF(NOT(A968),"",IF(I968&lt;&gt;"",I968,IF(AND(ISNUMBER(Journal!$G968),G968*(Journal!$G968-Journal!$E968)&lt;=0),"TP1 WRONG SIDE",IF(AND(ISNUMBER(Journal!$H968),G968*(Journal!$H968-Journal!$E968)&lt;=0),"TP2 WRONG SIDE",IF(AND(ISNUMBER(Journal!$I968),G968*(Journal!$I968-Journal!$E968)&lt;=0),"TP3 WRONG SIDE",IF(Journal!$K968="","OPEN",IF(AND(Journal!$M968&lt;&gt;"",OR(NOT(ISNUMBER(Journal!$M968)),Journal!$M968&lt;=0,Journal!$M968&gt;=1)),"TP1 % INVALID",IF(Journal!$K968="SL","OK",IF(Journal!$K968="TP",IF(ISNUMBER(Journal!$G968),"OK","TP1 MISSING"),IF(Journal!$K968="Manual exit",IF(ISNUMBER(Journal!$J968),"OK","MANUAL MISSING"),IF(Journal!$K968="TP1 + Breakeven",IF(ISNUMBER(Journal!$G968),"OK","TP1 MISSING"),IF(Journal!$K968="TP1 + Manual",IF(ISNUMBER(Journal!$G968),IF(ISNUMBER(Journal!$J968),"OK","MANUAL MISSING"),IF(ISNUMBER(Journal!$J968),"TP1 MISSING","TP1 &amp; MANUAL MISSING")),IF(Journal!$K968="Multiple TP",IF(ISNUMBER(Journal!$G968),IF(ISNUMBER(Journal!$H968),"OK","TP2 MISSING"),IF(ISNUMBER(Journal!$H968),"TP1 MISSING","TP1 &amp; TP2 MISSING")),"UNKNOWN OUTCOME")))))))))))))</f>
        <v>0</v>
      </c>
      <c r="K968">
        <f>J968="OK"</f>
        <v>0</v>
      </c>
      <c r="L968">
        <f>IF(ISNUMBER(Journal!$M968),Journal!$M968,0.5)</f>
        <v>0</v>
      </c>
      <c r="M968">
        <f>IF(NOT(K968),"",G968*IF(Journal!$K968="SL",Journal!$F968-Journal!$E968,IF(Journal!$K968="TP",Journal!$G968-Journal!$E968,IF(Journal!$K968="Manual exit",Journal!$J968-Journal!$E968,IF(Journal!$K968="TP1 + Breakeven",L968*(Journal!$G968-Journal!$E968),IF(Journal!$K968="TP1 + Manual",L968*(Journal!$G968-Journal!$E968)+(1-L968)*(Journal!$J968-Journal!$E968),(Journal!$G968+Journal!$H968+IF(ISNUMBER(Journal!$I968),Journal!$I968,0))/IF(ISNUMBER(Journal!$I968),3,2)-Journal!$E968))))))</f>
        <v>0</v>
      </c>
      <c r="N968">
        <f>IF(K968,Journal!$E968+G968*M968,"")</f>
        <v>0</v>
      </c>
      <c r="O968">
        <f>Q967</f>
        <v>0</v>
      </c>
      <c r="P968">
        <f>IF(OR(NOT(A968),I968&lt;&gt;""),"",Journal!$L968)</f>
        <v>0</v>
      </c>
      <c r="Q968">
        <f>O968+IF(K968,V968,0)</f>
        <v>0</v>
      </c>
      <c r="R968">
        <f>IF(P968="","",H968*P968*C968*D968)</f>
        <v>0</v>
      </c>
      <c r="S968">
        <f>IF(K968,M968*P968*C968*D968,"")</f>
        <v>0</v>
      </c>
      <c r="T968">
        <f>IF(K968,-IF(F968&gt;0,F968*Journal!$E968*P968*C968*D968,P968*E968),"")</f>
        <v>0</v>
      </c>
      <c r="U968">
        <f>IF(K968,IF(S968&gt;0,"W",IF(S968&lt;0,"L","B")),"")</f>
        <v>0</v>
      </c>
      <c r="V968">
        <f>IF(K968,S968+T968,"")</f>
        <v>0</v>
      </c>
      <c r="W968">
        <f>IF(K968,V968/O968,"")</f>
        <v>0</v>
      </c>
      <c r="X968">
        <f>IF(K968,M968/H968,"")</f>
        <v>0</v>
      </c>
      <c r="Y968">
        <f>IF(AND(OR(J968="OK",J968="OPEN"),ISNUMBER(Journal!$G968)),G968*(Journal!$G968-Journal!$E968)/H968,"")</f>
        <v>0</v>
      </c>
      <c r="Z968">
        <f>IF(AA968="","",IF(AND(ISNUMBER(Settings!$D$5),ISNUMBER(Settings!$E$5),IF(Settings!$D$5&lt;=Settings!$E$5,AND(AA968&gt;=Settings!$D$5,AA968&lt;Settings!$E$5),OR(AA968&gt;=Settings!$D$5,AA968&lt;Settings!$E$5))),Settings!$A$5,IF(AND(ISNUMBER(Settings!$D$6),ISNUMBER(Settings!$E$6),IF(Settings!$D$6&lt;=Settings!$E$6,AND(AA968&gt;=Settings!$D$6,AA968&lt;Settings!$E$6),OR(AA968&gt;=Settings!$D$6,AA968&lt;Settings!$E$6))),Settings!$A$6,IF(AND(ISNUMBER(Settings!$D$7),ISNUMBER(Settings!$E$7),IF(Settings!$D$7&lt;=Settings!$E$7,AND(AA968&gt;=Settings!$D$7,AA968&lt;Settings!$E$7),OR(AA968&gt;=Settings!$D$7,AA968&lt;Settings!$E$7))),Settings!$A$7,IF(AND(ISNUMBER(Settings!$D$8),ISNUMBER(Settings!$E$8),IF(Settings!$D$8&lt;=Settings!$E$8,AND(AA968&gt;=Settings!$D$8,AA968&lt;Settings!$E$8),OR(AA968&gt;=Settings!$D$8,AA968&lt;Settings!$E$8))),Settings!$A$8,IF(AND(ISNUMBER(Settings!$D$9),ISNUMBER(Settings!$E$9),IF(Settings!$D$9&lt;=Settings!$E$9,AND(AA968&gt;=Settings!$D$9,AA968&lt;Settings!$E$9),OR(AA968&gt;=Settings!$D$9,AA968&lt;Settings!$E$9))),Settings!$A$9,IF(AND(ISNUMBER(Settings!$D$10),ISNUMBER(Settings!$E$10),IF(Settings!$D$10&lt;=Settings!$E$10,AND(AA968&gt;=Settings!$D$10,AA968&lt;Settings!$E$10),OR(AA968&gt;=Settings!$D$10,AA968&lt;Settings!$E$10))),Settings!$A$10,"")))))))</f>
        <v>0</v>
      </c>
      <c r="AA968">
        <f>IF(AND(A968,ISNUMBER(Journal!$B968)),MOD(ROUND(MOD(Journal!$B968,1)*1440,0)-ROUND(Journal!$D$8*60,0),1440),"")</f>
        <v>0</v>
      </c>
      <c r="AB968">
        <f>IF(G968=1,"LONG",IF(G968=-1,"SHORT",""))</f>
        <v>0</v>
      </c>
      <c r="AC968">
        <f>AC967+IF(K968,1,0)</f>
        <v>0</v>
      </c>
      <c r="AD968">
        <f>IF(K968,AC968,"")</f>
        <v>0</v>
      </c>
      <c r="AE968">
        <f>J968="OPEN"</f>
        <v>0</v>
      </c>
      <c r="AF968">
        <f>AND(J968&lt;&gt;"",J968&lt;&gt;"OK",J968&lt;&gt;"OPEN")</f>
        <v>0</v>
      </c>
      <c r="AH968">
        <v>957</v>
      </c>
      <c r="AI968">
        <f>IF(AH968&gt;$AZ$11,"",IF(AH968=0,Journal!$D$3,INDEX($Q$11:$Q$1010,MATCH(AH968,$AD$11:$AD$1010,0))))</f>
        <v>0</v>
      </c>
      <c r="AJ968">
        <v>958</v>
      </c>
      <c r="AK968">
        <f>IF(AJ968&gt;$AZ$11,"",INDEX($P$11:$P$1010,MATCH(AJ968,$AD$11:$AD$1010,0)))</f>
        <v>0</v>
      </c>
    </row>
    <row r="969" spans="1:37">
      <c r="A969">
        <f>COUNTA(Journal!A969:M969)&gt;0</f>
        <v>0</v>
      </c>
      <c r="B969">
        <f>IF(Journal!$C969="",0,IFERROR(MATCH(Journal!$C969,Markets!$A$5:$A$154,0),0))</f>
        <v>0</v>
      </c>
      <c r="C969">
        <f>IF(B969&gt;0,INDEX(Markets!$C$5:$C$154,B969),"")</f>
        <v>0</v>
      </c>
      <c r="D969">
        <f>IF(B969&gt;0,INDEX(Markets!$F$5:$F$154,B969),"")</f>
        <v>0</v>
      </c>
      <c r="E969">
        <f>IF(B969&gt;0,IF(INDEX(Markets!$G$5:$G$154,B969)="",Journal!$D$4,INDEX(Markets!$G$5:$G$154,B969)),"")</f>
        <v>0</v>
      </c>
      <c r="F969">
        <f>IF(B969&gt;0,N(INDEX(Markets!$H$5:$H$154,B969)),0)</f>
        <v>0</v>
      </c>
      <c r="G969">
        <f>IF(Journal!$D969="LONG",1,IF(Journal!$D969="SHORT",-1,0))</f>
        <v>0</v>
      </c>
      <c r="H969">
        <f>IF(AND(ISNUMBER(Journal!$E969),ISNUMBER(Journal!$F969)),ABS(Journal!$E969-Journal!$F969),"")</f>
        <v>0</v>
      </c>
      <c r="I969">
        <f>IF(NOT(A969),"",IF(Journal!$C969="","INSTRUMENT MISSING",IF(B969=0,"UNKNOWN INSTRUMENT",IF(OR(NOT(ISNUMBER(C969)),NOT(ISNUMBER(D969))),"INSTRUMENT SPECS MISSING",IF(OR(C969&lt;=0,D969&lt;=0),"INSTRUMENT SPECS MISSING",IF(NOT(ISNUMBER(Journal!$E969)),"ENTRY MISSING",IF(NOT(ISNUMBER(Journal!$F969)),"SL MISSING",IF(Journal!$F969=Journal!$E969,"SL = ENTRY",IF(G969=0,"DIRECTION MISSING",IF(G969*(Journal!$E969-Journal!$F969)&lt;=0,"SL WRONG SIDE",IF(NOT(AND(ISNUMBER(Journal!$L969),Journal!$L969&gt;0)),IF(TRUE,"LOTS MISSING","RISK MISSING"),"")))))))))))</f>
        <v>0</v>
      </c>
      <c r="J969">
        <f>IF(NOT(A969),"",IF(I969&lt;&gt;"",I969,IF(AND(ISNUMBER(Journal!$G969),G969*(Journal!$G969-Journal!$E969)&lt;=0),"TP1 WRONG SIDE",IF(AND(ISNUMBER(Journal!$H969),G969*(Journal!$H969-Journal!$E969)&lt;=0),"TP2 WRONG SIDE",IF(AND(ISNUMBER(Journal!$I969),G969*(Journal!$I969-Journal!$E969)&lt;=0),"TP3 WRONG SIDE",IF(Journal!$K969="","OPEN",IF(AND(Journal!$M969&lt;&gt;"",OR(NOT(ISNUMBER(Journal!$M969)),Journal!$M969&lt;=0,Journal!$M969&gt;=1)),"TP1 % INVALID",IF(Journal!$K969="SL","OK",IF(Journal!$K969="TP",IF(ISNUMBER(Journal!$G969),"OK","TP1 MISSING"),IF(Journal!$K969="Manual exit",IF(ISNUMBER(Journal!$J969),"OK","MANUAL MISSING"),IF(Journal!$K969="TP1 + Breakeven",IF(ISNUMBER(Journal!$G969),"OK","TP1 MISSING"),IF(Journal!$K969="TP1 + Manual",IF(ISNUMBER(Journal!$G969),IF(ISNUMBER(Journal!$J969),"OK","MANUAL MISSING"),IF(ISNUMBER(Journal!$J969),"TP1 MISSING","TP1 &amp; MANUAL MISSING")),IF(Journal!$K969="Multiple TP",IF(ISNUMBER(Journal!$G969),IF(ISNUMBER(Journal!$H969),"OK","TP2 MISSING"),IF(ISNUMBER(Journal!$H969),"TP1 MISSING","TP1 &amp; TP2 MISSING")),"UNKNOWN OUTCOME")))))))))))))</f>
        <v>0</v>
      </c>
      <c r="K969">
        <f>J969="OK"</f>
        <v>0</v>
      </c>
      <c r="L969">
        <f>IF(ISNUMBER(Journal!$M969),Journal!$M969,0.5)</f>
        <v>0</v>
      </c>
      <c r="M969">
        <f>IF(NOT(K969),"",G969*IF(Journal!$K969="SL",Journal!$F969-Journal!$E969,IF(Journal!$K969="TP",Journal!$G969-Journal!$E969,IF(Journal!$K969="Manual exit",Journal!$J969-Journal!$E969,IF(Journal!$K969="TP1 + Breakeven",L969*(Journal!$G969-Journal!$E969),IF(Journal!$K969="TP1 + Manual",L969*(Journal!$G969-Journal!$E969)+(1-L969)*(Journal!$J969-Journal!$E969),(Journal!$G969+Journal!$H969+IF(ISNUMBER(Journal!$I969),Journal!$I969,0))/IF(ISNUMBER(Journal!$I969),3,2)-Journal!$E969))))))</f>
        <v>0</v>
      </c>
      <c r="N969">
        <f>IF(K969,Journal!$E969+G969*M969,"")</f>
        <v>0</v>
      </c>
      <c r="O969">
        <f>Q968</f>
        <v>0</v>
      </c>
      <c r="P969">
        <f>IF(OR(NOT(A969),I969&lt;&gt;""),"",Journal!$L969)</f>
        <v>0</v>
      </c>
      <c r="Q969">
        <f>O969+IF(K969,V969,0)</f>
        <v>0</v>
      </c>
      <c r="R969">
        <f>IF(P969="","",H969*P969*C969*D969)</f>
        <v>0</v>
      </c>
      <c r="S969">
        <f>IF(K969,M969*P969*C969*D969,"")</f>
        <v>0</v>
      </c>
      <c r="T969">
        <f>IF(K969,-IF(F969&gt;0,F969*Journal!$E969*P969*C969*D969,P969*E969),"")</f>
        <v>0</v>
      </c>
      <c r="U969">
        <f>IF(K969,IF(S969&gt;0,"W",IF(S969&lt;0,"L","B")),"")</f>
        <v>0</v>
      </c>
      <c r="V969">
        <f>IF(K969,S969+T969,"")</f>
        <v>0</v>
      </c>
      <c r="W969">
        <f>IF(K969,V969/O969,"")</f>
        <v>0</v>
      </c>
      <c r="X969">
        <f>IF(K969,M969/H969,"")</f>
        <v>0</v>
      </c>
      <c r="Y969">
        <f>IF(AND(OR(J969="OK",J969="OPEN"),ISNUMBER(Journal!$G969)),G969*(Journal!$G969-Journal!$E969)/H969,"")</f>
        <v>0</v>
      </c>
      <c r="Z969">
        <f>IF(AA969="","",IF(AND(ISNUMBER(Settings!$D$5),ISNUMBER(Settings!$E$5),IF(Settings!$D$5&lt;=Settings!$E$5,AND(AA969&gt;=Settings!$D$5,AA969&lt;Settings!$E$5),OR(AA969&gt;=Settings!$D$5,AA969&lt;Settings!$E$5))),Settings!$A$5,IF(AND(ISNUMBER(Settings!$D$6),ISNUMBER(Settings!$E$6),IF(Settings!$D$6&lt;=Settings!$E$6,AND(AA969&gt;=Settings!$D$6,AA969&lt;Settings!$E$6),OR(AA969&gt;=Settings!$D$6,AA969&lt;Settings!$E$6))),Settings!$A$6,IF(AND(ISNUMBER(Settings!$D$7),ISNUMBER(Settings!$E$7),IF(Settings!$D$7&lt;=Settings!$E$7,AND(AA969&gt;=Settings!$D$7,AA969&lt;Settings!$E$7),OR(AA969&gt;=Settings!$D$7,AA969&lt;Settings!$E$7))),Settings!$A$7,IF(AND(ISNUMBER(Settings!$D$8),ISNUMBER(Settings!$E$8),IF(Settings!$D$8&lt;=Settings!$E$8,AND(AA969&gt;=Settings!$D$8,AA969&lt;Settings!$E$8),OR(AA969&gt;=Settings!$D$8,AA969&lt;Settings!$E$8))),Settings!$A$8,IF(AND(ISNUMBER(Settings!$D$9),ISNUMBER(Settings!$E$9),IF(Settings!$D$9&lt;=Settings!$E$9,AND(AA969&gt;=Settings!$D$9,AA969&lt;Settings!$E$9),OR(AA969&gt;=Settings!$D$9,AA969&lt;Settings!$E$9))),Settings!$A$9,IF(AND(ISNUMBER(Settings!$D$10),ISNUMBER(Settings!$E$10),IF(Settings!$D$10&lt;=Settings!$E$10,AND(AA969&gt;=Settings!$D$10,AA969&lt;Settings!$E$10),OR(AA969&gt;=Settings!$D$10,AA969&lt;Settings!$E$10))),Settings!$A$10,"")))))))</f>
        <v>0</v>
      </c>
      <c r="AA969">
        <f>IF(AND(A969,ISNUMBER(Journal!$B969)),MOD(ROUND(MOD(Journal!$B969,1)*1440,0)-ROUND(Journal!$D$8*60,0),1440),"")</f>
        <v>0</v>
      </c>
      <c r="AB969">
        <f>IF(G969=1,"LONG",IF(G969=-1,"SHORT",""))</f>
        <v>0</v>
      </c>
      <c r="AC969">
        <f>AC968+IF(K969,1,0)</f>
        <v>0</v>
      </c>
      <c r="AD969">
        <f>IF(K969,AC969,"")</f>
        <v>0</v>
      </c>
      <c r="AE969">
        <f>J969="OPEN"</f>
        <v>0</v>
      </c>
      <c r="AF969">
        <f>AND(J969&lt;&gt;"",J969&lt;&gt;"OK",J969&lt;&gt;"OPEN")</f>
        <v>0</v>
      </c>
      <c r="AH969">
        <v>958</v>
      </c>
      <c r="AI969">
        <f>IF(AH969&gt;$AZ$11,"",IF(AH969=0,Journal!$D$3,INDEX($Q$11:$Q$1010,MATCH(AH969,$AD$11:$AD$1010,0))))</f>
        <v>0</v>
      </c>
      <c r="AJ969">
        <v>959</v>
      </c>
      <c r="AK969">
        <f>IF(AJ969&gt;$AZ$11,"",INDEX($P$11:$P$1010,MATCH(AJ969,$AD$11:$AD$1010,0)))</f>
        <v>0</v>
      </c>
    </row>
    <row r="970" spans="1:37">
      <c r="A970">
        <f>COUNTA(Journal!A970:M970)&gt;0</f>
        <v>0</v>
      </c>
      <c r="B970">
        <f>IF(Journal!$C970="",0,IFERROR(MATCH(Journal!$C970,Markets!$A$5:$A$154,0),0))</f>
        <v>0</v>
      </c>
      <c r="C970">
        <f>IF(B970&gt;0,INDEX(Markets!$C$5:$C$154,B970),"")</f>
        <v>0</v>
      </c>
      <c r="D970">
        <f>IF(B970&gt;0,INDEX(Markets!$F$5:$F$154,B970),"")</f>
        <v>0</v>
      </c>
      <c r="E970">
        <f>IF(B970&gt;0,IF(INDEX(Markets!$G$5:$G$154,B970)="",Journal!$D$4,INDEX(Markets!$G$5:$G$154,B970)),"")</f>
        <v>0</v>
      </c>
      <c r="F970">
        <f>IF(B970&gt;0,N(INDEX(Markets!$H$5:$H$154,B970)),0)</f>
        <v>0</v>
      </c>
      <c r="G970">
        <f>IF(Journal!$D970="LONG",1,IF(Journal!$D970="SHORT",-1,0))</f>
        <v>0</v>
      </c>
      <c r="H970">
        <f>IF(AND(ISNUMBER(Journal!$E970),ISNUMBER(Journal!$F970)),ABS(Journal!$E970-Journal!$F970),"")</f>
        <v>0</v>
      </c>
      <c r="I970">
        <f>IF(NOT(A970),"",IF(Journal!$C970="","INSTRUMENT MISSING",IF(B970=0,"UNKNOWN INSTRUMENT",IF(OR(NOT(ISNUMBER(C970)),NOT(ISNUMBER(D970))),"INSTRUMENT SPECS MISSING",IF(OR(C970&lt;=0,D970&lt;=0),"INSTRUMENT SPECS MISSING",IF(NOT(ISNUMBER(Journal!$E970)),"ENTRY MISSING",IF(NOT(ISNUMBER(Journal!$F970)),"SL MISSING",IF(Journal!$F970=Journal!$E970,"SL = ENTRY",IF(G970=0,"DIRECTION MISSING",IF(G970*(Journal!$E970-Journal!$F970)&lt;=0,"SL WRONG SIDE",IF(NOT(AND(ISNUMBER(Journal!$L970),Journal!$L970&gt;0)),IF(TRUE,"LOTS MISSING","RISK MISSING"),"")))))))))))</f>
        <v>0</v>
      </c>
      <c r="J970">
        <f>IF(NOT(A970),"",IF(I970&lt;&gt;"",I970,IF(AND(ISNUMBER(Journal!$G970),G970*(Journal!$G970-Journal!$E970)&lt;=0),"TP1 WRONG SIDE",IF(AND(ISNUMBER(Journal!$H970),G970*(Journal!$H970-Journal!$E970)&lt;=0),"TP2 WRONG SIDE",IF(AND(ISNUMBER(Journal!$I970),G970*(Journal!$I970-Journal!$E970)&lt;=0),"TP3 WRONG SIDE",IF(Journal!$K970="","OPEN",IF(AND(Journal!$M970&lt;&gt;"",OR(NOT(ISNUMBER(Journal!$M970)),Journal!$M970&lt;=0,Journal!$M970&gt;=1)),"TP1 % INVALID",IF(Journal!$K970="SL","OK",IF(Journal!$K970="TP",IF(ISNUMBER(Journal!$G970),"OK","TP1 MISSING"),IF(Journal!$K970="Manual exit",IF(ISNUMBER(Journal!$J970),"OK","MANUAL MISSING"),IF(Journal!$K970="TP1 + Breakeven",IF(ISNUMBER(Journal!$G970),"OK","TP1 MISSING"),IF(Journal!$K970="TP1 + Manual",IF(ISNUMBER(Journal!$G970),IF(ISNUMBER(Journal!$J970),"OK","MANUAL MISSING"),IF(ISNUMBER(Journal!$J970),"TP1 MISSING","TP1 &amp; MANUAL MISSING")),IF(Journal!$K970="Multiple TP",IF(ISNUMBER(Journal!$G970),IF(ISNUMBER(Journal!$H970),"OK","TP2 MISSING"),IF(ISNUMBER(Journal!$H970),"TP1 MISSING","TP1 &amp; TP2 MISSING")),"UNKNOWN OUTCOME")))))))))))))</f>
        <v>0</v>
      </c>
      <c r="K970">
        <f>J970="OK"</f>
        <v>0</v>
      </c>
      <c r="L970">
        <f>IF(ISNUMBER(Journal!$M970),Journal!$M970,0.5)</f>
        <v>0</v>
      </c>
      <c r="M970">
        <f>IF(NOT(K970),"",G970*IF(Journal!$K970="SL",Journal!$F970-Journal!$E970,IF(Journal!$K970="TP",Journal!$G970-Journal!$E970,IF(Journal!$K970="Manual exit",Journal!$J970-Journal!$E970,IF(Journal!$K970="TP1 + Breakeven",L970*(Journal!$G970-Journal!$E970),IF(Journal!$K970="TP1 + Manual",L970*(Journal!$G970-Journal!$E970)+(1-L970)*(Journal!$J970-Journal!$E970),(Journal!$G970+Journal!$H970+IF(ISNUMBER(Journal!$I970),Journal!$I970,0))/IF(ISNUMBER(Journal!$I970),3,2)-Journal!$E970))))))</f>
        <v>0</v>
      </c>
      <c r="N970">
        <f>IF(K970,Journal!$E970+G970*M970,"")</f>
        <v>0</v>
      </c>
      <c r="O970">
        <f>Q969</f>
        <v>0</v>
      </c>
      <c r="P970">
        <f>IF(OR(NOT(A970),I970&lt;&gt;""),"",Journal!$L970)</f>
        <v>0</v>
      </c>
      <c r="Q970">
        <f>O970+IF(K970,V970,0)</f>
        <v>0</v>
      </c>
      <c r="R970">
        <f>IF(P970="","",H970*P970*C970*D970)</f>
        <v>0</v>
      </c>
      <c r="S970">
        <f>IF(K970,M970*P970*C970*D970,"")</f>
        <v>0</v>
      </c>
      <c r="T970">
        <f>IF(K970,-IF(F970&gt;0,F970*Journal!$E970*P970*C970*D970,P970*E970),"")</f>
        <v>0</v>
      </c>
      <c r="U970">
        <f>IF(K970,IF(S970&gt;0,"W",IF(S970&lt;0,"L","B")),"")</f>
        <v>0</v>
      </c>
      <c r="V970">
        <f>IF(K970,S970+T970,"")</f>
        <v>0</v>
      </c>
      <c r="W970">
        <f>IF(K970,V970/O970,"")</f>
        <v>0</v>
      </c>
      <c r="X970">
        <f>IF(K970,M970/H970,"")</f>
        <v>0</v>
      </c>
      <c r="Y970">
        <f>IF(AND(OR(J970="OK",J970="OPEN"),ISNUMBER(Journal!$G970)),G970*(Journal!$G970-Journal!$E970)/H970,"")</f>
        <v>0</v>
      </c>
      <c r="Z970">
        <f>IF(AA970="","",IF(AND(ISNUMBER(Settings!$D$5),ISNUMBER(Settings!$E$5),IF(Settings!$D$5&lt;=Settings!$E$5,AND(AA970&gt;=Settings!$D$5,AA970&lt;Settings!$E$5),OR(AA970&gt;=Settings!$D$5,AA970&lt;Settings!$E$5))),Settings!$A$5,IF(AND(ISNUMBER(Settings!$D$6),ISNUMBER(Settings!$E$6),IF(Settings!$D$6&lt;=Settings!$E$6,AND(AA970&gt;=Settings!$D$6,AA970&lt;Settings!$E$6),OR(AA970&gt;=Settings!$D$6,AA970&lt;Settings!$E$6))),Settings!$A$6,IF(AND(ISNUMBER(Settings!$D$7),ISNUMBER(Settings!$E$7),IF(Settings!$D$7&lt;=Settings!$E$7,AND(AA970&gt;=Settings!$D$7,AA970&lt;Settings!$E$7),OR(AA970&gt;=Settings!$D$7,AA970&lt;Settings!$E$7))),Settings!$A$7,IF(AND(ISNUMBER(Settings!$D$8),ISNUMBER(Settings!$E$8),IF(Settings!$D$8&lt;=Settings!$E$8,AND(AA970&gt;=Settings!$D$8,AA970&lt;Settings!$E$8),OR(AA970&gt;=Settings!$D$8,AA970&lt;Settings!$E$8))),Settings!$A$8,IF(AND(ISNUMBER(Settings!$D$9),ISNUMBER(Settings!$E$9),IF(Settings!$D$9&lt;=Settings!$E$9,AND(AA970&gt;=Settings!$D$9,AA970&lt;Settings!$E$9),OR(AA970&gt;=Settings!$D$9,AA970&lt;Settings!$E$9))),Settings!$A$9,IF(AND(ISNUMBER(Settings!$D$10),ISNUMBER(Settings!$E$10),IF(Settings!$D$10&lt;=Settings!$E$10,AND(AA970&gt;=Settings!$D$10,AA970&lt;Settings!$E$10),OR(AA970&gt;=Settings!$D$10,AA970&lt;Settings!$E$10))),Settings!$A$10,"")))))))</f>
        <v>0</v>
      </c>
      <c r="AA970">
        <f>IF(AND(A970,ISNUMBER(Journal!$B970)),MOD(ROUND(MOD(Journal!$B970,1)*1440,0)-ROUND(Journal!$D$8*60,0),1440),"")</f>
        <v>0</v>
      </c>
      <c r="AB970">
        <f>IF(G970=1,"LONG",IF(G970=-1,"SHORT",""))</f>
        <v>0</v>
      </c>
      <c r="AC970">
        <f>AC969+IF(K970,1,0)</f>
        <v>0</v>
      </c>
      <c r="AD970">
        <f>IF(K970,AC970,"")</f>
        <v>0</v>
      </c>
      <c r="AE970">
        <f>J970="OPEN"</f>
        <v>0</v>
      </c>
      <c r="AF970">
        <f>AND(J970&lt;&gt;"",J970&lt;&gt;"OK",J970&lt;&gt;"OPEN")</f>
        <v>0</v>
      </c>
      <c r="AH970">
        <v>959</v>
      </c>
      <c r="AI970">
        <f>IF(AH970&gt;$AZ$11,"",IF(AH970=0,Journal!$D$3,INDEX($Q$11:$Q$1010,MATCH(AH970,$AD$11:$AD$1010,0))))</f>
        <v>0</v>
      </c>
      <c r="AJ970">
        <v>960</v>
      </c>
      <c r="AK970">
        <f>IF(AJ970&gt;$AZ$11,"",INDEX($P$11:$P$1010,MATCH(AJ970,$AD$11:$AD$1010,0)))</f>
        <v>0</v>
      </c>
    </row>
    <row r="971" spans="1:37">
      <c r="A971">
        <f>COUNTA(Journal!A971:M971)&gt;0</f>
        <v>0</v>
      </c>
      <c r="B971">
        <f>IF(Journal!$C971="",0,IFERROR(MATCH(Journal!$C971,Markets!$A$5:$A$154,0),0))</f>
        <v>0</v>
      </c>
      <c r="C971">
        <f>IF(B971&gt;0,INDEX(Markets!$C$5:$C$154,B971),"")</f>
        <v>0</v>
      </c>
      <c r="D971">
        <f>IF(B971&gt;0,INDEX(Markets!$F$5:$F$154,B971),"")</f>
        <v>0</v>
      </c>
      <c r="E971">
        <f>IF(B971&gt;0,IF(INDEX(Markets!$G$5:$G$154,B971)="",Journal!$D$4,INDEX(Markets!$G$5:$G$154,B971)),"")</f>
        <v>0</v>
      </c>
      <c r="F971">
        <f>IF(B971&gt;0,N(INDEX(Markets!$H$5:$H$154,B971)),0)</f>
        <v>0</v>
      </c>
      <c r="G971">
        <f>IF(Journal!$D971="LONG",1,IF(Journal!$D971="SHORT",-1,0))</f>
        <v>0</v>
      </c>
      <c r="H971">
        <f>IF(AND(ISNUMBER(Journal!$E971),ISNUMBER(Journal!$F971)),ABS(Journal!$E971-Journal!$F971),"")</f>
        <v>0</v>
      </c>
      <c r="I971">
        <f>IF(NOT(A971),"",IF(Journal!$C971="","INSTRUMENT MISSING",IF(B971=0,"UNKNOWN INSTRUMENT",IF(OR(NOT(ISNUMBER(C971)),NOT(ISNUMBER(D971))),"INSTRUMENT SPECS MISSING",IF(OR(C971&lt;=0,D971&lt;=0),"INSTRUMENT SPECS MISSING",IF(NOT(ISNUMBER(Journal!$E971)),"ENTRY MISSING",IF(NOT(ISNUMBER(Journal!$F971)),"SL MISSING",IF(Journal!$F971=Journal!$E971,"SL = ENTRY",IF(G971=0,"DIRECTION MISSING",IF(G971*(Journal!$E971-Journal!$F971)&lt;=0,"SL WRONG SIDE",IF(NOT(AND(ISNUMBER(Journal!$L971),Journal!$L971&gt;0)),IF(TRUE,"LOTS MISSING","RISK MISSING"),"")))))))))))</f>
        <v>0</v>
      </c>
      <c r="J971">
        <f>IF(NOT(A971),"",IF(I971&lt;&gt;"",I971,IF(AND(ISNUMBER(Journal!$G971),G971*(Journal!$G971-Journal!$E971)&lt;=0),"TP1 WRONG SIDE",IF(AND(ISNUMBER(Journal!$H971),G971*(Journal!$H971-Journal!$E971)&lt;=0),"TP2 WRONG SIDE",IF(AND(ISNUMBER(Journal!$I971),G971*(Journal!$I971-Journal!$E971)&lt;=0),"TP3 WRONG SIDE",IF(Journal!$K971="","OPEN",IF(AND(Journal!$M971&lt;&gt;"",OR(NOT(ISNUMBER(Journal!$M971)),Journal!$M971&lt;=0,Journal!$M971&gt;=1)),"TP1 % INVALID",IF(Journal!$K971="SL","OK",IF(Journal!$K971="TP",IF(ISNUMBER(Journal!$G971),"OK","TP1 MISSING"),IF(Journal!$K971="Manual exit",IF(ISNUMBER(Journal!$J971),"OK","MANUAL MISSING"),IF(Journal!$K971="TP1 + Breakeven",IF(ISNUMBER(Journal!$G971),"OK","TP1 MISSING"),IF(Journal!$K971="TP1 + Manual",IF(ISNUMBER(Journal!$G971),IF(ISNUMBER(Journal!$J971),"OK","MANUAL MISSING"),IF(ISNUMBER(Journal!$J971),"TP1 MISSING","TP1 &amp; MANUAL MISSING")),IF(Journal!$K971="Multiple TP",IF(ISNUMBER(Journal!$G971),IF(ISNUMBER(Journal!$H971),"OK","TP2 MISSING"),IF(ISNUMBER(Journal!$H971),"TP1 MISSING","TP1 &amp; TP2 MISSING")),"UNKNOWN OUTCOME")))))))))))))</f>
        <v>0</v>
      </c>
      <c r="K971">
        <f>J971="OK"</f>
        <v>0</v>
      </c>
      <c r="L971">
        <f>IF(ISNUMBER(Journal!$M971),Journal!$M971,0.5)</f>
        <v>0</v>
      </c>
      <c r="M971">
        <f>IF(NOT(K971),"",G971*IF(Journal!$K971="SL",Journal!$F971-Journal!$E971,IF(Journal!$K971="TP",Journal!$G971-Journal!$E971,IF(Journal!$K971="Manual exit",Journal!$J971-Journal!$E971,IF(Journal!$K971="TP1 + Breakeven",L971*(Journal!$G971-Journal!$E971),IF(Journal!$K971="TP1 + Manual",L971*(Journal!$G971-Journal!$E971)+(1-L971)*(Journal!$J971-Journal!$E971),(Journal!$G971+Journal!$H971+IF(ISNUMBER(Journal!$I971),Journal!$I971,0))/IF(ISNUMBER(Journal!$I971),3,2)-Journal!$E971))))))</f>
        <v>0</v>
      </c>
      <c r="N971">
        <f>IF(K971,Journal!$E971+G971*M971,"")</f>
        <v>0</v>
      </c>
      <c r="O971">
        <f>Q970</f>
        <v>0</v>
      </c>
      <c r="P971">
        <f>IF(OR(NOT(A971),I971&lt;&gt;""),"",Journal!$L971)</f>
        <v>0</v>
      </c>
      <c r="Q971">
        <f>O971+IF(K971,V971,0)</f>
        <v>0</v>
      </c>
      <c r="R971">
        <f>IF(P971="","",H971*P971*C971*D971)</f>
        <v>0</v>
      </c>
      <c r="S971">
        <f>IF(K971,M971*P971*C971*D971,"")</f>
        <v>0</v>
      </c>
      <c r="T971">
        <f>IF(K971,-IF(F971&gt;0,F971*Journal!$E971*P971*C971*D971,P971*E971),"")</f>
        <v>0</v>
      </c>
      <c r="U971">
        <f>IF(K971,IF(S971&gt;0,"W",IF(S971&lt;0,"L","B")),"")</f>
        <v>0</v>
      </c>
      <c r="V971">
        <f>IF(K971,S971+T971,"")</f>
        <v>0</v>
      </c>
      <c r="W971">
        <f>IF(K971,V971/O971,"")</f>
        <v>0</v>
      </c>
      <c r="X971">
        <f>IF(K971,M971/H971,"")</f>
        <v>0</v>
      </c>
      <c r="Y971">
        <f>IF(AND(OR(J971="OK",J971="OPEN"),ISNUMBER(Journal!$G971)),G971*(Journal!$G971-Journal!$E971)/H971,"")</f>
        <v>0</v>
      </c>
      <c r="Z971">
        <f>IF(AA971="","",IF(AND(ISNUMBER(Settings!$D$5),ISNUMBER(Settings!$E$5),IF(Settings!$D$5&lt;=Settings!$E$5,AND(AA971&gt;=Settings!$D$5,AA971&lt;Settings!$E$5),OR(AA971&gt;=Settings!$D$5,AA971&lt;Settings!$E$5))),Settings!$A$5,IF(AND(ISNUMBER(Settings!$D$6),ISNUMBER(Settings!$E$6),IF(Settings!$D$6&lt;=Settings!$E$6,AND(AA971&gt;=Settings!$D$6,AA971&lt;Settings!$E$6),OR(AA971&gt;=Settings!$D$6,AA971&lt;Settings!$E$6))),Settings!$A$6,IF(AND(ISNUMBER(Settings!$D$7),ISNUMBER(Settings!$E$7),IF(Settings!$D$7&lt;=Settings!$E$7,AND(AA971&gt;=Settings!$D$7,AA971&lt;Settings!$E$7),OR(AA971&gt;=Settings!$D$7,AA971&lt;Settings!$E$7))),Settings!$A$7,IF(AND(ISNUMBER(Settings!$D$8),ISNUMBER(Settings!$E$8),IF(Settings!$D$8&lt;=Settings!$E$8,AND(AA971&gt;=Settings!$D$8,AA971&lt;Settings!$E$8),OR(AA971&gt;=Settings!$D$8,AA971&lt;Settings!$E$8))),Settings!$A$8,IF(AND(ISNUMBER(Settings!$D$9),ISNUMBER(Settings!$E$9),IF(Settings!$D$9&lt;=Settings!$E$9,AND(AA971&gt;=Settings!$D$9,AA971&lt;Settings!$E$9),OR(AA971&gt;=Settings!$D$9,AA971&lt;Settings!$E$9))),Settings!$A$9,IF(AND(ISNUMBER(Settings!$D$10),ISNUMBER(Settings!$E$10),IF(Settings!$D$10&lt;=Settings!$E$10,AND(AA971&gt;=Settings!$D$10,AA971&lt;Settings!$E$10),OR(AA971&gt;=Settings!$D$10,AA971&lt;Settings!$E$10))),Settings!$A$10,"")))))))</f>
        <v>0</v>
      </c>
      <c r="AA971">
        <f>IF(AND(A971,ISNUMBER(Journal!$B971)),MOD(ROUND(MOD(Journal!$B971,1)*1440,0)-ROUND(Journal!$D$8*60,0),1440),"")</f>
        <v>0</v>
      </c>
      <c r="AB971">
        <f>IF(G971=1,"LONG",IF(G971=-1,"SHORT",""))</f>
        <v>0</v>
      </c>
      <c r="AC971">
        <f>AC970+IF(K971,1,0)</f>
        <v>0</v>
      </c>
      <c r="AD971">
        <f>IF(K971,AC971,"")</f>
        <v>0</v>
      </c>
      <c r="AE971">
        <f>J971="OPEN"</f>
        <v>0</v>
      </c>
      <c r="AF971">
        <f>AND(J971&lt;&gt;"",J971&lt;&gt;"OK",J971&lt;&gt;"OPEN")</f>
        <v>0</v>
      </c>
      <c r="AH971">
        <v>960</v>
      </c>
      <c r="AI971">
        <f>IF(AH971&gt;$AZ$11,"",IF(AH971=0,Journal!$D$3,INDEX($Q$11:$Q$1010,MATCH(AH971,$AD$11:$AD$1010,0))))</f>
        <v>0</v>
      </c>
      <c r="AJ971">
        <v>961</v>
      </c>
      <c r="AK971">
        <f>IF(AJ971&gt;$AZ$11,"",INDEX($P$11:$P$1010,MATCH(AJ971,$AD$11:$AD$1010,0)))</f>
        <v>0</v>
      </c>
    </row>
    <row r="972" spans="1:37">
      <c r="A972">
        <f>COUNTA(Journal!A972:M972)&gt;0</f>
        <v>0</v>
      </c>
      <c r="B972">
        <f>IF(Journal!$C972="",0,IFERROR(MATCH(Journal!$C972,Markets!$A$5:$A$154,0),0))</f>
        <v>0</v>
      </c>
      <c r="C972">
        <f>IF(B972&gt;0,INDEX(Markets!$C$5:$C$154,B972),"")</f>
        <v>0</v>
      </c>
      <c r="D972">
        <f>IF(B972&gt;0,INDEX(Markets!$F$5:$F$154,B972),"")</f>
        <v>0</v>
      </c>
      <c r="E972">
        <f>IF(B972&gt;0,IF(INDEX(Markets!$G$5:$G$154,B972)="",Journal!$D$4,INDEX(Markets!$G$5:$G$154,B972)),"")</f>
        <v>0</v>
      </c>
      <c r="F972">
        <f>IF(B972&gt;0,N(INDEX(Markets!$H$5:$H$154,B972)),0)</f>
        <v>0</v>
      </c>
      <c r="G972">
        <f>IF(Journal!$D972="LONG",1,IF(Journal!$D972="SHORT",-1,0))</f>
        <v>0</v>
      </c>
      <c r="H972">
        <f>IF(AND(ISNUMBER(Journal!$E972),ISNUMBER(Journal!$F972)),ABS(Journal!$E972-Journal!$F972),"")</f>
        <v>0</v>
      </c>
      <c r="I972">
        <f>IF(NOT(A972),"",IF(Journal!$C972="","INSTRUMENT MISSING",IF(B972=0,"UNKNOWN INSTRUMENT",IF(OR(NOT(ISNUMBER(C972)),NOT(ISNUMBER(D972))),"INSTRUMENT SPECS MISSING",IF(OR(C972&lt;=0,D972&lt;=0),"INSTRUMENT SPECS MISSING",IF(NOT(ISNUMBER(Journal!$E972)),"ENTRY MISSING",IF(NOT(ISNUMBER(Journal!$F972)),"SL MISSING",IF(Journal!$F972=Journal!$E972,"SL = ENTRY",IF(G972=0,"DIRECTION MISSING",IF(G972*(Journal!$E972-Journal!$F972)&lt;=0,"SL WRONG SIDE",IF(NOT(AND(ISNUMBER(Journal!$L972),Journal!$L972&gt;0)),IF(TRUE,"LOTS MISSING","RISK MISSING"),"")))))))))))</f>
        <v>0</v>
      </c>
      <c r="J972">
        <f>IF(NOT(A972),"",IF(I972&lt;&gt;"",I972,IF(AND(ISNUMBER(Journal!$G972),G972*(Journal!$G972-Journal!$E972)&lt;=0),"TP1 WRONG SIDE",IF(AND(ISNUMBER(Journal!$H972),G972*(Journal!$H972-Journal!$E972)&lt;=0),"TP2 WRONG SIDE",IF(AND(ISNUMBER(Journal!$I972),G972*(Journal!$I972-Journal!$E972)&lt;=0),"TP3 WRONG SIDE",IF(Journal!$K972="","OPEN",IF(AND(Journal!$M972&lt;&gt;"",OR(NOT(ISNUMBER(Journal!$M972)),Journal!$M972&lt;=0,Journal!$M972&gt;=1)),"TP1 % INVALID",IF(Journal!$K972="SL","OK",IF(Journal!$K972="TP",IF(ISNUMBER(Journal!$G972),"OK","TP1 MISSING"),IF(Journal!$K972="Manual exit",IF(ISNUMBER(Journal!$J972),"OK","MANUAL MISSING"),IF(Journal!$K972="TP1 + Breakeven",IF(ISNUMBER(Journal!$G972),"OK","TP1 MISSING"),IF(Journal!$K972="TP1 + Manual",IF(ISNUMBER(Journal!$G972),IF(ISNUMBER(Journal!$J972),"OK","MANUAL MISSING"),IF(ISNUMBER(Journal!$J972),"TP1 MISSING","TP1 &amp; MANUAL MISSING")),IF(Journal!$K972="Multiple TP",IF(ISNUMBER(Journal!$G972),IF(ISNUMBER(Journal!$H972),"OK","TP2 MISSING"),IF(ISNUMBER(Journal!$H972),"TP1 MISSING","TP1 &amp; TP2 MISSING")),"UNKNOWN OUTCOME")))))))))))))</f>
        <v>0</v>
      </c>
      <c r="K972">
        <f>J972="OK"</f>
        <v>0</v>
      </c>
      <c r="L972">
        <f>IF(ISNUMBER(Journal!$M972),Journal!$M972,0.5)</f>
        <v>0</v>
      </c>
      <c r="M972">
        <f>IF(NOT(K972),"",G972*IF(Journal!$K972="SL",Journal!$F972-Journal!$E972,IF(Journal!$K972="TP",Journal!$G972-Journal!$E972,IF(Journal!$K972="Manual exit",Journal!$J972-Journal!$E972,IF(Journal!$K972="TP1 + Breakeven",L972*(Journal!$G972-Journal!$E972),IF(Journal!$K972="TP1 + Manual",L972*(Journal!$G972-Journal!$E972)+(1-L972)*(Journal!$J972-Journal!$E972),(Journal!$G972+Journal!$H972+IF(ISNUMBER(Journal!$I972),Journal!$I972,0))/IF(ISNUMBER(Journal!$I972),3,2)-Journal!$E972))))))</f>
        <v>0</v>
      </c>
      <c r="N972">
        <f>IF(K972,Journal!$E972+G972*M972,"")</f>
        <v>0</v>
      </c>
      <c r="O972">
        <f>Q971</f>
        <v>0</v>
      </c>
      <c r="P972">
        <f>IF(OR(NOT(A972),I972&lt;&gt;""),"",Journal!$L972)</f>
        <v>0</v>
      </c>
      <c r="Q972">
        <f>O972+IF(K972,V972,0)</f>
        <v>0</v>
      </c>
      <c r="R972">
        <f>IF(P972="","",H972*P972*C972*D972)</f>
        <v>0</v>
      </c>
      <c r="S972">
        <f>IF(K972,M972*P972*C972*D972,"")</f>
        <v>0</v>
      </c>
      <c r="T972">
        <f>IF(K972,-IF(F972&gt;0,F972*Journal!$E972*P972*C972*D972,P972*E972),"")</f>
        <v>0</v>
      </c>
      <c r="U972">
        <f>IF(K972,IF(S972&gt;0,"W",IF(S972&lt;0,"L","B")),"")</f>
        <v>0</v>
      </c>
      <c r="V972">
        <f>IF(K972,S972+T972,"")</f>
        <v>0</v>
      </c>
      <c r="W972">
        <f>IF(K972,V972/O972,"")</f>
        <v>0</v>
      </c>
      <c r="X972">
        <f>IF(K972,M972/H972,"")</f>
        <v>0</v>
      </c>
      <c r="Y972">
        <f>IF(AND(OR(J972="OK",J972="OPEN"),ISNUMBER(Journal!$G972)),G972*(Journal!$G972-Journal!$E972)/H972,"")</f>
        <v>0</v>
      </c>
      <c r="Z972">
        <f>IF(AA972="","",IF(AND(ISNUMBER(Settings!$D$5),ISNUMBER(Settings!$E$5),IF(Settings!$D$5&lt;=Settings!$E$5,AND(AA972&gt;=Settings!$D$5,AA972&lt;Settings!$E$5),OR(AA972&gt;=Settings!$D$5,AA972&lt;Settings!$E$5))),Settings!$A$5,IF(AND(ISNUMBER(Settings!$D$6),ISNUMBER(Settings!$E$6),IF(Settings!$D$6&lt;=Settings!$E$6,AND(AA972&gt;=Settings!$D$6,AA972&lt;Settings!$E$6),OR(AA972&gt;=Settings!$D$6,AA972&lt;Settings!$E$6))),Settings!$A$6,IF(AND(ISNUMBER(Settings!$D$7),ISNUMBER(Settings!$E$7),IF(Settings!$D$7&lt;=Settings!$E$7,AND(AA972&gt;=Settings!$D$7,AA972&lt;Settings!$E$7),OR(AA972&gt;=Settings!$D$7,AA972&lt;Settings!$E$7))),Settings!$A$7,IF(AND(ISNUMBER(Settings!$D$8),ISNUMBER(Settings!$E$8),IF(Settings!$D$8&lt;=Settings!$E$8,AND(AA972&gt;=Settings!$D$8,AA972&lt;Settings!$E$8),OR(AA972&gt;=Settings!$D$8,AA972&lt;Settings!$E$8))),Settings!$A$8,IF(AND(ISNUMBER(Settings!$D$9),ISNUMBER(Settings!$E$9),IF(Settings!$D$9&lt;=Settings!$E$9,AND(AA972&gt;=Settings!$D$9,AA972&lt;Settings!$E$9),OR(AA972&gt;=Settings!$D$9,AA972&lt;Settings!$E$9))),Settings!$A$9,IF(AND(ISNUMBER(Settings!$D$10),ISNUMBER(Settings!$E$10),IF(Settings!$D$10&lt;=Settings!$E$10,AND(AA972&gt;=Settings!$D$10,AA972&lt;Settings!$E$10),OR(AA972&gt;=Settings!$D$10,AA972&lt;Settings!$E$10))),Settings!$A$10,"")))))))</f>
        <v>0</v>
      </c>
      <c r="AA972">
        <f>IF(AND(A972,ISNUMBER(Journal!$B972)),MOD(ROUND(MOD(Journal!$B972,1)*1440,0)-ROUND(Journal!$D$8*60,0),1440),"")</f>
        <v>0</v>
      </c>
      <c r="AB972">
        <f>IF(G972=1,"LONG",IF(G972=-1,"SHORT",""))</f>
        <v>0</v>
      </c>
      <c r="AC972">
        <f>AC971+IF(K972,1,0)</f>
        <v>0</v>
      </c>
      <c r="AD972">
        <f>IF(K972,AC972,"")</f>
        <v>0</v>
      </c>
      <c r="AE972">
        <f>J972="OPEN"</f>
        <v>0</v>
      </c>
      <c r="AF972">
        <f>AND(J972&lt;&gt;"",J972&lt;&gt;"OK",J972&lt;&gt;"OPEN")</f>
        <v>0</v>
      </c>
      <c r="AH972">
        <v>961</v>
      </c>
      <c r="AI972">
        <f>IF(AH972&gt;$AZ$11,"",IF(AH972=0,Journal!$D$3,INDEX($Q$11:$Q$1010,MATCH(AH972,$AD$11:$AD$1010,0))))</f>
        <v>0</v>
      </c>
      <c r="AJ972">
        <v>962</v>
      </c>
      <c r="AK972">
        <f>IF(AJ972&gt;$AZ$11,"",INDEX($P$11:$P$1010,MATCH(AJ972,$AD$11:$AD$1010,0)))</f>
        <v>0</v>
      </c>
    </row>
    <row r="973" spans="1:37">
      <c r="A973">
        <f>COUNTA(Journal!A973:M973)&gt;0</f>
        <v>0</v>
      </c>
      <c r="B973">
        <f>IF(Journal!$C973="",0,IFERROR(MATCH(Journal!$C973,Markets!$A$5:$A$154,0),0))</f>
        <v>0</v>
      </c>
      <c r="C973">
        <f>IF(B973&gt;0,INDEX(Markets!$C$5:$C$154,B973),"")</f>
        <v>0</v>
      </c>
      <c r="D973">
        <f>IF(B973&gt;0,INDEX(Markets!$F$5:$F$154,B973),"")</f>
        <v>0</v>
      </c>
      <c r="E973">
        <f>IF(B973&gt;0,IF(INDEX(Markets!$G$5:$G$154,B973)="",Journal!$D$4,INDEX(Markets!$G$5:$G$154,B973)),"")</f>
        <v>0</v>
      </c>
      <c r="F973">
        <f>IF(B973&gt;0,N(INDEX(Markets!$H$5:$H$154,B973)),0)</f>
        <v>0</v>
      </c>
      <c r="G973">
        <f>IF(Journal!$D973="LONG",1,IF(Journal!$D973="SHORT",-1,0))</f>
        <v>0</v>
      </c>
      <c r="H973">
        <f>IF(AND(ISNUMBER(Journal!$E973),ISNUMBER(Journal!$F973)),ABS(Journal!$E973-Journal!$F973),"")</f>
        <v>0</v>
      </c>
      <c r="I973">
        <f>IF(NOT(A973),"",IF(Journal!$C973="","INSTRUMENT MISSING",IF(B973=0,"UNKNOWN INSTRUMENT",IF(OR(NOT(ISNUMBER(C973)),NOT(ISNUMBER(D973))),"INSTRUMENT SPECS MISSING",IF(OR(C973&lt;=0,D973&lt;=0),"INSTRUMENT SPECS MISSING",IF(NOT(ISNUMBER(Journal!$E973)),"ENTRY MISSING",IF(NOT(ISNUMBER(Journal!$F973)),"SL MISSING",IF(Journal!$F973=Journal!$E973,"SL = ENTRY",IF(G973=0,"DIRECTION MISSING",IF(G973*(Journal!$E973-Journal!$F973)&lt;=0,"SL WRONG SIDE",IF(NOT(AND(ISNUMBER(Journal!$L973),Journal!$L973&gt;0)),IF(TRUE,"LOTS MISSING","RISK MISSING"),"")))))))))))</f>
        <v>0</v>
      </c>
      <c r="J973">
        <f>IF(NOT(A973),"",IF(I973&lt;&gt;"",I973,IF(AND(ISNUMBER(Journal!$G973),G973*(Journal!$G973-Journal!$E973)&lt;=0),"TP1 WRONG SIDE",IF(AND(ISNUMBER(Journal!$H973),G973*(Journal!$H973-Journal!$E973)&lt;=0),"TP2 WRONG SIDE",IF(AND(ISNUMBER(Journal!$I973),G973*(Journal!$I973-Journal!$E973)&lt;=0),"TP3 WRONG SIDE",IF(Journal!$K973="","OPEN",IF(AND(Journal!$M973&lt;&gt;"",OR(NOT(ISNUMBER(Journal!$M973)),Journal!$M973&lt;=0,Journal!$M973&gt;=1)),"TP1 % INVALID",IF(Journal!$K973="SL","OK",IF(Journal!$K973="TP",IF(ISNUMBER(Journal!$G973),"OK","TP1 MISSING"),IF(Journal!$K973="Manual exit",IF(ISNUMBER(Journal!$J973),"OK","MANUAL MISSING"),IF(Journal!$K973="TP1 + Breakeven",IF(ISNUMBER(Journal!$G973),"OK","TP1 MISSING"),IF(Journal!$K973="TP1 + Manual",IF(ISNUMBER(Journal!$G973),IF(ISNUMBER(Journal!$J973),"OK","MANUAL MISSING"),IF(ISNUMBER(Journal!$J973),"TP1 MISSING","TP1 &amp; MANUAL MISSING")),IF(Journal!$K973="Multiple TP",IF(ISNUMBER(Journal!$G973),IF(ISNUMBER(Journal!$H973),"OK","TP2 MISSING"),IF(ISNUMBER(Journal!$H973),"TP1 MISSING","TP1 &amp; TP2 MISSING")),"UNKNOWN OUTCOME")))))))))))))</f>
        <v>0</v>
      </c>
      <c r="K973">
        <f>J973="OK"</f>
        <v>0</v>
      </c>
      <c r="L973">
        <f>IF(ISNUMBER(Journal!$M973),Journal!$M973,0.5)</f>
        <v>0</v>
      </c>
      <c r="M973">
        <f>IF(NOT(K973),"",G973*IF(Journal!$K973="SL",Journal!$F973-Journal!$E973,IF(Journal!$K973="TP",Journal!$G973-Journal!$E973,IF(Journal!$K973="Manual exit",Journal!$J973-Journal!$E973,IF(Journal!$K973="TP1 + Breakeven",L973*(Journal!$G973-Journal!$E973),IF(Journal!$K973="TP1 + Manual",L973*(Journal!$G973-Journal!$E973)+(1-L973)*(Journal!$J973-Journal!$E973),(Journal!$G973+Journal!$H973+IF(ISNUMBER(Journal!$I973),Journal!$I973,0))/IF(ISNUMBER(Journal!$I973),3,2)-Journal!$E973))))))</f>
        <v>0</v>
      </c>
      <c r="N973">
        <f>IF(K973,Journal!$E973+G973*M973,"")</f>
        <v>0</v>
      </c>
      <c r="O973">
        <f>Q972</f>
        <v>0</v>
      </c>
      <c r="P973">
        <f>IF(OR(NOT(A973),I973&lt;&gt;""),"",Journal!$L973)</f>
        <v>0</v>
      </c>
      <c r="Q973">
        <f>O973+IF(K973,V973,0)</f>
        <v>0</v>
      </c>
      <c r="R973">
        <f>IF(P973="","",H973*P973*C973*D973)</f>
        <v>0</v>
      </c>
      <c r="S973">
        <f>IF(K973,M973*P973*C973*D973,"")</f>
        <v>0</v>
      </c>
      <c r="T973">
        <f>IF(K973,-IF(F973&gt;0,F973*Journal!$E973*P973*C973*D973,P973*E973),"")</f>
        <v>0</v>
      </c>
      <c r="U973">
        <f>IF(K973,IF(S973&gt;0,"W",IF(S973&lt;0,"L","B")),"")</f>
        <v>0</v>
      </c>
      <c r="V973">
        <f>IF(K973,S973+T973,"")</f>
        <v>0</v>
      </c>
      <c r="W973">
        <f>IF(K973,V973/O973,"")</f>
        <v>0</v>
      </c>
      <c r="X973">
        <f>IF(K973,M973/H973,"")</f>
        <v>0</v>
      </c>
      <c r="Y973">
        <f>IF(AND(OR(J973="OK",J973="OPEN"),ISNUMBER(Journal!$G973)),G973*(Journal!$G973-Journal!$E973)/H973,"")</f>
        <v>0</v>
      </c>
      <c r="Z973">
        <f>IF(AA973="","",IF(AND(ISNUMBER(Settings!$D$5),ISNUMBER(Settings!$E$5),IF(Settings!$D$5&lt;=Settings!$E$5,AND(AA973&gt;=Settings!$D$5,AA973&lt;Settings!$E$5),OR(AA973&gt;=Settings!$D$5,AA973&lt;Settings!$E$5))),Settings!$A$5,IF(AND(ISNUMBER(Settings!$D$6),ISNUMBER(Settings!$E$6),IF(Settings!$D$6&lt;=Settings!$E$6,AND(AA973&gt;=Settings!$D$6,AA973&lt;Settings!$E$6),OR(AA973&gt;=Settings!$D$6,AA973&lt;Settings!$E$6))),Settings!$A$6,IF(AND(ISNUMBER(Settings!$D$7),ISNUMBER(Settings!$E$7),IF(Settings!$D$7&lt;=Settings!$E$7,AND(AA973&gt;=Settings!$D$7,AA973&lt;Settings!$E$7),OR(AA973&gt;=Settings!$D$7,AA973&lt;Settings!$E$7))),Settings!$A$7,IF(AND(ISNUMBER(Settings!$D$8),ISNUMBER(Settings!$E$8),IF(Settings!$D$8&lt;=Settings!$E$8,AND(AA973&gt;=Settings!$D$8,AA973&lt;Settings!$E$8),OR(AA973&gt;=Settings!$D$8,AA973&lt;Settings!$E$8))),Settings!$A$8,IF(AND(ISNUMBER(Settings!$D$9),ISNUMBER(Settings!$E$9),IF(Settings!$D$9&lt;=Settings!$E$9,AND(AA973&gt;=Settings!$D$9,AA973&lt;Settings!$E$9),OR(AA973&gt;=Settings!$D$9,AA973&lt;Settings!$E$9))),Settings!$A$9,IF(AND(ISNUMBER(Settings!$D$10),ISNUMBER(Settings!$E$10),IF(Settings!$D$10&lt;=Settings!$E$10,AND(AA973&gt;=Settings!$D$10,AA973&lt;Settings!$E$10),OR(AA973&gt;=Settings!$D$10,AA973&lt;Settings!$E$10))),Settings!$A$10,"")))))))</f>
        <v>0</v>
      </c>
      <c r="AA973">
        <f>IF(AND(A973,ISNUMBER(Journal!$B973)),MOD(ROUND(MOD(Journal!$B973,1)*1440,0)-ROUND(Journal!$D$8*60,0),1440),"")</f>
        <v>0</v>
      </c>
      <c r="AB973">
        <f>IF(G973=1,"LONG",IF(G973=-1,"SHORT",""))</f>
        <v>0</v>
      </c>
      <c r="AC973">
        <f>AC972+IF(K973,1,0)</f>
        <v>0</v>
      </c>
      <c r="AD973">
        <f>IF(K973,AC973,"")</f>
        <v>0</v>
      </c>
      <c r="AE973">
        <f>J973="OPEN"</f>
        <v>0</v>
      </c>
      <c r="AF973">
        <f>AND(J973&lt;&gt;"",J973&lt;&gt;"OK",J973&lt;&gt;"OPEN")</f>
        <v>0</v>
      </c>
      <c r="AH973">
        <v>962</v>
      </c>
      <c r="AI973">
        <f>IF(AH973&gt;$AZ$11,"",IF(AH973=0,Journal!$D$3,INDEX($Q$11:$Q$1010,MATCH(AH973,$AD$11:$AD$1010,0))))</f>
        <v>0</v>
      </c>
      <c r="AJ973">
        <v>963</v>
      </c>
      <c r="AK973">
        <f>IF(AJ973&gt;$AZ$11,"",INDEX($P$11:$P$1010,MATCH(AJ973,$AD$11:$AD$1010,0)))</f>
        <v>0</v>
      </c>
    </row>
    <row r="974" spans="1:37">
      <c r="A974">
        <f>COUNTA(Journal!A974:M974)&gt;0</f>
        <v>0</v>
      </c>
      <c r="B974">
        <f>IF(Journal!$C974="",0,IFERROR(MATCH(Journal!$C974,Markets!$A$5:$A$154,0),0))</f>
        <v>0</v>
      </c>
      <c r="C974">
        <f>IF(B974&gt;0,INDEX(Markets!$C$5:$C$154,B974),"")</f>
        <v>0</v>
      </c>
      <c r="D974">
        <f>IF(B974&gt;0,INDEX(Markets!$F$5:$F$154,B974),"")</f>
        <v>0</v>
      </c>
      <c r="E974">
        <f>IF(B974&gt;0,IF(INDEX(Markets!$G$5:$G$154,B974)="",Journal!$D$4,INDEX(Markets!$G$5:$G$154,B974)),"")</f>
        <v>0</v>
      </c>
      <c r="F974">
        <f>IF(B974&gt;0,N(INDEX(Markets!$H$5:$H$154,B974)),0)</f>
        <v>0</v>
      </c>
      <c r="G974">
        <f>IF(Journal!$D974="LONG",1,IF(Journal!$D974="SHORT",-1,0))</f>
        <v>0</v>
      </c>
      <c r="H974">
        <f>IF(AND(ISNUMBER(Journal!$E974),ISNUMBER(Journal!$F974)),ABS(Journal!$E974-Journal!$F974),"")</f>
        <v>0</v>
      </c>
      <c r="I974">
        <f>IF(NOT(A974),"",IF(Journal!$C974="","INSTRUMENT MISSING",IF(B974=0,"UNKNOWN INSTRUMENT",IF(OR(NOT(ISNUMBER(C974)),NOT(ISNUMBER(D974))),"INSTRUMENT SPECS MISSING",IF(OR(C974&lt;=0,D974&lt;=0),"INSTRUMENT SPECS MISSING",IF(NOT(ISNUMBER(Journal!$E974)),"ENTRY MISSING",IF(NOT(ISNUMBER(Journal!$F974)),"SL MISSING",IF(Journal!$F974=Journal!$E974,"SL = ENTRY",IF(G974=0,"DIRECTION MISSING",IF(G974*(Journal!$E974-Journal!$F974)&lt;=0,"SL WRONG SIDE",IF(NOT(AND(ISNUMBER(Journal!$L974),Journal!$L974&gt;0)),IF(TRUE,"LOTS MISSING","RISK MISSING"),"")))))))))))</f>
        <v>0</v>
      </c>
      <c r="J974">
        <f>IF(NOT(A974),"",IF(I974&lt;&gt;"",I974,IF(AND(ISNUMBER(Journal!$G974),G974*(Journal!$G974-Journal!$E974)&lt;=0),"TP1 WRONG SIDE",IF(AND(ISNUMBER(Journal!$H974),G974*(Journal!$H974-Journal!$E974)&lt;=0),"TP2 WRONG SIDE",IF(AND(ISNUMBER(Journal!$I974),G974*(Journal!$I974-Journal!$E974)&lt;=0),"TP3 WRONG SIDE",IF(Journal!$K974="","OPEN",IF(AND(Journal!$M974&lt;&gt;"",OR(NOT(ISNUMBER(Journal!$M974)),Journal!$M974&lt;=0,Journal!$M974&gt;=1)),"TP1 % INVALID",IF(Journal!$K974="SL","OK",IF(Journal!$K974="TP",IF(ISNUMBER(Journal!$G974),"OK","TP1 MISSING"),IF(Journal!$K974="Manual exit",IF(ISNUMBER(Journal!$J974),"OK","MANUAL MISSING"),IF(Journal!$K974="TP1 + Breakeven",IF(ISNUMBER(Journal!$G974),"OK","TP1 MISSING"),IF(Journal!$K974="TP1 + Manual",IF(ISNUMBER(Journal!$G974),IF(ISNUMBER(Journal!$J974),"OK","MANUAL MISSING"),IF(ISNUMBER(Journal!$J974),"TP1 MISSING","TP1 &amp; MANUAL MISSING")),IF(Journal!$K974="Multiple TP",IF(ISNUMBER(Journal!$G974),IF(ISNUMBER(Journal!$H974),"OK","TP2 MISSING"),IF(ISNUMBER(Journal!$H974),"TP1 MISSING","TP1 &amp; TP2 MISSING")),"UNKNOWN OUTCOME")))))))))))))</f>
        <v>0</v>
      </c>
      <c r="K974">
        <f>J974="OK"</f>
        <v>0</v>
      </c>
      <c r="L974">
        <f>IF(ISNUMBER(Journal!$M974),Journal!$M974,0.5)</f>
        <v>0</v>
      </c>
      <c r="M974">
        <f>IF(NOT(K974),"",G974*IF(Journal!$K974="SL",Journal!$F974-Journal!$E974,IF(Journal!$K974="TP",Journal!$G974-Journal!$E974,IF(Journal!$K974="Manual exit",Journal!$J974-Journal!$E974,IF(Journal!$K974="TP1 + Breakeven",L974*(Journal!$G974-Journal!$E974),IF(Journal!$K974="TP1 + Manual",L974*(Journal!$G974-Journal!$E974)+(1-L974)*(Journal!$J974-Journal!$E974),(Journal!$G974+Journal!$H974+IF(ISNUMBER(Journal!$I974),Journal!$I974,0))/IF(ISNUMBER(Journal!$I974),3,2)-Journal!$E974))))))</f>
        <v>0</v>
      </c>
      <c r="N974">
        <f>IF(K974,Journal!$E974+G974*M974,"")</f>
        <v>0</v>
      </c>
      <c r="O974">
        <f>Q973</f>
        <v>0</v>
      </c>
      <c r="P974">
        <f>IF(OR(NOT(A974),I974&lt;&gt;""),"",Journal!$L974)</f>
        <v>0</v>
      </c>
      <c r="Q974">
        <f>O974+IF(K974,V974,0)</f>
        <v>0</v>
      </c>
      <c r="R974">
        <f>IF(P974="","",H974*P974*C974*D974)</f>
        <v>0</v>
      </c>
      <c r="S974">
        <f>IF(K974,M974*P974*C974*D974,"")</f>
        <v>0</v>
      </c>
      <c r="T974">
        <f>IF(K974,-IF(F974&gt;0,F974*Journal!$E974*P974*C974*D974,P974*E974),"")</f>
        <v>0</v>
      </c>
      <c r="U974">
        <f>IF(K974,IF(S974&gt;0,"W",IF(S974&lt;0,"L","B")),"")</f>
        <v>0</v>
      </c>
      <c r="V974">
        <f>IF(K974,S974+T974,"")</f>
        <v>0</v>
      </c>
      <c r="W974">
        <f>IF(K974,V974/O974,"")</f>
        <v>0</v>
      </c>
      <c r="X974">
        <f>IF(K974,M974/H974,"")</f>
        <v>0</v>
      </c>
      <c r="Y974">
        <f>IF(AND(OR(J974="OK",J974="OPEN"),ISNUMBER(Journal!$G974)),G974*(Journal!$G974-Journal!$E974)/H974,"")</f>
        <v>0</v>
      </c>
      <c r="Z974">
        <f>IF(AA974="","",IF(AND(ISNUMBER(Settings!$D$5),ISNUMBER(Settings!$E$5),IF(Settings!$D$5&lt;=Settings!$E$5,AND(AA974&gt;=Settings!$D$5,AA974&lt;Settings!$E$5),OR(AA974&gt;=Settings!$D$5,AA974&lt;Settings!$E$5))),Settings!$A$5,IF(AND(ISNUMBER(Settings!$D$6),ISNUMBER(Settings!$E$6),IF(Settings!$D$6&lt;=Settings!$E$6,AND(AA974&gt;=Settings!$D$6,AA974&lt;Settings!$E$6),OR(AA974&gt;=Settings!$D$6,AA974&lt;Settings!$E$6))),Settings!$A$6,IF(AND(ISNUMBER(Settings!$D$7),ISNUMBER(Settings!$E$7),IF(Settings!$D$7&lt;=Settings!$E$7,AND(AA974&gt;=Settings!$D$7,AA974&lt;Settings!$E$7),OR(AA974&gt;=Settings!$D$7,AA974&lt;Settings!$E$7))),Settings!$A$7,IF(AND(ISNUMBER(Settings!$D$8),ISNUMBER(Settings!$E$8),IF(Settings!$D$8&lt;=Settings!$E$8,AND(AA974&gt;=Settings!$D$8,AA974&lt;Settings!$E$8),OR(AA974&gt;=Settings!$D$8,AA974&lt;Settings!$E$8))),Settings!$A$8,IF(AND(ISNUMBER(Settings!$D$9),ISNUMBER(Settings!$E$9),IF(Settings!$D$9&lt;=Settings!$E$9,AND(AA974&gt;=Settings!$D$9,AA974&lt;Settings!$E$9),OR(AA974&gt;=Settings!$D$9,AA974&lt;Settings!$E$9))),Settings!$A$9,IF(AND(ISNUMBER(Settings!$D$10),ISNUMBER(Settings!$E$10),IF(Settings!$D$10&lt;=Settings!$E$10,AND(AA974&gt;=Settings!$D$10,AA974&lt;Settings!$E$10),OR(AA974&gt;=Settings!$D$10,AA974&lt;Settings!$E$10))),Settings!$A$10,"")))))))</f>
        <v>0</v>
      </c>
      <c r="AA974">
        <f>IF(AND(A974,ISNUMBER(Journal!$B974)),MOD(ROUND(MOD(Journal!$B974,1)*1440,0)-ROUND(Journal!$D$8*60,0),1440),"")</f>
        <v>0</v>
      </c>
      <c r="AB974">
        <f>IF(G974=1,"LONG",IF(G974=-1,"SHORT",""))</f>
        <v>0</v>
      </c>
      <c r="AC974">
        <f>AC973+IF(K974,1,0)</f>
        <v>0</v>
      </c>
      <c r="AD974">
        <f>IF(K974,AC974,"")</f>
        <v>0</v>
      </c>
      <c r="AE974">
        <f>J974="OPEN"</f>
        <v>0</v>
      </c>
      <c r="AF974">
        <f>AND(J974&lt;&gt;"",J974&lt;&gt;"OK",J974&lt;&gt;"OPEN")</f>
        <v>0</v>
      </c>
      <c r="AH974">
        <v>963</v>
      </c>
      <c r="AI974">
        <f>IF(AH974&gt;$AZ$11,"",IF(AH974=0,Journal!$D$3,INDEX($Q$11:$Q$1010,MATCH(AH974,$AD$11:$AD$1010,0))))</f>
        <v>0</v>
      </c>
      <c r="AJ974">
        <v>964</v>
      </c>
      <c r="AK974">
        <f>IF(AJ974&gt;$AZ$11,"",INDEX($P$11:$P$1010,MATCH(AJ974,$AD$11:$AD$1010,0)))</f>
        <v>0</v>
      </c>
    </row>
    <row r="975" spans="1:37">
      <c r="A975">
        <f>COUNTA(Journal!A975:M975)&gt;0</f>
        <v>0</v>
      </c>
      <c r="B975">
        <f>IF(Journal!$C975="",0,IFERROR(MATCH(Journal!$C975,Markets!$A$5:$A$154,0),0))</f>
        <v>0</v>
      </c>
      <c r="C975">
        <f>IF(B975&gt;0,INDEX(Markets!$C$5:$C$154,B975),"")</f>
        <v>0</v>
      </c>
      <c r="D975">
        <f>IF(B975&gt;0,INDEX(Markets!$F$5:$F$154,B975),"")</f>
        <v>0</v>
      </c>
      <c r="E975">
        <f>IF(B975&gt;0,IF(INDEX(Markets!$G$5:$G$154,B975)="",Journal!$D$4,INDEX(Markets!$G$5:$G$154,B975)),"")</f>
        <v>0</v>
      </c>
      <c r="F975">
        <f>IF(B975&gt;0,N(INDEX(Markets!$H$5:$H$154,B975)),0)</f>
        <v>0</v>
      </c>
      <c r="G975">
        <f>IF(Journal!$D975="LONG",1,IF(Journal!$D975="SHORT",-1,0))</f>
        <v>0</v>
      </c>
      <c r="H975">
        <f>IF(AND(ISNUMBER(Journal!$E975),ISNUMBER(Journal!$F975)),ABS(Journal!$E975-Journal!$F975),"")</f>
        <v>0</v>
      </c>
      <c r="I975">
        <f>IF(NOT(A975),"",IF(Journal!$C975="","INSTRUMENT MISSING",IF(B975=0,"UNKNOWN INSTRUMENT",IF(OR(NOT(ISNUMBER(C975)),NOT(ISNUMBER(D975))),"INSTRUMENT SPECS MISSING",IF(OR(C975&lt;=0,D975&lt;=0),"INSTRUMENT SPECS MISSING",IF(NOT(ISNUMBER(Journal!$E975)),"ENTRY MISSING",IF(NOT(ISNUMBER(Journal!$F975)),"SL MISSING",IF(Journal!$F975=Journal!$E975,"SL = ENTRY",IF(G975=0,"DIRECTION MISSING",IF(G975*(Journal!$E975-Journal!$F975)&lt;=0,"SL WRONG SIDE",IF(NOT(AND(ISNUMBER(Journal!$L975),Journal!$L975&gt;0)),IF(TRUE,"LOTS MISSING","RISK MISSING"),"")))))))))))</f>
        <v>0</v>
      </c>
      <c r="J975">
        <f>IF(NOT(A975),"",IF(I975&lt;&gt;"",I975,IF(AND(ISNUMBER(Journal!$G975),G975*(Journal!$G975-Journal!$E975)&lt;=0),"TP1 WRONG SIDE",IF(AND(ISNUMBER(Journal!$H975),G975*(Journal!$H975-Journal!$E975)&lt;=0),"TP2 WRONG SIDE",IF(AND(ISNUMBER(Journal!$I975),G975*(Journal!$I975-Journal!$E975)&lt;=0),"TP3 WRONG SIDE",IF(Journal!$K975="","OPEN",IF(AND(Journal!$M975&lt;&gt;"",OR(NOT(ISNUMBER(Journal!$M975)),Journal!$M975&lt;=0,Journal!$M975&gt;=1)),"TP1 % INVALID",IF(Journal!$K975="SL","OK",IF(Journal!$K975="TP",IF(ISNUMBER(Journal!$G975),"OK","TP1 MISSING"),IF(Journal!$K975="Manual exit",IF(ISNUMBER(Journal!$J975),"OK","MANUAL MISSING"),IF(Journal!$K975="TP1 + Breakeven",IF(ISNUMBER(Journal!$G975),"OK","TP1 MISSING"),IF(Journal!$K975="TP1 + Manual",IF(ISNUMBER(Journal!$G975),IF(ISNUMBER(Journal!$J975),"OK","MANUAL MISSING"),IF(ISNUMBER(Journal!$J975),"TP1 MISSING","TP1 &amp; MANUAL MISSING")),IF(Journal!$K975="Multiple TP",IF(ISNUMBER(Journal!$G975),IF(ISNUMBER(Journal!$H975),"OK","TP2 MISSING"),IF(ISNUMBER(Journal!$H975),"TP1 MISSING","TP1 &amp; TP2 MISSING")),"UNKNOWN OUTCOME")))))))))))))</f>
        <v>0</v>
      </c>
      <c r="K975">
        <f>J975="OK"</f>
        <v>0</v>
      </c>
      <c r="L975">
        <f>IF(ISNUMBER(Journal!$M975),Journal!$M975,0.5)</f>
        <v>0</v>
      </c>
      <c r="M975">
        <f>IF(NOT(K975),"",G975*IF(Journal!$K975="SL",Journal!$F975-Journal!$E975,IF(Journal!$K975="TP",Journal!$G975-Journal!$E975,IF(Journal!$K975="Manual exit",Journal!$J975-Journal!$E975,IF(Journal!$K975="TP1 + Breakeven",L975*(Journal!$G975-Journal!$E975),IF(Journal!$K975="TP1 + Manual",L975*(Journal!$G975-Journal!$E975)+(1-L975)*(Journal!$J975-Journal!$E975),(Journal!$G975+Journal!$H975+IF(ISNUMBER(Journal!$I975),Journal!$I975,0))/IF(ISNUMBER(Journal!$I975),3,2)-Journal!$E975))))))</f>
        <v>0</v>
      </c>
      <c r="N975">
        <f>IF(K975,Journal!$E975+G975*M975,"")</f>
        <v>0</v>
      </c>
      <c r="O975">
        <f>Q974</f>
        <v>0</v>
      </c>
      <c r="P975">
        <f>IF(OR(NOT(A975),I975&lt;&gt;""),"",Journal!$L975)</f>
        <v>0</v>
      </c>
      <c r="Q975">
        <f>O975+IF(K975,V975,0)</f>
        <v>0</v>
      </c>
      <c r="R975">
        <f>IF(P975="","",H975*P975*C975*D975)</f>
        <v>0</v>
      </c>
      <c r="S975">
        <f>IF(K975,M975*P975*C975*D975,"")</f>
        <v>0</v>
      </c>
      <c r="T975">
        <f>IF(K975,-IF(F975&gt;0,F975*Journal!$E975*P975*C975*D975,P975*E975),"")</f>
        <v>0</v>
      </c>
      <c r="U975">
        <f>IF(K975,IF(S975&gt;0,"W",IF(S975&lt;0,"L","B")),"")</f>
        <v>0</v>
      </c>
      <c r="V975">
        <f>IF(K975,S975+T975,"")</f>
        <v>0</v>
      </c>
      <c r="W975">
        <f>IF(K975,V975/O975,"")</f>
        <v>0</v>
      </c>
      <c r="X975">
        <f>IF(K975,M975/H975,"")</f>
        <v>0</v>
      </c>
      <c r="Y975">
        <f>IF(AND(OR(J975="OK",J975="OPEN"),ISNUMBER(Journal!$G975)),G975*(Journal!$G975-Journal!$E975)/H975,"")</f>
        <v>0</v>
      </c>
      <c r="Z975">
        <f>IF(AA975="","",IF(AND(ISNUMBER(Settings!$D$5),ISNUMBER(Settings!$E$5),IF(Settings!$D$5&lt;=Settings!$E$5,AND(AA975&gt;=Settings!$D$5,AA975&lt;Settings!$E$5),OR(AA975&gt;=Settings!$D$5,AA975&lt;Settings!$E$5))),Settings!$A$5,IF(AND(ISNUMBER(Settings!$D$6),ISNUMBER(Settings!$E$6),IF(Settings!$D$6&lt;=Settings!$E$6,AND(AA975&gt;=Settings!$D$6,AA975&lt;Settings!$E$6),OR(AA975&gt;=Settings!$D$6,AA975&lt;Settings!$E$6))),Settings!$A$6,IF(AND(ISNUMBER(Settings!$D$7),ISNUMBER(Settings!$E$7),IF(Settings!$D$7&lt;=Settings!$E$7,AND(AA975&gt;=Settings!$D$7,AA975&lt;Settings!$E$7),OR(AA975&gt;=Settings!$D$7,AA975&lt;Settings!$E$7))),Settings!$A$7,IF(AND(ISNUMBER(Settings!$D$8),ISNUMBER(Settings!$E$8),IF(Settings!$D$8&lt;=Settings!$E$8,AND(AA975&gt;=Settings!$D$8,AA975&lt;Settings!$E$8),OR(AA975&gt;=Settings!$D$8,AA975&lt;Settings!$E$8))),Settings!$A$8,IF(AND(ISNUMBER(Settings!$D$9),ISNUMBER(Settings!$E$9),IF(Settings!$D$9&lt;=Settings!$E$9,AND(AA975&gt;=Settings!$D$9,AA975&lt;Settings!$E$9),OR(AA975&gt;=Settings!$D$9,AA975&lt;Settings!$E$9))),Settings!$A$9,IF(AND(ISNUMBER(Settings!$D$10),ISNUMBER(Settings!$E$10),IF(Settings!$D$10&lt;=Settings!$E$10,AND(AA975&gt;=Settings!$D$10,AA975&lt;Settings!$E$10),OR(AA975&gt;=Settings!$D$10,AA975&lt;Settings!$E$10))),Settings!$A$10,"")))))))</f>
        <v>0</v>
      </c>
      <c r="AA975">
        <f>IF(AND(A975,ISNUMBER(Journal!$B975)),MOD(ROUND(MOD(Journal!$B975,1)*1440,0)-ROUND(Journal!$D$8*60,0),1440),"")</f>
        <v>0</v>
      </c>
      <c r="AB975">
        <f>IF(G975=1,"LONG",IF(G975=-1,"SHORT",""))</f>
        <v>0</v>
      </c>
      <c r="AC975">
        <f>AC974+IF(K975,1,0)</f>
        <v>0</v>
      </c>
      <c r="AD975">
        <f>IF(K975,AC975,"")</f>
        <v>0</v>
      </c>
      <c r="AE975">
        <f>J975="OPEN"</f>
        <v>0</v>
      </c>
      <c r="AF975">
        <f>AND(J975&lt;&gt;"",J975&lt;&gt;"OK",J975&lt;&gt;"OPEN")</f>
        <v>0</v>
      </c>
      <c r="AH975">
        <v>964</v>
      </c>
      <c r="AI975">
        <f>IF(AH975&gt;$AZ$11,"",IF(AH975=0,Journal!$D$3,INDEX($Q$11:$Q$1010,MATCH(AH975,$AD$11:$AD$1010,0))))</f>
        <v>0</v>
      </c>
      <c r="AJ975">
        <v>965</v>
      </c>
      <c r="AK975">
        <f>IF(AJ975&gt;$AZ$11,"",INDEX($P$11:$P$1010,MATCH(AJ975,$AD$11:$AD$1010,0)))</f>
        <v>0</v>
      </c>
    </row>
    <row r="976" spans="1:37">
      <c r="A976">
        <f>COUNTA(Journal!A976:M976)&gt;0</f>
        <v>0</v>
      </c>
      <c r="B976">
        <f>IF(Journal!$C976="",0,IFERROR(MATCH(Journal!$C976,Markets!$A$5:$A$154,0),0))</f>
        <v>0</v>
      </c>
      <c r="C976">
        <f>IF(B976&gt;0,INDEX(Markets!$C$5:$C$154,B976),"")</f>
        <v>0</v>
      </c>
      <c r="D976">
        <f>IF(B976&gt;0,INDEX(Markets!$F$5:$F$154,B976),"")</f>
        <v>0</v>
      </c>
      <c r="E976">
        <f>IF(B976&gt;0,IF(INDEX(Markets!$G$5:$G$154,B976)="",Journal!$D$4,INDEX(Markets!$G$5:$G$154,B976)),"")</f>
        <v>0</v>
      </c>
      <c r="F976">
        <f>IF(B976&gt;0,N(INDEX(Markets!$H$5:$H$154,B976)),0)</f>
        <v>0</v>
      </c>
      <c r="G976">
        <f>IF(Journal!$D976="LONG",1,IF(Journal!$D976="SHORT",-1,0))</f>
        <v>0</v>
      </c>
      <c r="H976">
        <f>IF(AND(ISNUMBER(Journal!$E976),ISNUMBER(Journal!$F976)),ABS(Journal!$E976-Journal!$F976),"")</f>
        <v>0</v>
      </c>
      <c r="I976">
        <f>IF(NOT(A976),"",IF(Journal!$C976="","INSTRUMENT MISSING",IF(B976=0,"UNKNOWN INSTRUMENT",IF(OR(NOT(ISNUMBER(C976)),NOT(ISNUMBER(D976))),"INSTRUMENT SPECS MISSING",IF(OR(C976&lt;=0,D976&lt;=0),"INSTRUMENT SPECS MISSING",IF(NOT(ISNUMBER(Journal!$E976)),"ENTRY MISSING",IF(NOT(ISNUMBER(Journal!$F976)),"SL MISSING",IF(Journal!$F976=Journal!$E976,"SL = ENTRY",IF(G976=0,"DIRECTION MISSING",IF(G976*(Journal!$E976-Journal!$F976)&lt;=0,"SL WRONG SIDE",IF(NOT(AND(ISNUMBER(Journal!$L976),Journal!$L976&gt;0)),IF(TRUE,"LOTS MISSING","RISK MISSING"),"")))))))))))</f>
        <v>0</v>
      </c>
      <c r="J976">
        <f>IF(NOT(A976),"",IF(I976&lt;&gt;"",I976,IF(AND(ISNUMBER(Journal!$G976),G976*(Journal!$G976-Journal!$E976)&lt;=0),"TP1 WRONG SIDE",IF(AND(ISNUMBER(Journal!$H976),G976*(Journal!$H976-Journal!$E976)&lt;=0),"TP2 WRONG SIDE",IF(AND(ISNUMBER(Journal!$I976),G976*(Journal!$I976-Journal!$E976)&lt;=0),"TP3 WRONG SIDE",IF(Journal!$K976="","OPEN",IF(AND(Journal!$M976&lt;&gt;"",OR(NOT(ISNUMBER(Journal!$M976)),Journal!$M976&lt;=0,Journal!$M976&gt;=1)),"TP1 % INVALID",IF(Journal!$K976="SL","OK",IF(Journal!$K976="TP",IF(ISNUMBER(Journal!$G976),"OK","TP1 MISSING"),IF(Journal!$K976="Manual exit",IF(ISNUMBER(Journal!$J976),"OK","MANUAL MISSING"),IF(Journal!$K976="TP1 + Breakeven",IF(ISNUMBER(Journal!$G976),"OK","TP1 MISSING"),IF(Journal!$K976="TP1 + Manual",IF(ISNUMBER(Journal!$G976),IF(ISNUMBER(Journal!$J976),"OK","MANUAL MISSING"),IF(ISNUMBER(Journal!$J976),"TP1 MISSING","TP1 &amp; MANUAL MISSING")),IF(Journal!$K976="Multiple TP",IF(ISNUMBER(Journal!$G976),IF(ISNUMBER(Journal!$H976),"OK","TP2 MISSING"),IF(ISNUMBER(Journal!$H976),"TP1 MISSING","TP1 &amp; TP2 MISSING")),"UNKNOWN OUTCOME")))))))))))))</f>
        <v>0</v>
      </c>
      <c r="K976">
        <f>J976="OK"</f>
        <v>0</v>
      </c>
      <c r="L976">
        <f>IF(ISNUMBER(Journal!$M976),Journal!$M976,0.5)</f>
        <v>0</v>
      </c>
      <c r="M976">
        <f>IF(NOT(K976),"",G976*IF(Journal!$K976="SL",Journal!$F976-Journal!$E976,IF(Journal!$K976="TP",Journal!$G976-Journal!$E976,IF(Journal!$K976="Manual exit",Journal!$J976-Journal!$E976,IF(Journal!$K976="TP1 + Breakeven",L976*(Journal!$G976-Journal!$E976),IF(Journal!$K976="TP1 + Manual",L976*(Journal!$G976-Journal!$E976)+(1-L976)*(Journal!$J976-Journal!$E976),(Journal!$G976+Journal!$H976+IF(ISNUMBER(Journal!$I976),Journal!$I976,0))/IF(ISNUMBER(Journal!$I976),3,2)-Journal!$E976))))))</f>
        <v>0</v>
      </c>
      <c r="N976">
        <f>IF(K976,Journal!$E976+G976*M976,"")</f>
        <v>0</v>
      </c>
      <c r="O976">
        <f>Q975</f>
        <v>0</v>
      </c>
      <c r="P976">
        <f>IF(OR(NOT(A976),I976&lt;&gt;""),"",Journal!$L976)</f>
        <v>0</v>
      </c>
      <c r="Q976">
        <f>O976+IF(K976,V976,0)</f>
        <v>0</v>
      </c>
      <c r="R976">
        <f>IF(P976="","",H976*P976*C976*D976)</f>
        <v>0</v>
      </c>
      <c r="S976">
        <f>IF(K976,M976*P976*C976*D976,"")</f>
        <v>0</v>
      </c>
      <c r="T976">
        <f>IF(K976,-IF(F976&gt;0,F976*Journal!$E976*P976*C976*D976,P976*E976),"")</f>
        <v>0</v>
      </c>
      <c r="U976">
        <f>IF(K976,IF(S976&gt;0,"W",IF(S976&lt;0,"L","B")),"")</f>
        <v>0</v>
      </c>
      <c r="V976">
        <f>IF(K976,S976+T976,"")</f>
        <v>0</v>
      </c>
      <c r="W976">
        <f>IF(K976,V976/O976,"")</f>
        <v>0</v>
      </c>
      <c r="X976">
        <f>IF(K976,M976/H976,"")</f>
        <v>0</v>
      </c>
      <c r="Y976">
        <f>IF(AND(OR(J976="OK",J976="OPEN"),ISNUMBER(Journal!$G976)),G976*(Journal!$G976-Journal!$E976)/H976,"")</f>
        <v>0</v>
      </c>
      <c r="Z976">
        <f>IF(AA976="","",IF(AND(ISNUMBER(Settings!$D$5),ISNUMBER(Settings!$E$5),IF(Settings!$D$5&lt;=Settings!$E$5,AND(AA976&gt;=Settings!$D$5,AA976&lt;Settings!$E$5),OR(AA976&gt;=Settings!$D$5,AA976&lt;Settings!$E$5))),Settings!$A$5,IF(AND(ISNUMBER(Settings!$D$6),ISNUMBER(Settings!$E$6),IF(Settings!$D$6&lt;=Settings!$E$6,AND(AA976&gt;=Settings!$D$6,AA976&lt;Settings!$E$6),OR(AA976&gt;=Settings!$D$6,AA976&lt;Settings!$E$6))),Settings!$A$6,IF(AND(ISNUMBER(Settings!$D$7),ISNUMBER(Settings!$E$7),IF(Settings!$D$7&lt;=Settings!$E$7,AND(AA976&gt;=Settings!$D$7,AA976&lt;Settings!$E$7),OR(AA976&gt;=Settings!$D$7,AA976&lt;Settings!$E$7))),Settings!$A$7,IF(AND(ISNUMBER(Settings!$D$8),ISNUMBER(Settings!$E$8),IF(Settings!$D$8&lt;=Settings!$E$8,AND(AA976&gt;=Settings!$D$8,AA976&lt;Settings!$E$8),OR(AA976&gt;=Settings!$D$8,AA976&lt;Settings!$E$8))),Settings!$A$8,IF(AND(ISNUMBER(Settings!$D$9),ISNUMBER(Settings!$E$9),IF(Settings!$D$9&lt;=Settings!$E$9,AND(AA976&gt;=Settings!$D$9,AA976&lt;Settings!$E$9),OR(AA976&gt;=Settings!$D$9,AA976&lt;Settings!$E$9))),Settings!$A$9,IF(AND(ISNUMBER(Settings!$D$10),ISNUMBER(Settings!$E$10),IF(Settings!$D$10&lt;=Settings!$E$10,AND(AA976&gt;=Settings!$D$10,AA976&lt;Settings!$E$10),OR(AA976&gt;=Settings!$D$10,AA976&lt;Settings!$E$10))),Settings!$A$10,"")))))))</f>
        <v>0</v>
      </c>
      <c r="AA976">
        <f>IF(AND(A976,ISNUMBER(Journal!$B976)),MOD(ROUND(MOD(Journal!$B976,1)*1440,0)-ROUND(Journal!$D$8*60,0),1440),"")</f>
        <v>0</v>
      </c>
      <c r="AB976">
        <f>IF(G976=1,"LONG",IF(G976=-1,"SHORT",""))</f>
        <v>0</v>
      </c>
      <c r="AC976">
        <f>AC975+IF(K976,1,0)</f>
        <v>0</v>
      </c>
      <c r="AD976">
        <f>IF(K976,AC976,"")</f>
        <v>0</v>
      </c>
      <c r="AE976">
        <f>J976="OPEN"</f>
        <v>0</v>
      </c>
      <c r="AF976">
        <f>AND(J976&lt;&gt;"",J976&lt;&gt;"OK",J976&lt;&gt;"OPEN")</f>
        <v>0</v>
      </c>
      <c r="AH976">
        <v>965</v>
      </c>
      <c r="AI976">
        <f>IF(AH976&gt;$AZ$11,"",IF(AH976=0,Journal!$D$3,INDEX($Q$11:$Q$1010,MATCH(AH976,$AD$11:$AD$1010,0))))</f>
        <v>0</v>
      </c>
      <c r="AJ976">
        <v>966</v>
      </c>
      <c r="AK976">
        <f>IF(AJ976&gt;$AZ$11,"",INDEX($P$11:$P$1010,MATCH(AJ976,$AD$11:$AD$1010,0)))</f>
        <v>0</v>
      </c>
    </row>
    <row r="977" spans="1:37">
      <c r="A977">
        <f>COUNTA(Journal!A977:M977)&gt;0</f>
        <v>0</v>
      </c>
      <c r="B977">
        <f>IF(Journal!$C977="",0,IFERROR(MATCH(Journal!$C977,Markets!$A$5:$A$154,0),0))</f>
        <v>0</v>
      </c>
      <c r="C977">
        <f>IF(B977&gt;0,INDEX(Markets!$C$5:$C$154,B977),"")</f>
        <v>0</v>
      </c>
      <c r="D977">
        <f>IF(B977&gt;0,INDEX(Markets!$F$5:$F$154,B977),"")</f>
        <v>0</v>
      </c>
      <c r="E977">
        <f>IF(B977&gt;0,IF(INDEX(Markets!$G$5:$G$154,B977)="",Journal!$D$4,INDEX(Markets!$G$5:$G$154,B977)),"")</f>
        <v>0</v>
      </c>
      <c r="F977">
        <f>IF(B977&gt;0,N(INDEX(Markets!$H$5:$H$154,B977)),0)</f>
        <v>0</v>
      </c>
      <c r="G977">
        <f>IF(Journal!$D977="LONG",1,IF(Journal!$D977="SHORT",-1,0))</f>
        <v>0</v>
      </c>
      <c r="H977">
        <f>IF(AND(ISNUMBER(Journal!$E977),ISNUMBER(Journal!$F977)),ABS(Journal!$E977-Journal!$F977),"")</f>
        <v>0</v>
      </c>
      <c r="I977">
        <f>IF(NOT(A977),"",IF(Journal!$C977="","INSTRUMENT MISSING",IF(B977=0,"UNKNOWN INSTRUMENT",IF(OR(NOT(ISNUMBER(C977)),NOT(ISNUMBER(D977))),"INSTRUMENT SPECS MISSING",IF(OR(C977&lt;=0,D977&lt;=0),"INSTRUMENT SPECS MISSING",IF(NOT(ISNUMBER(Journal!$E977)),"ENTRY MISSING",IF(NOT(ISNUMBER(Journal!$F977)),"SL MISSING",IF(Journal!$F977=Journal!$E977,"SL = ENTRY",IF(G977=0,"DIRECTION MISSING",IF(G977*(Journal!$E977-Journal!$F977)&lt;=0,"SL WRONG SIDE",IF(NOT(AND(ISNUMBER(Journal!$L977),Journal!$L977&gt;0)),IF(TRUE,"LOTS MISSING","RISK MISSING"),"")))))))))))</f>
        <v>0</v>
      </c>
      <c r="J977">
        <f>IF(NOT(A977),"",IF(I977&lt;&gt;"",I977,IF(AND(ISNUMBER(Journal!$G977),G977*(Journal!$G977-Journal!$E977)&lt;=0),"TP1 WRONG SIDE",IF(AND(ISNUMBER(Journal!$H977),G977*(Journal!$H977-Journal!$E977)&lt;=0),"TP2 WRONG SIDE",IF(AND(ISNUMBER(Journal!$I977),G977*(Journal!$I977-Journal!$E977)&lt;=0),"TP3 WRONG SIDE",IF(Journal!$K977="","OPEN",IF(AND(Journal!$M977&lt;&gt;"",OR(NOT(ISNUMBER(Journal!$M977)),Journal!$M977&lt;=0,Journal!$M977&gt;=1)),"TP1 % INVALID",IF(Journal!$K977="SL","OK",IF(Journal!$K977="TP",IF(ISNUMBER(Journal!$G977),"OK","TP1 MISSING"),IF(Journal!$K977="Manual exit",IF(ISNUMBER(Journal!$J977),"OK","MANUAL MISSING"),IF(Journal!$K977="TP1 + Breakeven",IF(ISNUMBER(Journal!$G977),"OK","TP1 MISSING"),IF(Journal!$K977="TP1 + Manual",IF(ISNUMBER(Journal!$G977),IF(ISNUMBER(Journal!$J977),"OK","MANUAL MISSING"),IF(ISNUMBER(Journal!$J977),"TP1 MISSING","TP1 &amp; MANUAL MISSING")),IF(Journal!$K977="Multiple TP",IF(ISNUMBER(Journal!$G977),IF(ISNUMBER(Journal!$H977),"OK","TP2 MISSING"),IF(ISNUMBER(Journal!$H977),"TP1 MISSING","TP1 &amp; TP2 MISSING")),"UNKNOWN OUTCOME")))))))))))))</f>
        <v>0</v>
      </c>
      <c r="K977">
        <f>J977="OK"</f>
        <v>0</v>
      </c>
      <c r="L977">
        <f>IF(ISNUMBER(Journal!$M977),Journal!$M977,0.5)</f>
        <v>0</v>
      </c>
      <c r="M977">
        <f>IF(NOT(K977),"",G977*IF(Journal!$K977="SL",Journal!$F977-Journal!$E977,IF(Journal!$K977="TP",Journal!$G977-Journal!$E977,IF(Journal!$K977="Manual exit",Journal!$J977-Journal!$E977,IF(Journal!$K977="TP1 + Breakeven",L977*(Journal!$G977-Journal!$E977),IF(Journal!$K977="TP1 + Manual",L977*(Journal!$G977-Journal!$E977)+(1-L977)*(Journal!$J977-Journal!$E977),(Journal!$G977+Journal!$H977+IF(ISNUMBER(Journal!$I977),Journal!$I977,0))/IF(ISNUMBER(Journal!$I977),3,2)-Journal!$E977))))))</f>
        <v>0</v>
      </c>
      <c r="N977">
        <f>IF(K977,Journal!$E977+G977*M977,"")</f>
        <v>0</v>
      </c>
      <c r="O977">
        <f>Q976</f>
        <v>0</v>
      </c>
      <c r="P977">
        <f>IF(OR(NOT(A977),I977&lt;&gt;""),"",Journal!$L977)</f>
        <v>0</v>
      </c>
      <c r="Q977">
        <f>O977+IF(K977,V977,0)</f>
        <v>0</v>
      </c>
      <c r="R977">
        <f>IF(P977="","",H977*P977*C977*D977)</f>
        <v>0</v>
      </c>
      <c r="S977">
        <f>IF(K977,M977*P977*C977*D977,"")</f>
        <v>0</v>
      </c>
      <c r="T977">
        <f>IF(K977,-IF(F977&gt;0,F977*Journal!$E977*P977*C977*D977,P977*E977),"")</f>
        <v>0</v>
      </c>
      <c r="U977">
        <f>IF(K977,IF(S977&gt;0,"W",IF(S977&lt;0,"L","B")),"")</f>
        <v>0</v>
      </c>
      <c r="V977">
        <f>IF(K977,S977+T977,"")</f>
        <v>0</v>
      </c>
      <c r="W977">
        <f>IF(K977,V977/O977,"")</f>
        <v>0</v>
      </c>
      <c r="X977">
        <f>IF(K977,M977/H977,"")</f>
        <v>0</v>
      </c>
      <c r="Y977">
        <f>IF(AND(OR(J977="OK",J977="OPEN"),ISNUMBER(Journal!$G977)),G977*(Journal!$G977-Journal!$E977)/H977,"")</f>
        <v>0</v>
      </c>
      <c r="Z977">
        <f>IF(AA977="","",IF(AND(ISNUMBER(Settings!$D$5),ISNUMBER(Settings!$E$5),IF(Settings!$D$5&lt;=Settings!$E$5,AND(AA977&gt;=Settings!$D$5,AA977&lt;Settings!$E$5),OR(AA977&gt;=Settings!$D$5,AA977&lt;Settings!$E$5))),Settings!$A$5,IF(AND(ISNUMBER(Settings!$D$6),ISNUMBER(Settings!$E$6),IF(Settings!$D$6&lt;=Settings!$E$6,AND(AA977&gt;=Settings!$D$6,AA977&lt;Settings!$E$6),OR(AA977&gt;=Settings!$D$6,AA977&lt;Settings!$E$6))),Settings!$A$6,IF(AND(ISNUMBER(Settings!$D$7),ISNUMBER(Settings!$E$7),IF(Settings!$D$7&lt;=Settings!$E$7,AND(AA977&gt;=Settings!$D$7,AA977&lt;Settings!$E$7),OR(AA977&gt;=Settings!$D$7,AA977&lt;Settings!$E$7))),Settings!$A$7,IF(AND(ISNUMBER(Settings!$D$8),ISNUMBER(Settings!$E$8),IF(Settings!$D$8&lt;=Settings!$E$8,AND(AA977&gt;=Settings!$D$8,AA977&lt;Settings!$E$8),OR(AA977&gt;=Settings!$D$8,AA977&lt;Settings!$E$8))),Settings!$A$8,IF(AND(ISNUMBER(Settings!$D$9),ISNUMBER(Settings!$E$9),IF(Settings!$D$9&lt;=Settings!$E$9,AND(AA977&gt;=Settings!$D$9,AA977&lt;Settings!$E$9),OR(AA977&gt;=Settings!$D$9,AA977&lt;Settings!$E$9))),Settings!$A$9,IF(AND(ISNUMBER(Settings!$D$10),ISNUMBER(Settings!$E$10),IF(Settings!$D$10&lt;=Settings!$E$10,AND(AA977&gt;=Settings!$D$10,AA977&lt;Settings!$E$10),OR(AA977&gt;=Settings!$D$10,AA977&lt;Settings!$E$10))),Settings!$A$10,"")))))))</f>
        <v>0</v>
      </c>
      <c r="AA977">
        <f>IF(AND(A977,ISNUMBER(Journal!$B977)),MOD(ROUND(MOD(Journal!$B977,1)*1440,0)-ROUND(Journal!$D$8*60,0),1440),"")</f>
        <v>0</v>
      </c>
      <c r="AB977">
        <f>IF(G977=1,"LONG",IF(G977=-1,"SHORT",""))</f>
        <v>0</v>
      </c>
      <c r="AC977">
        <f>AC976+IF(K977,1,0)</f>
        <v>0</v>
      </c>
      <c r="AD977">
        <f>IF(K977,AC977,"")</f>
        <v>0</v>
      </c>
      <c r="AE977">
        <f>J977="OPEN"</f>
        <v>0</v>
      </c>
      <c r="AF977">
        <f>AND(J977&lt;&gt;"",J977&lt;&gt;"OK",J977&lt;&gt;"OPEN")</f>
        <v>0</v>
      </c>
      <c r="AH977">
        <v>966</v>
      </c>
      <c r="AI977">
        <f>IF(AH977&gt;$AZ$11,"",IF(AH977=0,Journal!$D$3,INDEX($Q$11:$Q$1010,MATCH(AH977,$AD$11:$AD$1010,0))))</f>
        <v>0</v>
      </c>
      <c r="AJ977">
        <v>967</v>
      </c>
      <c r="AK977">
        <f>IF(AJ977&gt;$AZ$11,"",INDEX($P$11:$P$1010,MATCH(AJ977,$AD$11:$AD$1010,0)))</f>
        <v>0</v>
      </c>
    </row>
    <row r="978" spans="1:37">
      <c r="A978">
        <f>COUNTA(Journal!A978:M978)&gt;0</f>
        <v>0</v>
      </c>
      <c r="B978">
        <f>IF(Journal!$C978="",0,IFERROR(MATCH(Journal!$C978,Markets!$A$5:$A$154,0),0))</f>
        <v>0</v>
      </c>
      <c r="C978">
        <f>IF(B978&gt;0,INDEX(Markets!$C$5:$C$154,B978),"")</f>
        <v>0</v>
      </c>
      <c r="D978">
        <f>IF(B978&gt;0,INDEX(Markets!$F$5:$F$154,B978),"")</f>
        <v>0</v>
      </c>
      <c r="E978">
        <f>IF(B978&gt;0,IF(INDEX(Markets!$G$5:$G$154,B978)="",Journal!$D$4,INDEX(Markets!$G$5:$G$154,B978)),"")</f>
        <v>0</v>
      </c>
      <c r="F978">
        <f>IF(B978&gt;0,N(INDEX(Markets!$H$5:$H$154,B978)),0)</f>
        <v>0</v>
      </c>
      <c r="G978">
        <f>IF(Journal!$D978="LONG",1,IF(Journal!$D978="SHORT",-1,0))</f>
        <v>0</v>
      </c>
      <c r="H978">
        <f>IF(AND(ISNUMBER(Journal!$E978),ISNUMBER(Journal!$F978)),ABS(Journal!$E978-Journal!$F978),"")</f>
        <v>0</v>
      </c>
      <c r="I978">
        <f>IF(NOT(A978),"",IF(Journal!$C978="","INSTRUMENT MISSING",IF(B978=0,"UNKNOWN INSTRUMENT",IF(OR(NOT(ISNUMBER(C978)),NOT(ISNUMBER(D978))),"INSTRUMENT SPECS MISSING",IF(OR(C978&lt;=0,D978&lt;=0),"INSTRUMENT SPECS MISSING",IF(NOT(ISNUMBER(Journal!$E978)),"ENTRY MISSING",IF(NOT(ISNUMBER(Journal!$F978)),"SL MISSING",IF(Journal!$F978=Journal!$E978,"SL = ENTRY",IF(G978=0,"DIRECTION MISSING",IF(G978*(Journal!$E978-Journal!$F978)&lt;=0,"SL WRONG SIDE",IF(NOT(AND(ISNUMBER(Journal!$L978),Journal!$L978&gt;0)),IF(TRUE,"LOTS MISSING","RISK MISSING"),"")))))))))))</f>
        <v>0</v>
      </c>
      <c r="J978">
        <f>IF(NOT(A978),"",IF(I978&lt;&gt;"",I978,IF(AND(ISNUMBER(Journal!$G978),G978*(Journal!$G978-Journal!$E978)&lt;=0),"TP1 WRONG SIDE",IF(AND(ISNUMBER(Journal!$H978),G978*(Journal!$H978-Journal!$E978)&lt;=0),"TP2 WRONG SIDE",IF(AND(ISNUMBER(Journal!$I978),G978*(Journal!$I978-Journal!$E978)&lt;=0),"TP3 WRONG SIDE",IF(Journal!$K978="","OPEN",IF(AND(Journal!$M978&lt;&gt;"",OR(NOT(ISNUMBER(Journal!$M978)),Journal!$M978&lt;=0,Journal!$M978&gt;=1)),"TP1 % INVALID",IF(Journal!$K978="SL","OK",IF(Journal!$K978="TP",IF(ISNUMBER(Journal!$G978),"OK","TP1 MISSING"),IF(Journal!$K978="Manual exit",IF(ISNUMBER(Journal!$J978),"OK","MANUAL MISSING"),IF(Journal!$K978="TP1 + Breakeven",IF(ISNUMBER(Journal!$G978),"OK","TP1 MISSING"),IF(Journal!$K978="TP1 + Manual",IF(ISNUMBER(Journal!$G978),IF(ISNUMBER(Journal!$J978),"OK","MANUAL MISSING"),IF(ISNUMBER(Journal!$J978),"TP1 MISSING","TP1 &amp; MANUAL MISSING")),IF(Journal!$K978="Multiple TP",IF(ISNUMBER(Journal!$G978),IF(ISNUMBER(Journal!$H978),"OK","TP2 MISSING"),IF(ISNUMBER(Journal!$H978),"TP1 MISSING","TP1 &amp; TP2 MISSING")),"UNKNOWN OUTCOME")))))))))))))</f>
        <v>0</v>
      </c>
      <c r="K978">
        <f>J978="OK"</f>
        <v>0</v>
      </c>
      <c r="L978">
        <f>IF(ISNUMBER(Journal!$M978),Journal!$M978,0.5)</f>
        <v>0</v>
      </c>
      <c r="M978">
        <f>IF(NOT(K978),"",G978*IF(Journal!$K978="SL",Journal!$F978-Journal!$E978,IF(Journal!$K978="TP",Journal!$G978-Journal!$E978,IF(Journal!$K978="Manual exit",Journal!$J978-Journal!$E978,IF(Journal!$K978="TP1 + Breakeven",L978*(Journal!$G978-Journal!$E978),IF(Journal!$K978="TP1 + Manual",L978*(Journal!$G978-Journal!$E978)+(1-L978)*(Journal!$J978-Journal!$E978),(Journal!$G978+Journal!$H978+IF(ISNUMBER(Journal!$I978),Journal!$I978,0))/IF(ISNUMBER(Journal!$I978),3,2)-Journal!$E978))))))</f>
        <v>0</v>
      </c>
      <c r="N978">
        <f>IF(K978,Journal!$E978+G978*M978,"")</f>
        <v>0</v>
      </c>
      <c r="O978">
        <f>Q977</f>
        <v>0</v>
      </c>
      <c r="P978">
        <f>IF(OR(NOT(A978),I978&lt;&gt;""),"",Journal!$L978)</f>
        <v>0</v>
      </c>
      <c r="Q978">
        <f>O978+IF(K978,V978,0)</f>
        <v>0</v>
      </c>
      <c r="R978">
        <f>IF(P978="","",H978*P978*C978*D978)</f>
        <v>0</v>
      </c>
      <c r="S978">
        <f>IF(K978,M978*P978*C978*D978,"")</f>
        <v>0</v>
      </c>
      <c r="T978">
        <f>IF(K978,-IF(F978&gt;0,F978*Journal!$E978*P978*C978*D978,P978*E978),"")</f>
        <v>0</v>
      </c>
      <c r="U978">
        <f>IF(K978,IF(S978&gt;0,"W",IF(S978&lt;0,"L","B")),"")</f>
        <v>0</v>
      </c>
      <c r="V978">
        <f>IF(K978,S978+T978,"")</f>
        <v>0</v>
      </c>
      <c r="W978">
        <f>IF(K978,V978/O978,"")</f>
        <v>0</v>
      </c>
      <c r="X978">
        <f>IF(K978,M978/H978,"")</f>
        <v>0</v>
      </c>
      <c r="Y978">
        <f>IF(AND(OR(J978="OK",J978="OPEN"),ISNUMBER(Journal!$G978)),G978*(Journal!$G978-Journal!$E978)/H978,"")</f>
        <v>0</v>
      </c>
      <c r="Z978">
        <f>IF(AA978="","",IF(AND(ISNUMBER(Settings!$D$5),ISNUMBER(Settings!$E$5),IF(Settings!$D$5&lt;=Settings!$E$5,AND(AA978&gt;=Settings!$D$5,AA978&lt;Settings!$E$5),OR(AA978&gt;=Settings!$D$5,AA978&lt;Settings!$E$5))),Settings!$A$5,IF(AND(ISNUMBER(Settings!$D$6),ISNUMBER(Settings!$E$6),IF(Settings!$D$6&lt;=Settings!$E$6,AND(AA978&gt;=Settings!$D$6,AA978&lt;Settings!$E$6),OR(AA978&gt;=Settings!$D$6,AA978&lt;Settings!$E$6))),Settings!$A$6,IF(AND(ISNUMBER(Settings!$D$7),ISNUMBER(Settings!$E$7),IF(Settings!$D$7&lt;=Settings!$E$7,AND(AA978&gt;=Settings!$D$7,AA978&lt;Settings!$E$7),OR(AA978&gt;=Settings!$D$7,AA978&lt;Settings!$E$7))),Settings!$A$7,IF(AND(ISNUMBER(Settings!$D$8),ISNUMBER(Settings!$E$8),IF(Settings!$D$8&lt;=Settings!$E$8,AND(AA978&gt;=Settings!$D$8,AA978&lt;Settings!$E$8),OR(AA978&gt;=Settings!$D$8,AA978&lt;Settings!$E$8))),Settings!$A$8,IF(AND(ISNUMBER(Settings!$D$9),ISNUMBER(Settings!$E$9),IF(Settings!$D$9&lt;=Settings!$E$9,AND(AA978&gt;=Settings!$D$9,AA978&lt;Settings!$E$9),OR(AA978&gt;=Settings!$D$9,AA978&lt;Settings!$E$9))),Settings!$A$9,IF(AND(ISNUMBER(Settings!$D$10),ISNUMBER(Settings!$E$10),IF(Settings!$D$10&lt;=Settings!$E$10,AND(AA978&gt;=Settings!$D$10,AA978&lt;Settings!$E$10),OR(AA978&gt;=Settings!$D$10,AA978&lt;Settings!$E$10))),Settings!$A$10,"")))))))</f>
        <v>0</v>
      </c>
      <c r="AA978">
        <f>IF(AND(A978,ISNUMBER(Journal!$B978)),MOD(ROUND(MOD(Journal!$B978,1)*1440,0)-ROUND(Journal!$D$8*60,0),1440),"")</f>
        <v>0</v>
      </c>
      <c r="AB978">
        <f>IF(G978=1,"LONG",IF(G978=-1,"SHORT",""))</f>
        <v>0</v>
      </c>
      <c r="AC978">
        <f>AC977+IF(K978,1,0)</f>
        <v>0</v>
      </c>
      <c r="AD978">
        <f>IF(K978,AC978,"")</f>
        <v>0</v>
      </c>
      <c r="AE978">
        <f>J978="OPEN"</f>
        <v>0</v>
      </c>
      <c r="AF978">
        <f>AND(J978&lt;&gt;"",J978&lt;&gt;"OK",J978&lt;&gt;"OPEN")</f>
        <v>0</v>
      </c>
      <c r="AH978">
        <v>967</v>
      </c>
      <c r="AI978">
        <f>IF(AH978&gt;$AZ$11,"",IF(AH978=0,Journal!$D$3,INDEX($Q$11:$Q$1010,MATCH(AH978,$AD$11:$AD$1010,0))))</f>
        <v>0</v>
      </c>
      <c r="AJ978">
        <v>968</v>
      </c>
      <c r="AK978">
        <f>IF(AJ978&gt;$AZ$11,"",INDEX($P$11:$P$1010,MATCH(AJ978,$AD$11:$AD$1010,0)))</f>
        <v>0</v>
      </c>
    </row>
    <row r="979" spans="1:37">
      <c r="A979">
        <f>COUNTA(Journal!A979:M979)&gt;0</f>
        <v>0</v>
      </c>
      <c r="B979">
        <f>IF(Journal!$C979="",0,IFERROR(MATCH(Journal!$C979,Markets!$A$5:$A$154,0),0))</f>
        <v>0</v>
      </c>
      <c r="C979">
        <f>IF(B979&gt;0,INDEX(Markets!$C$5:$C$154,B979),"")</f>
        <v>0</v>
      </c>
      <c r="D979">
        <f>IF(B979&gt;0,INDEX(Markets!$F$5:$F$154,B979),"")</f>
        <v>0</v>
      </c>
      <c r="E979">
        <f>IF(B979&gt;0,IF(INDEX(Markets!$G$5:$G$154,B979)="",Journal!$D$4,INDEX(Markets!$G$5:$G$154,B979)),"")</f>
        <v>0</v>
      </c>
      <c r="F979">
        <f>IF(B979&gt;0,N(INDEX(Markets!$H$5:$H$154,B979)),0)</f>
        <v>0</v>
      </c>
      <c r="G979">
        <f>IF(Journal!$D979="LONG",1,IF(Journal!$D979="SHORT",-1,0))</f>
        <v>0</v>
      </c>
      <c r="H979">
        <f>IF(AND(ISNUMBER(Journal!$E979),ISNUMBER(Journal!$F979)),ABS(Journal!$E979-Journal!$F979),"")</f>
        <v>0</v>
      </c>
      <c r="I979">
        <f>IF(NOT(A979),"",IF(Journal!$C979="","INSTRUMENT MISSING",IF(B979=0,"UNKNOWN INSTRUMENT",IF(OR(NOT(ISNUMBER(C979)),NOT(ISNUMBER(D979))),"INSTRUMENT SPECS MISSING",IF(OR(C979&lt;=0,D979&lt;=0),"INSTRUMENT SPECS MISSING",IF(NOT(ISNUMBER(Journal!$E979)),"ENTRY MISSING",IF(NOT(ISNUMBER(Journal!$F979)),"SL MISSING",IF(Journal!$F979=Journal!$E979,"SL = ENTRY",IF(G979=0,"DIRECTION MISSING",IF(G979*(Journal!$E979-Journal!$F979)&lt;=0,"SL WRONG SIDE",IF(NOT(AND(ISNUMBER(Journal!$L979),Journal!$L979&gt;0)),IF(TRUE,"LOTS MISSING","RISK MISSING"),"")))))))))))</f>
        <v>0</v>
      </c>
      <c r="J979">
        <f>IF(NOT(A979),"",IF(I979&lt;&gt;"",I979,IF(AND(ISNUMBER(Journal!$G979),G979*(Journal!$G979-Journal!$E979)&lt;=0),"TP1 WRONG SIDE",IF(AND(ISNUMBER(Journal!$H979),G979*(Journal!$H979-Journal!$E979)&lt;=0),"TP2 WRONG SIDE",IF(AND(ISNUMBER(Journal!$I979),G979*(Journal!$I979-Journal!$E979)&lt;=0),"TP3 WRONG SIDE",IF(Journal!$K979="","OPEN",IF(AND(Journal!$M979&lt;&gt;"",OR(NOT(ISNUMBER(Journal!$M979)),Journal!$M979&lt;=0,Journal!$M979&gt;=1)),"TP1 % INVALID",IF(Journal!$K979="SL","OK",IF(Journal!$K979="TP",IF(ISNUMBER(Journal!$G979),"OK","TP1 MISSING"),IF(Journal!$K979="Manual exit",IF(ISNUMBER(Journal!$J979),"OK","MANUAL MISSING"),IF(Journal!$K979="TP1 + Breakeven",IF(ISNUMBER(Journal!$G979),"OK","TP1 MISSING"),IF(Journal!$K979="TP1 + Manual",IF(ISNUMBER(Journal!$G979),IF(ISNUMBER(Journal!$J979),"OK","MANUAL MISSING"),IF(ISNUMBER(Journal!$J979),"TP1 MISSING","TP1 &amp; MANUAL MISSING")),IF(Journal!$K979="Multiple TP",IF(ISNUMBER(Journal!$G979),IF(ISNUMBER(Journal!$H979),"OK","TP2 MISSING"),IF(ISNUMBER(Journal!$H979),"TP1 MISSING","TP1 &amp; TP2 MISSING")),"UNKNOWN OUTCOME")))))))))))))</f>
        <v>0</v>
      </c>
      <c r="K979">
        <f>J979="OK"</f>
        <v>0</v>
      </c>
      <c r="L979">
        <f>IF(ISNUMBER(Journal!$M979),Journal!$M979,0.5)</f>
        <v>0</v>
      </c>
      <c r="M979">
        <f>IF(NOT(K979),"",G979*IF(Journal!$K979="SL",Journal!$F979-Journal!$E979,IF(Journal!$K979="TP",Journal!$G979-Journal!$E979,IF(Journal!$K979="Manual exit",Journal!$J979-Journal!$E979,IF(Journal!$K979="TP1 + Breakeven",L979*(Journal!$G979-Journal!$E979),IF(Journal!$K979="TP1 + Manual",L979*(Journal!$G979-Journal!$E979)+(1-L979)*(Journal!$J979-Journal!$E979),(Journal!$G979+Journal!$H979+IF(ISNUMBER(Journal!$I979),Journal!$I979,0))/IF(ISNUMBER(Journal!$I979),3,2)-Journal!$E979))))))</f>
        <v>0</v>
      </c>
      <c r="N979">
        <f>IF(K979,Journal!$E979+G979*M979,"")</f>
        <v>0</v>
      </c>
      <c r="O979">
        <f>Q978</f>
        <v>0</v>
      </c>
      <c r="P979">
        <f>IF(OR(NOT(A979),I979&lt;&gt;""),"",Journal!$L979)</f>
        <v>0</v>
      </c>
      <c r="Q979">
        <f>O979+IF(K979,V979,0)</f>
        <v>0</v>
      </c>
      <c r="R979">
        <f>IF(P979="","",H979*P979*C979*D979)</f>
        <v>0</v>
      </c>
      <c r="S979">
        <f>IF(K979,M979*P979*C979*D979,"")</f>
        <v>0</v>
      </c>
      <c r="T979">
        <f>IF(K979,-IF(F979&gt;0,F979*Journal!$E979*P979*C979*D979,P979*E979),"")</f>
        <v>0</v>
      </c>
      <c r="U979">
        <f>IF(K979,IF(S979&gt;0,"W",IF(S979&lt;0,"L","B")),"")</f>
        <v>0</v>
      </c>
      <c r="V979">
        <f>IF(K979,S979+T979,"")</f>
        <v>0</v>
      </c>
      <c r="W979">
        <f>IF(K979,V979/O979,"")</f>
        <v>0</v>
      </c>
      <c r="X979">
        <f>IF(K979,M979/H979,"")</f>
        <v>0</v>
      </c>
      <c r="Y979">
        <f>IF(AND(OR(J979="OK",J979="OPEN"),ISNUMBER(Journal!$G979)),G979*(Journal!$G979-Journal!$E979)/H979,"")</f>
        <v>0</v>
      </c>
      <c r="Z979">
        <f>IF(AA979="","",IF(AND(ISNUMBER(Settings!$D$5),ISNUMBER(Settings!$E$5),IF(Settings!$D$5&lt;=Settings!$E$5,AND(AA979&gt;=Settings!$D$5,AA979&lt;Settings!$E$5),OR(AA979&gt;=Settings!$D$5,AA979&lt;Settings!$E$5))),Settings!$A$5,IF(AND(ISNUMBER(Settings!$D$6),ISNUMBER(Settings!$E$6),IF(Settings!$D$6&lt;=Settings!$E$6,AND(AA979&gt;=Settings!$D$6,AA979&lt;Settings!$E$6),OR(AA979&gt;=Settings!$D$6,AA979&lt;Settings!$E$6))),Settings!$A$6,IF(AND(ISNUMBER(Settings!$D$7),ISNUMBER(Settings!$E$7),IF(Settings!$D$7&lt;=Settings!$E$7,AND(AA979&gt;=Settings!$D$7,AA979&lt;Settings!$E$7),OR(AA979&gt;=Settings!$D$7,AA979&lt;Settings!$E$7))),Settings!$A$7,IF(AND(ISNUMBER(Settings!$D$8),ISNUMBER(Settings!$E$8),IF(Settings!$D$8&lt;=Settings!$E$8,AND(AA979&gt;=Settings!$D$8,AA979&lt;Settings!$E$8),OR(AA979&gt;=Settings!$D$8,AA979&lt;Settings!$E$8))),Settings!$A$8,IF(AND(ISNUMBER(Settings!$D$9),ISNUMBER(Settings!$E$9),IF(Settings!$D$9&lt;=Settings!$E$9,AND(AA979&gt;=Settings!$D$9,AA979&lt;Settings!$E$9),OR(AA979&gt;=Settings!$D$9,AA979&lt;Settings!$E$9))),Settings!$A$9,IF(AND(ISNUMBER(Settings!$D$10),ISNUMBER(Settings!$E$10),IF(Settings!$D$10&lt;=Settings!$E$10,AND(AA979&gt;=Settings!$D$10,AA979&lt;Settings!$E$10),OR(AA979&gt;=Settings!$D$10,AA979&lt;Settings!$E$10))),Settings!$A$10,"")))))))</f>
        <v>0</v>
      </c>
      <c r="AA979">
        <f>IF(AND(A979,ISNUMBER(Journal!$B979)),MOD(ROUND(MOD(Journal!$B979,1)*1440,0)-ROUND(Journal!$D$8*60,0),1440),"")</f>
        <v>0</v>
      </c>
      <c r="AB979">
        <f>IF(G979=1,"LONG",IF(G979=-1,"SHORT",""))</f>
        <v>0</v>
      </c>
      <c r="AC979">
        <f>AC978+IF(K979,1,0)</f>
        <v>0</v>
      </c>
      <c r="AD979">
        <f>IF(K979,AC979,"")</f>
        <v>0</v>
      </c>
      <c r="AE979">
        <f>J979="OPEN"</f>
        <v>0</v>
      </c>
      <c r="AF979">
        <f>AND(J979&lt;&gt;"",J979&lt;&gt;"OK",J979&lt;&gt;"OPEN")</f>
        <v>0</v>
      </c>
      <c r="AH979">
        <v>968</v>
      </c>
      <c r="AI979">
        <f>IF(AH979&gt;$AZ$11,"",IF(AH979=0,Journal!$D$3,INDEX($Q$11:$Q$1010,MATCH(AH979,$AD$11:$AD$1010,0))))</f>
        <v>0</v>
      </c>
      <c r="AJ979">
        <v>969</v>
      </c>
      <c r="AK979">
        <f>IF(AJ979&gt;$AZ$11,"",INDEX($P$11:$P$1010,MATCH(AJ979,$AD$11:$AD$1010,0)))</f>
        <v>0</v>
      </c>
    </row>
    <row r="980" spans="1:37">
      <c r="A980">
        <f>COUNTA(Journal!A980:M980)&gt;0</f>
        <v>0</v>
      </c>
      <c r="B980">
        <f>IF(Journal!$C980="",0,IFERROR(MATCH(Journal!$C980,Markets!$A$5:$A$154,0),0))</f>
        <v>0</v>
      </c>
      <c r="C980">
        <f>IF(B980&gt;0,INDEX(Markets!$C$5:$C$154,B980),"")</f>
        <v>0</v>
      </c>
      <c r="D980">
        <f>IF(B980&gt;0,INDEX(Markets!$F$5:$F$154,B980),"")</f>
        <v>0</v>
      </c>
      <c r="E980">
        <f>IF(B980&gt;0,IF(INDEX(Markets!$G$5:$G$154,B980)="",Journal!$D$4,INDEX(Markets!$G$5:$G$154,B980)),"")</f>
        <v>0</v>
      </c>
      <c r="F980">
        <f>IF(B980&gt;0,N(INDEX(Markets!$H$5:$H$154,B980)),0)</f>
        <v>0</v>
      </c>
      <c r="G980">
        <f>IF(Journal!$D980="LONG",1,IF(Journal!$D980="SHORT",-1,0))</f>
        <v>0</v>
      </c>
      <c r="H980">
        <f>IF(AND(ISNUMBER(Journal!$E980),ISNUMBER(Journal!$F980)),ABS(Journal!$E980-Journal!$F980),"")</f>
        <v>0</v>
      </c>
      <c r="I980">
        <f>IF(NOT(A980),"",IF(Journal!$C980="","INSTRUMENT MISSING",IF(B980=0,"UNKNOWN INSTRUMENT",IF(OR(NOT(ISNUMBER(C980)),NOT(ISNUMBER(D980))),"INSTRUMENT SPECS MISSING",IF(OR(C980&lt;=0,D980&lt;=0),"INSTRUMENT SPECS MISSING",IF(NOT(ISNUMBER(Journal!$E980)),"ENTRY MISSING",IF(NOT(ISNUMBER(Journal!$F980)),"SL MISSING",IF(Journal!$F980=Journal!$E980,"SL = ENTRY",IF(G980=0,"DIRECTION MISSING",IF(G980*(Journal!$E980-Journal!$F980)&lt;=0,"SL WRONG SIDE",IF(NOT(AND(ISNUMBER(Journal!$L980),Journal!$L980&gt;0)),IF(TRUE,"LOTS MISSING","RISK MISSING"),"")))))))))))</f>
        <v>0</v>
      </c>
      <c r="J980">
        <f>IF(NOT(A980),"",IF(I980&lt;&gt;"",I980,IF(AND(ISNUMBER(Journal!$G980),G980*(Journal!$G980-Journal!$E980)&lt;=0),"TP1 WRONG SIDE",IF(AND(ISNUMBER(Journal!$H980),G980*(Journal!$H980-Journal!$E980)&lt;=0),"TP2 WRONG SIDE",IF(AND(ISNUMBER(Journal!$I980),G980*(Journal!$I980-Journal!$E980)&lt;=0),"TP3 WRONG SIDE",IF(Journal!$K980="","OPEN",IF(AND(Journal!$M980&lt;&gt;"",OR(NOT(ISNUMBER(Journal!$M980)),Journal!$M980&lt;=0,Journal!$M980&gt;=1)),"TP1 % INVALID",IF(Journal!$K980="SL","OK",IF(Journal!$K980="TP",IF(ISNUMBER(Journal!$G980),"OK","TP1 MISSING"),IF(Journal!$K980="Manual exit",IF(ISNUMBER(Journal!$J980),"OK","MANUAL MISSING"),IF(Journal!$K980="TP1 + Breakeven",IF(ISNUMBER(Journal!$G980),"OK","TP1 MISSING"),IF(Journal!$K980="TP1 + Manual",IF(ISNUMBER(Journal!$G980),IF(ISNUMBER(Journal!$J980),"OK","MANUAL MISSING"),IF(ISNUMBER(Journal!$J980),"TP1 MISSING","TP1 &amp; MANUAL MISSING")),IF(Journal!$K980="Multiple TP",IF(ISNUMBER(Journal!$G980),IF(ISNUMBER(Journal!$H980),"OK","TP2 MISSING"),IF(ISNUMBER(Journal!$H980),"TP1 MISSING","TP1 &amp; TP2 MISSING")),"UNKNOWN OUTCOME")))))))))))))</f>
        <v>0</v>
      </c>
      <c r="K980">
        <f>J980="OK"</f>
        <v>0</v>
      </c>
      <c r="L980">
        <f>IF(ISNUMBER(Journal!$M980),Journal!$M980,0.5)</f>
        <v>0</v>
      </c>
      <c r="M980">
        <f>IF(NOT(K980),"",G980*IF(Journal!$K980="SL",Journal!$F980-Journal!$E980,IF(Journal!$K980="TP",Journal!$G980-Journal!$E980,IF(Journal!$K980="Manual exit",Journal!$J980-Journal!$E980,IF(Journal!$K980="TP1 + Breakeven",L980*(Journal!$G980-Journal!$E980),IF(Journal!$K980="TP1 + Manual",L980*(Journal!$G980-Journal!$E980)+(1-L980)*(Journal!$J980-Journal!$E980),(Journal!$G980+Journal!$H980+IF(ISNUMBER(Journal!$I980),Journal!$I980,0))/IF(ISNUMBER(Journal!$I980),3,2)-Journal!$E980))))))</f>
        <v>0</v>
      </c>
      <c r="N980">
        <f>IF(K980,Journal!$E980+G980*M980,"")</f>
        <v>0</v>
      </c>
      <c r="O980">
        <f>Q979</f>
        <v>0</v>
      </c>
      <c r="P980">
        <f>IF(OR(NOT(A980),I980&lt;&gt;""),"",Journal!$L980)</f>
        <v>0</v>
      </c>
      <c r="Q980">
        <f>O980+IF(K980,V980,0)</f>
        <v>0</v>
      </c>
      <c r="R980">
        <f>IF(P980="","",H980*P980*C980*D980)</f>
        <v>0</v>
      </c>
      <c r="S980">
        <f>IF(K980,M980*P980*C980*D980,"")</f>
        <v>0</v>
      </c>
      <c r="T980">
        <f>IF(K980,-IF(F980&gt;0,F980*Journal!$E980*P980*C980*D980,P980*E980),"")</f>
        <v>0</v>
      </c>
      <c r="U980">
        <f>IF(K980,IF(S980&gt;0,"W",IF(S980&lt;0,"L","B")),"")</f>
        <v>0</v>
      </c>
      <c r="V980">
        <f>IF(K980,S980+T980,"")</f>
        <v>0</v>
      </c>
      <c r="W980">
        <f>IF(K980,V980/O980,"")</f>
        <v>0</v>
      </c>
      <c r="X980">
        <f>IF(K980,M980/H980,"")</f>
        <v>0</v>
      </c>
      <c r="Y980">
        <f>IF(AND(OR(J980="OK",J980="OPEN"),ISNUMBER(Journal!$G980)),G980*(Journal!$G980-Journal!$E980)/H980,"")</f>
        <v>0</v>
      </c>
      <c r="Z980">
        <f>IF(AA980="","",IF(AND(ISNUMBER(Settings!$D$5),ISNUMBER(Settings!$E$5),IF(Settings!$D$5&lt;=Settings!$E$5,AND(AA980&gt;=Settings!$D$5,AA980&lt;Settings!$E$5),OR(AA980&gt;=Settings!$D$5,AA980&lt;Settings!$E$5))),Settings!$A$5,IF(AND(ISNUMBER(Settings!$D$6),ISNUMBER(Settings!$E$6),IF(Settings!$D$6&lt;=Settings!$E$6,AND(AA980&gt;=Settings!$D$6,AA980&lt;Settings!$E$6),OR(AA980&gt;=Settings!$D$6,AA980&lt;Settings!$E$6))),Settings!$A$6,IF(AND(ISNUMBER(Settings!$D$7),ISNUMBER(Settings!$E$7),IF(Settings!$D$7&lt;=Settings!$E$7,AND(AA980&gt;=Settings!$D$7,AA980&lt;Settings!$E$7),OR(AA980&gt;=Settings!$D$7,AA980&lt;Settings!$E$7))),Settings!$A$7,IF(AND(ISNUMBER(Settings!$D$8),ISNUMBER(Settings!$E$8),IF(Settings!$D$8&lt;=Settings!$E$8,AND(AA980&gt;=Settings!$D$8,AA980&lt;Settings!$E$8),OR(AA980&gt;=Settings!$D$8,AA980&lt;Settings!$E$8))),Settings!$A$8,IF(AND(ISNUMBER(Settings!$D$9),ISNUMBER(Settings!$E$9),IF(Settings!$D$9&lt;=Settings!$E$9,AND(AA980&gt;=Settings!$D$9,AA980&lt;Settings!$E$9),OR(AA980&gt;=Settings!$D$9,AA980&lt;Settings!$E$9))),Settings!$A$9,IF(AND(ISNUMBER(Settings!$D$10),ISNUMBER(Settings!$E$10),IF(Settings!$D$10&lt;=Settings!$E$10,AND(AA980&gt;=Settings!$D$10,AA980&lt;Settings!$E$10),OR(AA980&gt;=Settings!$D$10,AA980&lt;Settings!$E$10))),Settings!$A$10,"")))))))</f>
        <v>0</v>
      </c>
      <c r="AA980">
        <f>IF(AND(A980,ISNUMBER(Journal!$B980)),MOD(ROUND(MOD(Journal!$B980,1)*1440,0)-ROUND(Journal!$D$8*60,0),1440),"")</f>
        <v>0</v>
      </c>
      <c r="AB980">
        <f>IF(G980=1,"LONG",IF(G980=-1,"SHORT",""))</f>
        <v>0</v>
      </c>
      <c r="AC980">
        <f>AC979+IF(K980,1,0)</f>
        <v>0</v>
      </c>
      <c r="AD980">
        <f>IF(K980,AC980,"")</f>
        <v>0</v>
      </c>
      <c r="AE980">
        <f>J980="OPEN"</f>
        <v>0</v>
      </c>
      <c r="AF980">
        <f>AND(J980&lt;&gt;"",J980&lt;&gt;"OK",J980&lt;&gt;"OPEN")</f>
        <v>0</v>
      </c>
      <c r="AH980">
        <v>969</v>
      </c>
      <c r="AI980">
        <f>IF(AH980&gt;$AZ$11,"",IF(AH980=0,Journal!$D$3,INDEX($Q$11:$Q$1010,MATCH(AH980,$AD$11:$AD$1010,0))))</f>
        <v>0</v>
      </c>
      <c r="AJ980">
        <v>970</v>
      </c>
      <c r="AK980">
        <f>IF(AJ980&gt;$AZ$11,"",INDEX($P$11:$P$1010,MATCH(AJ980,$AD$11:$AD$1010,0)))</f>
        <v>0</v>
      </c>
    </row>
    <row r="981" spans="1:37">
      <c r="A981">
        <f>COUNTA(Journal!A981:M981)&gt;0</f>
        <v>0</v>
      </c>
      <c r="B981">
        <f>IF(Journal!$C981="",0,IFERROR(MATCH(Journal!$C981,Markets!$A$5:$A$154,0),0))</f>
        <v>0</v>
      </c>
      <c r="C981">
        <f>IF(B981&gt;0,INDEX(Markets!$C$5:$C$154,B981),"")</f>
        <v>0</v>
      </c>
      <c r="D981">
        <f>IF(B981&gt;0,INDEX(Markets!$F$5:$F$154,B981),"")</f>
        <v>0</v>
      </c>
      <c r="E981">
        <f>IF(B981&gt;0,IF(INDEX(Markets!$G$5:$G$154,B981)="",Journal!$D$4,INDEX(Markets!$G$5:$G$154,B981)),"")</f>
        <v>0</v>
      </c>
      <c r="F981">
        <f>IF(B981&gt;0,N(INDEX(Markets!$H$5:$H$154,B981)),0)</f>
        <v>0</v>
      </c>
      <c r="G981">
        <f>IF(Journal!$D981="LONG",1,IF(Journal!$D981="SHORT",-1,0))</f>
        <v>0</v>
      </c>
      <c r="H981">
        <f>IF(AND(ISNUMBER(Journal!$E981),ISNUMBER(Journal!$F981)),ABS(Journal!$E981-Journal!$F981),"")</f>
        <v>0</v>
      </c>
      <c r="I981">
        <f>IF(NOT(A981),"",IF(Journal!$C981="","INSTRUMENT MISSING",IF(B981=0,"UNKNOWN INSTRUMENT",IF(OR(NOT(ISNUMBER(C981)),NOT(ISNUMBER(D981))),"INSTRUMENT SPECS MISSING",IF(OR(C981&lt;=0,D981&lt;=0),"INSTRUMENT SPECS MISSING",IF(NOT(ISNUMBER(Journal!$E981)),"ENTRY MISSING",IF(NOT(ISNUMBER(Journal!$F981)),"SL MISSING",IF(Journal!$F981=Journal!$E981,"SL = ENTRY",IF(G981=0,"DIRECTION MISSING",IF(G981*(Journal!$E981-Journal!$F981)&lt;=0,"SL WRONG SIDE",IF(NOT(AND(ISNUMBER(Journal!$L981),Journal!$L981&gt;0)),IF(TRUE,"LOTS MISSING","RISK MISSING"),"")))))))))))</f>
        <v>0</v>
      </c>
      <c r="J981">
        <f>IF(NOT(A981),"",IF(I981&lt;&gt;"",I981,IF(AND(ISNUMBER(Journal!$G981),G981*(Journal!$G981-Journal!$E981)&lt;=0),"TP1 WRONG SIDE",IF(AND(ISNUMBER(Journal!$H981),G981*(Journal!$H981-Journal!$E981)&lt;=0),"TP2 WRONG SIDE",IF(AND(ISNUMBER(Journal!$I981),G981*(Journal!$I981-Journal!$E981)&lt;=0),"TP3 WRONG SIDE",IF(Journal!$K981="","OPEN",IF(AND(Journal!$M981&lt;&gt;"",OR(NOT(ISNUMBER(Journal!$M981)),Journal!$M981&lt;=0,Journal!$M981&gt;=1)),"TP1 % INVALID",IF(Journal!$K981="SL","OK",IF(Journal!$K981="TP",IF(ISNUMBER(Journal!$G981),"OK","TP1 MISSING"),IF(Journal!$K981="Manual exit",IF(ISNUMBER(Journal!$J981),"OK","MANUAL MISSING"),IF(Journal!$K981="TP1 + Breakeven",IF(ISNUMBER(Journal!$G981),"OK","TP1 MISSING"),IF(Journal!$K981="TP1 + Manual",IF(ISNUMBER(Journal!$G981),IF(ISNUMBER(Journal!$J981),"OK","MANUAL MISSING"),IF(ISNUMBER(Journal!$J981),"TP1 MISSING","TP1 &amp; MANUAL MISSING")),IF(Journal!$K981="Multiple TP",IF(ISNUMBER(Journal!$G981),IF(ISNUMBER(Journal!$H981),"OK","TP2 MISSING"),IF(ISNUMBER(Journal!$H981),"TP1 MISSING","TP1 &amp; TP2 MISSING")),"UNKNOWN OUTCOME")))))))))))))</f>
        <v>0</v>
      </c>
      <c r="K981">
        <f>J981="OK"</f>
        <v>0</v>
      </c>
      <c r="L981">
        <f>IF(ISNUMBER(Journal!$M981),Journal!$M981,0.5)</f>
        <v>0</v>
      </c>
      <c r="M981">
        <f>IF(NOT(K981),"",G981*IF(Journal!$K981="SL",Journal!$F981-Journal!$E981,IF(Journal!$K981="TP",Journal!$G981-Journal!$E981,IF(Journal!$K981="Manual exit",Journal!$J981-Journal!$E981,IF(Journal!$K981="TP1 + Breakeven",L981*(Journal!$G981-Journal!$E981),IF(Journal!$K981="TP1 + Manual",L981*(Journal!$G981-Journal!$E981)+(1-L981)*(Journal!$J981-Journal!$E981),(Journal!$G981+Journal!$H981+IF(ISNUMBER(Journal!$I981),Journal!$I981,0))/IF(ISNUMBER(Journal!$I981),3,2)-Journal!$E981))))))</f>
        <v>0</v>
      </c>
      <c r="N981">
        <f>IF(K981,Journal!$E981+G981*M981,"")</f>
        <v>0</v>
      </c>
      <c r="O981">
        <f>Q980</f>
        <v>0</v>
      </c>
      <c r="P981">
        <f>IF(OR(NOT(A981),I981&lt;&gt;""),"",Journal!$L981)</f>
        <v>0</v>
      </c>
      <c r="Q981">
        <f>O981+IF(K981,V981,0)</f>
        <v>0</v>
      </c>
      <c r="R981">
        <f>IF(P981="","",H981*P981*C981*D981)</f>
        <v>0</v>
      </c>
      <c r="S981">
        <f>IF(K981,M981*P981*C981*D981,"")</f>
        <v>0</v>
      </c>
      <c r="T981">
        <f>IF(K981,-IF(F981&gt;0,F981*Journal!$E981*P981*C981*D981,P981*E981),"")</f>
        <v>0</v>
      </c>
      <c r="U981">
        <f>IF(K981,IF(S981&gt;0,"W",IF(S981&lt;0,"L","B")),"")</f>
        <v>0</v>
      </c>
      <c r="V981">
        <f>IF(K981,S981+T981,"")</f>
        <v>0</v>
      </c>
      <c r="W981">
        <f>IF(K981,V981/O981,"")</f>
        <v>0</v>
      </c>
      <c r="X981">
        <f>IF(K981,M981/H981,"")</f>
        <v>0</v>
      </c>
      <c r="Y981">
        <f>IF(AND(OR(J981="OK",J981="OPEN"),ISNUMBER(Journal!$G981)),G981*(Journal!$G981-Journal!$E981)/H981,"")</f>
        <v>0</v>
      </c>
      <c r="Z981">
        <f>IF(AA981="","",IF(AND(ISNUMBER(Settings!$D$5),ISNUMBER(Settings!$E$5),IF(Settings!$D$5&lt;=Settings!$E$5,AND(AA981&gt;=Settings!$D$5,AA981&lt;Settings!$E$5),OR(AA981&gt;=Settings!$D$5,AA981&lt;Settings!$E$5))),Settings!$A$5,IF(AND(ISNUMBER(Settings!$D$6),ISNUMBER(Settings!$E$6),IF(Settings!$D$6&lt;=Settings!$E$6,AND(AA981&gt;=Settings!$D$6,AA981&lt;Settings!$E$6),OR(AA981&gt;=Settings!$D$6,AA981&lt;Settings!$E$6))),Settings!$A$6,IF(AND(ISNUMBER(Settings!$D$7),ISNUMBER(Settings!$E$7),IF(Settings!$D$7&lt;=Settings!$E$7,AND(AA981&gt;=Settings!$D$7,AA981&lt;Settings!$E$7),OR(AA981&gt;=Settings!$D$7,AA981&lt;Settings!$E$7))),Settings!$A$7,IF(AND(ISNUMBER(Settings!$D$8),ISNUMBER(Settings!$E$8),IF(Settings!$D$8&lt;=Settings!$E$8,AND(AA981&gt;=Settings!$D$8,AA981&lt;Settings!$E$8),OR(AA981&gt;=Settings!$D$8,AA981&lt;Settings!$E$8))),Settings!$A$8,IF(AND(ISNUMBER(Settings!$D$9),ISNUMBER(Settings!$E$9),IF(Settings!$D$9&lt;=Settings!$E$9,AND(AA981&gt;=Settings!$D$9,AA981&lt;Settings!$E$9),OR(AA981&gt;=Settings!$D$9,AA981&lt;Settings!$E$9))),Settings!$A$9,IF(AND(ISNUMBER(Settings!$D$10),ISNUMBER(Settings!$E$10),IF(Settings!$D$10&lt;=Settings!$E$10,AND(AA981&gt;=Settings!$D$10,AA981&lt;Settings!$E$10),OR(AA981&gt;=Settings!$D$10,AA981&lt;Settings!$E$10))),Settings!$A$10,"")))))))</f>
        <v>0</v>
      </c>
      <c r="AA981">
        <f>IF(AND(A981,ISNUMBER(Journal!$B981)),MOD(ROUND(MOD(Journal!$B981,1)*1440,0)-ROUND(Journal!$D$8*60,0),1440),"")</f>
        <v>0</v>
      </c>
      <c r="AB981">
        <f>IF(G981=1,"LONG",IF(G981=-1,"SHORT",""))</f>
        <v>0</v>
      </c>
      <c r="AC981">
        <f>AC980+IF(K981,1,0)</f>
        <v>0</v>
      </c>
      <c r="AD981">
        <f>IF(K981,AC981,"")</f>
        <v>0</v>
      </c>
      <c r="AE981">
        <f>J981="OPEN"</f>
        <v>0</v>
      </c>
      <c r="AF981">
        <f>AND(J981&lt;&gt;"",J981&lt;&gt;"OK",J981&lt;&gt;"OPEN")</f>
        <v>0</v>
      </c>
      <c r="AH981">
        <v>970</v>
      </c>
      <c r="AI981">
        <f>IF(AH981&gt;$AZ$11,"",IF(AH981=0,Journal!$D$3,INDEX($Q$11:$Q$1010,MATCH(AH981,$AD$11:$AD$1010,0))))</f>
        <v>0</v>
      </c>
      <c r="AJ981">
        <v>971</v>
      </c>
      <c r="AK981">
        <f>IF(AJ981&gt;$AZ$11,"",INDEX($P$11:$P$1010,MATCH(AJ981,$AD$11:$AD$1010,0)))</f>
        <v>0</v>
      </c>
    </row>
    <row r="982" spans="1:37">
      <c r="A982">
        <f>COUNTA(Journal!A982:M982)&gt;0</f>
        <v>0</v>
      </c>
      <c r="B982">
        <f>IF(Journal!$C982="",0,IFERROR(MATCH(Journal!$C982,Markets!$A$5:$A$154,0),0))</f>
        <v>0</v>
      </c>
      <c r="C982">
        <f>IF(B982&gt;0,INDEX(Markets!$C$5:$C$154,B982),"")</f>
        <v>0</v>
      </c>
      <c r="D982">
        <f>IF(B982&gt;0,INDEX(Markets!$F$5:$F$154,B982),"")</f>
        <v>0</v>
      </c>
      <c r="E982">
        <f>IF(B982&gt;0,IF(INDEX(Markets!$G$5:$G$154,B982)="",Journal!$D$4,INDEX(Markets!$G$5:$G$154,B982)),"")</f>
        <v>0</v>
      </c>
      <c r="F982">
        <f>IF(B982&gt;0,N(INDEX(Markets!$H$5:$H$154,B982)),0)</f>
        <v>0</v>
      </c>
      <c r="G982">
        <f>IF(Journal!$D982="LONG",1,IF(Journal!$D982="SHORT",-1,0))</f>
        <v>0</v>
      </c>
      <c r="H982">
        <f>IF(AND(ISNUMBER(Journal!$E982),ISNUMBER(Journal!$F982)),ABS(Journal!$E982-Journal!$F982),"")</f>
        <v>0</v>
      </c>
      <c r="I982">
        <f>IF(NOT(A982),"",IF(Journal!$C982="","INSTRUMENT MISSING",IF(B982=0,"UNKNOWN INSTRUMENT",IF(OR(NOT(ISNUMBER(C982)),NOT(ISNUMBER(D982))),"INSTRUMENT SPECS MISSING",IF(OR(C982&lt;=0,D982&lt;=0),"INSTRUMENT SPECS MISSING",IF(NOT(ISNUMBER(Journal!$E982)),"ENTRY MISSING",IF(NOT(ISNUMBER(Journal!$F982)),"SL MISSING",IF(Journal!$F982=Journal!$E982,"SL = ENTRY",IF(G982=0,"DIRECTION MISSING",IF(G982*(Journal!$E982-Journal!$F982)&lt;=0,"SL WRONG SIDE",IF(NOT(AND(ISNUMBER(Journal!$L982),Journal!$L982&gt;0)),IF(TRUE,"LOTS MISSING","RISK MISSING"),"")))))))))))</f>
        <v>0</v>
      </c>
      <c r="J982">
        <f>IF(NOT(A982),"",IF(I982&lt;&gt;"",I982,IF(AND(ISNUMBER(Journal!$G982),G982*(Journal!$G982-Journal!$E982)&lt;=0),"TP1 WRONG SIDE",IF(AND(ISNUMBER(Journal!$H982),G982*(Journal!$H982-Journal!$E982)&lt;=0),"TP2 WRONG SIDE",IF(AND(ISNUMBER(Journal!$I982),G982*(Journal!$I982-Journal!$E982)&lt;=0),"TP3 WRONG SIDE",IF(Journal!$K982="","OPEN",IF(AND(Journal!$M982&lt;&gt;"",OR(NOT(ISNUMBER(Journal!$M982)),Journal!$M982&lt;=0,Journal!$M982&gt;=1)),"TP1 % INVALID",IF(Journal!$K982="SL","OK",IF(Journal!$K982="TP",IF(ISNUMBER(Journal!$G982),"OK","TP1 MISSING"),IF(Journal!$K982="Manual exit",IF(ISNUMBER(Journal!$J982),"OK","MANUAL MISSING"),IF(Journal!$K982="TP1 + Breakeven",IF(ISNUMBER(Journal!$G982),"OK","TP1 MISSING"),IF(Journal!$K982="TP1 + Manual",IF(ISNUMBER(Journal!$G982),IF(ISNUMBER(Journal!$J982),"OK","MANUAL MISSING"),IF(ISNUMBER(Journal!$J982),"TP1 MISSING","TP1 &amp; MANUAL MISSING")),IF(Journal!$K982="Multiple TP",IF(ISNUMBER(Journal!$G982),IF(ISNUMBER(Journal!$H982),"OK","TP2 MISSING"),IF(ISNUMBER(Journal!$H982),"TP1 MISSING","TP1 &amp; TP2 MISSING")),"UNKNOWN OUTCOME")))))))))))))</f>
        <v>0</v>
      </c>
      <c r="K982">
        <f>J982="OK"</f>
        <v>0</v>
      </c>
      <c r="L982">
        <f>IF(ISNUMBER(Journal!$M982),Journal!$M982,0.5)</f>
        <v>0</v>
      </c>
      <c r="M982">
        <f>IF(NOT(K982),"",G982*IF(Journal!$K982="SL",Journal!$F982-Journal!$E982,IF(Journal!$K982="TP",Journal!$G982-Journal!$E982,IF(Journal!$K982="Manual exit",Journal!$J982-Journal!$E982,IF(Journal!$K982="TP1 + Breakeven",L982*(Journal!$G982-Journal!$E982),IF(Journal!$K982="TP1 + Manual",L982*(Journal!$G982-Journal!$E982)+(1-L982)*(Journal!$J982-Journal!$E982),(Journal!$G982+Journal!$H982+IF(ISNUMBER(Journal!$I982),Journal!$I982,0))/IF(ISNUMBER(Journal!$I982),3,2)-Journal!$E982))))))</f>
        <v>0</v>
      </c>
      <c r="N982">
        <f>IF(K982,Journal!$E982+G982*M982,"")</f>
        <v>0</v>
      </c>
      <c r="O982">
        <f>Q981</f>
        <v>0</v>
      </c>
      <c r="P982">
        <f>IF(OR(NOT(A982),I982&lt;&gt;""),"",Journal!$L982)</f>
        <v>0</v>
      </c>
      <c r="Q982">
        <f>O982+IF(K982,V982,0)</f>
        <v>0</v>
      </c>
      <c r="R982">
        <f>IF(P982="","",H982*P982*C982*D982)</f>
        <v>0</v>
      </c>
      <c r="S982">
        <f>IF(K982,M982*P982*C982*D982,"")</f>
        <v>0</v>
      </c>
      <c r="T982">
        <f>IF(K982,-IF(F982&gt;0,F982*Journal!$E982*P982*C982*D982,P982*E982),"")</f>
        <v>0</v>
      </c>
      <c r="U982">
        <f>IF(K982,IF(S982&gt;0,"W",IF(S982&lt;0,"L","B")),"")</f>
        <v>0</v>
      </c>
      <c r="V982">
        <f>IF(K982,S982+T982,"")</f>
        <v>0</v>
      </c>
      <c r="W982">
        <f>IF(K982,V982/O982,"")</f>
        <v>0</v>
      </c>
      <c r="X982">
        <f>IF(K982,M982/H982,"")</f>
        <v>0</v>
      </c>
      <c r="Y982">
        <f>IF(AND(OR(J982="OK",J982="OPEN"),ISNUMBER(Journal!$G982)),G982*(Journal!$G982-Journal!$E982)/H982,"")</f>
        <v>0</v>
      </c>
      <c r="Z982">
        <f>IF(AA982="","",IF(AND(ISNUMBER(Settings!$D$5),ISNUMBER(Settings!$E$5),IF(Settings!$D$5&lt;=Settings!$E$5,AND(AA982&gt;=Settings!$D$5,AA982&lt;Settings!$E$5),OR(AA982&gt;=Settings!$D$5,AA982&lt;Settings!$E$5))),Settings!$A$5,IF(AND(ISNUMBER(Settings!$D$6),ISNUMBER(Settings!$E$6),IF(Settings!$D$6&lt;=Settings!$E$6,AND(AA982&gt;=Settings!$D$6,AA982&lt;Settings!$E$6),OR(AA982&gt;=Settings!$D$6,AA982&lt;Settings!$E$6))),Settings!$A$6,IF(AND(ISNUMBER(Settings!$D$7),ISNUMBER(Settings!$E$7),IF(Settings!$D$7&lt;=Settings!$E$7,AND(AA982&gt;=Settings!$D$7,AA982&lt;Settings!$E$7),OR(AA982&gt;=Settings!$D$7,AA982&lt;Settings!$E$7))),Settings!$A$7,IF(AND(ISNUMBER(Settings!$D$8),ISNUMBER(Settings!$E$8),IF(Settings!$D$8&lt;=Settings!$E$8,AND(AA982&gt;=Settings!$D$8,AA982&lt;Settings!$E$8),OR(AA982&gt;=Settings!$D$8,AA982&lt;Settings!$E$8))),Settings!$A$8,IF(AND(ISNUMBER(Settings!$D$9),ISNUMBER(Settings!$E$9),IF(Settings!$D$9&lt;=Settings!$E$9,AND(AA982&gt;=Settings!$D$9,AA982&lt;Settings!$E$9),OR(AA982&gt;=Settings!$D$9,AA982&lt;Settings!$E$9))),Settings!$A$9,IF(AND(ISNUMBER(Settings!$D$10),ISNUMBER(Settings!$E$10),IF(Settings!$D$10&lt;=Settings!$E$10,AND(AA982&gt;=Settings!$D$10,AA982&lt;Settings!$E$10),OR(AA982&gt;=Settings!$D$10,AA982&lt;Settings!$E$10))),Settings!$A$10,"")))))))</f>
        <v>0</v>
      </c>
      <c r="AA982">
        <f>IF(AND(A982,ISNUMBER(Journal!$B982)),MOD(ROUND(MOD(Journal!$B982,1)*1440,0)-ROUND(Journal!$D$8*60,0),1440),"")</f>
        <v>0</v>
      </c>
      <c r="AB982">
        <f>IF(G982=1,"LONG",IF(G982=-1,"SHORT",""))</f>
        <v>0</v>
      </c>
      <c r="AC982">
        <f>AC981+IF(K982,1,0)</f>
        <v>0</v>
      </c>
      <c r="AD982">
        <f>IF(K982,AC982,"")</f>
        <v>0</v>
      </c>
      <c r="AE982">
        <f>J982="OPEN"</f>
        <v>0</v>
      </c>
      <c r="AF982">
        <f>AND(J982&lt;&gt;"",J982&lt;&gt;"OK",J982&lt;&gt;"OPEN")</f>
        <v>0</v>
      </c>
      <c r="AH982">
        <v>971</v>
      </c>
      <c r="AI982">
        <f>IF(AH982&gt;$AZ$11,"",IF(AH982=0,Journal!$D$3,INDEX($Q$11:$Q$1010,MATCH(AH982,$AD$11:$AD$1010,0))))</f>
        <v>0</v>
      </c>
      <c r="AJ982">
        <v>972</v>
      </c>
      <c r="AK982">
        <f>IF(AJ982&gt;$AZ$11,"",INDEX($P$11:$P$1010,MATCH(AJ982,$AD$11:$AD$1010,0)))</f>
        <v>0</v>
      </c>
    </row>
    <row r="983" spans="1:37">
      <c r="A983">
        <f>COUNTA(Journal!A983:M983)&gt;0</f>
        <v>0</v>
      </c>
      <c r="B983">
        <f>IF(Journal!$C983="",0,IFERROR(MATCH(Journal!$C983,Markets!$A$5:$A$154,0),0))</f>
        <v>0</v>
      </c>
      <c r="C983">
        <f>IF(B983&gt;0,INDEX(Markets!$C$5:$C$154,B983),"")</f>
        <v>0</v>
      </c>
      <c r="D983">
        <f>IF(B983&gt;0,INDEX(Markets!$F$5:$F$154,B983),"")</f>
        <v>0</v>
      </c>
      <c r="E983">
        <f>IF(B983&gt;0,IF(INDEX(Markets!$G$5:$G$154,B983)="",Journal!$D$4,INDEX(Markets!$G$5:$G$154,B983)),"")</f>
        <v>0</v>
      </c>
      <c r="F983">
        <f>IF(B983&gt;0,N(INDEX(Markets!$H$5:$H$154,B983)),0)</f>
        <v>0</v>
      </c>
      <c r="G983">
        <f>IF(Journal!$D983="LONG",1,IF(Journal!$D983="SHORT",-1,0))</f>
        <v>0</v>
      </c>
      <c r="H983">
        <f>IF(AND(ISNUMBER(Journal!$E983),ISNUMBER(Journal!$F983)),ABS(Journal!$E983-Journal!$F983),"")</f>
        <v>0</v>
      </c>
      <c r="I983">
        <f>IF(NOT(A983),"",IF(Journal!$C983="","INSTRUMENT MISSING",IF(B983=0,"UNKNOWN INSTRUMENT",IF(OR(NOT(ISNUMBER(C983)),NOT(ISNUMBER(D983))),"INSTRUMENT SPECS MISSING",IF(OR(C983&lt;=0,D983&lt;=0),"INSTRUMENT SPECS MISSING",IF(NOT(ISNUMBER(Journal!$E983)),"ENTRY MISSING",IF(NOT(ISNUMBER(Journal!$F983)),"SL MISSING",IF(Journal!$F983=Journal!$E983,"SL = ENTRY",IF(G983=0,"DIRECTION MISSING",IF(G983*(Journal!$E983-Journal!$F983)&lt;=0,"SL WRONG SIDE",IF(NOT(AND(ISNUMBER(Journal!$L983),Journal!$L983&gt;0)),IF(TRUE,"LOTS MISSING","RISK MISSING"),"")))))))))))</f>
        <v>0</v>
      </c>
      <c r="J983">
        <f>IF(NOT(A983),"",IF(I983&lt;&gt;"",I983,IF(AND(ISNUMBER(Journal!$G983),G983*(Journal!$G983-Journal!$E983)&lt;=0),"TP1 WRONG SIDE",IF(AND(ISNUMBER(Journal!$H983),G983*(Journal!$H983-Journal!$E983)&lt;=0),"TP2 WRONG SIDE",IF(AND(ISNUMBER(Journal!$I983),G983*(Journal!$I983-Journal!$E983)&lt;=0),"TP3 WRONG SIDE",IF(Journal!$K983="","OPEN",IF(AND(Journal!$M983&lt;&gt;"",OR(NOT(ISNUMBER(Journal!$M983)),Journal!$M983&lt;=0,Journal!$M983&gt;=1)),"TP1 % INVALID",IF(Journal!$K983="SL","OK",IF(Journal!$K983="TP",IF(ISNUMBER(Journal!$G983),"OK","TP1 MISSING"),IF(Journal!$K983="Manual exit",IF(ISNUMBER(Journal!$J983),"OK","MANUAL MISSING"),IF(Journal!$K983="TP1 + Breakeven",IF(ISNUMBER(Journal!$G983),"OK","TP1 MISSING"),IF(Journal!$K983="TP1 + Manual",IF(ISNUMBER(Journal!$G983),IF(ISNUMBER(Journal!$J983),"OK","MANUAL MISSING"),IF(ISNUMBER(Journal!$J983),"TP1 MISSING","TP1 &amp; MANUAL MISSING")),IF(Journal!$K983="Multiple TP",IF(ISNUMBER(Journal!$G983),IF(ISNUMBER(Journal!$H983),"OK","TP2 MISSING"),IF(ISNUMBER(Journal!$H983),"TP1 MISSING","TP1 &amp; TP2 MISSING")),"UNKNOWN OUTCOME")))))))))))))</f>
        <v>0</v>
      </c>
      <c r="K983">
        <f>J983="OK"</f>
        <v>0</v>
      </c>
      <c r="L983">
        <f>IF(ISNUMBER(Journal!$M983),Journal!$M983,0.5)</f>
        <v>0</v>
      </c>
      <c r="M983">
        <f>IF(NOT(K983),"",G983*IF(Journal!$K983="SL",Journal!$F983-Journal!$E983,IF(Journal!$K983="TP",Journal!$G983-Journal!$E983,IF(Journal!$K983="Manual exit",Journal!$J983-Journal!$E983,IF(Journal!$K983="TP1 + Breakeven",L983*(Journal!$G983-Journal!$E983),IF(Journal!$K983="TP1 + Manual",L983*(Journal!$G983-Journal!$E983)+(1-L983)*(Journal!$J983-Journal!$E983),(Journal!$G983+Journal!$H983+IF(ISNUMBER(Journal!$I983),Journal!$I983,0))/IF(ISNUMBER(Journal!$I983),3,2)-Journal!$E983))))))</f>
        <v>0</v>
      </c>
      <c r="N983">
        <f>IF(K983,Journal!$E983+G983*M983,"")</f>
        <v>0</v>
      </c>
      <c r="O983">
        <f>Q982</f>
        <v>0</v>
      </c>
      <c r="P983">
        <f>IF(OR(NOT(A983),I983&lt;&gt;""),"",Journal!$L983)</f>
        <v>0</v>
      </c>
      <c r="Q983">
        <f>O983+IF(K983,V983,0)</f>
        <v>0</v>
      </c>
      <c r="R983">
        <f>IF(P983="","",H983*P983*C983*D983)</f>
        <v>0</v>
      </c>
      <c r="S983">
        <f>IF(K983,M983*P983*C983*D983,"")</f>
        <v>0</v>
      </c>
      <c r="T983">
        <f>IF(K983,-IF(F983&gt;0,F983*Journal!$E983*P983*C983*D983,P983*E983),"")</f>
        <v>0</v>
      </c>
      <c r="U983">
        <f>IF(K983,IF(S983&gt;0,"W",IF(S983&lt;0,"L","B")),"")</f>
        <v>0</v>
      </c>
      <c r="V983">
        <f>IF(K983,S983+T983,"")</f>
        <v>0</v>
      </c>
      <c r="W983">
        <f>IF(K983,V983/O983,"")</f>
        <v>0</v>
      </c>
      <c r="X983">
        <f>IF(K983,M983/H983,"")</f>
        <v>0</v>
      </c>
      <c r="Y983">
        <f>IF(AND(OR(J983="OK",J983="OPEN"),ISNUMBER(Journal!$G983)),G983*(Journal!$G983-Journal!$E983)/H983,"")</f>
        <v>0</v>
      </c>
      <c r="Z983">
        <f>IF(AA983="","",IF(AND(ISNUMBER(Settings!$D$5),ISNUMBER(Settings!$E$5),IF(Settings!$D$5&lt;=Settings!$E$5,AND(AA983&gt;=Settings!$D$5,AA983&lt;Settings!$E$5),OR(AA983&gt;=Settings!$D$5,AA983&lt;Settings!$E$5))),Settings!$A$5,IF(AND(ISNUMBER(Settings!$D$6),ISNUMBER(Settings!$E$6),IF(Settings!$D$6&lt;=Settings!$E$6,AND(AA983&gt;=Settings!$D$6,AA983&lt;Settings!$E$6),OR(AA983&gt;=Settings!$D$6,AA983&lt;Settings!$E$6))),Settings!$A$6,IF(AND(ISNUMBER(Settings!$D$7),ISNUMBER(Settings!$E$7),IF(Settings!$D$7&lt;=Settings!$E$7,AND(AA983&gt;=Settings!$D$7,AA983&lt;Settings!$E$7),OR(AA983&gt;=Settings!$D$7,AA983&lt;Settings!$E$7))),Settings!$A$7,IF(AND(ISNUMBER(Settings!$D$8),ISNUMBER(Settings!$E$8),IF(Settings!$D$8&lt;=Settings!$E$8,AND(AA983&gt;=Settings!$D$8,AA983&lt;Settings!$E$8),OR(AA983&gt;=Settings!$D$8,AA983&lt;Settings!$E$8))),Settings!$A$8,IF(AND(ISNUMBER(Settings!$D$9),ISNUMBER(Settings!$E$9),IF(Settings!$D$9&lt;=Settings!$E$9,AND(AA983&gt;=Settings!$D$9,AA983&lt;Settings!$E$9),OR(AA983&gt;=Settings!$D$9,AA983&lt;Settings!$E$9))),Settings!$A$9,IF(AND(ISNUMBER(Settings!$D$10),ISNUMBER(Settings!$E$10),IF(Settings!$D$10&lt;=Settings!$E$10,AND(AA983&gt;=Settings!$D$10,AA983&lt;Settings!$E$10),OR(AA983&gt;=Settings!$D$10,AA983&lt;Settings!$E$10))),Settings!$A$10,"")))))))</f>
        <v>0</v>
      </c>
      <c r="AA983">
        <f>IF(AND(A983,ISNUMBER(Journal!$B983)),MOD(ROUND(MOD(Journal!$B983,1)*1440,0)-ROUND(Journal!$D$8*60,0),1440),"")</f>
        <v>0</v>
      </c>
      <c r="AB983">
        <f>IF(G983=1,"LONG",IF(G983=-1,"SHORT",""))</f>
        <v>0</v>
      </c>
      <c r="AC983">
        <f>AC982+IF(K983,1,0)</f>
        <v>0</v>
      </c>
      <c r="AD983">
        <f>IF(K983,AC983,"")</f>
        <v>0</v>
      </c>
      <c r="AE983">
        <f>J983="OPEN"</f>
        <v>0</v>
      </c>
      <c r="AF983">
        <f>AND(J983&lt;&gt;"",J983&lt;&gt;"OK",J983&lt;&gt;"OPEN")</f>
        <v>0</v>
      </c>
      <c r="AH983">
        <v>972</v>
      </c>
      <c r="AI983">
        <f>IF(AH983&gt;$AZ$11,"",IF(AH983=0,Journal!$D$3,INDEX($Q$11:$Q$1010,MATCH(AH983,$AD$11:$AD$1010,0))))</f>
        <v>0</v>
      </c>
      <c r="AJ983">
        <v>973</v>
      </c>
      <c r="AK983">
        <f>IF(AJ983&gt;$AZ$11,"",INDEX($P$11:$P$1010,MATCH(AJ983,$AD$11:$AD$1010,0)))</f>
        <v>0</v>
      </c>
    </row>
    <row r="984" spans="1:37">
      <c r="A984">
        <f>COUNTA(Journal!A984:M984)&gt;0</f>
        <v>0</v>
      </c>
      <c r="B984">
        <f>IF(Journal!$C984="",0,IFERROR(MATCH(Journal!$C984,Markets!$A$5:$A$154,0),0))</f>
        <v>0</v>
      </c>
      <c r="C984">
        <f>IF(B984&gt;0,INDEX(Markets!$C$5:$C$154,B984),"")</f>
        <v>0</v>
      </c>
      <c r="D984">
        <f>IF(B984&gt;0,INDEX(Markets!$F$5:$F$154,B984),"")</f>
        <v>0</v>
      </c>
      <c r="E984">
        <f>IF(B984&gt;0,IF(INDEX(Markets!$G$5:$G$154,B984)="",Journal!$D$4,INDEX(Markets!$G$5:$G$154,B984)),"")</f>
        <v>0</v>
      </c>
      <c r="F984">
        <f>IF(B984&gt;0,N(INDEX(Markets!$H$5:$H$154,B984)),0)</f>
        <v>0</v>
      </c>
      <c r="G984">
        <f>IF(Journal!$D984="LONG",1,IF(Journal!$D984="SHORT",-1,0))</f>
        <v>0</v>
      </c>
      <c r="H984">
        <f>IF(AND(ISNUMBER(Journal!$E984),ISNUMBER(Journal!$F984)),ABS(Journal!$E984-Journal!$F984),"")</f>
        <v>0</v>
      </c>
      <c r="I984">
        <f>IF(NOT(A984),"",IF(Journal!$C984="","INSTRUMENT MISSING",IF(B984=0,"UNKNOWN INSTRUMENT",IF(OR(NOT(ISNUMBER(C984)),NOT(ISNUMBER(D984))),"INSTRUMENT SPECS MISSING",IF(OR(C984&lt;=0,D984&lt;=0),"INSTRUMENT SPECS MISSING",IF(NOT(ISNUMBER(Journal!$E984)),"ENTRY MISSING",IF(NOT(ISNUMBER(Journal!$F984)),"SL MISSING",IF(Journal!$F984=Journal!$E984,"SL = ENTRY",IF(G984=0,"DIRECTION MISSING",IF(G984*(Journal!$E984-Journal!$F984)&lt;=0,"SL WRONG SIDE",IF(NOT(AND(ISNUMBER(Journal!$L984),Journal!$L984&gt;0)),IF(TRUE,"LOTS MISSING","RISK MISSING"),"")))))))))))</f>
        <v>0</v>
      </c>
      <c r="J984">
        <f>IF(NOT(A984),"",IF(I984&lt;&gt;"",I984,IF(AND(ISNUMBER(Journal!$G984),G984*(Journal!$G984-Journal!$E984)&lt;=0),"TP1 WRONG SIDE",IF(AND(ISNUMBER(Journal!$H984),G984*(Journal!$H984-Journal!$E984)&lt;=0),"TP2 WRONG SIDE",IF(AND(ISNUMBER(Journal!$I984),G984*(Journal!$I984-Journal!$E984)&lt;=0),"TP3 WRONG SIDE",IF(Journal!$K984="","OPEN",IF(AND(Journal!$M984&lt;&gt;"",OR(NOT(ISNUMBER(Journal!$M984)),Journal!$M984&lt;=0,Journal!$M984&gt;=1)),"TP1 % INVALID",IF(Journal!$K984="SL","OK",IF(Journal!$K984="TP",IF(ISNUMBER(Journal!$G984),"OK","TP1 MISSING"),IF(Journal!$K984="Manual exit",IF(ISNUMBER(Journal!$J984),"OK","MANUAL MISSING"),IF(Journal!$K984="TP1 + Breakeven",IF(ISNUMBER(Journal!$G984),"OK","TP1 MISSING"),IF(Journal!$K984="TP1 + Manual",IF(ISNUMBER(Journal!$G984),IF(ISNUMBER(Journal!$J984),"OK","MANUAL MISSING"),IF(ISNUMBER(Journal!$J984),"TP1 MISSING","TP1 &amp; MANUAL MISSING")),IF(Journal!$K984="Multiple TP",IF(ISNUMBER(Journal!$G984),IF(ISNUMBER(Journal!$H984),"OK","TP2 MISSING"),IF(ISNUMBER(Journal!$H984),"TP1 MISSING","TP1 &amp; TP2 MISSING")),"UNKNOWN OUTCOME")))))))))))))</f>
        <v>0</v>
      </c>
      <c r="K984">
        <f>J984="OK"</f>
        <v>0</v>
      </c>
      <c r="L984">
        <f>IF(ISNUMBER(Journal!$M984),Journal!$M984,0.5)</f>
        <v>0</v>
      </c>
      <c r="M984">
        <f>IF(NOT(K984),"",G984*IF(Journal!$K984="SL",Journal!$F984-Journal!$E984,IF(Journal!$K984="TP",Journal!$G984-Journal!$E984,IF(Journal!$K984="Manual exit",Journal!$J984-Journal!$E984,IF(Journal!$K984="TP1 + Breakeven",L984*(Journal!$G984-Journal!$E984),IF(Journal!$K984="TP1 + Manual",L984*(Journal!$G984-Journal!$E984)+(1-L984)*(Journal!$J984-Journal!$E984),(Journal!$G984+Journal!$H984+IF(ISNUMBER(Journal!$I984),Journal!$I984,0))/IF(ISNUMBER(Journal!$I984),3,2)-Journal!$E984))))))</f>
        <v>0</v>
      </c>
      <c r="N984">
        <f>IF(K984,Journal!$E984+G984*M984,"")</f>
        <v>0</v>
      </c>
      <c r="O984">
        <f>Q983</f>
        <v>0</v>
      </c>
      <c r="P984">
        <f>IF(OR(NOT(A984),I984&lt;&gt;""),"",Journal!$L984)</f>
        <v>0</v>
      </c>
      <c r="Q984">
        <f>O984+IF(K984,V984,0)</f>
        <v>0</v>
      </c>
      <c r="R984">
        <f>IF(P984="","",H984*P984*C984*D984)</f>
        <v>0</v>
      </c>
      <c r="S984">
        <f>IF(K984,M984*P984*C984*D984,"")</f>
        <v>0</v>
      </c>
      <c r="T984">
        <f>IF(K984,-IF(F984&gt;0,F984*Journal!$E984*P984*C984*D984,P984*E984),"")</f>
        <v>0</v>
      </c>
      <c r="U984">
        <f>IF(K984,IF(S984&gt;0,"W",IF(S984&lt;0,"L","B")),"")</f>
        <v>0</v>
      </c>
      <c r="V984">
        <f>IF(K984,S984+T984,"")</f>
        <v>0</v>
      </c>
      <c r="W984">
        <f>IF(K984,V984/O984,"")</f>
        <v>0</v>
      </c>
      <c r="X984">
        <f>IF(K984,M984/H984,"")</f>
        <v>0</v>
      </c>
      <c r="Y984">
        <f>IF(AND(OR(J984="OK",J984="OPEN"),ISNUMBER(Journal!$G984)),G984*(Journal!$G984-Journal!$E984)/H984,"")</f>
        <v>0</v>
      </c>
      <c r="Z984">
        <f>IF(AA984="","",IF(AND(ISNUMBER(Settings!$D$5),ISNUMBER(Settings!$E$5),IF(Settings!$D$5&lt;=Settings!$E$5,AND(AA984&gt;=Settings!$D$5,AA984&lt;Settings!$E$5),OR(AA984&gt;=Settings!$D$5,AA984&lt;Settings!$E$5))),Settings!$A$5,IF(AND(ISNUMBER(Settings!$D$6),ISNUMBER(Settings!$E$6),IF(Settings!$D$6&lt;=Settings!$E$6,AND(AA984&gt;=Settings!$D$6,AA984&lt;Settings!$E$6),OR(AA984&gt;=Settings!$D$6,AA984&lt;Settings!$E$6))),Settings!$A$6,IF(AND(ISNUMBER(Settings!$D$7),ISNUMBER(Settings!$E$7),IF(Settings!$D$7&lt;=Settings!$E$7,AND(AA984&gt;=Settings!$D$7,AA984&lt;Settings!$E$7),OR(AA984&gt;=Settings!$D$7,AA984&lt;Settings!$E$7))),Settings!$A$7,IF(AND(ISNUMBER(Settings!$D$8),ISNUMBER(Settings!$E$8),IF(Settings!$D$8&lt;=Settings!$E$8,AND(AA984&gt;=Settings!$D$8,AA984&lt;Settings!$E$8),OR(AA984&gt;=Settings!$D$8,AA984&lt;Settings!$E$8))),Settings!$A$8,IF(AND(ISNUMBER(Settings!$D$9),ISNUMBER(Settings!$E$9),IF(Settings!$D$9&lt;=Settings!$E$9,AND(AA984&gt;=Settings!$D$9,AA984&lt;Settings!$E$9),OR(AA984&gt;=Settings!$D$9,AA984&lt;Settings!$E$9))),Settings!$A$9,IF(AND(ISNUMBER(Settings!$D$10),ISNUMBER(Settings!$E$10),IF(Settings!$D$10&lt;=Settings!$E$10,AND(AA984&gt;=Settings!$D$10,AA984&lt;Settings!$E$10),OR(AA984&gt;=Settings!$D$10,AA984&lt;Settings!$E$10))),Settings!$A$10,"")))))))</f>
        <v>0</v>
      </c>
      <c r="AA984">
        <f>IF(AND(A984,ISNUMBER(Journal!$B984)),MOD(ROUND(MOD(Journal!$B984,1)*1440,0)-ROUND(Journal!$D$8*60,0),1440),"")</f>
        <v>0</v>
      </c>
      <c r="AB984">
        <f>IF(G984=1,"LONG",IF(G984=-1,"SHORT",""))</f>
        <v>0</v>
      </c>
      <c r="AC984">
        <f>AC983+IF(K984,1,0)</f>
        <v>0</v>
      </c>
      <c r="AD984">
        <f>IF(K984,AC984,"")</f>
        <v>0</v>
      </c>
      <c r="AE984">
        <f>J984="OPEN"</f>
        <v>0</v>
      </c>
      <c r="AF984">
        <f>AND(J984&lt;&gt;"",J984&lt;&gt;"OK",J984&lt;&gt;"OPEN")</f>
        <v>0</v>
      </c>
      <c r="AH984">
        <v>973</v>
      </c>
      <c r="AI984">
        <f>IF(AH984&gt;$AZ$11,"",IF(AH984=0,Journal!$D$3,INDEX($Q$11:$Q$1010,MATCH(AH984,$AD$11:$AD$1010,0))))</f>
        <v>0</v>
      </c>
      <c r="AJ984">
        <v>974</v>
      </c>
      <c r="AK984">
        <f>IF(AJ984&gt;$AZ$11,"",INDEX($P$11:$P$1010,MATCH(AJ984,$AD$11:$AD$1010,0)))</f>
        <v>0</v>
      </c>
    </row>
    <row r="985" spans="1:37">
      <c r="A985">
        <f>COUNTA(Journal!A985:M985)&gt;0</f>
        <v>0</v>
      </c>
      <c r="B985">
        <f>IF(Journal!$C985="",0,IFERROR(MATCH(Journal!$C985,Markets!$A$5:$A$154,0),0))</f>
        <v>0</v>
      </c>
      <c r="C985">
        <f>IF(B985&gt;0,INDEX(Markets!$C$5:$C$154,B985),"")</f>
        <v>0</v>
      </c>
      <c r="D985">
        <f>IF(B985&gt;0,INDEX(Markets!$F$5:$F$154,B985),"")</f>
        <v>0</v>
      </c>
      <c r="E985">
        <f>IF(B985&gt;0,IF(INDEX(Markets!$G$5:$G$154,B985)="",Journal!$D$4,INDEX(Markets!$G$5:$G$154,B985)),"")</f>
        <v>0</v>
      </c>
      <c r="F985">
        <f>IF(B985&gt;0,N(INDEX(Markets!$H$5:$H$154,B985)),0)</f>
        <v>0</v>
      </c>
      <c r="G985">
        <f>IF(Journal!$D985="LONG",1,IF(Journal!$D985="SHORT",-1,0))</f>
        <v>0</v>
      </c>
      <c r="H985">
        <f>IF(AND(ISNUMBER(Journal!$E985),ISNUMBER(Journal!$F985)),ABS(Journal!$E985-Journal!$F985),"")</f>
        <v>0</v>
      </c>
      <c r="I985">
        <f>IF(NOT(A985),"",IF(Journal!$C985="","INSTRUMENT MISSING",IF(B985=0,"UNKNOWN INSTRUMENT",IF(OR(NOT(ISNUMBER(C985)),NOT(ISNUMBER(D985))),"INSTRUMENT SPECS MISSING",IF(OR(C985&lt;=0,D985&lt;=0),"INSTRUMENT SPECS MISSING",IF(NOT(ISNUMBER(Journal!$E985)),"ENTRY MISSING",IF(NOT(ISNUMBER(Journal!$F985)),"SL MISSING",IF(Journal!$F985=Journal!$E985,"SL = ENTRY",IF(G985=0,"DIRECTION MISSING",IF(G985*(Journal!$E985-Journal!$F985)&lt;=0,"SL WRONG SIDE",IF(NOT(AND(ISNUMBER(Journal!$L985),Journal!$L985&gt;0)),IF(TRUE,"LOTS MISSING","RISK MISSING"),"")))))))))))</f>
        <v>0</v>
      </c>
      <c r="J985">
        <f>IF(NOT(A985),"",IF(I985&lt;&gt;"",I985,IF(AND(ISNUMBER(Journal!$G985),G985*(Journal!$G985-Journal!$E985)&lt;=0),"TP1 WRONG SIDE",IF(AND(ISNUMBER(Journal!$H985),G985*(Journal!$H985-Journal!$E985)&lt;=0),"TP2 WRONG SIDE",IF(AND(ISNUMBER(Journal!$I985),G985*(Journal!$I985-Journal!$E985)&lt;=0),"TP3 WRONG SIDE",IF(Journal!$K985="","OPEN",IF(AND(Journal!$M985&lt;&gt;"",OR(NOT(ISNUMBER(Journal!$M985)),Journal!$M985&lt;=0,Journal!$M985&gt;=1)),"TP1 % INVALID",IF(Journal!$K985="SL","OK",IF(Journal!$K985="TP",IF(ISNUMBER(Journal!$G985),"OK","TP1 MISSING"),IF(Journal!$K985="Manual exit",IF(ISNUMBER(Journal!$J985),"OK","MANUAL MISSING"),IF(Journal!$K985="TP1 + Breakeven",IF(ISNUMBER(Journal!$G985),"OK","TP1 MISSING"),IF(Journal!$K985="TP1 + Manual",IF(ISNUMBER(Journal!$G985),IF(ISNUMBER(Journal!$J985),"OK","MANUAL MISSING"),IF(ISNUMBER(Journal!$J985),"TP1 MISSING","TP1 &amp; MANUAL MISSING")),IF(Journal!$K985="Multiple TP",IF(ISNUMBER(Journal!$G985),IF(ISNUMBER(Journal!$H985),"OK","TP2 MISSING"),IF(ISNUMBER(Journal!$H985),"TP1 MISSING","TP1 &amp; TP2 MISSING")),"UNKNOWN OUTCOME")))))))))))))</f>
        <v>0</v>
      </c>
      <c r="K985">
        <f>J985="OK"</f>
        <v>0</v>
      </c>
      <c r="L985">
        <f>IF(ISNUMBER(Journal!$M985),Journal!$M985,0.5)</f>
        <v>0</v>
      </c>
      <c r="M985">
        <f>IF(NOT(K985),"",G985*IF(Journal!$K985="SL",Journal!$F985-Journal!$E985,IF(Journal!$K985="TP",Journal!$G985-Journal!$E985,IF(Journal!$K985="Manual exit",Journal!$J985-Journal!$E985,IF(Journal!$K985="TP1 + Breakeven",L985*(Journal!$G985-Journal!$E985),IF(Journal!$K985="TP1 + Manual",L985*(Journal!$G985-Journal!$E985)+(1-L985)*(Journal!$J985-Journal!$E985),(Journal!$G985+Journal!$H985+IF(ISNUMBER(Journal!$I985),Journal!$I985,0))/IF(ISNUMBER(Journal!$I985),3,2)-Journal!$E985))))))</f>
        <v>0</v>
      </c>
      <c r="N985">
        <f>IF(K985,Journal!$E985+G985*M985,"")</f>
        <v>0</v>
      </c>
      <c r="O985">
        <f>Q984</f>
        <v>0</v>
      </c>
      <c r="P985">
        <f>IF(OR(NOT(A985),I985&lt;&gt;""),"",Journal!$L985)</f>
        <v>0</v>
      </c>
      <c r="Q985">
        <f>O985+IF(K985,V985,0)</f>
        <v>0</v>
      </c>
      <c r="R985">
        <f>IF(P985="","",H985*P985*C985*D985)</f>
        <v>0</v>
      </c>
      <c r="S985">
        <f>IF(K985,M985*P985*C985*D985,"")</f>
        <v>0</v>
      </c>
      <c r="T985">
        <f>IF(K985,-IF(F985&gt;0,F985*Journal!$E985*P985*C985*D985,P985*E985),"")</f>
        <v>0</v>
      </c>
      <c r="U985">
        <f>IF(K985,IF(S985&gt;0,"W",IF(S985&lt;0,"L","B")),"")</f>
        <v>0</v>
      </c>
      <c r="V985">
        <f>IF(K985,S985+T985,"")</f>
        <v>0</v>
      </c>
      <c r="W985">
        <f>IF(K985,V985/O985,"")</f>
        <v>0</v>
      </c>
      <c r="X985">
        <f>IF(K985,M985/H985,"")</f>
        <v>0</v>
      </c>
      <c r="Y985">
        <f>IF(AND(OR(J985="OK",J985="OPEN"),ISNUMBER(Journal!$G985)),G985*(Journal!$G985-Journal!$E985)/H985,"")</f>
        <v>0</v>
      </c>
      <c r="Z985">
        <f>IF(AA985="","",IF(AND(ISNUMBER(Settings!$D$5),ISNUMBER(Settings!$E$5),IF(Settings!$D$5&lt;=Settings!$E$5,AND(AA985&gt;=Settings!$D$5,AA985&lt;Settings!$E$5),OR(AA985&gt;=Settings!$D$5,AA985&lt;Settings!$E$5))),Settings!$A$5,IF(AND(ISNUMBER(Settings!$D$6),ISNUMBER(Settings!$E$6),IF(Settings!$D$6&lt;=Settings!$E$6,AND(AA985&gt;=Settings!$D$6,AA985&lt;Settings!$E$6),OR(AA985&gt;=Settings!$D$6,AA985&lt;Settings!$E$6))),Settings!$A$6,IF(AND(ISNUMBER(Settings!$D$7),ISNUMBER(Settings!$E$7),IF(Settings!$D$7&lt;=Settings!$E$7,AND(AA985&gt;=Settings!$D$7,AA985&lt;Settings!$E$7),OR(AA985&gt;=Settings!$D$7,AA985&lt;Settings!$E$7))),Settings!$A$7,IF(AND(ISNUMBER(Settings!$D$8),ISNUMBER(Settings!$E$8),IF(Settings!$D$8&lt;=Settings!$E$8,AND(AA985&gt;=Settings!$D$8,AA985&lt;Settings!$E$8),OR(AA985&gt;=Settings!$D$8,AA985&lt;Settings!$E$8))),Settings!$A$8,IF(AND(ISNUMBER(Settings!$D$9),ISNUMBER(Settings!$E$9),IF(Settings!$D$9&lt;=Settings!$E$9,AND(AA985&gt;=Settings!$D$9,AA985&lt;Settings!$E$9),OR(AA985&gt;=Settings!$D$9,AA985&lt;Settings!$E$9))),Settings!$A$9,IF(AND(ISNUMBER(Settings!$D$10),ISNUMBER(Settings!$E$10),IF(Settings!$D$10&lt;=Settings!$E$10,AND(AA985&gt;=Settings!$D$10,AA985&lt;Settings!$E$10),OR(AA985&gt;=Settings!$D$10,AA985&lt;Settings!$E$10))),Settings!$A$10,"")))))))</f>
        <v>0</v>
      </c>
      <c r="AA985">
        <f>IF(AND(A985,ISNUMBER(Journal!$B985)),MOD(ROUND(MOD(Journal!$B985,1)*1440,0)-ROUND(Journal!$D$8*60,0),1440),"")</f>
        <v>0</v>
      </c>
      <c r="AB985">
        <f>IF(G985=1,"LONG",IF(G985=-1,"SHORT",""))</f>
        <v>0</v>
      </c>
      <c r="AC985">
        <f>AC984+IF(K985,1,0)</f>
        <v>0</v>
      </c>
      <c r="AD985">
        <f>IF(K985,AC985,"")</f>
        <v>0</v>
      </c>
      <c r="AE985">
        <f>J985="OPEN"</f>
        <v>0</v>
      </c>
      <c r="AF985">
        <f>AND(J985&lt;&gt;"",J985&lt;&gt;"OK",J985&lt;&gt;"OPEN")</f>
        <v>0</v>
      </c>
      <c r="AH985">
        <v>974</v>
      </c>
      <c r="AI985">
        <f>IF(AH985&gt;$AZ$11,"",IF(AH985=0,Journal!$D$3,INDEX($Q$11:$Q$1010,MATCH(AH985,$AD$11:$AD$1010,0))))</f>
        <v>0</v>
      </c>
      <c r="AJ985">
        <v>975</v>
      </c>
      <c r="AK985">
        <f>IF(AJ985&gt;$AZ$11,"",INDEX($P$11:$P$1010,MATCH(AJ985,$AD$11:$AD$1010,0)))</f>
        <v>0</v>
      </c>
    </row>
    <row r="986" spans="1:37">
      <c r="A986">
        <f>COUNTA(Journal!A986:M986)&gt;0</f>
        <v>0</v>
      </c>
      <c r="B986">
        <f>IF(Journal!$C986="",0,IFERROR(MATCH(Journal!$C986,Markets!$A$5:$A$154,0),0))</f>
        <v>0</v>
      </c>
      <c r="C986">
        <f>IF(B986&gt;0,INDEX(Markets!$C$5:$C$154,B986),"")</f>
        <v>0</v>
      </c>
      <c r="D986">
        <f>IF(B986&gt;0,INDEX(Markets!$F$5:$F$154,B986),"")</f>
        <v>0</v>
      </c>
      <c r="E986">
        <f>IF(B986&gt;0,IF(INDEX(Markets!$G$5:$G$154,B986)="",Journal!$D$4,INDEX(Markets!$G$5:$G$154,B986)),"")</f>
        <v>0</v>
      </c>
      <c r="F986">
        <f>IF(B986&gt;0,N(INDEX(Markets!$H$5:$H$154,B986)),0)</f>
        <v>0</v>
      </c>
      <c r="G986">
        <f>IF(Journal!$D986="LONG",1,IF(Journal!$D986="SHORT",-1,0))</f>
        <v>0</v>
      </c>
      <c r="H986">
        <f>IF(AND(ISNUMBER(Journal!$E986),ISNUMBER(Journal!$F986)),ABS(Journal!$E986-Journal!$F986),"")</f>
        <v>0</v>
      </c>
      <c r="I986">
        <f>IF(NOT(A986),"",IF(Journal!$C986="","INSTRUMENT MISSING",IF(B986=0,"UNKNOWN INSTRUMENT",IF(OR(NOT(ISNUMBER(C986)),NOT(ISNUMBER(D986))),"INSTRUMENT SPECS MISSING",IF(OR(C986&lt;=0,D986&lt;=0),"INSTRUMENT SPECS MISSING",IF(NOT(ISNUMBER(Journal!$E986)),"ENTRY MISSING",IF(NOT(ISNUMBER(Journal!$F986)),"SL MISSING",IF(Journal!$F986=Journal!$E986,"SL = ENTRY",IF(G986=0,"DIRECTION MISSING",IF(G986*(Journal!$E986-Journal!$F986)&lt;=0,"SL WRONG SIDE",IF(NOT(AND(ISNUMBER(Journal!$L986),Journal!$L986&gt;0)),IF(TRUE,"LOTS MISSING","RISK MISSING"),"")))))))))))</f>
        <v>0</v>
      </c>
      <c r="J986">
        <f>IF(NOT(A986),"",IF(I986&lt;&gt;"",I986,IF(AND(ISNUMBER(Journal!$G986),G986*(Journal!$G986-Journal!$E986)&lt;=0),"TP1 WRONG SIDE",IF(AND(ISNUMBER(Journal!$H986),G986*(Journal!$H986-Journal!$E986)&lt;=0),"TP2 WRONG SIDE",IF(AND(ISNUMBER(Journal!$I986),G986*(Journal!$I986-Journal!$E986)&lt;=0),"TP3 WRONG SIDE",IF(Journal!$K986="","OPEN",IF(AND(Journal!$M986&lt;&gt;"",OR(NOT(ISNUMBER(Journal!$M986)),Journal!$M986&lt;=0,Journal!$M986&gt;=1)),"TP1 % INVALID",IF(Journal!$K986="SL","OK",IF(Journal!$K986="TP",IF(ISNUMBER(Journal!$G986),"OK","TP1 MISSING"),IF(Journal!$K986="Manual exit",IF(ISNUMBER(Journal!$J986),"OK","MANUAL MISSING"),IF(Journal!$K986="TP1 + Breakeven",IF(ISNUMBER(Journal!$G986),"OK","TP1 MISSING"),IF(Journal!$K986="TP1 + Manual",IF(ISNUMBER(Journal!$G986),IF(ISNUMBER(Journal!$J986),"OK","MANUAL MISSING"),IF(ISNUMBER(Journal!$J986),"TP1 MISSING","TP1 &amp; MANUAL MISSING")),IF(Journal!$K986="Multiple TP",IF(ISNUMBER(Journal!$G986),IF(ISNUMBER(Journal!$H986),"OK","TP2 MISSING"),IF(ISNUMBER(Journal!$H986),"TP1 MISSING","TP1 &amp; TP2 MISSING")),"UNKNOWN OUTCOME")))))))))))))</f>
        <v>0</v>
      </c>
      <c r="K986">
        <f>J986="OK"</f>
        <v>0</v>
      </c>
      <c r="L986">
        <f>IF(ISNUMBER(Journal!$M986),Journal!$M986,0.5)</f>
        <v>0</v>
      </c>
      <c r="M986">
        <f>IF(NOT(K986),"",G986*IF(Journal!$K986="SL",Journal!$F986-Journal!$E986,IF(Journal!$K986="TP",Journal!$G986-Journal!$E986,IF(Journal!$K986="Manual exit",Journal!$J986-Journal!$E986,IF(Journal!$K986="TP1 + Breakeven",L986*(Journal!$G986-Journal!$E986),IF(Journal!$K986="TP1 + Manual",L986*(Journal!$G986-Journal!$E986)+(1-L986)*(Journal!$J986-Journal!$E986),(Journal!$G986+Journal!$H986+IF(ISNUMBER(Journal!$I986),Journal!$I986,0))/IF(ISNUMBER(Journal!$I986),3,2)-Journal!$E986))))))</f>
        <v>0</v>
      </c>
      <c r="N986">
        <f>IF(K986,Journal!$E986+G986*M986,"")</f>
        <v>0</v>
      </c>
      <c r="O986">
        <f>Q985</f>
        <v>0</v>
      </c>
      <c r="P986">
        <f>IF(OR(NOT(A986),I986&lt;&gt;""),"",Journal!$L986)</f>
        <v>0</v>
      </c>
      <c r="Q986">
        <f>O986+IF(K986,V986,0)</f>
        <v>0</v>
      </c>
      <c r="R986">
        <f>IF(P986="","",H986*P986*C986*D986)</f>
        <v>0</v>
      </c>
      <c r="S986">
        <f>IF(K986,M986*P986*C986*D986,"")</f>
        <v>0</v>
      </c>
      <c r="T986">
        <f>IF(K986,-IF(F986&gt;0,F986*Journal!$E986*P986*C986*D986,P986*E986),"")</f>
        <v>0</v>
      </c>
      <c r="U986">
        <f>IF(K986,IF(S986&gt;0,"W",IF(S986&lt;0,"L","B")),"")</f>
        <v>0</v>
      </c>
      <c r="V986">
        <f>IF(K986,S986+T986,"")</f>
        <v>0</v>
      </c>
      <c r="W986">
        <f>IF(K986,V986/O986,"")</f>
        <v>0</v>
      </c>
      <c r="X986">
        <f>IF(K986,M986/H986,"")</f>
        <v>0</v>
      </c>
      <c r="Y986">
        <f>IF(AND(OR(J986="OK",J986="OPEN"),ISNUMBER(Journal!$G986)),G986*(Journal!$G986-Journal!$E986)/H986,"")</f>
        <v>0</v>
      </c>
      <c r="Z986">
        <f>IF(AA986="","",IF(AND(ISNUMBER(Settings!$D$5),ISNUMBER(Settings!$E$5),IF(Settings!$D$5&lt;=Settings!$E$5,AND(AA986&gt;=Settings!$D$5,AA986&lt;Settings!$E$5),OR(AA986&gt;=Settings!$D$5,AA986&lt;Settings!$E$5))),Settings!$A$5,IF(AND(ISNUMBER(Settings!$D$6),ISNUMBER(Settings!$E$6),IF(Settings!$D$6&lt;=Settings!$E$6,AND(AA986&gt;=Settings!$D$6,AA986&lt;Settings!$E$6),OR(AA986&gt;=Settings!$D$6,AA986&lt;Settings!$E$6))),Settings!$A$6,IF(AND(ISNUMBER(Settings!$D$7),ISNUMBER(Settings!$E$7),IF(Settings!$D$7&lt;=Settings!$E$7,AND(AA986&gt;=Settings!$D$7,AA986&lt;Settings!$E$7),OR(AA986&gt;=Settings!$D$7,AA986&lt;Settings!$E$7))),Settings!$A$7,IF(AND(ISNUMBER(Settings!$D$8),ISNUMBER(Settings!$E$8),IF(Settings!$D$8&lt;=Settings!$E$8,AND(AA986&gt;=Settings!$D$8,AA986&lt;Settings!$E$8),OR(AA986&gt;=Settings!$D$8,AA986&lt;Settings!$E$8))),Settings!$A$8,IF(AND(ISNUMBER(Settings!$D$9),ISNUMBER(Settings!$E$9),IF(Settings!$D$9&lt;=Settings!$E$9,AND(AA986&gt;=Settings!$D$9,AA986&lt;Settings!$E$9),OR(AA986&gt;=Settings!$D$9,AA986&lt;Settings!$E$9))),Settings!$A$9,IF(AND(ISNUMBER(Settings!$D$10),ISNUMBER(Settings!$E$10),IF(Settings!$D$10&lt;=Settings!$E$10,AND(AA986&gt;=Settings!$D$10,AA986&lt;Settings!$E$10),OR(AA986&gt;=Settings!$D$10,AA986&lt;Settings!$E$10))),Settings!$A$10,"")))))))</f>
        <v>0</v>
      </c>
      <c r="AA986">
        <f>IF(AND(A986,ISNUMBER(Journal!$B986)),MOD(ROUND(MOD(Journal!$B986,1)*1440,0)-ROUND(Journal!$D$8*60,0),1440),"")</f>
        <v>0</v>
      </c>
      <c r="AB986">
        <f>IF(G986=1,"LONG",IF(G986=-1,"SHORT",""))</f>
        <v>0</v>
      </c>
      <c r="AC986">
        <f>AC985+IF(K986,1,0)</f>
        <v>0</v>
      </c>
      <c r="AD986">
        <f>IF(K986,AC986,"")</f>
        <v>0</v>
      </c>
      <c r="AE986">
        <f>J986="OPEN"</f>
        <v>0</v>
      </c>
      <c r="AF986">
        <f>AND(J986&lt;&gt;"",J986&lt;&gt;"OK",J986&lt;&gt;"OPEN")</f>
        <v>0</v>
      </c>
      <c r="AH986">
        <v>975</v>
      </c>
      <c r="AI986">
        <f>IF(AH986&gt;$AZ$11,"",IF(AH986=0,Journal!$D$3,INDEX($Q$11:$Q$1010,MATCH(AH986,$AD$11:$AD$1010,0))))</f>
        <v>0</v>
      </c>
      <c r="AJ986">
        <v>976</v>
      </c>
      <c r="AK986">
        <f>IF(AJ986&gt;$AZ$11,"",INDEX($P$11:$P$1010,MATCH(AJ986,$AD$11:$AD$1010,0)))</f>
        <v>0</v>
      </c>
    </row>
    <row r="987" spans="1:37">
      <c r="A987">
        <f>COUNTA(Journal!A987:M987)&gt;0</f>
        <v>0</v>
      </c>
      <c r="B987">
        <f>IF(Journal!$C987="",0,IFERROR(MATCH(Journal!$C987,Markets!$A$5:$A$154,0),0))</f>
        <v>0</v>
      </c>
      <c r="C987">
        <f>IF(B987&gt;0,INDEX(Markets!$C$5:$C$154,B987),"")</f>
        <v>0</v>
      </c>
      <c r="D987">
        <f>IF(B987&gt;0,INDEX(Markets!$F$5:$F$154,B987),"")</f>
        <v>0</v>
      </c>
      <c r="E987">
        <f>IF(B987&gt;0,IF(INDEX(Markets!$G$5:$G$154,B987)="",Journal!$D$4,INDEX(Markets!$G$5:$G$154,B987)),"")</f>
        <v>0</v>
      </c>
      <c r="F987">
        <f>IF(B987&gt;0,N(INDEX(Markets!$H$5:$H$154,B987)),0)</f>
        <v>0</v>
      </c>
      <c r="G987">
        <f>IF(Journal!$D987="LONG",1,IF(Journal!$D987="SHORT",-1,0))</f>
        <v>0</v>
      </c>
      <c r="H987">
        <f>IF(AND(ISNUMBER(Journal!$E987),ISNUMBER(Journal!$F987)),ABS(Journal!$E987-Journal!$F987),"")</f>
        <v>0</v>
      </c>
      <c r="I987">
        <f>IF(NOT(A987),"",IF(Journal!$C987="","INSTRUMENT MISSING",IF(B987=0,"UNKNOWN INSTRUMENT",IF(OR(NOT(ISNUMBER(C987)),NOT(ISNUMBER(D987))),"INSTRUMENT SPECS MISSING",IF(OR(C987&lt;=0,D987&lt;=0),"INSTRUMENT SPECS MISSING",IF(NOT(ISNUMBER(Journal!$E987)),"ENTRY MISSING",IF(NOT(ISNUMBER(Journal!$F987)),"SL MISSING",IF(Journal!$F987=Journal!$E987,"SL = ENTRY",IF(G987=0,"DIRECTION MISSING",IF(G987*(Journal!$E987-Journal!$F987)&lt;=0,"SL WRONG SIDE",IF(NOT(AND(ISNUMBER(Journal!$L987),Journal!$L987&gt;0)),IF(TRUE,"LOTS MISSING","RISK MISSING"),"")))))))))))</f>
        <v>0</v>
      </c>
      <c r="J987">
        <f>IF(NOT(A987),"",IF(I987&lt;&gt;"",I987,IF(AND(ISNUMBER(Journal!$G987),G987*(Journal!$G987-Journal!$E987)&lt;=0),"TP1 WRONG SIDE",IF(AND(ISNUMBER(Journal!$H987),G987*(Journal!$H987-Journal!$E987)&lt;=0),"TP2 WRONG SIDE",IF(AND(ISNUMBER(Journal!$I987),G987*(Journal!$I987-Journal!$E987)&lt;=0),"TP3 WRONG SIDE",IF(Journal!$K987="","OPEN",IF(AND(Journal!$M987&lt;&gt;"",OR(NOT(ISNUMBER(Journal!$M987)),Journal!$M987&lt;=0,Journal!$M987&gt;=1)),"TP1 % INVALID",IF(Journal!$K987="SL","OK",IF(Journal!$K987="TP",IF(ISNUMBER(Journal!$G987),"OK","TP1 MISSING"),IF(Journal!$K987="Manual exit",IF(ISNUMBER(Journal!$J987),"OK","MANUAL MISSING"),IF(Journal!$K987="TP1 + Breakeven",IF(ISNUMBER(Journal!$G987),"OK","TP1 MISSING"),IF(Journal!$K987="TP1 + Manual",IF(ISNUMBER(Journal!$G987),IF(ISNUMBER(Journal!$J987),"OK","MANUAL MISSING"),IF(ISNUMBER(Journal!$J987),"TP1 MISSING","TP1 &amp; MANUAL MISSING")),IF(Journal!$K987="Multiple TP",IF(ISNUMBER(Journal!$G987),IF(ISNUMBER(Journal!$H987),"OK","TP2 MISSING"),IF(ISNUMBER(Journal!$H987),"TP1 MISSING","TP1 &amp; TP2 MISSING")),"UNKNOWN OUTCOME")))))))))))))</f>
        <v>0</v>
      </c>
      <c r="K987">
        <f>J987="OK"</f>
        <v>0</v>
      </c>
      <c r="L987">
        <f>IF(ISNUMBER(Journal!$M987),Journal!$M987,0.5)</f>
        <v>0</v>
      </c>
      <c r="M987">
        <f>IF(NOT(K987),"",G987*IF(Journal!$K987="SL",Journal!$F987-Journal!$E987,IF(Journal!$K987="TP",Journal!$G987-Journal!$E987,IF(Journal!$K987="Manual exit",Journal!$J987-Journal!$E987,IF(Journal!$K987="TP1 + Breakeven",L987*(Journal!$G987-Journal!$E987),IF(Journal!$K987="TP1 + Manual",L987*(Journal!$G987-Journal!$E987)+(1-L987)*(Journal!$J987-Journal!$E987),(Journal!$G987+Journal!$H987+IF(ISNUMBER(Journal!$I987),Journal!$I987,0))/IF(ISNUMBER(Journal!$I987),3,2)-Journal!$E987))))))</f>
        <v>0</v>
      </c>
      <c r="N987">
        <f>IF(K987,Journal!$E987+G987*M987,"")</f>
        <v>0</v>
      </c>
      <c r="O987">
        <f>Q986</f>
        <v>0</v>
      </c>
      <c r="P987">
        <f>IF(OR(NOT(A987),I987&lt;&gt;""),"",Journal!$L987)</f>
        <v>0</v>
      </c>
      <c r="Q987">
        <f>O987+IF(K987,V987,0)</f>
        <v>0</v>
      </c>
      <c r="R987">
        <f>IF(P987="","",H987*P987*C987*D987)</f>
        <v>0</v>
      </c>
      <c r="S987">
        <f>IF(K987,M987*P987*C987*D987,"")</f>
        <v>0</v>
      </c>
      <c r="T987">
        <f>IF(K987,-IF(F987&gt;0,F987*Journal!$E987*P987*C987*D987,P987*E987),"")</f>
        <v>0</v>
      </c>
      <c r="U987">
        <f>IF(K987,IF(S987&gt;0,"W",IF(S987&lt;0,"L","B")),"")</f>
        <v>0</v>
      </c>
      <c r="V987">
        <f>IF(K987,S987+T987,"")</f>
        <v>0</v>
      </c>
      <c r="W987">
        <f>IF(K987,V987/O987,"")</f>
        <v>0</v>
      </c>
      <c r="X987">
        <f>IF(K987,M987/H987,"")</f>
        <v>0</v>
      </c>
      <c r="Y987">
        <f>IF(AND(OR(J987="OK",J987="OPEN"),ISNUMBER(Journal!$G987)),G987*(Journal!$G987-Journal!$E987)/H987,"")</f>
        <v>0</v>
      </c>
      <c r="Z987">
        <f>IF(AA987="","",IF(AND(ISNUMBER(Settings!$D$5),ISNUMBER(Settings!$E$5),IF(Settings!$D$5&lt;=Settings!$E$5,AND(AA987&gt;=Settings!$D$5,AA987&lt;Settings!$E$5),OR(AA987&gt;=Settings!$D$5,AA987&lt;Settings!$E$5))),Settings!$A$5,IF(AND(ISNUMBER(Settings!$D$6),ISNUMBER(Settings!$E$6),IF(Settings!$D$6&lt;=Settings!$E$6,AND(AA987&gt;=Settings!$D$6,AA987&lt;Settings!$E$6),OR(AA987&gt;=Settings!$D$6,AA987&lt;Settings!$E$6))),Settings!$A$6,IF(AND(ISNUMBER(Settings!$D$7),ISNUMBER(Settings!$E$7),IF(Settings!$D$7&lt;=Settings!$E$7,AND(AA987&gt;=Settings!$D$7,AA987&lt;Settings!$E$7),OR(AA987&gt;=Settings!$D$7,AA987&lt;Settings!$E$7))),Settings!$A$7,IF(AND(ISNUMBER(Settings!$D$8),ISNUMBER(Settings!$E$8),IF(Settings!$D$8&lt;=Settings!$E$8,AND(AA987&gt;=Settings!$D$8,AA987&lt;Settings!$E$8),OR(AA987&gt;=Settings!$D$8,AA987&lt;Settings!$E$8))),Settings!$A$8,IF(AND(ISNUMBER(Settings!$D$9),ISNUMBER(Settings!$E$9),IF(Settings!$D$9&lt;=Settings!$E$9,AND(AA987&gt;=Settings!$D$9,AA987&lt;Settings!$E$9),OR(AA987&gt;=Settings!$D$9,AA987&lt;Settings!$E$9))),Settings!$A$9,IF(AND(ISNUMBER(Settings!$D$10),ISNUMBER(Settings!$E$10),IF(Settings!$D$10&lt;=Settings!$E$10,AND(AA987&gt;=Settings!$D$10,AA987&lt;Settings!$E$10),OR(AA987&gt;=Settings!$D$10,AA987&lt;Settings!$E$10))),Settings!$A$10,"")))))))</f>
        <v>0</v>
      </c>
      <c r="AA987">
        <f>IF(AND(A987,ISNUMBER(Journal!$B987)),MOD(ROUND(MOD(Journal!$B987,1)*1440,0)-ROUND(Journal!$D$8*60,0),1440),"")</f>
        <v>0</v>
      </c>
      <c r="AB987">
        <f>IF(G987=1,"LONG",IF(G987=-1,"SHORT",""))</f>
        <v>0</v>
      </c>
      <c r="AC987">
        <f>AC986+IF(K987,1,0)</f>
        <v>0</v>
      </c>
      <c r="AD987">
        <f>IF(K987,AC987,"")</f>
        <v>0</v>
      </c>
      <c r="AE987">
        <f>J987="OPEN"</f>
        <v>0</v>
      </c>
      <c r="AF987">
        <f>AND(J987&lt;&gt;"",J987&lt;&gt;"OK",J987&lt;&gt;"OPEN")</f>
        <v>0</v>
      </c>
      <c r="AH987">
        <v>976</v>
      </c>
      <c r="AI987">
        <f>IF(AH987&gt;$AZ$11,"",IF(AH987=0,Journal!$D$3,INDEX($Q$11:$Q$1010,MATCH(AH987,$AD$11:$AD$1010,0))))</f>
        <v>0</v>
      </c>
      <c r="AJ987">
        <v>977</v>
      </c>
      <c r="AK987">
        <f>IF(AJ987&gt;$AZ$11,"",INDEX($P$11:$P$1010,MATCH(AJ987,$AD$11:$AD$1010,0)))</f>
        <v>0</v>
      </c>
    </row>
    <row r="988" spans="1:37">
      <c r="A988">
        <f>COUNTA(Journal!A988:M988)&gt;0</f>
        <v>0</v>
      </c>
      <c r="B988">
        <f>IF(Journal!$C988="",0,IFERROR(MATCH(Journal!$C988,Markets!$A$5:$A$154,0),0))</f>
        <v>0</v>
      </c>
      <c r="C988">
        <f>IF(B988&gt;0,INDEX(Markets!$C$5:$C$154,B988),"")</f>
        <v>0</v>
      </c>
      <c r="D988">
        <f>IF(B988&gt;0,INDEX(Markets!$F$5:$F$154,B988),"")</f>
        <v>0</v>
      </c>
      <c r="E988">
        <f>IF(B988&gt;0,IF(INDEX(Markets!$G$5:$G$154,B988)="",Journal!$D$4,INDEX(Markets!$G$5:$G$154,B988)),"")</f>
        <v>0</v>
      </c>
      <c r="F988">
        <f>IF(B988&gt;0,N(INDEX(Markets!$H$5:$H$154,B988)),0)</f>
        <v>0</v>
      </c>
      <c r="G988">
        <f>IF(Journal!$D988="LONG",1,IF(Journal!$D988="SHORT",-1,0))</f>
        <v>0</v>
      </c>
      <c r="H988">
        <f>IF(AND(ISNUMBER(Journal!$E988),ISNUMBER(Journal!$F988)),ABS(Journal!$E988-Journal!$F988),"")</f>
        <v>0</v>
      </c>
      <c r="I988">
        <f>IF(NOT(A988),"",IF(Journal!$C988="","INSTRUMENT MISSING",IF(B988=0,"UNKNOWN INSTRUMENT",IF(OR(NOT(ISNUMBER(C988)),NOT(ISNUMBER(D988))),"INSTRUMENT SPECS MISSING",IF(OR(C988&lt;=0,D988&lt;=0),"INSTRUMENT SPECS MISSING",IF(NOT(ISNUMBER(Journal!$E988)),"ENTRY MISSING",IF(NOT(ISNUMBER(Journal!$F988)),"SL MISSING",IF(Journal!$F988=Journal!$E988,"SL = ENTRY",IF(G988=0,"DIRECTION MISSING",IF(G988*(Journal!$E988-Journal!$F988)&lt;=0,"SL WRONG SIDE",IF(NOT(AND(ISNUMBER(Journal!$L988),Journal!$L988&gt;0)),IF(TRUE,"LOTS MISSING","RISK MISSING"),"")))))))))))</f>
        <v>0</v>
      </c>
      <c r="J988">
        <f>IF(NOT(A988),"",IF(I988&lt;&gt;"",I988,IF(AND(ISNUMBER(Journal!$G988),G988*(Journal!$G988-Journal!$E988)&lt;=0),"TP1 WRONG SIDE",IF(AND(ISNUMBER(Journal!$H988),G988*(Journal!$H988-Journal!$E988)&lt;=0),"TP2 WRONG SIDE",IF(AND(ISNUMBER(Journal!$I988),G988*(Journal!$I988-Journal!$E988)&lt;=0),"TP3 WRONG SIDE",IF(Journal!$K988="","OPEN",IF(AND(Journal!$M988&lt;&gt;"",OR(NOT(ISNUMBER(Journal!$M988)),Journal!$M988&lt;=0,Journal!$M988&gt;=1)),"TP1 % INVALID",IF(Journal!$K988="SL","OK",IF(Journal!$K988="TP",IF(ISNUMBER(Journal!$G988),"OK","TP1 MISSING"),IF(Journal!$K988="Manual exit",IF(ISNUMBER(Journal!$J988),"OK","MANUAL MISSING"),IF(Journal!$K988="TP1 + Breakeven",IF(ISNUMBER(Journal!$G988),"OK","TP1 MISSING"),IF(Journal!$K988="TP1 + Manual",IF(ISNUMBER(Journal!$G988),IF(ISNUMBER(Journal!$J988),"OK","MANUAL MISSING"),IF(ISNUMBER(Journal!$J988),"TP1 MISSING","TP1 &amp; MANUAL MISSING")),IF(Journal!$K988="Multiple TP",IF(ISNUMBER(Journal!$G988),IF(ISNUMBER(Journal!$H988),"OK","TP2 MISSING"),IF(ISNUMBER(Journal!$H988),"TP1 MISSING","TP1 &amp; TP2 MISSING")),"UNKNOWN OUTCOME")))))))))))))</f>
        <v>0</v>
      </c>
      <c r="K988">
        <f>J988="OK"</f>
        <v>0</v>
      </c>
      <c r="L988">
        <f>IF(ISNUMBER(Journal!$M988),Journal!$M988,0.5)</f>
        <v>0</v>
      </c>
      <c r="M988">
        <f>IF(NOT(K988),"",G988*IF(Journal!$K988="SL",Journal!$F988-Journal!$E988,IF(Journal!$K988="TP",Journal!$G988-Journal!$E988,IF(Journal!$K988="Manual exit",Journal!$J988-Journal!$E988,IF(Journal!$K988="TP1 + Breakeven",L988*(Journal!$G988-Journal!$E988),IF(Journal!$K988="TP1 + Manual",L988*(Journal!$G988-Journal!$E988)+(1-L988)*(Journal!$J988-Journal!$E988),(Journal!$G988+Journal!$H988+IF(ISNUMBER(Journal!$I988),Journal!$I988,0))/IF(ISNUMBER(Journal!$I988),3,2)-Journal!$E988))))))</f>
        <v>0</v>
      </c>
      <c r="N988">
        <f>IF(K988,Journal!$E988+G988*M988,"")</f>
        <v>0</v>
      </c>
      <c r="O988">
        <f>Q987</f>
        <v>0</v>
      </c>
      <c r="P988">
        <f>IF(OR(NOT(A988),I988&lt;&gt;""),"",Journal!$L988)</f>
        <v>0</v>
      </c>
      <c r="Q988">
        <f>O988+IF(K988,V988,0)</f>
        <v>0</v>
      </c>
      <c r="R988">
        <f>IF(P988="","",H988*P988*C988*D988)</f>
        <v>0</v>
      </c>
      <c r="S988">
        <f>IF(K988,M988*P988*C988*D988,"")</f>
        <v>0</v>
      </c>
      <c r="T988">
        <f>IF(K988,-IF(F988&gt;0,F988*Journal!$E988*P988*C988*D988,P988*E988),"")</f>
        <v>0</v>
      </c>
      <c r="U988">
        <f>IF(K988,IF(S988&gt;0,"W",IF(S988&lt;0,"L","B")),"")</f>
        <v>0</v>
      </c>
      <c r="V988">
        <f>IF(K988,S988+T988,"")</f>
        <v>0</v>
      </c>
      <c r="W988">
        <f>IF(K988,V988/O988,"")</f>
        <v>0</v>
      </c>
      <c r="X988">
        <f>IF(K988,M988/H988,"")</f>
        <v>0</v>
      </c>
      <c r="Y988">
        <f>IF(AND(OR(J988="OK",J988="OPEN"),ISNUMBER(Journal!$G988)),G988*(Journal!$G988-Journal!$E988)/H988,"")</f>
        <v>0</v>
      </c>
      <c r="Z988">
        <f>IF(AA988="","",IF(AND(ISNUMBER(Settings!$D$5),ISNUMBER(Settings!$E$5),IF(Settings!$D$5&lt;=Settings!$E$5,AND(AA988&gt;=Settings!$D$5,AA988&lt;Settings!$E$5),OR(AA988&gt;=Settings!$D$5,AA988&lt;Settings!$E$5))),Settings!$A$5,IF(AND(ISNUMBER(Settings!$D$6),ISNUMBER(Settings!$E$6),IF(Settings!$D$6&lt;=Settings!$E$6,AND(AA988&gt;=Settings!$D$6,AA988&lt;Settings!$E$6),OR(AA988&gt;=Settings!$D$6,AA988&lt;Settings!$E$6))),Settings!$A$6,IF(AND(ISNUMBER(Settings!$D$7),ISNUMBER(Settings!$E$7),IF(Settings!$D$7&lt;=Settings!$E$7,AND(AA988&gt;=Settings!$D$7,AA988&lt;Settings!$E$7),OR(AA988&gt;=Settings!$D$7,AA988&lt;Settings!$E$7))),Settings!$A$7,IF(AND(ISNUMBER(Settings!$D$8),ISNUMBER(Settings!$E$8),IF(Settings!$D$8&lt;=Settings!$E$8,AND(AA988&gt;=Settings!$D$8,AA988&lt;Settings!$E$8),OR(AA988&gt;=Settings!$D$8,AA988&lt;Settings!$E$8))),Settings!$A$8,IF(AND(ISNUMBER(Settings!$D$9),ISNUMBER(Settings!$E$9),IF(Settings!$D$9&lt;=Settings!$E$9,AND(AA988&gt;=Settings!$D$9,AA988&lt;Settings!$E$9),OR(AA988&gt;=Settings!$D$9,AA988&lt;Settings!$E$9))),Settings!$A$9,IF(AND(ISNUMBER(Settings!$D$10),ISNUMBER(Settings!$E$10),IF(Settings!$D$10&lt;=Settings!$E$10,AND(AA988&gt;=Settings!$D$10,AA988&lt;Settings!$E$10),OR(AA988&gt;=Settings!$D$10,AA988&lt;Settings!$E$10))),Settings!$A$10,"")))))))</f>
        <v>0</v>
      </c>
      <c r="AA988">
        <f>IF(AND(A988,ISNUMBER(Journal!$B988)),MOD(ROUND(MOD(Journal!$B988,1)*1440,0)-ROUND(Journal!$D$8*60,0),1440),"")</f>
        <v>0</v>
      </c>
      <c r="AB988">
        <f>IF(G988=1,"LONG",IF(G988=-1,"SHORT",""))</f>
        <v>0</v>
      </c>
      <c r="AC988">
        <f>AC987+IF(K988,1,0)</f>
        <v>0</v>
      </c>
      <c r="AD988">
        <f>IF(K988,AC988,"")</f>
        <v>0</v>
      </c>
      <c r="AE988">
        <f>J988="OPEN"</f>
        <v>0</v>
      </c>
      <c r="AF988">
        <f>AND(J988&lt;&gt;"",J988&lt;&gt;"OK",J988&lt;&gt;"OPEN")</f>
        <v>0</v>
      </c>
      <c r="AH988">
        <v>977</v>
      </c>
      <c r="AI988">
        <f>IF(AH988&gt;$AZ$11,"",IF(AH988=0,Journal!$D$3,INDEX($Q$11:$Q$1010,MATCH(AH988,$AD$11:$AD$1010,0))))</f>
        <v>0</v>
      </c>
      <c r="AJ988">
        <v>978</v>
      </c>
      <c r="AK988">
        <f>IF(AJ988&gt;$AZ$11,"",INDEX($P$11:$P$1010,MATCH(AJ988,$AD$11:$AD$1010,0)))</f>
        <v>0</v>
      </c>
    </row>
    <row r="989" spans="1:37">
      <c r="A989">
        <f>COUNTA(Journal!A989:M989)&gt;0</f>
        <v>0</v>
      </c>
      <c r="B989">
        <f>IF(Journal!$C989="",0,IFERROR(MATCH(Journal!$C989,Markets!$A$5:$A$154,0),0))</f>
        <v>0</v>
      </c>
      <c r="C989">
        <f>IF(B989&gt;0,INDEX(Markets!$C$5:$C$154,B989),"")</f>
        <v>0</v>
      </c>
      <c r="D989">
        <f>IF(B989&gt;0,INDEX(Markets!$F$5:$F$154,B989),"")</f>
        <v>0</v>
      </c>
      <c r="E989">
        <f>IF(B989&gt;0,IF(INDEX(Markets!$G$5:$G$154,B989)="",Journal!$D$4,INDEX(Markets!$G$5:$G$154,B989)),"")</f>
        <v>0</v>
      </c>
      <c r="F989">
        <f>IF(B989&gt;0,N(INDEX(Markets!$H$5:$H$154,B989)),0)</f>
        <v>0</v>
      </c>
      <c r="G989">
        <f>IF(Journal!$D989="LONG",1,IF(Journal!$D989="SHORT",-1,0))</f>
        <v>0</v>
      </c>
      <c r="H989">
        <f>IF(AND(ISNUMBER(Journal!$E989),ISNUMBER(Journal!$F989)),ABS(Journal!$E989-Journal!$F989),"")</f>
        <v>0</v>
      </c>
      <c r="I989">
        <f>IF(NOT(A989),"",IF(Journal!$C989="","INSTRUMENT MISSING",IF(B989=0,"UNKNOWN INSTRUMENT",IF(OR(NOT(ISNUMBER(C989)),NOT(ISNUMBER(D989))),"INSTRUMENT SPECS MISSING",IF(OR(C989&lt;=0,D989&lt;=0),"INSTRUMENT SPECS MISSING",IF(NOT(ISNUMBER(Journal!$E989)),"ENTRY MISSING",IF(NOT(ISNUMBER(Journal!$F989)),"SL MISSING",IF(Journal!$F989=Journal!$E989,"SL = ENTRY",IF(G989=0,"DIRECTION MISSING",IF(G989*(Journal!$E989-Journal!$F989)&lt;=0,"SL WRONG SIDE",IF(NOT(AND(ISNUMBER(Journal!$L989),Journal!$L989&gt;0)),IF(TRUE,"LOTS MISSING","RISK MISSING"),"")))))))))))</f>
        <v>0</v>
      </c>
      <c r="J989">
        <f>IF(NOT(A989),"",IF(I989&lt;&gt;"",I989,IF(AND(ISNUMBER(Journal!$G989),G989*(Journal!$G989-Journal!$E989)&lt;=0),"TP1 WRONG SIDE",IF(AND(ISNUMBER(Journal!$H989),G989*(Journal!$H989-Journal!$E989)&lt;=0),"TP2 WRONG SIDE",IF(AND(ISNUMBER(Journal!$I989),G989*(Journal!$I989-Journal!$E989)&lt;=0),"TP3 WRONG SIDE",IF(Journal!$K989="","OPEN",IF(AND(Journal!$M989&lt;&gt;"",OR(NOT(ISNUMBER(Journal!$M989)),Journal!$M989&lt;=0,Journal!$M989&gt;=1)),"TP1 % INVALID",IF(Journal!$K989="SL","OK",IF(Journal!$K989="TP",IF(ISNUMBER(Journal!$G989),"OK","TP1 MISSING"),IF(Journal!$K989="Manual exit",IF(ISNUMBER(Journal!$J989),"OK","MANUAL MISSING"),IF(Journal!$K989="TP1 + Breakeven",IF(ISNUMBER(Journal!$G989),"OK","TP1 MISSING"),IF(Journal!$K989="TP1 + Manual",IF(ISNUMBER(Journal!$G989),IF(ISNUMBER(Journal!$J989),"OK","MANUAL MISSING"),IF(ISNUMBER(Journal!$J989),"TP1 MISSING","TP1 &amp; MANUAL MISSING")),IF(Journal!$K989="Multiple TP",IF(ISNUMBER(Journal!$G989),IF(ISNUMBER(Journal!$H989),"OK","TP2 MISSING"),IF(ISNUMBER(Journal!$H989),"TP1 MISSING","TP1 &amp; TP2 MISSING")),"UNKNOWN OUTCOME")))))))))))))</f>
        <v>0</v>
      </c>
      <c r="K989">
        <f>J989="OK"</f>
        <v>0</v>
      </c>
      <c r="L989">
        <f>IF(ISNUMBER(Journal!$M989),Journal!$M989,0.5)</f>
        <v>0</v>
      </c>
      <c r="M989">
        <f>IF(NOT(K989),"",G989*IF(Journal!$K989="SL",Journal!$F989-Journal!$E989,IF(Journal!$K989="TP",Journal!$G989-Journal!$E989,IF(Journal!$K989="Manual exit",Journal!$J989-Journal!$E989,IF(Journal!$K989="TP1 + Breakeven",L989*(Journal!$G989-Journal!$E989),IF(Journal!$K989="TP1 + Manual",L989*(Journal!$G989-Journal!$E989)+(1-L989)*(Journal!$J989-Journal!$E989),(Journal!$G989+Journal!$H989+IF(ISNUMBER(Journal!$I989),Journal!$I989,0))/IF(ISNUMBER(Journal!$I989),3,2)-Journal!$E989))))))</f>
        <v>0</v>
      </c>
      <c r="N989">
        <f>IF(K989,Journal!$E989+G989*M989,"")</f>
        <v>0</v>
      </c>
      <c r="O989">
        <f>Q988</f>
        <v>0</v>
      </c>
      <c r="P989">
        <f>IF(OR(NOT(A989),I989&lt;&gt;""),"",Journal!$L989)</f>
        <v>0</v>
      </c>
      <c r="Q989">
        <f>O989+IF(K989,V989,0)</f>
        <v>0</v>
      </c>
      <c r="R989">
        <f>IF(P989="","",H989*P989*C989*D989)</f>
        <v>0</v>
      </c>
      <c r="S989">
        <f>IF(K989,M989*P989*C989*D989,"")</f>
        <v>0</v>
      </c>
      <c r="T989">
        <f>IF(K989,-IF(F989&gt;0,F989*Journal!$E989*P989*C989*D989,P989*E989),"")</f>
        <v>0</v>
      </c>
      <c r="U989">
        <f>IF(K989,IF(S989&gt;0,"W",IF(S989&lt;0,"L","B")),"")</f>
        <v>0</v>
      </c>
      <c r="V989">
        <f>IF(K989,S989+T989,"")</f>
        <v>0</v>
      </c>
      <c r="W989">
        <f>IF(K989,V989/O989,"")</f>
        <v>0</v>
      </c>
      <c r="X989">
        <f>IF(K989,M989/H989,"")</f>
        <v>0</v>
      </c>
      <c r="Y989">
        <f>IF(AND(OR(J989="OK",J989="OPEN"),ISNUMBER(Journal!$G989)),G989*(Journal!$G989-Journal!$E989)/H989,"")</f>
        <v>0</v>
      </c>
      <c r="Z989">
        <f>IF(AA989="","",IF(AND(ISNUMBER(Settings!$D$5),ISNUMBER(Settings!$E$5),IF(Settings!$D$5&lt;=Settings!$E$5,AND(AA989&gt;=Settings!$D$5,AA989&lt;Settings!$E$5),OR(AA989&gt;=Settings!$D$5,AA989&lt;Settings!$E$5))),Settings!$A$5,IF(AND(ISNUMBER(Settings!$D$6),ISNUMBER(Settings!$E$6),IF(Settings!$D$6&lt;=Settings!$E$6,AND(AA989&gt;=Settings!$D$6,AA989&lt;Settings!$E$6),OR(AA989&gt;=Settings!$D$6,AA989&lt;Settings!$E$6))),Settings!$A$6,IF(AND(ISNUMBER(Settings!$D$7),ISNUMBER(Settings!$E$7),IF(Settings!$D$7&lt;=Settings!$E$7,AND(AA989&gt;=Settings!$D$7,AA989&lt;Settings!$E$7),OR(AA989&gt;=Settings!$D$7,AA989&lt;Settings!$E$7))),Settings!$A$7,IF(AND(ISNUMBER(Settings!$D$8),ISNUMBER(Settings!$E$8),IF(Settings!$D$8&lt;=Settings!$E$8,AND(AA989&gt;=Settings!$D$8,AA989&lt;Settings!$E$8),OR(AA989&gt;=Settings!$D$8,AA989&lt;Settings!$E$8))),Settings!$A$8,IF(AND(ISNUMBER(Settings!$D$9),ISNUMBER(Settings!$E$9),IF(Settings!$D$9&lt;=Settings!$E$9,AND(AA989&gt;=Settings!$D$9,AA989&lt;Settings!$E$9),OR(AA989&gt;=Settings!$D$9,AA989&lt;Settings!$E$9))),Settings!$A$9,IF(AND(ISNUMBER(Settings!$D$10),ISNUMBER(Settings!$E$10),IF(Settings!$D$10&lt;=Settings!$E$10,AND(AA989&gt;=Settings!$D$10,AA989&lt;Settings!$E$10),OR(AA989&gt;=Settings!$D$10,AA989&lt;Settings!$E$10))),Settings!$A$10,"")))))))</f>
        <v>0</v>
      </c>
      <c r="AA989">
        <f>IF(AND(A989,ISNUMBER(Journal!$B989)),MOD(ROUND(MOD(Journal!$B989,1)*1440,0)-ROUND(Journal!$D$8*60,0),1440),"")</f>
        <v>0</v>
      </c>
      <c r="AB989">
        <f>IF(G989=1,"LONG",IF(G989=-1,"SHORT",""))</f>
        <v>0</v>
      </c>
      <c r="AC989">
        <f>AC988+IF(K989,1,0)</f>
        <v>0</v>
      </c>
      <c r="AD989">
        <f>IF(K989,AC989,"")</f>
        <v>0</v>
      </c>
      <c r="AE989">
        <f>J989="OPEN"</f>
        <v>0</v>
      </c>
      <c r="AF989">
        <f>AND(J989&lt;&gt;"",J989&lt;&gt;"OK",J989&lt;&gt;"OPEN")</f>
        <v>0</v>
      </c>
      <c r="AH989">
        <v>978</v>
      </c>
      <c r="AI989">
        <f>IF(AH989&gt;$AZ$11,"",IF(AH989=0,Journal!$D$3,INDEX($Q$11:$Q$1010,MATCH(AH989,$AD$11:$AD$1010,0))))</f>
        <v>0</v>
      </c>
      <c r="AJ989">
        <v>979</v>
      </c>
      <c r="AK989">
        <f>IF(AJ989&gt;$AZ$11,"",INDEX($P$11:$P$1010,MATCH(AJ989,$AD$11:$AD$1010,0)))</f>
        <v>0</v>
      </c>
    </row>
    <row r="990" spans="1:37">
      <c r="A990">
        <f>COUNTA(Journal!A990:M990)&gt;0</f>
        <v>0</v>
      </c>
      <c r="B990">
        <f>IF(Journal!$C990="",0,IFERROR(MATCH(Journal!$C990,Markets!$A$5:$A$154,0),0))</f>
        <v>0</v>
      </c>
      <c r="C990">
        <f>IF(B990&gt;0,INDEX(Markets!$C$5:$C$154,B990),"")</f>
        <v>0</v>
      </c>
      <c r="D990">
        <f>IF(B990&gt;0,INDEX(Markets!$F$5:$F$154,B990),"")</f>
        <v>0</v>
      </c>
      <c r="E990">
        <f>IF(B990&gt;0,IF(INDEX(Markets!$G$5:$G$154,B990)="",Journal!$D$4,INDEX(Markets!$G$5:$G$154,B990)),"")</f>
        <v>0</v>
      </c>
      <c r="F990">
        <f>IF(B990&gt;0,N(INDEX(Markets!$H$5:$H$154,B990)),0)</f>
        <v>0</v>
      </c>
      <c r="G990">
        <f>IF(Journal!$D990="LONG",1,IF(Journal!$D990="SHORT",-1,0))</f>
        <v>0</v>
      </c>
      <c r="H990">
        <f>IF(AND(ISNUMBER(Journal!$E990),ISNUMBER(Journal!$F990)),ABS(Journal!$E990-Journal!$F990),"")</f>
        <v>0</v>
      </c>
      <c r="I990">
        <f>IF(NOT(A990),"",IF(Journal!$C990="","INSTRUMENT MISSING",IF(B990=0,"UNKNOWN INSTRUMENT",IF(OR(NOT(ISNUMBER(C990)),NOT(ISNUMBER(D990))),"INSTRUMENT SPECS MISSING",IF(OR(C990&lt;=0,D990&lt;=0),"INSTRUMENT SPECS MISSING",IF(NOT(ISNUMBER(Journal!$E990)),"ENTRY MISSING",IF(NOT(ISNUMBER(Journal!$F990)),"SL MISSING",IF(Journal!$F990=Journal!$E990,"SL = ENTRY",IF(G990=0,"DIRECTION MISSING",IF(G990*(Journal!$E990-Journal!$F990)&lt;=0,"SL WRONG SIDE",IF(NOT(AND(ISNUMBER(Journal!$L990),Journal!$L990&gt;0)),IF(TRUE,"LOTS MISSING","RISK MISSING"),"")))))))))))</f>
        <v>0</v>
      </c>
      <c r="J990">
        <f>IF(NOT(A990),"",IF(I990&lt;&gt;"",I990,IF(AND(ISNUMBER(Journal!$G990),G990*(Journal!$G990-Journal!$E990)&lt;=0),"TP1 WRONG SIDE",IF(AND(ISNUMBER(Journal!$H990),G990*(Journal!$H990-Journal!$E990)&lt;=0),"TP2 WRONG SIDE",IF(AND(ISNUMBER(Journal!$I990),G990*(Journal!$I990-Journal!$E990)&lt;=0),"TP3 WRONG SIDE",IF(Journal!$K990="","OPEN",IF(AND(Journal!$M990&lt;&gt;"",OR(NOT(ISNUMBER(Journal!$M990)),Journal!$M990&lt;=0,Journal!$M990&gt;=1)),"TP1 % INVALID",IF(Journal!$K990="SL","OK",IF(Journal!$K990="TP",IF(ISNUMBER(Journal!$G990),"OK","TP1 MISSING"),IF(Journal!$K990="Manual exit",IF(ISNUMBER(Journal!$J990),"OK","MANUAL MISSING"),IF(Journal!$K990="TP1 + Breakeven",IF(ISNUMBER(Journal!$G990),"OK","TP1 MISSING"),IF(Journal!$K990="TP1 + Manual",IF(ISNUMBER(Journal!$G990),IF(ISNUMBER(Journal!$J990),"OK","MANUAL MISSING"),IF(ISNUMBER(Journal!$J990),"TP1 MISSING","TP1 &amp; MANUAL MISSING")),IF(Journal!$K990="Multiple TP",IF(ISNUMBER(Journal!$G990),IF(ISNUMBER(Journal!$H990),"OK","TP2 MISSING"),IF(ISNUMBER(Journal!$H990),"TP1 MISSING","TP1 &amp; TP2 MISSING")),"UNKNOWN OUTCOME")))))))))))))</f>
        <v>0</v>
      </c>
      <c r="K990">
        <f>J990="OK"</f>
        <v>0</v>
      </c>
      <c r="L990">
        <f>IF(ISNUMBER(Journal!$M990),Journal!$M990,0.5)</f>
        <v>0</v>
      </c>
      <c r="M990">
        <f>IF(NOT(K990),"",G990*IF(Journal!$K990="SL",Journal!$F990-Journal!$E990,IF(Journal!$K990="TP",Journal!$G990-Journal!$E990,IF(Journal!$K990="Manual exit",Journal!$J990-Journal!$E990,IF(Journal!$K990="TP1 + Breakeven",L990*(Journal!$G990-Journal!$E990),IF(Journal!$K990="TP1 + Manual",L990*(Journal!$G990-Journal!$E990)+(1-L990)*(Journal!$J990-Journal!$E990),(Journal!$G990+Journal!$H990+IF(ISNUMBER(Journal!$I990),Journal!$I990,0))/IF(ISNUMBER(Journal!$I990),3,2)-Journal!$E990))))))</f>
        <v>0</v>
      </c>
      <c r="N990">
        <f>IF(K990,Journal!$E990+G990*M990,"")</f>
        <v>0</v>
      </c>
      <c r="O990">
        <f>Q989</f>
        <v>0</v>
      </c>
      <c r="P990">
        <f>IF(OR(NOT(A990),I990&lt;&gt;""),"",Journal!$L990)</f>
        <v>0</v>
      </c>
      <c r="Q990">
        <f>O990+IF(K990,V990,0)</f>
        <v>0</v>
      </c>
      <c r="R990">
        <f>IF(P990="","",H990*P990*C990*D990)</f>
        <v>0</v>
      </c>
      <c r="S990">
        <f>IF(K990,M990*P990*C990*D990,"")</f>
        <v>0</v>
      </c>
      <c r="T990">
        <f>IF(K990,-IF(F990&gt;0,F990*Journal!$E990*P990*C990*D990,P990*E990),"")</f>
        <v>0</v>
      </c>
      <c r="U990">
        <f>IF(K990,IF(S990&gt;0,"W",IF(S990&lt;0,"L","B")),"")</f>
        <v>0</v>
      </c>
      <c r="V990">
        <f>IF(K990,S990+T990,"")</f>
        <v>0</v>
      </c>
      <c r="W990">
        <f>IF(K990,V990/O990,"")</f>
        <v>0</v>
      </c>
      <c r="X990">
        <f>IF(K990,M990/H990,"")</f>
        <v>0</v>
      </c>
      <c r="Y990">
        <f>IF(AND(OR(J990="OK",J990="OPEN"),ISNUMBER(Journal!$G990)),G990*(Journal!$G990-Journal!$E990)/H990,"")</f>
        <v>0</v>
      </c>
      <c r="Z990">
        <f>IF(AA990="","",IF(AND(ISNUMBER(Settings!$D$5),ISNUMBER(Settings!$E$5),IF(Settings!$D$5&lt;=Settings!$E$5,AND(AA990&gt;=Settings!$D$5,AA990&lt;Settings!$E$5),OR(AA990&gt;=Settings!$D$5,AA990&lt;Settings!$E$5))),Settings!$A$5,IF(AND(ISNUMBER(Settings!$D$6),ISNUMBER(Settings!$E$6),IF(Settings!$D$6&lt;=Settings!$E$6,AND(AA990&gt;=Settings!$D$6,AA990&lt;Settings!$E$6),OR(AA990&gt;=Settings!$D$6,AA990&lt;Settings!$E$6))),Settings!$A$6,IF(AND(ISNUMBER(Settings!$D$7),ISNUMBER(Settings!$E$7),IF(Settings!$D$7&lt;=Settings!$E$7,AND(AA990&gt;=Settings!$D$7,AA990&lt;Settings!$E$7),OR(AA990&gt;=Settings!$D$7,AA990&lt;Settings!$E$7))),Settings!$A$7,IF(AND(ISNUMBER(Settings!$D$8),ISNUMBER(Settings!$E$8),IF(Settings!$D$8&lt;=Settings!$E$8,AND(AA990&gt;=Settings!$D$8,AA990&lt;Settings!$E$8),OR(AA990&gt;=Settings!$D$8,AA990&lt;Settings!$E$8))),Settings!$A$8,IF(AND(ISNUMBER(Settings!$D$9),ISNUMBER(Settings!$E$9),IF(Settings!$D$9&lt;=Settings!$E$9,AND(AA990&gt;=Settings!$D$9,AA990&lt;Settings!$E$9),OR(AA990&gt;=Settings!$D$9,AA990&lt;Settings!$E$9))),Settings!$A$9,IF(AND(ISNUMBER(Settings!$D$10),ISNUMBER(Settings!$E$10),IF(Settings!$D$10&lt;=Settings!$E$10,AND(AA990&gt;=Settings!$D$10,AA990&lt;Settings!$E$10),OR(AA990&gt;=Settings!$D$10,AA990&lt;Settings!$E$10))),Settings!$A$10,"")))))))</f>
        <v>0</v>
      </c>
      <c r="AA990">
        <f>IF(AND(A990,ISNUMBER(Journal!$B990)),MOD(ROUND(MOD(Journal!$B990,1)*1440,0)-ROUND(Journal!$D$8*60,0),1440),"")</f>
        <v>0</v>
      </c>
      <c r="AB990">
        <f>IF(G990=1,"LONG",IF(G990=-1,"SHORT",""))</f>
        <v>0</v>
      </c>
      <c r="AC990">
        <f>AC989+IF(K990,1,0)</f>
        <v>0</v>
      </c>
      <c r="AD990">
        <f>IF(K990,AC990,"")</f>
        <v>0</v>
      </c>
      <c r="AE990">
        <f>J990="OPEN"</f>
        <v>0</v>
      </c>
      <c r="AF990">
        <f>AND(J990&lt;&gt;"",J990&lt;&gt;"OK",J990&lt;&gt;"OPEN")</f>
        <v>0</v>
      </c>
      <c r="AH990">
        <v>979</v>
      </c>
      <c r="AI990">
        <f>IF(AH990&gt;$AZ$11,"",IF(AH990=0,Journal!$D$3,INDEX($Q$11:$Q$1010,MATCH(AH990,$AD$11:$AD$1010,0))))</f>
        <v>0</v>
      </c>
      <c r="AJ990">
        <v>980</v>
      </c>
      <c r="AK990">
        <f>IF(AJ990&gt;$AZ$11,"",INDEX($P$11:$P$1010,MATCH(AJ990,$AD$11:$AD$1010,0)))</f>
        <v>0</v>
      </c>
    </row>
    <row r="991" spans="1:37">
      <c r="A991">
        <f>COUNTA(Journal!A991:M991)&gt;0</f>
        <v>0</v>
      </c>
      <c r="B991">
        <f>IF(Journal!$C991="",0,IFERROR(MATCH(Journal!$C991,Markets!$A$5:$A$154,0),0))</f>
        <v>0</v>
      </c>
      <c r="C991">
        <f>IF(B991&gt;0,INDEX(Markets!$C$5:$C$154,B991),"")</f>
        <v>0</v>
      </c>
      <c r="D991">
        <f>IF(B991&gt;0,INDEX(Markets!$F$5:$F$154,B991),"")</f>
        <v>0</v>
      </c>
      <c r="E991">
        <f>IF(B991&gt;0,IF(INDEX(Markets!$G$5:$G$154,B991)="",Journal!$D$4,INDEX(Markets!$G$5:$G$154,B991)),"")</f>
        <v>0</v>
      </c>
      <c r="F991">
        <f>IF(B991&gt;0,N(INDEX(Markets!$H$5:$H$154,B991)),0)</f>
        <v>0</v>
      </c>
      <c r="G991">
        <f>IF(Journal!$D991="LONG",1,IF(Journal!$D991="SHORT",-1,0))</f>
        <v>0</v>
      </c>
      <c r="H991">
        <f>IF(AND(ISNUMBER(Journal!$E991),ISNUMBER(Journal!$F991)),ABS(Journal!$E991-Journal!$F991),"")</f>
        <v>0</v>
      </c>
      <c r="I991">
        <f>IF(NOT(A991),"",IF(Journal!$C991="","INSTRUMENT MISSING",IF(B991=0,"UNKNOWN INSTRUMENT",IF(OR(NOT(ISNUMBER(C991)),NOT(ISNUMBER(D991))),"INSTRUMENT SPECS MISSING",IF(OR(C991&lt;=0,D991&lt;=0),"INSTRUMENT SPECS MISSING",IF(NOT(ISNUMBER(Journal!$E991)),"ENTRY MISSING",IF(NOT(ISNUMBER(Journal!$F991)),"SL MISSING",IF(Journal!$F991=Journal!$E991,"SL = ENTRY",IF(G991=0,"DIRECTION MISSING",IF(G991*(Journal!$E991-Journal!$F991)&lt;=0,"SL WRONG SIDE",IF(NOT(AND(ISNUMBER(Journal!$L991),Journal!$L991&gt;0)),IF(TRUE,"LOTS MISSING","RISK MISSING"),"")))))))))))</f>
        <v>0</v>
      </c>
      <c r="J991">
        <f>IF(NOT(A991),"",IF(I991&lt;&gt;"",I991,IF(AND(ISNUMBER(Journal!$G991),G991*(Journal!$G991-Journal!$E991)&lt;=0),"TP1 WRONG SIDE",IF(AND(ISNUMBER(Journal!$H991),G991*(Journal!$H991-Journal!$E991)&lt;=0),"TP2 WRONG SIDE",IF(AND(ISNUMBER(Journal!$I991),G991*(Journal!$I991-Journal!$E991)&lt;=0),"TP3 WRONG SIDE",IF(Journal!$K991="","OPEN",IF(AND(Journal!$M991&lt;&gt;"",OR(NOT(ISNUMBER(Journal!$M991)),Journal!$M991&lt;=0,Journal!$M991&gt;=1)),"TP1 % INVALID",IF(Journal!$K991="SL","OK",IF(Journal!$K991="TP",IF(ISNUMBER(Journal!$G991),"OK","TP1 MISSING"),IF(Journal!$K991="Manual exit",IF(ISNUMBER(Journal!$J991),"OK","MANUAL MISSING"),IF(Journal!$K991="TP1 + Breakeven",IF(ISNUMBER(Journal!$G991),"OK","TP1 MISSING"),IF(Journal!$K991="TP1 + Manual",IF(ISNUMBER(Journal!$G991),IF(ISNUMBER(Journal!$J991),"OK","MANUAL MISSING"),IF(ISNUMBER(Journal!$J991),"TP1 MISSING","TP1 &amp; MANUAL MISSING")),IF(Journal!$K991="Multiple TP",IF(ISNUMBER(Journal!$G991),IF(ISNUMBER(Journal!$H991),"OK","TP2 MISSING"),IF(ISNUMBER(Journal!$H991),"TP1 MISSING","TP1 &amp; TP2 MISSING")),"UNKNOWN OUTCOME")))))))))))))</f>
        <v>0</v>
      </c>
      <c r="K991">
        <f>J991="OK"</f>
        <v>0</v>
      </c>
      <c r="L991">
        <f>IF(ISNUMBER(Journal!$M991),Journal!$M991,0.5)</f>
        <v>0</v>
      </c>
      <c r="M991">
        <f>IF(NOT(K991),"",G991*IF(Journal!$K991="SL",Journal!$F991-Journal!$E991,IF(Journal!$K991="TP",Journal!$G991-Journal!$E991,IF(Journal!$K991="Manual exit",Journal!$J991-Journal!$E991,IF(Journal!$K991="TP1 + Breakeven",L991*(Journal!$G991-Journal!$E991),IF(Journal!$K991="TP1 + Manual",L991*(Journal!$G991-Journal!$E991)+(1-L991)*(Journal!$J991-Journal!$E991),(Journal!$G991+Journal!$H991+IF(ISNUMBER(Journal!$I991),Journal!$I991,0))/IF(ISNUMBER(Journal!$I991),3,2)-Journal!$E991))))))</f>
        <v>0</v>
      </c>
      <c r="N991">
        <f>IF(K991,Journal!$E991+G991*M991,"")</f>
        <v>0</v>
      </c>
      <c r="O991">
        <f>Q990</f>
        <v>0</v>
      </c>
      <c r="P991">
        <f>IF(OR(NOT(A991),I991&lt;&gt;""),"",Journal!$L991)</f>
        <v>0</v>
      </c>
      <c r="Q991">
        <f>O991+IF(K991,V991,0)</f>
        <v>0</v>
      </c>
      <c r="R991">
        <f>IF(P991="","",H991*P991*C991*D991)</f>
        <v>0</v>
      </c>
      <c r="S991">
        <f>IF(K991,M991*P991*C991*D991,"")</f>
        <v>0</v>
      </c>
      <c r="T991">
        <f>IF(K991,-IF(F991&gt;0,F991*Journal!$E991*P991*C991*D991,P991*E991),"")</f>
        <v>0</v>
      </c>
      <c r="U991">
        <f>IF(K991,IF(S991&gt;0,"W",IF(S991&lt;0,"L","B")),"")</f>
        <v>0</v>
      </c>
      <c r="V991">
        <f>IF(K991,S991+T991,"")</f>
        <v>0</v>
      </c>
      <c r="W991">
        <f>IF(K991,V991/O991,"")</f>
        <v>0</v>
      </c>
      <c r="X991">
        <f>IF(K991,M991/H991,"")</f>
        <v>0</v>
      </c>
      <c r="Y991">
        <f>IF(AND(OR(J991="OK",J991="OPEN"),ISNUMBER(Journal!$G991)),G991*(Journal!$G991-Journal!$E991)/H991,"")</f>
        <v>0</v>
      </c>
      <c r="Z991">
        <f>IF(AA991="","",IF(AND(ISNUMBER(Settings!$D$5),ISNUMBER(Settings!$E$5),IF(Settings!$D$5&lt;=Settings!$E$5,AND(AA991&gt;=Settings!$D$5,AA991&lt;Settings!$E$5),OR(AA991&gt;=Settings!$D$5,AA991&lt;Settings!$E$5))),Settings!$A$5,IF(AND(ISNUMBER(Settings!$D$6),ISNUMBER(Settings!$E$6),IF(Settings!$D$6&lt;=Settings!$E$6,AND(AA991&gt;=Settings!$D$6,AA991&lt;Settings!$E$6),OR(AA991&gt;=Settings!$D$6,AA991&lt;Settings!$E$6))),Settings!$A$6,IF(AND(ISNUMBER(Settings!$D$7),ISNUMBER(Settings!$E$7),IF(Settings!$D$7&lt;=Settings!$E$7,AND(AA991&gt;=Settings!$D$7,AA991&lt;Settings!$E$7),OR(AA991&gt;=Settings!$D$7,AA991&lt;Settings!$E$7))),Settings!$A$7,IF(AND(ISNUMBER(Settings!$D$8),ISNUMBER(Settings!$E$8),IF(Settings!$D$8&lt;=Settings!$E$8,AND(AA991&gt;=Settings!$D$8,AA991&lt;Settings!$E$8),OR(AA991&gt;=Settings!$D$8,AA991&lt;Settings!$E$8))),Settings!$A$8,IF(AND(ISNUMBER(Settings!$D$9),ISNUMBER(Settings!$E$9),IF(Settings!$D$9&lt;=Settings!$E$9,AND(AA991&gt;=Settings!$D$9,AA991&lt;Settings!$E$9),OR(AA991&gt;=Settings!$D$9,AA991&lt;Settings!$E$9))),Settings!$A$9,IF(AND(ISNUMBER(Settings!$D$10),ISNUMBER(Settings!$E$10),IF(Settings!$D$10&lt;=Settings!$E$10,AND(AA991&gt;=Settings!$D$10,AA991&lt;Settings!$E$10),OR(AA991&gt;=Settings!$D$10,AA991&lt;Settings!$E$10))),Settings!$A$10,"")))))))</f>
        <v>0</v>
      </c>
      <c r="AA991">
        <f>IF(AND(A991,ISNUMBER(Journal!$B991)),MOD(ROUND(MOD(Journal!$B991,1)*1440,0)-ROUND(Journal!$D$8*60,0),1440),"")</f>
        <v>0</v>
      </c>
      <c r="AB991">
        <f>IF(G991=1,"LONG",IF(G991=-1,"SHORT",""))</f>
        <v>0</v>
      </c>
      <c r="AC991">
        <f>AC990+IF(K991,1,0)</f>
        <v>0</v>
      </c>
      <c r="AD991">
        <f>IF(K991,AC991,"")</f>
        <v>0</v>
      </c>
      <c r="AE991">
        <f>J991="OPEN"</f>
        <v>0</v>
      </c>
      <c r="AF991">
        <f>AND(J991&lt;&gt;"",J991&lt;&gt;"OK",J991&lt;&gt;"OPEN")</f>
        <v>0</v>
      </c>
      <c r="AH991">
        <v>980</v>
      </c>
      <c r="AI991">
        <f>IF(AH991&gt;$AZ$11,"",IF(AH991=0,Journal!$D$3,INDEX($Q$11:$Q$1010,MATCH(AH991,$AD$11:$AD$1010,0))))</f>
        <v>0</v>
      </c>
      <c r="AJ991">
        <v>981</v>
      </c>
      <c r="AK991">
        <f>IF(AJ991&gt;$AZ$11,"",INDEX($P$11:$P$1010,MATCH(AJ991,$AD$11:$AD$1010,0)))</f>
        <v>0</v>
      </c>
    </row>
    <row r="992" spans="1:37">
      <c r="A992">
        <f>COUNTA(Journal!A992:M992)&gt;0</f>
        <v>0</v>
      </c>
      <c r="B992">
        <f>IF(Journal!$C992="",0,IFERROR(MATCH(Journal!$C992,Markets!$A$5:$A$154,0),0))</f>
        <v>0</v>
      </c>
      <c r="C992">
        <f>IF(B992&gt;0,INDEX(Markets!$C$5:$C$154,B992),"")</f>
        <v>0</v>
      </c>
      <c r="D992">
        <f>IF(B992&gt;0,INDEX(Markets!$F$5:$F$154,B992),"")</f>
        <v>0</v>
      </c>
      <c r="E992">
        <f>IF(B992&gt;0,IF(INDEX(Markets!$G$5:$G$154,B992)="",Journal!$D$4,INDEX(Markets!$G$5:$G$154,B992)),"")</f>
        <v>0</v>
      </c>
      <c r="F992">
        <f>IF(B992&gt;0,N(INDEX(Markets!$H$5:$H$154,B992)),0)</f>
        <v>0</v>
      </c>
      <c r="G992">
        <f>IF(Journal!$D992="LONG",1,IF(Journal!$D992="SHORT",-1,0))</f>
        <v>0</v>
      </c>
      <c r="H992">
        <f>IF(AND(ISNUMBER(Journal!$E992),ISNUMBER(Journal!$F992)),ABS(Journal!$E992-Journal!$F992),"")</f>
        <v>0</v>
      </c>
      <c r="I992">
        <f>IF(NOT(A992),"",IF(Journal!$C992="","INSTRUMENT MISSING",IF(B992=0,"UNKNOWN INSTRUMENT",IF(OR(NOT(ISNUMBER(C992)),NOT(ISNUMBER(D992))),"INSTRUMENT SPECS MISSING",IF(OR(C992&lt;=0,D992&lt;=0),"INSTRUMENT SPECS MISSING",IF(NOT(ISNUMBER(Journal!$E992)),"ENTRY MISSING",IF(NOT(ISNUMBER(Journal!$F992)),"SL MISSING",IF(Journal!$F992=Journal!$E992,"SL = ENTRY",IF(G992=0,"DIRECTION MISSING",IF(G992*(Journal!$E992-Journal!$F992)&lt;=0,"SL WRONG SIDE",IF(NOT(AND(ISNUMBER(Journal!$L992),Journal!$L992&gt;0)),IF(TRUE,"LOTS MISSING","RISK MISSING"),"")))))))))))</f>
        <v>0</v>
      </c>
      <c r="J992">
        <f>IF(NOT(A992),"",IF(I992&lt;&gt;"",I992,IF(AND(ISNUMBER(Journal!$G992),G992*(Journal!$G992-Journal!$E992)&lt;=0),"TP1 WRONG SIDE",IF(AND(ISNUMBER(Journal!$H992),G992*(Journal!$H992-Journal!$E992)&lt;=0),"TP2 WRONG SIDE",IF(AND(ISNUMBER(Journal!$I992),G992*(Journal!$I992-Journal!$E992)&lt;=0),"TP3 WRONG SIDE",IF(Journal!$K992="","OPEN",IF(AND(Journal!$M992&lt;&gt;"",OR(NOT(ISNUMBER(Journal!$M992)),Journal!$M992&lt;=0,Journal!$M992&gt;=1)),"TP1 % INVALID",IF(Journal!$K992="SL","OK",IF(Journal!$K992="TP",IF(ISNUMBER(Journal!$G992),"OK","TP1 MISSING"),IF(Journal!$K992="Manual exit",IF(ISNUMBER(Journal!$J992),"OK","MANUAL MISSING"),IF(Journal!$K992="TP1 + Breakeven",IF(ISNUMBER(Journal!$G992),"OK","TP1 MISSING"),IF(Journal!$K992="TP1 + Manual",IF(ISNUMBER(Journal!$G992),IF(ISNUMBER(Journal!$J992),"OK","MANUAL MISSING"),IF(ISNUMBER(Journal!$J992),"TP1 MISSING","TP1 &amp; MANUAL MISSING")),IF(Journal!$K992="Multiple TP",IF(ISNUMBER(Journal!$G992),IF(ISNUMBER(Journal!$H992),"OK","TP2 MISSING"),IF(ISNUMBER(Journal!$H992),"TP1 MISSING","TP1 &amp; TP2 MISSING")),"UNKNOWN OUTCOME")))))))))))))</f>
        <v>0</v>
      </c>
      <c r="K992">
        <f>J992="OK"</f>
        <v>0</v>
      </c>
      <c r="L992">
        <f>IF(ISNUMBER(Journal!$M992),Journal!$M992,0.5)</f>
        <v>0</v>
      </c>
      <c r="M992">
        <f>IF(NOT(K992),"",G992*IF(Journal!$K992="SL",Journal!$F992-Journal!$E992,IF(Journal!$K992="TP",Journal!$G992-Journal!$E992,IF(Journal!$K992="Manual exit",Journal!$J992-Journal!$E992,IF(Journal!$K992="TP1 + Breakeven",L992*(Journal!$G992-Journal!$E992),IF(Journal!$K992="TP1 + Manual",L992*(Journal!$G992-Journal!$E992)+(1-L992)*(Journal!$J992-Journal!$E992),(Journal!$G992+Journal!$H992+IF(ISNUMBER(Journal!$I992),Journal!$I992,0))/IF(ISNUMBER(Journal!$I992),3,2)-Journal!$E992))))))</f>
        <v>0</v>
      </c>
      <c r="N992">
        <f>IF(K992,Journal!$E992+G992*M992,"")</f>
        <v>0</v>
      </c>
      <c r="O992">
        <f>Q991</f>
        <v>0</v>
      </c>
      <c r="P992">
        <f>IF(OR(NOT(A992),I992&lt;&gt;""),"",Journal!$L992)</f>
        <v>0</v>
      </c>
      <c r="Q992">
        <f>O992+IF(K992,V992,0)</f>
        <v>0</v>
      </c>
      <c r="R992">
        <f>IF(P992="","",H992*P992*C992*D992)</f>
        <v>0</v>
      </c>
      <c r="S992">
        <f>IF(K992,M992*P992*C992*D992,"")</f>
        <v>0</v>
      </c>
      <c r="T992">
        <f>IF(K992,-IF(F992&gt;0,F992*Journal!$E992*P992*C992*D992,P992*E992),"")</f>
        <v>0</v>
      </c>
      <c r="U992">
        <f>IF(K992,IF(S992&gt;0,"W",IF(S992&lt;0,"L","B")),"")</f>
        <v>0</v>
      </c>
      <c r="V992">
        <f>IF(K992,S992+T992,"")</f>
        <v>0</v>
      </c>
      <c r="W992">
        <f>IF(K992,V992/O992,"")</f>
        <v>0</v>
      </c>
      <c r="X992">
        <f>IF(K992,M992/H992,"")</f>
        <v>0</v>
      </c>
      <c r="Y992">
        <f>IF(AND(OR(J992="OK",J992="OPEN"),ISNUMBER(Journal!$G992)),G992*(Journal!$G992-Journal!$E992)/H992,"")</f>
        <v>0</v>
      </c>
      <c r="Z992">
        <f>IF(AA992="","",IF(AND(ISNUMBER(Settings!$D$5),ISNUMBER(Settings!$E$5),IF(Settings!$D$5&lt;=Settings!$E$5,AND(AA992&gt;=Settings!$D$5,AA992&lt;Settings!$E$5),OR(AA992&gt;=Settings!$D$5,AA992&lt;Settings!$E$5))),Settings!$A$5,IF(AND(ISNUMBER(Settings!$D$6),ISNUMBER(Settings!$E$6),IF(Settings!$D$6&lt;=Settings!$E$6,AND(AA992&gt;=Settings!$D$6,AA992&lt;Settings!$E$6),OR(AA992&gt;=Settings!$D$6,AA992&lt;Settings!$E$6))),Settings!$A$6,IF(AND(ISNUMBER(Settings!$D$7),ISNUMBER(Settings!$E$7),IF(Settings!$D$7&lt;=Settings!$E$7,AND(AA992&gt;=Settings!$D$7,AA992&lt;Settings!$E$7),OR(AA992&gt;=Settings!$D$7,AA992&lt;Settings!$E$7))),Settings!$A$7,IF(AND(ISNUMBER(Settings!$D$8),ISNUMBER(Settings!$E$8),IF(Settings!$D$8&lt;=Settings!$E$8,AND(AA992&gt;=Settings!$D$8,AA992&lt;Settings!$E$8),OR(AA992&gt;=Settings!$D$8,AA992&lt;Settings!$E$8))),Settings!$A$8,IF(AND(ISNUMBER(Settings!$D$9),ISNUMBER(Settings!$E$9),IF(Settings!$D$9&lt;=Settings!$E$9,AND(AA992&gt;=Settings!$D$9,AA992&lt;Settings!$E$9),OR(AA992&gt;=Settings!$D$9,AA992&lt;Settings!$E$9))),Settings!$A$9,IF(AND(ISNUMBER(Settings!$D$10),ISNUMBER(Settings!$E$10),IF(Settings!$D$10&lt;=Settings!$E$10,AND(AA992&gt;=Settings!$D$10,AA992&lt;Settings!$E$10),OR(AA992&gt;=Settings!$D$10,AA992&lt;Settings!$E$10))),Settings!$A$10,"")))))))</f>
        <v>0</v>
      </c>
      <c r="AA992">
        <f>IF(AND(A992,ISNUMBER(Journal!$B992)),MOD(ROUND(MOD(Journal!$B992,1)*1440,0)-ROUND(Journal!$D$8*60,0),1440),"")</f>
        <v>0</v>
      </c>
      <c r="AB992">
        <f>IF(G992=1,"LONG",IF(G992=-1,"SHORT",""))</f>
        <v>0</v>
      </c>
      <c r="AC992">
        <f>AC991+IF(K992,1,0)</f>
        <v>0</v>
      </c>
      <c r="AD992">
        <f>IF(K992,AC992,"")</f>
        <v>0</v>
      </c>
      <c r="AE992">
        <f>J992="OPEN"</f>
        <v>0</v>
      </c>
      <c r="AF992">
        <f>AND(J992&lt;&gt;"",J992&lt;&gt;"OK",J992&lt;&gt;"OPEN")</f>
        <v>0</v>
      </c>
      <c r="AH992">
        <v>981</v>
      </c>
      <c r="AI992">
        <f>IF(AH992&gt;$AZ$11,"",IF(AH992=0,Journal!$D$3,INDEX($Q$11:$Q$1010,MATCH(AH992,$AD$11:$AD$1010,0))))</f>
        <v>0</v>
      </c>
      <c r="AJ992">
        <v>982</v>
      </c>
      <c r="AK992">
        <f>IF(AJ992&gt;$AZ$11,"",INDEX($P$11:$P$1010,MATCH(AJ992,$AD$11:$AD$1010,0)))</f>
        <v>0</v>
      </c>
    </row>
    <row r="993" spans="1:37">
      <c r="A993">
        <f>COUNTA(Journal!A993:M993)&gt;0</f>
        <v>0</v>
      </c>
      <c r="B993">
        <f>IF(Journal!$C993="",0,IFERROR(MATCH(Journal!$C993,Markets!$A$5:$A$154,0),0))</f>
        <v>0</v>
      </c>
      <c r="C993">
        <f>IF(B993&gt;0,INDEX(Markets!$C$5:$C$154,B993),"")</f>
        <v>0</v>
      </c>
      <c r="D993">
        <f>IF(B993&gt;0,INDEX(Markets!$F$5:$F$154,B993),"")</f>
        <v>0</v>
      </c>
      <c r="E993">
        <f>IF(B993&gt;0,IF(INDEX(Markets!$G$5:$G$154,B993)="",Journal!$D$4,INDEX(Markets!$G$5:$G$154,B993)),"")</f>
        <v>0</v>
      </c>
      <c r="F993">
        <f>IF(B993&gt;0,N(INDEX(Markets!$H$5:$H$154,B993)),0)</f>
        <v>0</v>
      </c>
      <c r="G993">
        <f>IF(Journal!$D993="LONG",1,IF(Journal!$D993="SHORT",-1,0))</f>
        <v>0</v>
      </c>
      <c r="H993">
        <f>IF(AND(ISNUMBER(Journal!$E993),ISNUMBER(Journal!$F993)),ABS(Journal!$E993-Journal!$F993),"")</f>
        <v>0</v>
      </c>
      <c r="I993">
        <f>IF(NOT(A993),"",IF(Journal!$C993="","INSTRUMENT MISSING",IF(B993=0,"UNKNOWN INSTRUMENT",IF(OR(NOT(ISNUMBER(C993)),NOT(ISNUMBER(D993))),"INSTRUMENT SPECS MISSING",IF(OR(C993&lt;=0,D993&lt;=0),"INSTRUMENT SPECS MISSING",IF(NOT(ISNUMBER(Journal!$E993)),"ENTRY MISSING",IF(NOT(ISNUMBER(Journal!$F993)),"SL MISSING",IF(Journal!$F993=Journal!$E993,"SL = ENTRY",IF(G993=0,"DIRECTION MISSING",IF(G993*(Journal!$E993-Journal!$F993)&lt;=0,"SL WRONG SIDE",IF(NOT(AND(ISNUMBER(Journal!$L993),Journal!$L993&gt;0)),IF(TRUE,"LOTS MISSING","RISK MISSING"),"")))))))))))</f>
        <v>0</v>
      </c>
      <c r="J993">
        <f>IF(NOT(A993),"",IF(I993&lt;&gt;"",I993,IF(AND(ISNUMBER(Journal!$G993),G993*(Journal!$G993-Journal!$E993)&lt;=0),"TP1 WRONG SIDE",IF(AND(ISNUMBER(Journal!$H993),G993*(Journal!$H993-Journal!$E993)&lt;=0),"TP2 WRONG SIDE",IF(AND(ISNUMBER(Journal!$I993),G993*(Journal!$I993-Journal!$E993)&lt;=0),"TP3 WRONG SIDE",IF(Journal!$K993="","OPEN",IF(AND(Journal!$M993&lt;&gt;"",OR(NOT(ISNUMBER(Journal!$M993)),Journal!$M993&lt;=0,Journal!$M993&gt;=1)),"TP1 % INVALID",IF(Journal!$K993="SL","OK",IF(Journal!$K993="TP",IF(ISNUMBER(Journal!$G993),"OK","TP1 MISSING"),IF(Journal!$K993="Manual exit",IF(ISNUMBER(Journal!$J993),"OK","MANUAL MISSING"),IF(Journal!$K993="TP1 + Breakeven",IF(ISNUMBER(Journal!$G993),"OK","TP1 MISSING"),IF(Journal!$K993="TP1 + Manual",IF(ISNUMBER(Journal!$G993),IF(ISNUMBER(Journal!$J993),"OK","MANUAL MISSING"),IF(ISNUMBER(Journal!$J993),"TP1 MISSING","TP1 &amp; MANUAL MISSING")),IF(Journal!$K993="Multiple TP",IF(ISNUMBER(Journal!$G993),IF(ISNUMBER(Journal!$H993),"OK","TP2 MISSING"),IF(ISNUMBER(Journal!$H993),"TP1 MISSING","TP1 &amp; TP2 MISSING")),"UNKNOWN OUTCOME")))))))))))))</f>
        <v>0</v>
      </c>
      <c r="K993">
        <f>J993="OK"</f>
        <v>0</v>
      </c>
      <c r="L993">
        <f>IF(ISNUMBER(Journal!$M993),Journal!$M993,0.5)</f>
        <v>0</v>
      </c>
      <c r="M993">
        <f>IF(NOT(K993),"",G993*IF(Journal!$K993="SL",Journal!$F993-Journal!$E993,IF(Journal!$K993="TP",Journal!$G993-Journal!$E993,IF(Journal!$K993="Manual exit",Journal!$J993-Journal!$E993,IF(Journal!$K993="TP1 + Breakeven",L993*(Journal!$G993-Journal!$E993),IF(Journal!$K993="TP1 + Manual",L993*(Journal!$G993-Journal!$E993)+(1-L993)*(Journal!$J993-Journal!$E993),(Journal!$G993+Journal!$H993+IF(ISNUMBER(Journal!$I993),Journal!$I993,0))/IF(ISNUMBER(Journal!$I993),3,2)-Journal!$E993))))))</f>
        <v>0</v>
      </c>
      <c r="N993">
        <f>IF(K993,Journal!$E993+G993*M993,"")</f>
        <v>0</v>
      </c>
      <c r="O993">
        <f>Q992</f>
        <v>0</v>
      </c>
      <c r="P993">
        <f>IF(OR(NOT(A993),I993&lt;&gt;""),"",Journal!$L993)</f>
        <v>0</v>
      </c>
      <c r="Q993">
        <f>O993+IF(K993,V993,0)</f>
        <v>0</v>
      </c>
      <c r="R993">
        <f>IF(P993="","",H993*P993*C993*D993)</f>
        <v>0</v>
      </c>
      <c r="S993">
        <f>IF(K993,M993*P993*C993*D993,"")</f>
        <v>0</v>
      </c>
      <c r="T993">
        <f>IF(K993,-IF(F993&gt;0,F993*Journal!$E993*P993*C993*D993,P993*E993),"")</f>
        <v>0</v>
      </c>
      <c r="U993">
        <f>IF(K993,IF(S993&gt;0,"W",IF(S993&lt;0,"L","B")),"")</f>
        <v>0</v>
      </c>
      <c r="V993">
        <f>IF(K993,S993+T993,"")</f>
        <v>0</v>
      </c>
      <c r="W993">
        <f>IF(K993,V993/O993,"")</f>
        <v>0</v>
      </c>
      <c r="X993">
        <f>IF(K993,M993/H993,"")</f>
        <v>0</v>
      </c>
      <c r="Y993">
        <f>IF(AND(OR(J993="OK",J993="OPEN"),ISNUMBER(Journal!$G993)),G993*(Journal!$G993-Journal!$E993)/H993,"")</f>
        <v>0</v>
      </c>
      <c r="Z993">
        <f>IF(AA993="","",IF(AND(ISNUMBER(Settings!$D$5),ISNUMBER(Settings!$E$5),IF(Settings!$D$5&lt;=Settings!$E$5,AND(AA993&gt;=Settings!$D$5,AA993&lt;Settings!$E$5),OR(AA993&gt;=Settings!$D$5,AA993&lt;Settings!$E$5))),Settings!$A$5,IF(AND(ISNUMBER(Settings!$D$6),ISNUMBER(Settings!$E$6),IF(Settings!$D$6&lt;=Settings!$E$6,AND(AA993&gt;=Settings!$D$6,AA993&lt;Settings!$E$6),OR(AA993&gt;=Settings!$D$6,AA993&lt;Settings!$E$6))),Settings!$A$6,IF(AND(ISNUMBER(Settings!$D$7),ISNUMBER(Settings!$E$7),IF(Settings!$D$7&lt;=Settings!$E$7,AND(AA993&gt;=Settings!$D$7,AA993&lt;Settings!$E$7),OR(AA993&gt;=Settings!$D$7,AA993&lt;Settings!$E$7))),Settings!$A$7,IF(AND(ISNUMBER(Settings!$D$8),ISNUMBER(Settings!$E$8),IF(Settings!$D$8&lt;=Settings!$E$8,AND(AA993&gt;=Settings!$D$8,AA993&lt;Settings!$E$8),OR(AA993&gt;=Settings!$D$8,AA993&lt;Settings!$E$8))),Settings!$A$8,IF(AND(ISNUMBER(Settings!$D$9),ISNUMBER(Settings!$E$9),IF(Settings!$D$9&lt;=Settings!$E$9,AND(AA993&gt;=Settings!$D$9,AA993&lt;Settings!$E$9),OR(AA993&gt;=Settings!$D$9,AA993&lt;Settings!$E$9))),Settings!$A$9,IF(AND(ISNUMBER(Settings!$D$10),ISNUMBER(Settings!$E$10),IF(Settings!$D$10&lt;=Settings!$E$10,AND(AA993&gt;=Settings!$D$10,AA993&lt;Settings!$E$10),OR(AA993&gt;=Settings!$D$10,AA993&lt;Settings!$E$10))),Settings!$A$10,"")))))))</f>
        <v>0</v>
      </c>
      <c r="AA993">
        <f>IF(AND(A993,ISNUMBER(Journal!$B993)),MOD(ROUND(MOD(Journal!$B993,1)*1440,0)-ROUND(Journal!$D$8*60,0),1440),"")</f>
        <v>0</v>
      </c>
      <c r="AB993">
        <f>IF(G993=1,"LONG",IF(G993=-1,"SHORT",""))</f>
        <v>0</v>
      </c>
      <c r="AC993">
        <f>AC992+IF(K993,1,0)</f>
        <v>0</v>
      </c>
      <c r="AD993">
        <f>IF(K993,AC993,"")</f>
        <v>0</v>
      </c>
      <c r="AE993">
        <f>J993="OPEN"</f>
        <v>0</v>
      </c>
      <c r="AF993">
        <f>AND(J993&lt;&gt;"",J993&lt;&gt;"OK",J993&lt;&gt;"OPEN")</f>
        <v>0</v>
      </c>
      <c r="AH993">
        <v>982</v>
      </c>
      <c r="AI993">
        <f>IF(AH993&gt;$AZ$11,"",IF(AH993=0,Journal!$D$3,INDEX($Q$11:$Q$1010,MATCH(AH993,$AD$11:$AD$1010,0))))</f>
        <v>0</v>
      </c>
      <c r="AJ993">
        <v>983</v>
      </c>
      <c r="AK993">
        <f>IF(AJ993&gt;$AZ$11,"",INDEX($P$11:$P$1010,MATCH(AJ993,$AD$11:$AD$1010,0)))</f>
        <v>0</v>
      </c>
    </row>
    <row r="994" spans="1:37">
      <c r="A994">
        <f>COUNTA(Journal!A994:M994)&gt;0</f>
        <v>0</v>
      </c>
      <c r="B994">
        <f>IF(Journal!$C994="",0,IFERROR(MATCH(Journal!$C994,Markets!$A$5:$A$154,0),0))</f>
        <v>0</v>
      </c>
      <c r="C994">
        <f>IF(B994&gt;0,INDEX(Markets!$C$5:$C$154,B994),"")</f>
        <v>0</v>
      </c>
      <c r="D994">
        <f>IF(B994&gt;0,INDEX(Markets!$F$5:$F$154,B994),"")</f>
        <v>0</v>
      </c>
      <c r="E994">
        <f>IF(B994&gt;0,IF(INDEX(Markets!$G$5:$G$154,B994)="",Journal!$D$4,INDEX(Markets!$G$5:$G$154,B994)),"")</f>
        <v>0</v>
      </c>
      <c r="F994">
        <f>IF(B994&gt;0,N(INDEX(Markets!$H$5:$H$154,B994)),0)</f>
        <v>0</v>
      </c>
      <c r="G994">
        <f>IF(Journal!$D994="LONG",1,IF(Journal!$D994="SHORT",-1,0))</f>
        <v>0</v>
      </c>
      <c r="H994">
        <f>IF(AND(ISNUMBER(Journal!$E994),ISNUMBER(Journal!$F994)),ABS(Journal!$E994-Journal!$F994),"")</f>
        <v>0</v>
      </c>
      <c r="I994">
        <f>IF(NOT(A994),"",IF(Journal!$C994="","INSTRUMENT MISSING",IF(B994=0,"UNKNOWN INSTRUMENT",IF(OR(NOT(ISNUMBER(C994)),NOT(ISNUMBER(D994))),"INSTRUMENT SPECS MISSING",IF(OR(C994&lt;=0,D994&lt;=0),"INSTRUMENT SPECS MISSING",IF(NOT(ISNUMBER(Journal!$E994)),"ENTRY MISSING",IF(NOT(ISNUMBER(Journal!$F994)),"SL MISSING",IF(Journal!$F994=Journal!$E994,"SL = ENTRY",IF(G994=0,"DIRECTION MISSING",IF(G994*(Journal!$E994-Journal!$F994)&lt;=0,"SL WRONG SIDE",IF(NOT(AND(ISNUMBER(Journal!$L994),Journal!$L994&gt;0)),IF(TRUE,"LOTS MISSING","RISK MISSING"),"")))))))))))</f>
        <v>0</v>
      </c>
      <c r="J994">
        <f>IF(NOT(A994),"",IF(I994&lt;&gt;"",I994,IF(AND(ISNUMBER(Journal!$G994),G994*(Journal!$G994-Journal!$E994)&lt;=0),"TP1 WRONG SIDE",IF(AND(ISNUMBER(Journal!$H994),G994*(Journal!$H994-Journal!$E994)&lt;=0),"TP2 WRONG SIDE",IF(AND(ISNUMBER(Journal!$I994),G994*(Journal!$I994-Journal!$E994)&lt;=0),"TP3 WRONG SIDE",IF(Journal!$K994="","OPEN",IF(AND(Journal!$M994&lt;&gt;"",OR(NOT(ISNUMBER(Journal!$M994)),Journal!$M994&lt;=0,Journal!$M994&gt;=1)),"TP1 % INVALID",IF(Journal!$K994="SL","OK",IF(Journal!$K994="TP",IF(ISNUMBER(Journal!$G994),"OK","TP1 MISSING"),IF(Journal!$K994="Manual exit",IF(ISNUMBER(Journal!$J994),"OK","MANUAL MISSING"),IF(Journal!$K994="TP1 + Breakeven",IF(ISNUMBER(Journal!$G994),"OK","TP1 MISSING"),IF(Journal!$K994="TP1 + Manual",IF(ISNUMBER(Journal!$G994),IF(ISNUMBER(Journal!$J994),"OK","MANUAL MISSING"),IF(ISNUMBER(Journal!$J994),"TP1 MISSING","TP1 &amp; MANUAL MISSING")),IF(Journal!$K994="Multiple TP",IF(ISNUMBER(Journal!$G994),IF(ISNUMBER(Journal!$H994),"OK","TP2 MISSING"),IF(ISNUMBER(Journal!$H994),"TP1 MISSING","TP1 &amp; TP2 MISSING")),"UNKNOWN OUTCOME")))))))))))))</f>
        <v>0</v>
      </c>
      <c r="K994">
        <f>J994="OK"</f>
        <v>0</v>
      </c>
      <c r="L994">
        <f>IF(ISNUMBER(Journal!$M994),Journal!$M994,0.5)</f>
        <v>0</v>
      </c>
      <c r="M994">
        <f>IF(NOT(K994),"",G994*IF(Journal!$K994="SL",Journal!$F994-Journal!$E994,IF(Journal!$K994="TP",Journal!$G994-Journal!$E994,IF(Journal!$K994="Manual exit",Journal!$J994-Journal!$E994,IF(Journal!$K994="TP1 + Breakeven",L994*(Journal!$G994-Journal!$E994),IF(Journal!$K994="TP1 + Manual",L994*(Journal!$G994-Journal!$E994)+(1-L994)*(Journal!$J994-Journal!$E994),(Journal!$G994+Journal!$H994+IF(ISNUMBER(Journal!$I994),Journal!$I994,0))/IF(ISNUMBER(Journal!$I994),3,2)-Journal!$E994))))))</f>
        <v>0</v>
      </c>
      <c r="N994">
        <f>IF(K994,Journal!$E994+G994*M994,"")</f>
        <v>0</v>
      </c>
      <c r="O994">
        <f>Q993</f>
        <v>0</v>
      </c>
      <c r="P994">
        <f>IF(OR(NOT(A994),I994&lt;&gt;""),"",Journal!$L994)</f>
        <v>0</v>
      </c>
      <c r="Q994">
        <f>O994+IF(K994,V994,0)</f>
        <v>0</v>
      </c>
      <c r="R994">
        <f>IF(P994="","",H994*P994*C994*D994)</f>
        <v>0</v>
      </c>
      <c r="S994">
        <f>IF(K994,M994*P994*C994*D994,"")</f>
        <v>0</v>
      </c>
      <c r="T994">
        <f>IF(K994,-IF(F994&gt;0,F994*Journal!$E994*P994*C994*D994,P994*E994),"")</f>
        <v>0</v>
      </c>
      <c r="U994">
        <f>IF(K994,IF(S994&gt;0,"W",IF(S994&lt;0,"L","B")),"")</f>
        <v>0</v>
      </c>
      <c r="V994">
        <f>IF(K994,S994+T994,"")</f>
        <v>0</v>
      </c>
      <c r="W994">
        <f>IF(K994,V994/O994,"")</f>
        <v>0</v>
      </c>
      <c r="X994">
        <f>IF(K994,M994/H994,"")</f>
        <v>0</v>
      </c>
      <c r="Y994">
        <f>IF(AND(OR(J994="OK",J994="OPEN"),ISNUMBER(Journal!$G994)),G994*(Journal!$G994-Journal!$E994)/H994,"")</f>
        <v>0</v>
      </c>
      <c r="Z994">
        <f>IF(AA994="","",IF(AND(ISNUMBER(Settings!$D$5),ISNUMBER(Settings!$E$5),IF(Settings!$D$5&lt;=Settings!$E$5,AND(AA994&gt;=Settings!$D$5,AA994&lt;Settings!$E$5),OR(AA994&gt;=Settings!$D$5,AA994&lt;Settings!$E$5))),Settings!$A$5,IF(AND(ISNUMBER(Settings!$D$6),ISNUMBER(Settings!$E$6),IF(Settings!$D$6&lt;=Settings!$E$6,AND(AA994&gt;=Settings!$D$6,AA994&lt;Settings!$E$6),OR(AA994&gt;=Settings!$D$6,AA994&lt;Settings!$E$6))),Settings!$A$6,IF(AND(ISNUMBER(Settings!$D$7),ISNUMBER(Settings!$E$7),IF(Settings!$D$7&lt;=Settings!$E$7,AND(AA994&gt;=Settings!$D$7,AA994&lt;Settings!$E$7),OR(AA994&gt;=Settings!$D$7,AA994&lt;Settings!$E$7))),Settings!$A$7,IF(AND(ISNUMBER(Settings!$D$8),ISNUMBER(Settings!$E$8),IF(Settings!$D$8&lt;=Settings!$E$8,AND(AA994&gt;=Settings!$D$8,AA994&lt;Settings!$E$8),OR(AA994&gt;=Settings!$D$8,AA994&lt;Settings!$E$8))),Settings!$A$8,IF(AND(ISNUMBER(Settings!$D$9),ISNUMBER(Settings!$E$9),IF(Settings!$D$9&lt;=Settings!$E$9,AND(AA994&gt;=Settings!$D$9,AA994&lt;Settings!$E$9),OR(AA994&gt;=Settings!$D$9,AA994&lt;Settings!$E$9))),Settings!$A$9,IF(AND(ISNUMBER(Settings!$D$10),ISNUMBER(Settings!$E$10),IF(Settings!$D$10&lt;=Settings!$E$10,AND(AA994&gt;=Settings!$D$10,AA994&lt;Settings!$E$10),OR(AA994&gt;=Settings!$D$10,AA994&lt;Settings!$E$10))),Settings!$A$10,"")))))))</f>
        <v>0</v>
      </c>
      <c r="AA994">
        <f>IF(AND(A994,ISNUMBER(Journal!$B994)),MOD(ROUND(MOD(Journal!$B994,1)*1440,0)-ROUND(Journal!$D$8*60,0),1440),"")</f>
        <v>0</v>
      </c>
      <c r="AB994">
        <f>IF(G994=1,"LONG",IF(G994=-1,"SHORT",""))</f>
        <v>0</v>
      </c>
      <c r="AC994">
        <f>AC993+IF(K994,1,0)</f>
        <v>0</v>
      </c>
      <c r="AD994">
        <f>IF(K994,AC994,"")</f>
        <v>0</v>
      </c>
      <c r="AE994">
        <f>J994="OPEN"</f>
        <v>0</v>
      </c>
      <c r="AF994">
        <f>AND(J994&lt;&gt;"",J994&lt;&gt;"OK",J994&lt;&gt;"OPEN")</f>
        <v>0</v>
      </c>
      <c r="AH994">
        <v>983</v>
      </c>
      <c r="AI994">
        <f>IF(AH994&gt;$AZ$11,"",IF(AH994=0,Journal!$D$3,INDEX($Q$11:$Q$1010,MATCH(AH994,$AD$11:$AD$1010,0))))</f>
        <v>0</v>
      </c>
      <c r="AJ994">
        <v>984</v>
      </c>
      <c r="AK994">
        <f>IF(AJ994&gt;$AZ$11,"",INDEX($P$11:$P$1010,MATCH(AJ994,$AD$11:$AD$1010,0)))</f>
        <v>0</v>
      </c>
    </row>
    <row r="995" spans="1:37">
      <c r="A995">
        <f>COUNTA(Journal!A995:M995)&gt;0</f>
        <v>0</v>
      </c>
      <c r="B995">
        <f>IF(Journal!$C995="",0,IFERROR(MATCH(Journal!$C995,Markets!$A$5:$A$154,0),0))</f>
        <v>0</v>
      </c>
      <c r="C995">
        <f>IF(B995&gt;0,INDEX(Markets!$C$5:$C$154,B995),"")</f>
        <v>0</v>
      </c>
      <c r="D995">
        <f>IF(B995&gt;0,INDEX(Markets!$F$5:$F$154,B995),"")</f>
        <v>0</v>
      </c>
      <c r="E995">
        <f>IF(B995&gt;0,IF(INDEX(Markets!$G$5:$G$154,B995)="",Journal!$D$4,INDEX(Markets!$G$5:$G$154,B995)),"")</f>
        <v>0</v>
      </c>
      <c r="F995">
        <f>IF(B995&gt;0,N(INDEX(Markets!$H$5:$H$154,B995)),0)</f>
        <v>0</v>
      </c>
      <c r="G995">
        <f>IF(Journal!$D995="LONG",1,IF(Journal!$D995="SHORT",-1,0))</f>
        <v>0</v>
      </c>
      <c r="H995">
        <f>IF(AND(ISNUMBER(Journal!$E995),ISNUMBER(Journal!$F995)),ABS(Journal!$E995-Journal!$F995),"")</f>
        <v>0</v>
      </c>
      <c r="I995">
        <f>IF(NOT(A995),"",IF(Journal!$C995="","INSTRUMENT MISSING",IF(B995=0,"UNKNOWN INSTRUMENT",IF(OR(NOT(ISNUMBER(C995)),NOT(ISNUMBER(D995))),"INSTRUMENT SPECS MISSING",IF(OR(C995&lt;=0,D995&lt;=0),"INSTRUMENT SPECS MISSING",IF(NOT(ISNUMBER(Journal!$E995)),"ENTRY MISSING",IF(NOT(ISNUMBER(Journal!$F995)),"SL MISSING",IF(Journal!$F995=Journal!$E995,"SL = ENTRY",IF(G995=0,"DIRECTION MISSING",IF(G995*(Journal!$E995-Journal!$F995)&lt;=0,"SL WRONG SIDE",IF(NOT(AND(ISNUMBER(Journal!$L995),Journal!$L995&gt;0)),IF(TRUE,"LOTS MISSING","RISK MISSING"),"")))))))))))</f>
        <v>0</v>
      </c>
      <c r="J995">
        <f>IF(NOT(A995),"",IF(I995&lt;&gt;"",I995,IF(AND(ISNUMBER(Journal!$G995),G995*(Journal!$G995-Journal!$E995)&lt;=0),"TP1 WRONG SIDE",IF(AND(ISNUMBER(Journal!$H995),G995*(Journal!$H995-Journal!$E995)&lt;=0),"TP2 WRONG SIDE",IF(AND(ISNUMBER(Journal!$I995),G995*(Journal!$I995-Journal!$E995)&lt;=0),"TP3 WRONG SIDE",IF(Journal!$K995="","OPEN",IF(AND(Journal!$M995&lt;&gt;"",OR(NOT(ISNUMBER(Journal!$M995)),Journal!$M995&lt;=0,Journal!$M995&gt;=1)),"TP1 % INVALID",IF(Journal!$K995="SL","OK",IF(Journal!$K995="TP",IF(ISNUMBER(Journal!$G995),"OK","TP1 MISSING"),IF(Journal!$K995="Manual exit",IF(ISNUMBER(Journal!$J995),"OK","MANUAL MISSING"),IF(Journal!$K995="TP1 + Breakeven",IF(ISNUMBER(Journal!$G995),"OK","TP1 MISSING"),IF(Journal!$K995="TP1 + Manual",IF(ISNUMBER(Journal!$G995),IF(ISNUMBER(Journal!$J995),"OK","MANUAL MISSING"),IF(ISNUMBER(Journal!$J995),"TP1 MISSING","TP1 &amp; MANUAL MISSING")),IF(Journal!$K995="Multiple TP",IF(ISNUMBER(Journal!$G995),IF(ISNUMBER(Journal!$H995),"OK","TP2 MISSING"),IF(ISNUMBER(Journal!$H995),"TP1 MISSING","TP1 &amp; TP2 MISSING")),"UNKNOWN OUTCOME")))))))))))))</f>
        <v>0</v>
      </c>
      <c r="K995">
        <f>J995="OK"</f>
        <v>0</v>
      </c>
      <c r="L995">
        <f>IF(ISNUMBER(Journal!$M995),Journal!$M995,0.5)</f>
        <v>0</v>
      </c>
      <c r="M995">
        <f>IF(NOT(K995),"",G995*IF(Journal!$K995="SL",Journal!$F995-Journal!$E995,IF(Journal!$K995="TP",Journal!$G995-Journal!$E995,IF(Journal!$K995="Manual exit",Journal!$J995-Journal!$E995,IF(Journal!$K995="TP1 + Breakeven",L995*(Journal!$G995-Journal!$E995),IF(Journal!$K995="TP1 + Manual",L995*(Journal!$G995-Journal!$E995)+(1-L995)*(Journal!$J995-Journal!$E995),(Journal!$G995+Journal!$H995+IF(ISNUMBER(Journal!$I995),Journal!$I995,0))/IF(ISNUMBER(Journal!$I995),3,2)-Journal!$E995))))))</f>
        <v>0</v>
      </c>
      <c r="N995">
        <f>IF(K995,Journal!$E995+G995*M995,"")</f>
        <v>0</v>
      </c>
      <c r="O995">
        <f>Q994</f>
        <v>0</v>
      </c>
      <c r="P995">
        <f>IF(OR(NOT(A995),I995&lt;&gt;""),"",Journal!$L995)</f>
        <v>0</v>
      </c>
      <c r="Q995">
        <f>O995+IF(K995,V995,0)</f>
        <v>0</v>
      </c>
      <c r="R995">
        <f>IF(P995="","",H995*P995*C995*D995)</f>
        <v>0</v>
      </c>
      <c r="S995">
        <f>IF(K995,M995*P995*C995*D995,"")</f>
        <v>0</v>
      </c>
      <c r="T995">
        <f>IF(K995,-IF(F995&gt;0,F995*Journal!$E995*P995*C995*D995,P995*E995),"")</f>
        <v>0</v>
      </c>
      <c r="U995">
        <f>IF(K995,IF(S995&gt;0,"W",IF(S995&lt;0,"L","B")),"")</f>
        <v>0</v>
      </c>
      <c r="V995">
        <f>IF(K995,S995+T995,"")</f>
        <v>0</v>
      </c>
      <c r="W995">
        <f>IF(K995,V995/O995,"")</f>
        <v>0</v>
      </c>
      <c r="X995">
        <f>IF(K995,M995/H995,"")</f>
        <v>0</v>
      </c>
      <c r="Y995">
        <f>IF(AND(OR(J995="OK",J995="OPEN"),ISNUMBER(Journal!$G995)),G995*(Journal!$G995-Journal!$E995)/H995,"")</f>
        <v>0</v>
      </c>
      <c r="Z995">
        <f>IF(AA995="","",IF(AND(ISNUMBER(Settings!$D$5),ISNUMBER(Settings!$E$5),IF(Settings!$D$5&lt;=Settings!$E$5,AND(AA995&gt;=Settings!$D$5,AA995&lt;Settings!$E$5),OR(AA995&gt;=Settings!$D$5,AA995&lt;Settings!$E$5))),Settings!$A$5,IF(AND(ISNUMBER(Settings!$D$6),ISNUMBER(Settings!$E$6),IF(Settings!$D$6&lt;=Settings!$E$6,AND(AA995&gt;=Settings!$D$6,AA995&lt;Settings!$E$6),OR(AA995&gt;=Settings!$D$6,AA995&lt;Settings!$E$6))),Settings!$A$6,IF(AND(ISNUMBER(Settings!$D$7),ISNUMBER(Settings!$E$7),IF(Settings!$D$7&lt;=Settings!$E$7,AND(AA995&gt;=Settings!$D$7,AA995&lt;Settings!$E$7),OR(AA995&gt;=Settings!$D$7,AA995&lt;Settings!$E$7))),Settings!$A$7,IF(AND(ISNUMBER(Settings!$D$8),ISNUMBER(Settings!$E$8),IF(Settings!$D$8&lt;=Settings!$E$8,AND(AA995&gt;=Settings!$D$8,AA995&lt;Settings!$E$8),OR(AA995&gt;=Settings!$D$8,AA995&lt;Settings!$E$8))),Settings!$A$8,IF(AND(ISNUMBER(Settings!$D$9),ISNUMBER(Settings!$E$9),IF(Settings!$D$9&lt;=Settings!$E$9,AND(AA995&gt;=Settings!$D$9,AA995&lt;Settings!$E$9),OR(AA995&gt;=Settings!$D$9,AA995&lt;Settings!$E$9))),Settings!$A$9,IF(AND(ISNUMBER(Settings!$D$10),ISNUMBER(Settings!$E$10),IF(Settings!$D$10&lt;=Settings!$E$10,AND(AA995&gt;=Settings!$D$10,AA995&lt;Settings!$E$10),OR(AA995&gt;=Settings!$D$10,AA995&lt;Settings!$E$10))),Settings!$A$10,"")))))))</f>
        <v>0</v>
      </c>
      <c r="AA995">
        <f>IF(AND(A995,ISNUMBER(Journal!$B995)),MOD(ROUND(MOD(Journal!$B995,1)*1440,0)-ROUND(Journal!$D$8*60,0),1440),"")</f>
        <v>0</v>
      </c>
      <c r="AB995">
        <f>IF(G995=1,"LONG",IF(G995=-1,"SHORT",""))</f>
        <v>0</v>
      </c>
      <c r="AC995">
        <f>AC994+IF(K995,1,0)</f>
        <v>0</v>
      </c>
      <c r="AD995">
        <f>IF(K995,AC995,"")</f>
        <v>0</v>
      </c>
      <c r="AE995">
        <f>J995="OPEN"</f>
        <v>0</v>
      </c>
      <c r="AF995">
        <f>AND(J995&lt;&gt;"",J995&lt;&gt;"OK",J995&lt;&gt;"OPEN")</f>
        <v>0</v>
      </c>
      <c r="AH995">
        <v>984</v>
      </c>
      <c r="AI995">
        <f>IF(AH995&gt;$AZ$11,"",IF(AH995=0,Journal!$D$3,INDEX($Q$11:$Q$1010,MATCH(AH995,$AD$11:$AD$1010,0))))</f>
        <v>0</v>
      </c>
      <c r="AJ995">
        <v>985</v>
      </c>
      <c r="AK995">
        <f>IF(AJ995&gt;$AZ$11,"",INDEX($P$11:$P$1010,MATCH(AJ995,$AD$11:$AD$1010,0)))</f>
        <v>0</v>
      </c>
    </row>
    <row r="996" spans="1:37">
      <c r="A996">
        <f>COUNTA(Journal!A996:M996)&gt;0</f>
        <v>0</v>
      </c>
      <c r="B996">
        <f>IF(Journal!$C996="",0,IFERROR(MATCH(Journal!$C996,Markets!$A$5:$A$154,0),0))</f>
        <v>0</v>
      </c>
      <c r="C996">
        <f>IF(B996&gt;0,INDEX(Markets!$C$5:$C$154,B996),"")</f>
        <v>0</v>
      </c>
      <c r="D996">
        <f>IF(B996&gt;0,INDEX(Markets!$F$5:$F$154,B996),"")</f>
        <v>0</v>
      </c>
      <c r="E996">
        <f>IF(B996&gt;0,IF(INDEX(Markets!$G$5:$G$154,B996)="",Journal!$D$4,INDEX(Markets!$G$5:$G$154,B996)),"")</f>
        <v>0</v>
      </c>
      <c r="F996">
        <f>IF(B996&gt;0,N(INDEX(Markets!$H$5:$H$154,B996)),0)</f>
        <v>0</v>
      </c>
      <c r="G996">
        <f>IF(Journal!$D996="LONG",1,IF(Journal!$D996="SHORT",-1,0))</f>
        <v>0</v>
      </c>
      <c r="H996">
        <f>IF(AND(ISNUMBER(Journal!$E996),ISNUMBER(Journal!$F996)),ABS(Journal!$E996-Journal!$F996),"")</f>
        <v>0</v>
      </c>
      <c r="I996">
        <f>IF(NOT(A996),"",IF(Journal!$C996="","INSTRUMENT MISSING",IF(B996=0,"UNKNOWN INSTRUMENT",IF(OR(NOT(ISNUMBER(C996)),NOT(ISNUMBER(D996))),"INSTRUMENT SPECS MISSING",IF(OR(C996&lt;=0,D996&lt;=0),"INSTRUMENT SPECS MISSING",IF(NOT(ISNUMBER(Journal!$E996)),"ENTRY MISSING",IF(NOT(ISNUMBER(Journal!$F996)),"SL MISSING",IF(Journal!$F996=Journal!$E996,"SL = ENTRY",IF(G996=0,"DIRECTION MISSING",IF(G996*(Journal!$E996-Journal!$F996)&lt;=0,"SL WRONG SIDE",IF(NOT(AND(ISNUMBER(Journal!$L996),Journal!$L996&gt;0)),IF(TRUE,"LOTS MISSING","RISK MISSING"),"")))))))))))</f>
        <v>0</v>
      </c>
      <c r="J996">
        <f>IF(NOT(A996),"",IF(I996&lt;&gt;"",I996,IF(AND(ISNUMBER(Journal!$G996),G996*(Journal!$G996-Journal!$E996)&lt;=0),"TP1 WRONG SIDE",IF(AND(ISNUMBER(Journal!$H996),G996*(Journal!$H996-Journal!$E996)&lt;=0),"TP2 WRONG SIDE",IF(AND(ISNUMBER(Journal!$I996),G996*(Journal!$I996-Journal!$E996)&lt;=0),"TP3 WRONG SIDE",IF(Journal!$K996="","OPEN",IF(AND(Journal!$M996&lt;&gt;"",OR(NOT(ISNUMBER(Journal!$M996)),Journal!$M996&lt;=0,Journal!$M996&gt;=1)),"TP1 % INVALID",IF(Journal!$K996="SL","OK",IF(Journal!$K996="TP",IF(ISNUMBER(Journal!$G996),"OK","TP1 MISSING"),IF(Journal!$K996="Manual exit",IF(ISNUMBER(Journal!$J996),"OK","MANUAL MISSING"),IF(Journal!$K996="TP1 + Breakeven",IF(ISNUMBER(Journal!$G996),"OK","TP1 MISSING"),IF(Journal!$K996="TP1 + Manual",IF(ISNUMBER(Journal!$G996),IF(ISNUMBER(Journal!$J996),"OK","MANUAL MISSING"),IF(ISNUMBER(Journal!$J996),"TP1 MISSING","TP1 &amp; MANUAL MISSING")),IF(Journal!$K996="Multiple TP",IF(ISNUMBER(Journal!$G996),IF(ISNUMBER(Journal!$H996),"OK","TP2 MISSING"),IF(ISNUMBER(Journal!$H996),"TP1 MISSING","TP1 &amp; TP2 MISSING")),"UNKNOWN OUTCOME")))))))))))))</f>
        <v>0</v>
      </c>
      <c r="K996">
        <f>J996="OK"</f>
        <v>0</v>
      </c>
      <c r="L996">
        <f>IF(ISNUMBER(Journal!$M996),Journal!$M996,0.5)</f>
        <v>0</v>
      </c>
      <c r="M996">
        <f>IF(NOT(K996),"",G996*IF(Journal!$K996="SL",Journal!$F996-Journal!$E996,IF(Journal!$K996="TP",Journal!$G996-Journal!$E996,IF(Journal!$K996="Manual exit",Journal!$J996-Journal!$E996,IF(Journal!$K996="TP1 + Breakeven",L996*(Journal!$G996-Journal!$E996),IF(Journal!$K996="TP1 + Manual",L996*(Journal!$G996-Journal!$E996)+(1-L996)*(Journal!$J996-Journal!$E996),(Journal!$G996+Journal!$H996+IF(ISNUMBER(Journal!$I996),Journal!$I996,0))/IF(ISNUMBER(Journal!$I996),3,2)-Journal!$E996))))))</f>
        <v>0</v>
      </c>
      <c r="N996">
        <f>IF(K996,Journal!$E996+G996*M996,"")</f>
        <v>0</v>
      </c>
      <c r="O996">
        <f>Q995</f>
        <v>0</v>
      </c>
      <c r="P996">
        <f>IF(OR(NOT(A996),I996&lt;&gt;""),"",Journal!$L996)</f>
        <v>0</v>
      </c>
      <c r="Q996">
        <f>O996+IF(K996,V996,0)</f>
        <v>0</v>
      </c>
      <c r="R996">
        <f>IF(P996="","",H996*P996*C996*D996)</f>
        <v>0</v>
      </c>
      <c r="S996">
        <f>IF(K996,M996*P996*C996*D996,"")</f>
        <v>0</v>
      </c>
      <c r="T996">
        <f>IF(K996,-IF(F996&gt;0,F996*Journal!$E996*P996*C996*D996,P996*E996),"")</f>
        <v>0</v>
      </c>
      <c r="U996">
        <f>IF(K996,IF(S996&gt;0,"W",IF(S996&lt;0,"L","B")),"")</f>
        <v>0</v>
      </c>
      <c r="V996">
        <f>IF(K996,S996+T996,"")</f>
        <v>0</v>
      </c>
      <c r="W996">
        <f>IF(K996,V996/O996,"")</f>
        <v>0</v>
      </c>
      <c r="X996">
        <f>IF(K996,M996/H996,"")</f>
        <v>0</v>
      </c>
      <c r="Y996">
        <f>IF(AND(OR(J996="OK",J996="OPEN"),ISNUMBER(Journal!$G996)),G996*(Journal!$G996-Journal!$E996)/H996,"")</f>
        <v>0</v>
      </c>
      <c r="Z996">
        <f>IF(AA996="","",IF(AND(ISNUMBER(Settings!$D$5),ISNUMBER(Settings!$E$5),IF(Settings!$D$5&lt;=Settings!$E$5,AND(AA996&gt;=Settings!$D$5,AA996&lt;Settings!$E$5),OR(AA996&gt;=Settings!$D$5,AA996&lt;Settings!$E$5))),Settings!$A$5,IF(AND(ISNUMBER(Settings!$D$6),ISNUMBER(Settings!$E$6),IF(Settings!$D$6&lt;=Settings!$E$6,AND(AA996&gt;=Settings!$D$6,AA996&lt;Settings!$E$6),OR(AA996&gt;=Settings!$D$6,AA996&lt;Settings!$E$6))),Settings!$A$6,IF(AND(ISNUMBER(Settings!$D$7),ISNUMBER(Settings!$E$7),IF(Settings!$D$7&lt;=Settings!$E$7,AND(AA996&gt;=Settings!$D$7,AA996&lt;Settings!$E$7),OR(AA996&gt;=Settings!$D$7,AA996&lt;Settings!$E$7))),Settings!$A$7,IF(AND(ISNUMBER(Settings!$D$8),ISNUMBER(Settings!$E$8),IF(Settings!$D$8&lt;=Settings!$E$8,AND(AA996&gt;=Settings!$D$8,AA996&lt;Settings!$E$8),OR(AA996&gt;=Settings!$D$8,AA996&lt;Settings!$E$8))),Settings!$A$8,IF(AND(ISNUMBER(Settings!$D$9),ISNUMBER(Settings!$E$9),IF(Settings!$D$9&lt;=Settings!$E$9,AND(AA996&gt;=Settings!$D$9,AA996&lt;Settings!$E$9),OR(AA996&gt;=Settings!$D$9,AA996&lt;Settings!$E$9))),Settings!$A$9,IF(AND(ISNUMBER(Settings!$D$10),ISNUMBER(Settings!$E$10),IF(Settings!$D$10&lt;=Settings!$E$10,AND(AA996&gt;=Settings!$D$10,AA996&lt;Settings!$E$10),OR(AA996&gt;=Settings!$D$10,AA996&lt;Settings!$E$10))),Settings!$A$10,"")))))))</f>
        <v>0</v>
      </c>
      <c r="AA996">
        <f>IF(AND(A996,ISNUMBER(Journal!$B996)),MOD(ROUND(MOD(Journal!$B996,1)*1440,0)-ROUND(Journal!$D$8*60,0),1440),"")</f>
        <v>0</v>
      </c>
      <c r="AB996">
        <f>IF(G996=1,"LONG",IF(G996=-1,"SHORT",""))</f>
        <v>0</v>
      </c>
      <c r="AC996">
        <f>AC995+IF(K996,1,0)</f>
        <v>0</v>
      </c>
      <c r="AD996">
        <f>IF(K996,AC996,"")</f>
        <v>0</v>
      </c>
      <c r="AE996">
        <f>J996="OPEN"</f>
        <v>0</v>
      </c>
      <c r="AF996">
        <f>AND(J996&lt;&gt;"",J996&lt;&gt;"OK",J996&lt;&gt;"OPEN")</f>
        <v>0</v>
      </c>
      <c r="AH996">
        <v>985</v>
      </c>
      <c r="AI996">
        <f>IF(AH996&gt;$AZ$11,"",IF(AH996=0,Journal!$D$3,INDEX($Q$11:$Q$1010,MATCH(AH996,$AD$11:$AD$1010,0))))</f>
        <v>0</v>
      </c>
      <c r="AJ996">
        <v>986</v>
      </c>
      <c r="AK996">
        <f>IF(AJ996&gt;$AZ$11,"",INDEX($P$11:$P$1010,MATCH(AJ996,$AD$11:$AD$1010,0)))</f>
        <v>0</v>
      </c>
    </row>
    <row r="997" spans="1:37">
      <c r="A997">
        <f>COUNTA(Journal!A997:M997)&gt;0</f>
        <v>0</v>
      </c>
      <c r="B997">
        <f>IF(Journal!$C997="",0,IFERROR(MATCH(Journal!$C997,Markets!$A$5:$A$154,0),0))</f>
        <v>0</v>
      </c>
      <c r="C997">
        <f>IF(B997&gt;0,INDEX(Markets!$C$5:$C$154,B997),"")</f>
        <v>0</v>
      </c>
      <c r="D997">
        <f>IF(B997&gt;0,INDEX(Markets!$F$5:$F$154,B997),"")</f>
        <v>0</v>
      </c>
      <c r="E997">
        <f>IF(B997&gt;0,IF(INDEX(Markets!$G$5:$G$154,B997)="",Journal!$D$4,INDEX(Markets!$G$5:$G$154,B997)),"")</f>
        <v>0</v>
      </c>
      <c r="F997">
        <f>IF(B997&gt;0,N(INDEX(Markets!$H$5:$H$154,B997)),0)</f>
        <v>0</v>
      </c>
      <c r="G997">
        <f>IF(Journal!$D997="LONG",1,IF(Journal!$D997="SHORT",-1,0))</f>
        <v>0</v>
      </c>
      <c r="H997">
        <f>IF(AND(ISNUMBER(Journal!$E997),ISNUMBER(Journal!$F997)),ABS(Journal!$E997-Journal!$F997),"")</f>
        <v>0</v>
      </c>
      <c r="I997">
        <f>IF(NOT(A997),"",IF(Journal!$C997="","INSTRUMENT MISSING",IF(B997=0,"UNKNOWN INSTRUMENT",IF(OR(NOT(ISNUMBER(C997)),NOT(ISNUMBER(D997))),"INSTRUMENT SPECS MISSING",IF(OR(C997&lt;=0,D997&lt;=0),"INSTRUMENT SPECS MISSING",IF(NOT(ISNUMBER(Journal!$E997)),"ENTRY MISSING",IF(NOT(ISNUMBER(Journal!$F997)),"SL MISSING",IF(Journal!$F997=Journal!$E997,"SL = ENTRY",IF(G997=0,"DIRECTION MISSING",IF(G997*(Journal!$E997-Journal!$F997)&lt;=0,"SL WRONG SIDE",IF(NOT(AND(ISNUMBER(Journal!$L997),Journal!$L997&gt;0)),IF(TRUE,"LOTS MISSING","RISK MISSING"),"")))))))))))</f>
        <v>0</v>
      </c>
      <c r="J997">
        <f>IF(NOT(A997),"",IF(I997&lt;&gt;"",I997,IF(AND(ISNUMBER(Journal!$G997),G997*(Journal!$G997-Journal!$E997)&lt;=0),"TP1 WRONG SIDE",IF(AND(ISNUMBER(Journal!$H997),G997*(Journal!$H997-Journal!$E997)&lt;=0),"TP2 WRONG SIDE",IF(AND(ISNUMBER(Journal!$I997),G997*(Journal!$I997-Journal!$E997)&lt;=0),"TP3 WRONG SIDE",IF(Journal!$K997="","OPEN",IF(AND(Journal!$M997&lt;&gt;"",OR(NOT(ISNUMBER(Journal!$M997)),Journal!$M997&lt;=0,Journal!$M997&gt;=1)),"TP1 % INVALID",IF(Journal!$K997="SL","OK",IF(Journal!$K997="TP",IF(ISNUMBER(Journal!$G997),"OK","TP1 MISSING"),IF(Journal!$K997="Manual exit",IF(ISNUMBER(Journal!$J997),"OK","MANUAL MISSING"),IF(Journal!$K997="TP1 + Breakeven",IF(ISNUMBER(Journal!$G997),"OK","TP1 MISSING"),IF(Journal!$K997="TP1 + Manual",IF(ISNUMBER(Journal!$G997),IF(ISNUMBER(Journal!$J997),"OK","MANUAL MISSING"),IF(ISNUMBER(Journal!$J997),"TP1 MISSING","TP1 &amp; MANUAL MISSING")),IF(Journal!$K997="Multiple TP",IF(ISNUMBER(Journal!$G997),IF(ISNUMBER(Journal!$H997),"OK","TP2 MISSING"),IF(ISNUMBER(Journal!$H997),"TP1 MISSING","TP1 &amp; TP2 MISSING")),"UNKNOWN OUTCOME")))))))))))))</f>
        <v>0</v>
      </c>
      <c r="K997">
        <f>J997="OK"</f>
        <v>0</v>
      </c>
      <c r="L997">
        <f>IF(ISNUMBER(Journal!$M997),Journal!$M997,0.5)</f>
        <v>0</v>
      </c>
      <c r="M997">
        <f>IF(NOT(K997),"",G997*IF(Journal!$K997="SL",Journal!$F997-Journal!$E997,IF(Journal!$K997="TP",Journal!$G997-Journal!$E997,IF(Journal!$K997="Manual exit",Journal!$J997-Journal!$E997,IF(Journal!$K997="TP1 + Breakeven",L997*(Journal!$G997-Journal!$E997),IF(Journal!$K997="TP1 + Manual",L997*(Journal!$G997-Journal!$E997)+(1-L997)*(Journal!$J997-Journal!$E997),(Journal!$G997+Journal!$H997+IF(ISNUMBER(Journal!$I997),Journal!$I997,0))/IF(ISNUMBER(Journal!$I997),3,2)-Journal!$E997))))))</f>
        <v>0</v>
      </c>
      <c r="N997">
        <f>IF(K997,Journal!$E997+G997*M997,"")</f>
        <v>0</v>
      </c>
      <c r="O997">
        <f>Q996</f>
        <v>0</v>
      </c>
      <c r="P997">
        <f>IF(OR(NOT(A997),I997&lt;&gt;""),"",Journal!$L997)</f>
        <v>0</v>
      </c>
      <c r="Q997">
        <f>O997+IF(K997,V997,0)</f>
        <v>0</v>
      </c>
      <c r="R997">
        <f>IF(P997="","",H997*P997*C997*D997)</f>
        <v>0</v>
      </c>
      <c r="S997">
        <f>IF(K997,M997*P997*C997*D997,"")</f>
        <v>0</v>
      </c>
      <c r="T997">
        <f>IF(K997,-IF(F997&gt;0,F997*Journal!$E997*P997*C997*D997,P997*E997),"")</f>
        <v>0</v>
      </c>
      <c r="U997">
        <f>IF(K997,IF(S997&gt;0,"W",IF(S997&lt;0,"L","B")),"")</f>
        <v>0</v>
      </c>
      <c r="V997">
        <f>IF(K997,S997+T997,"")</f>
        <v>0</v>
      </c>
      <c r="W997">
        <f>IF(K997,V997/O997,"")</f>
        <v>0</v>
      </c>
      <c r="X997">
        <f>IF(K997,M997/H997,"")</f>
        <v>0</v>
      </c>
      <c r="Y997">
        <f>IF(AND(OR(J997="OK",J997="OPEN"),ISNUMBER(Journal!$G997)),G997*(Journal!$G997-Journal!$E997)/H997,"")</f>
        <v>0</v>
      </c>
      <c r="Z997">
        <f>IF(AA997="","",IF(AND(ISNUMBER(Settings!$D$5),ISNUMBER(Settings!$E$5),IF(Settings!$D$5&lt;=Settings!$E$5,AND(AA997&gt;=Settings!$D$5,AA997&lt;Settings!$E$5),OR(AA997&gt;=Settings!$D$5,AA997&lt;Settings!$E$5))),Settings!$A$5,IF(AND(ISNUMBER(Settings!$D$6),ISNUMBER(Settings!$E$6),IF(Settings!$D$6&lt;=Settings!$E$6,AND(AA997&gt;=Settings!$D$6,AA997&lt;Settings!$E$6),OR(AA997&gt;=Settings!$D$6,AA997&lt;Settings!$E$6))),Settings!$A$6,IF(AND(ISNUMBER(Settings!$D$7),ISNUMBER(Settings!$E$7),IF(Settings!$D$7&lt;=Settings!$E$7,AND(AA997&gt;=Settings!$D$7,AA997&lt;Settings!$E$7),OR(AA997&gt;=Settings!$D$7,AA997&lt;Settings!$E$7))),Settings!$A$7,IF(AND(ISNUMBER(Settings!$D$8),ISNUMBER(Settings!$E$8),IF(Settings!$D$8&lt;=Settings!$E$8,AND(AA997&gt;=Settings!$D$8,AA997&lt;Settings!$E$8),OR(AA997&gt;=Settings!$D$8,AA997&lt;Settings!$E$8))),Settings!$A$8,IF(AND(ISNUMBER(Settings!$D$9),ISNUMBER(Settings!$E$9),IF(Settings!$D$9&lt;=Settings!$E$9,AND(AA997&gt;=Settings!$D$9,AA997&lt;Settings!$E$9),OR(AA997&gt;=Settings!$D$9,AA997&lt;Settings!$E$9))),Settings!$A$9,IF(AND(ISNUMBER(Settings!$D$10),ISNUMBER(Settings!$E$10),IF(Settings!$D$10&lt;=Settings!$E$10,AND(AA997&gt;=Settings!$D$10,AA997&lt;Settings!$E$10),OR(AA997&gt;=Settings!$D$10,AA997&lt;Settings!$E$10))),Settings!$A$10,"")))))))</f>
        <v>0</v>
      </c>
      <c r="AA997">
        <f>IF(AND(A997,ISNUMBER(Journal!$B997)),MOD(ROUND(MOD(Journal!$B997,1)*1440,0)-ROUND(Journal!$D$8*60,0),1440),"")</f>
        <v>0</v>
      </c>
      <c r="AB997">
        <f>IF(G997=1,"LONG",IF(G997=-1,"SHORT",""))</f>
        <v>0</v>
      </c>
      <c r="AC997">
        <f>AC996+IF(K997,1,0)</f>
        <v>0</v>
      </c>
      <c r="AD997">
        <f>IF(K997,AC997,"")</f>
        <v>0</v>
      </c>
      <c r="AE997">
        <f>J997="OPEN"</f>
        <v>0</v>
      </c>
      <c r="AF997">
        <f>AND(J997&lt;&gt;"",J997&lt;&gt;"OK",J997&lt;&gt;"OPEN")</f>
        <v>0</v>
      </c>
      <c r="AH997">
        <v>986</v>
      </c>
      <c r="AI997">
        <f>IF(AH997&gt;$AZ$11,"",IF(AH997=0,Journal!$D$3,INDEX($Q$11:$Q$1010,MATCH(AH997,$AD$11:$AD$1010,0))))</f>
        <v>0</v>
      </c>
      <c r="AJ997">
        <v>987</v>
      </c>
      <c r="AK997">
        <f>IF(AJ997&gt;$AZ$11,"",INDEX($P$11:$P$1010,MATCH(AJ997,$AD$11:$AD$1010,0)))</f>
        <v>0</v>
      </c>
    </row>
    <row r="998" spans="1:37">
      <c r="A998">
        <f>COUNTA(Journal!A998:M998)&gt;0</f>
        <v>0</v>
      </c>
      <c r="B998">
        <f>IF(Journal!$C998="",0,IFERROR(MATCH(Journal!$C998,Markets!$A$5:$A$154,0),0))</f>
        <v>0</v>
      </c>
      <c r="C998">
        <f>IF(B998&gt;0,INDEX(Markets!$C$5:$C$154,B998),"")</f>
        <v>0</v>
      </c>
      <c r="D998">
        <f>IF(B998&gt;0,INDEX(Markets!$F$5:$F$154,B998),"")</f>
        <v>0</v>
      </c>
      <c r="E998">
        <f>IF(B998&gt;0,IF(INDEX(Markets!$G$5:$G$154,B998)="",Journal!$D$4,INDEX(Markets!$G$5:$G$154,B998)),"")</f>
        <v>0</v>
      </c>
      <c r="F998">
        <f>IF(B998&gt;0,N(INDEX(Markets!$H$5:$H$154,B998)),0)</f>
        <v>0</v>
      </c>
      <c r="G998">
        <f>IF(Journal!$D998="LONG",1,IF(Journal!$D998="SHORT",-1,0))</f>
        <v>0</v>
      </c>
      <c r="H998">
        <f>IF(AND(ISNUMBER(Journal!$E998),ISNUMBER(Journal!$F998)),ABS(Journal!$E998-Journal!$F998),"")</f>
        <v>0</v>
      </c>
      <c r="I998">
        <f>IF(NOT(A998),"",IF(Journal!$C998="","INSTRUMENT MISSING",IF(B998=0,"UNKNOWN INSTRUMENT",IF(OR(NOT(ISNUMBER(C998)),NOT(ISNUMBER(D998))),"INSTRUMENT SPECS MISSING",IF(OR(C998&lt;=0,D998&lt;=0),"INSTRUMENT SPECS MISSING",IF(NOT(ISNUMBER(Journal!$E998)),"ENTRY MISSING",IF(NOT(ISNUMBER(Journal!$F998)),"SL MISSING",IF(Journal!$F998=Journal!$E998,"SL = ENTRY",IF(G998=0,"DIRECTION MISSING",IF(G998*(Journal!$E998-Journal!$F998)&lt;=0,"SL WRONG SIDE",IF(NOT(AND(ISNUMBER(Journal!$L998),Journal!$L998&gt;0)),IF(TRUE,"LOTS MISSING","RISK MISSING"),"")))))))))))</f>
        <v>0</v>
      </c>
      <c r="J998">
        <f>IF(NOT(A998),"",IF(I998&lt;&gt;"",I998,IF(AND(ISNUMBER(Journal!$G998),G998*(Journal!$G998-Journal!$E998)&lt;=0),"TP1 WRONG SIDE",IF(AND(ISNUMBER(Journal!$H998),G998*(Journal!$H998-Journal!$E998)&lt;=0),"TP2 WRONG SIDE",IF(AND(ISNUMBER(Journal!$I998),G998*(Journal!$I998-Journal!$E998)&lt;=0),"TP3 WRONG SIDE",IF(Journal!$K998="","OPEN",IF(AND(Journal!$M998&lt;&gt;"",OR(NOT(ISNUMBER(Journal!$M998)),Journal!$M998&lt;=0,Journal!$M998&gt;=1)),"TP1 % INVALID",IF(Journal!$K998="SL","OK",IF(Journal!$K998="TP",IF(ISNUMBER(Journal!$G998),"OK","TP1 MISSING"),IF(Journal!$K998="Manual exit",IF(ISNUMBER(Journal!$J998),"OK","MANUAL MISSING"),IF(Journal!$K998="TP1 + Breakeven",IF(ISNUMBER(Journal!$G998),"OK","TP1 MISSING"),IF(Journal!$K998="TP1 + Manual",IF(ISNUMBER(Journal!$G998),IF(ISNUMBER(Journal!$J998),"OK","MANUAL MISSING"),IF(ISNUMBER(Journal!$J998),"TP1 MISSING","TP1 &amp; MANUAL MISSING")),IF(Journal!$K998="Multiple TP",IF(ISNUMBER(Journal!$G998),IF(ISNUMBER(Journal!$H998),"OK","TP2 MISSING"),IF(ISNUMBER(Journal!$H998),"TP1 MISSING","TP1 &amp; TP2 MISSING")),"UNKNOWN OUTCOME")))))))))))))</f>
        <v>0</v>
      </c>
      <c r="K998">
        <f>J998="OK"</f>
        <v>0</v>
      </c>
      <c r="L998">
        <f>IF(ISNUMBER(Journal!$M998),Journal!$M998,0.5)</f>
        <v>0</v>
      </c>
      <c r="M998">
        <f>IF(NOT(K998),"",G998*IF(Journal!$K998="SL",Journal!$F998-Journal!$E998,IF(Journal!$K998="TP",Journal!$G998-Journal!$E998,IF(Journal!$K998="Manual exit",Journal!$J998-Journal!$E998,IF(Journal!$K998="TP1 + Breakeven",L998*(Journal!$G998-Journal!$E998),IF(Journal!$K998="TP1 + Manual",L998*(Journal!$G998-Journal!$E998)+(1-L998)*(Journal!$J998-Journal!$E998),(Journal!$G998+Journal!$H998+IF(ISNUMBER(Journal!$I998),Journal!$I998,0))/IF(ISNUMBER(Journal!$I998),3,2)-Journal!$E998))))))</f>
        <v>0</v>
      </c>
      <c r="N998">
        <f>IF(K998,Journal!$E998+G998*M998,"")</f>
        <v>0</v>
      </c>
      <c r="O998">
        <f>Q997</f>
        <v>0</v>
      </c>
      <c r="P998">
        <f>IF(OR(NOT(A998),I998&lt;&gt;""),"",Journal!$L998)</f>
        <v>0</v>
      </c>
      <c r="Q998">
        <f>O998+IF(K998,V998,0)</f>
        <v>0</v>
      </c>
      <c r="R998">
        <f>IF(P998="","",H998*P998*C998*D998)</f>
        <v>0</v>
      </c>
      <c r="S998">
        <f>IF(K998,M998*P998*C998*D998,"")</f>
        <v>0</v>
      </c>
      <c r="T998">
        <f>IF(K998,-IF(F998&gt;0,F998*Journal!$E998*P998*C998*D998,P998*E998),"")</f>
        <v>0</v>
      </c>
      <c r="U998">
        <f>IF(K998,IF(S998&gt;0,"W",IF(S998&lt;0,"L","B")),"")</f>
        <v>0</v>
      </c>
      <c r="V998">
        <f>IF(K998,S998+T998,"")</f>
        <v>0</v>
      </c>
      <c r="W998">
        <f>IF(K998,V998/O998,"")</f>
        <v>0</v>
      </c>
      <c r="X998">
        <f>IF(K998,M998/H998,"")</f>
        <v>0</v>
      </c>
      <c r="Y998">
        <f>IF(AND(OR(J998="OK",J998="OPEN"),ISNUMBER(Journal!$G998)),G998*(Journal!$G998-Journal!$E998)/H998,"")</f>
        <v>0</v>
      </c>
      <c r="Z998">
        <f>IF(AA998="","",IF(AND(ISNUMBER(Settings!$D$5),ISNUMBER(Settings!$E$5),IF(Settings!$D$5&lt;=Settings!$E$5,AND(AA998&gt;=Settings!$D$5,AA998&lt;Settings!$E$5),OR(AA998&gt;=Settings!$D$5,AA998&lt;Settings!$E$5))),Settings!$A$5,IF(AND(ISNUMBER(Settings!$D$6),ISNUMBER(Settings!$E$6),IF(Settings!$D$6&lt;=Settings!$E$6,AND(AA998&gt;=Settings!$D$6,AA998&lt;Settings!$E$6),OR(AA998&gt;=Settings!$D$6,AA998&lt;Settings!$E$6))),Settings!$A$6,IF(AND(ISNUMBER(Settings!$D$7),ISNUMBER(Settings!$E$7),IF(Settings!$D$7&lt;=Settings!$E$7,AND(AA998&gt;=Settings!$D$7,AA998&lt;Settings!$E$7),OR(AA998&gt;=Settings!$D$7,AA998&lt;Settings!$E$7))),Settings!$A$7,IF(AND(ISNUMBER(Settings!$D$8),ISNUMBER(Settings!$E$8),IF(Settings!$D$8&lt;=Settings!$E$8,AND(AA998&gt;=Settings!$D$8,AA998&lt;Settings!$E$8),OR(AA998&gt;=Settings!$D$8,AA998&lt;Settings!$E$8))),Settings!$A$8,IF(AND(ISNUMBER(Settings!$D$9),ISNUMBER(Settings!$E$9),IF(Settings!$D$9&lt;=Settings!$E$9,AND(AA998&gt;=Settings!$D$9,AA998&lt;Settings!$E$9),OR(AA998&gt;=Settings!$D$9,AA998&lt;Settings!$E$9))),Settings!$A$9,IF(AND(ISNUMBER(Settings!$D$10),ISNUMBER(Settings!$E$10),IF(Settings!$D$10&lt;=Settings!$E$10,AND(AA998&gt;=Settings!$D$10,AA998&lt;Settings!$E$10),OR(AA998&gt;=Settings!$D$10,AA998&lt;Settings!$E$10))),Settings!$A$10,"")))))))</f>
        <v>0</v>
      </c>
      <c r="AA998">
        <f>IF(AND(A998,ISNUMBER(Journal!$B998)),MOD(ROUND(MOD(Journal!$B998,1)*1440,0)-ROUND(Journal!$D$8*60,0),1440),"")</f>
        <v>0</v>
      </c>
      <c r="AB998">
        <f>IF(G998=1,"LONG",IF(G998=-1,"SHORT",""))</f>
        <v>0</v>
      </c>
      <c r="AC998">
        <f>AC997+IF(K998,1,0)</f>
        <v>0</v>
      </c>
      <c r="AD998">
        <f>IF(K998,AC998,"")</f>
        <v>0</v>
      </c>
      <c r="AE998">
        <f>J998="OPEN"</f>
        <v>0</v>
      </c>
      <c r="AF998">
        <f>AND(J998&lt;&gt;"",J998&lt;&gt;"OK",J998&lt;&gt;"OPEN")</f>
        <v>0</v>
      </c>
      <c r="AH998">
        <v>987</v>
      </c>
      <c r="AI998">
        <f>IF(AH998&gt;$AZ$11,"",IF(AH998=0,Journal!$D$3,INDEX($Q$11:$Q$1010,MATCH(AH998,$AD$11:$AD$1010,0))))</f>
        <v>0</v>
      </c>
      <c r="AJ998">
        <v>988</v>
      </c>
      <c r="AK998">
        <f>IF(AJ998&gt;$AZ$11,"",INDEX($P$11:$P$1010,MATCH(AJ998,$AD$11:$AD$1010,0)))</f>
        <v>0</v>
      </c>
    </row>
    <row r="999" spans="1:37">
      <c r="A999">
        <f>COUNTA(Journal!A999:M999)&gt;0</f>
        <v>0</v>
      </c>
      <c r="B999">
        <f>IF(Journal!$C999="",0,IFERROR(MATCH(Journal!$C999,Markets!$A$5:$A$154,0),0))</f>
        <v>0</v>
      </c>
      <c r="C999">
        <f>IF(B999&gt;0,INDEX(Markets!$C$5:$C$154,B999),"")</f>
        <v>0</v>
      </c>
      <c r="D999">
        <f>IF(B999&gt;0,INDEX(Markets!$F$5:$F$154,B999),"")</f>
        <v>0</v>
      </c>
      <c r="E999">
        <f>IF(B999&gt;0,IF(INDEX(Markets!$G$5:$G$154,B999)="",Journal!$D$4,INDEX(Markets!$G$5:$G$154,B999)),"")</f>
        <v>0</v>
      </c>
      <c r="F999">
        <f>IF(B999&gt;0,N(INDEX(Markets!$H$5:$H$154,B999)),0)</f>
        <v>0</v>
      </c>
      <c r="G999">
        <f>IF(Journal!$D999="LONG",1,IF(Journal!$D999="SHORT",-1,0))</f>
        <v>0</v>
      </c>
      <c r="H999">
        <f>IF(AND(ISNUMBER(Journal!$E999),ISNUMBER(Journal!$F999)),ABS(Journal!$E999-Journal!$F999),"")</f>
        <v>0</v>
      </c>
      <c r="I999">
        <f>IF(NOT(A999),"",IF(Journal!$C999="","INSTRUMENT MISSING",IF(B999=0,"UNKNOWN INSTRUMENT",IF(OR(NOT(ISNUMBER(C999)),NOT(ISNUMBER(D999))),"INSTRUMENT SPECS MISSING",IF(OR(C999&lt;=0,D999&lt;=0),"INSTRUMENT SPECS MISSING",IF(NOT(ISNUMBER(Journal!$E999)),"ENTRY MISSING",IF(NOT(ISNUMBER(Journal!$F999)),"SL MISSING",IF(Journal!$F999=Journal!$E999,"SL = ENTRY",IF(G999=0,"DIRECTION MISSING",IF(G999*(Journal!$E999-Journal!$F999)&lt;=0,"SL WRONG SIDE",IF(NOT(AND(ISNUMBER(Journal!$L999),Journal!$L999&gt;0)),IF(TRUE,"LOTS MISSING","RISK MISSING"),"")))))))))))</f>
        <v>0</v>
      </c>
      <c r="J999">
        <f>IF(NOT(A999),"",IF(I999&lt;&gt;"",I999,IF(AND(ISNUMBER(Journal!$G999),G999*(Journal!$G999-Journal!$E999)&lt;=0),"TP1 WRONG SIDE",IF(AND(ISNUMBER(Journal!$H999),G999*(Journal!$H999-Journal!$E999)&lt;=0),"TP2 WRONG SIDE",IF(AND(ISNUMBER(Journal!$I999),G999*(Journal!$I999-Journal!$E999)&lt;=0),"TP3 WRONG SIDE",IF(Journal!$K999="","OPEN",IF(AND(Journal!$M999&lt;&gt;"",OR(NOT(ISNUMBER(Journal!$M999)),Journal!$M999&lt;=0,Journal!$M999&gt;=1)),"TP1 % INVALID",IF(Journal!$K999="SL","OK",IF(Journal!$K999="TP",IF(ISNUMBER(Journal!$G999),"OK","TP1 MISSING"),IF(Journal!$K999="Manual exit",IF(ISNUMBER(Journal!$J999),"OK","MANUAL MISSING"),IF(Journal!$K999="TP1 + Breakeven",IF(ISNUMBER(Journal!$G999),"OK","TP1 MISSING"),IF(Journal!$K999="TP1 + Manual",IF(ISNUMBER(Journal!$G999),IF(ISNUMBER(Journal!$J999),"OK","MANUAL MISSING"),IF(ISNUMBER(Journal!$J999),"TP1 MISSING","TP1 &amp; MANUAL MISSING")),IF(Journal!$K999="Multiple TP",IF(ISNUMBER(Journal!$G999),IF(ISNUMBER(Journal!$H999),"OK","TP2 MISSING"),IF(ISNUMBER(Journal!$H999),"TP1 MISSING","TP1 &amp; TP2 MISSING")),"UNKNOWN OUTCOME")))))))))))))</f>
        <v>0</v>
      </c>
      <c r="K999">
        <f>J999="OK"</f>
        <v>0</v>
      </c>
      <c r="L999">
        <f>IF(ISNUMBER(Journal!$M999),Journal!$M999,0.5)</f>
        <v>0</v>
      </c>
      <c r="M999">
        <f>IF(NOT(K999),"",G999*IF(Journal!$K999="SL",Journal!$F999-Journal!$E999,IF(Journal!$K999="TP",Journal!$G999-Journal!$E999,IF(Journal!$K999="Manual exit",Journal!$J999-Journal!$E999,IF(Journal!$K999="TP1 + Breakeven",L999*(Journal!$G999-Journal!$E999),IF(Journal!$K999="TP1 + Manual",L999*(Journal!$G999-Journal!$E999)+(1-L999)*(Journal!$J999-Journal!$E999),(Journal!$G999+Journal!$H999+IF(ISNUMBER(Journal!$I999),Journal!$I999,0))/IF(ISNUMBER(Journal!$I999),3,2)-Journal!$E999))))))</f>
        <v>0</v>
      </c>
      <c r="N999">
        <f>IF(K999,Journal!$E999+G999*M999,"")</f>
        <v>0</v>
      </c>
      <c r="O999">
        <f>Q998</f>
        <v>0</v>
      </c>
      <c r="P999">
        <f>IF(OR(NOT(A999),I999&lt;&gt;""),"",Journal!$L999)</f>
        <v>0</v>
      </c>
      <c r="Q999">
        <f>O999+IF(K999,V999,0)</f>
        <v>0</v>
      </c>
      <c r="R999">
        <f>IF(P999="","",H999*P999*C999*D999)</f>
        <v>0</v>
      </c>
      <c r="S999">
        <f>IF(K999,M999*P999*C999*D999,"")</f>
        <v>0</v>
      </c>
      <c r="T999">
        <f>IF(K999,-IF(F999&gt;0,F999*Journal!$E999*P999*C999*D999,P999*E999),"")</f>
        <v>0</v>
      </c>
      <c r="U999">
        <f>IF(K999,IF(S999&gt;0,"W",IF(S999&lt;0,"L","B")),"")</f>
        <v>0</v>
      </c>
      <c r="V999">
        <f>IF(K999,S999+T999,"")</f>
        <v>0</v>
      </c>
      <c r="W999">
        <f>IF(K999,V999/O999,"")</f>
        <v>0</v>
      </c>
      <c r="X999">
        <f>IF(K999,M999/H999,"")</f>
        <v>0</v>
      </c>
      <c r="Y999">
        <f>IF(AND(OR(J999="OK",J999="OPEN"),ISNUMBER(Journal!$G999)),G999*(Journal!$G999-Journal!$E999)/H999,"")</f>
        <v>0</v>
      </c>
      <c r="Z999">
        <f>IF(AA999="","",IF(AND(ISNUMBER(Settings!$D$5),ISNUMBER(Settings!$E$5),IF(Settings!$D$5&lt;=Settings!$E$5,AND(AA999&gt;=Settings!$D$5,AA999&lt;Settings!$E$5),OR(AA999&gt;=Settings!$D$5,AA999&lt;Settings!$E$5))),Settings!$A$5,IF(AND(ISNUMBER(Settings!$D$6),ISNUMBER(Settings!$E$6),IF(Settings!$D$6&lt;=Settings!$E$6,AND(AA999&gt;=Settings!$D$6,AA999&lt;Settings!$E$6),OR(AA999&gt;=Settings!$D$6,AA999&lt;Settings!$E$6))),Settings!$A$6,IF(AND(ISNUMBER(Settings!$D$7),ISNUMBER(Settings!$E$7),IF(Settings!$D$7&lt;=Settings!$E$7,AND(AA999&gt;=Settings!$D$7,AA999&lt;Settings!$E$7),OR(AA999&gt;=Settings!$D$7,AA999&lt;Settings!$E$7))),Settings!$A$7,IF(AND(ISNUMBER(Settings!$D$8),ISNUMBER(Settings!$E$8),IF(Settings!$D$8&lt;=Settings!$E$8,AND(AA999&gt;=Settings!$D$8,AA999&lt;Settings!$E$8),OR(AA999&gt;=Settings!$D$8,AA999&lt;Settings!$E$8))),Settings!$A$8,IF(AND(ISNUMBER(Settings!$D$9),ISNUMBER(Settings!$E$9),IF(Settings!$D$9&lt;=Settings!$E$9,AND(AA999&gt;=Settings!$D$9,AA999&lt;Settings!$E$9),OR(AA999&gt;=Settings!$D$9,AA999&lt;Settings!$E$9))),Settings!$A$9,IF(AND(ISNUMBER(Settings!$D$10),ISNUMBER(Settings!$E$10),IF(Settings!$D$10&lt;=Settings!$E$10,AND(AA999&gt;=Settings!$D$10,AA999&lt;Settings!$E$10),OR(AA999&gt;=Settings!$D$10,AA999&lt;Settings!$E$10))),Settings!$A$10,"")))))))</f>
        <v>0</v>
      </c>
      <c r="AA999">
        <f>IF(AND(A999,ISNUMBER(Journal!$B999)),MOD(ROUND(MOD(Journal!$B999,1)*1440,0)-ROUND(Journal!$D$8*60,0),1440),"")</f>
        <v>0</v>
      </c>
      <c r="AB999">
        <f>IF(G999=1,"LONG",IF(G999=-1,"SHORT",""))</f>
        <v>0</v>
      </c>
      <c r="AC999">
        <f>AC998+IF(K999,1,0)</f>
        <v>0</v>
      </c>
      <c r="AD999">
        <f>IF(K999,AC999,"")</f>
        <v>0</v>
      </c>
      <c r="AE999">
        <f>J999="OPEN"</f>
        <v>0</v>
      </c>
      <c r="AF999">
        <f>AND(J999&lt;&gt;"",J999&lt;&gt;"OK",J999&lt;&gt;"OPEN")</f>
        <v>0</v>
      </c>
      <c r="AH999">
        <v>988</v>
      </c>
      <c r="AI999">
        <f>IF(AH999&gt;$AZ$11,"",IF(AH999=0,Journal!$D$3,INDEX($Q$11:$Q$1010,MATCH(AH999,$AD$11:$AD$1010,0))))</f>
        <v>0</v>
      </c>
      <c r="AJ999">
        <v>989</v>
      </c>
      <c r="AK999">
        <f>IF(AJ999&gt;$AZ$11,"",INDEX($P$11:$P$1010,MATCH(AJ999,$AD$11:$AD$1010,0)))</f>
        <v>0</v>
      </c>
    </row>
    <row r="1000" spans="1:37">
      <c r="A1000">
        <f>COUNTA(Journal!A1000:M1000)&gt;0</f>
        <v>0</v>
      </c>
      <c r="B1000">
        <f>IF(Journal!$C1000="",0,IFERROR(MATCH(Journal!$C1000,Markets!$A$5:$A$154,0),0))</f>
        <v>0</v>
      </c>
      <c r="C1000">
        <f>IF(B1000&gt;0,INDEX(Markets!$C$5:$C$154,B1000),"")</f>
        <v>0</v>
      </c>
      <c r="D1000">
        <f>IF(B1000&gt;0,INDEX(Markets!$F$5:$F$154,B1000),"")</f>
        <v>0</v>
      </c>
      <c r="E1000">
        <f>IF(B1000&gt;0,IF(INDEX(Markets!$G$5:$G$154,B1000)="",Journal!$D$4,INDEX(Markets!$G$5:$G$154,B1000)),"")</f>
        <v>0</v>
      </c>
      <c r="F1000">
        <f>IF(B1000&gt;0,N(INDEX(Markets!$H$5:$H$154,B1000)),0)</f>
        <v>0</v>
      </c>
      <c r="G1000">
        <f>IF(Journal!$D1000="LONG",1,IF(Journal!$D1000="SHORT",-1,0))</f>
        <v>0</v>
      </c>
      <c r="H1000">
        <f>IF(AND(ISNUMBER(Journal!$E1000),ISNUMBER(Journal!$F1000)),ABS(Journal!$E1000-Journal!$F1000),"")</f>
        <v>0</v>
      </c>
      <c r="I1000">
        <f>IF(NOT(A1000),"",IF(Journal!$C1000="","INSTRUMENT MISSING",IF(B1000=0,"UNKNOWN INSTRUMENT",IF(OR(NOT(ISNUMBER(C1000)),NOT(ISNUMBER(D1000))),"INSTRUMENT SPECS MISSING",IF(OR(C1000&lt;=0,D1000&lt;=0),"INSTRUMENT SPECS MISSING",IF(NOT(ISNUMBER(Journal!$E1000)),"ENTRY MISSING",IF(NOT(ISNUMBER(Journal!$F1000)),"SL MISSING",IF(Journal!$F1000=Journal!$E1000,"SL = ENTRY",IF(G1000=0,"DIRECTION MISSING",IF(G1000*(Journal!$E1000-Journal!$F1000)&lt;=0,"SL WRONG SIDE",IF(NOT(AND(ISNUMBER(Journal!$L1000),Journal!$L1000&gt;0)),IF(TRUE,"LOTS MISSING","RISK MISSING"),"")))))))))))</f>
        <v>0</v>
      </c>
      <c r="J1000">
        <f>IF(NOT(A1000),"",IF(I1000&lt;&gt;"",I1000,IF(AND(ISNUMBER(Journal!$G1000),G1000*(Journal!$G1000-Journal!$E1000)&lt;=0),"TP1 WRONG SIDE",IF(AND(ISNUMBER(Journal!$H1000),G1000*(Journal!$H1000-Journal!$E1000)&lt;=0),"TP2 WRONG SIDE",IF(AND(ISNUMBER(Journal!$I1000),G1000*(Journal!$I1000-Journal!$E1000)&lt;=0),"TP3 WRONG SIDE",IF(Journal!$K1000="","OPEN",IF(AND(Journal!$M1000&lt;&gt;"",OR(NOT(ISNUMBER(Journal!$M1000)),Journal!$M1000&lt;=0,Journal!$M1000&gt;=1)),"TP1 % INVALID",IF(Journal!$K1000="SL","OK",IF(Journal!$K1000="TP",IF(ISNUMBER(Journal!$G1000),"OK","TP1 MISSING"),IF(Journal!$K1000="Manual exit",IF(ISNUMBER(Journal!$J1000),"OK","MANUAL MISSING"),IF(Journal!$K1000="TP1 + Breakeven",IF(ISNUMBER(Journal!$G1000),"OK","TP1 MISSING"),IF(Journal!$K1000="TP1 + Manual",IF(ISNUMBER(Journal!$G1000),IF(ISNUMBER(Journal!$J1000),"OK","MANUAL MISSING"),IF(ISNUMBER(Journal!$J1000),"TP1 MISSING","TP1 &amp; MANUAL MISSING")),IF(Journal!$K1000="Multiple TP",IF(ISNUMBER(Journal!$G1000),IF(ISNUMBER(Journal!$H1000),"OK","TP2 MISSING"),IF(ISNUMBER(Journal!$H1000),"TP1 MISSING","TP1 &amp; TP2 MISSING")),"UNKNOWN OUTCOME")))))))))))))</f>
        <v>0</v>
      </c>
      <c r="K1000">
        <f>J1000="OK"</f>
        <v>0</v>
      </c>
      <c r="L1000">
        <f>IF(ISNUMBER(Journal!$M1000),Journal!$M1000,0.5)</f>
        <v>0</v>
      </c>
      <c r="M1000">
        <f>IF(NOT(K1000),"",G1000*IF(Journal!$K1000="SL",Journal!$F1000-Journal!$E1000,IF(Journal!$K1000="TP",Journal!$G1000-Journal!$E1000,IF(Journal!$K1000="Manual exit",Journal!$J1000-Journal!$E1000,IF(Journal!$K1000="TP1 + Breakeven",L1000*(Journal!$G1000-Journal!$E1000),IF(Journal!$K1000="TP1 + Manual",L1000*(Journal!$G1000-Journal!$E1000)+(1-L1000)*(Journal!$J1000-Journal!$E1000),(Journal!$G1000+Journal!$H1000+IF(ISNUMBER(Journal!$I1000),Journal!$I1000,0))/IF(ISNUMBER(Journal!$I1000),3,2)-Journal!$E1000))))))</f>
        <v>0</v>
      </c>
      <c r="N1000">
        <f>IF(K1000,Journal!$E1000+G1000*M1000,"")</f>
        <v>0</v>
      </c>
      <c r="O1000">
        <f>Q999</f>
        <v>0</v>
      </c>
      <c r="P1000">
        <f>IF(OR(NOT(A1000),I1000&lt;&gt;""),"",Journal!$L1000)</f>
        <v>0</v>
      </c>
      <c r="Q1000">
        <f>O1000+IF(K1000,V1000,0)</f>
        <v>0</v>
      </c>
      <c r="R1000">
        <f>IF(P1000="","",H1000*P1000*C1000*D1000)</f>
        <v>0</v>
      </c>
      <c r="S1000">
        <f>IF(K1000,M1000*P1000*C1000*D1000,"")</f>
        <v>0</v>
      </c>
      <c r="T1000">
        <f>IF(K1000,-IF(F1000&gt;0,F1000*Journal!$E1000*P1000*C1000*D1000,P1000*E1000),"")</f>
        <v>0</v>
      </c>
      <c r="U1000">
        <f>IF(K1000,IF(S1000&gt;0,"W",IF(S1000&lt;0,"L","B")),"")</f>
        <v>0</v>
      </c>
      <c r="V1000">
        <f>IF(K1000,S1000+T1000,"")</f>
        <v>0</v>
      </c>
      <c r="W1000">
        <f>IF(K1000,V1000/O1000,"")</f>
        <v>0</v>
      </c>
      <c r="X1000">
        <f>IF(K1000,M1000/H1000,"")</f>
        <v>0</v>
      </c>
      <c r="Y1000">
        <f>IF(AND(OR(J1000="OK",J1000="OPEN"),ISNUMBER(Journal!$G1000)),G1000*(Journal!$G1000-Journal!$E1000)/H1000,"")</f>
        <v>0</v>
      </c>
      <c r="Z1000">
        <f>IF(AA1000="","",IF(AND(ISNUMBER(Settings!$D$5),ISNUMBER(Settings!$E$5),IF(Settings!$D$5&lt;=Settings!$E$5,AND(AA1000&gt;=Settings!$D$5,AA1000&lt;Settings!$E$5),OR(AA1000&gt;=Settings!$D$5,AA1000&lt;Settings!$E$5))),Settings!$A$5,IF(AND(ISNUMBER(Settings!$D$6),ISNUMBER(Settings!$E$6),IF(Settings!$D$6&lt;=Settings!$E$6,AND(AA1000&gt;=Settings!$D$6,AA1000&lt;Settings!$E$6),OR(AA1000&gt;=Settings!$D$6,AA1000&lt;Settings!$E$6))),Settings!$A$6,IF(AND(ISNUMBER(Settings!$D$7),ISNUMBER(Settings!$E$7),IF(Settings!$D$7&lt;=Settings!$E$7,AND(AA1000&gt;=Settings!$D$7,AA1000&lt;Settings!$E$7),OR(AA1000&gt;=Settings!$D$7,AA1000&lt;Settings!$E$7))),Settings!$A$7,IF(AND(ISNUMBER(Settings!$D$8),ISNUMBER(Settings!$E$8),IF(Settings!$D$8&lt;=Settings!$E$8,AND(AA1000&gt;=Settings!$D$8,AA1000&lt;Settings!$E$8),OR(AA1000&gt;=Settings!$D$8,AA1000&lt;Settings!$E$8))),Settings!$A$8,IF(AND(ISNUMBER(Settings!$D$9),ISNUMBER(Settings!$E$9),IF(Settings!$D$9&lt;=Settings!$E$9,AND(AA1000&gt;=Settings!$D$9,AA1000&lt;Settings!$E$9),OR(AA1000&gt;=Settings!$D$9,AA1000&lt;Settings!$E$9))),Settings!$A$9,IF(AND(ISNUMBER(Settings!$D$10),ISNUMBER(Settings!$E$10),IF(Settings!$D$10&lt;=Settings!$E$10,AND(AA1000&gt;=Settings!$D$10,AA1000&lt;Settings!$E$10),OR(AA1000&gt;=Settings!$D$10,AA1000&lt;Settings!$E$10))),Settings!$A$10,"")))))))</f>
        <v>0</v>
      </c>
      <c r="AA1000">
        <f>IF(AND(A1000,ISNUMBER(Journal!$B1000)),MOD(ROUND(MOD(Journal!$B1000,1)*1440,0)-ROUND(Journal!$D$8*60,0),1440),"")</f>
        <v>0</v>
      </c>
      <c r="AB1000">
        <f>IF(G1000=1,"LONG",IF(G1000=-1,"SHORT",""))</f>
        <v>0</v>
      </c>
      <c r="AC1000">
        <f>AC999+IF(K1000,1,0)</f>
        <v>0</v>
      </c>
      <c r="AD1000">
        <f>IF(K1000,AC1000,"")</f>
        <v>0</v>
      </c>
      <c r="AE1000">
        <f>J1000="OPEN"</f>
        <v>0</v>
      </c>
      <c r="AF1000">
        <f>AND(J1000&lt;&gt;"",J1000&lt;&gt;"OK",J1000&lt;&gt;"OPEN")</f>
        <v>0</v>
      </c>
      <c r="AH1000">
        <v>989</v>
      </c>
      <c r="AI1000">
        <f>IF(AH1000&gt;$AZ$11,"",IF(AH1000=0,Journal!$D$3,INDEX($Q$11:$Q$1010,MATCH(AH1000,$AD$11:$AD$1010,0))))</f>
        <v>0</v>
      </c>
      <c r="AJ1000">
        <v>990</v>
      </c>
      <c r="AK1000">
        <f>IF(AJ1000&gt;$AZ$11,"",INDEX($P$11:$P$1010,MATCH(AJ1000,$AD$11:$AD$1010,0)))</f>
        <v>0</v>
      </c>
    </row>
    <row r="1001" spans="1:37">
      <c r="A1001">
        <f>COUNTA(Journal!A1001:M1001)&gt;0</f>
        <v>0</v>
      </c>
      <c r="B1001">
        <f>IF(Journal!$C1001="",0,IFERROR(MATCH(Journal!$C1001,Markets!$A$5:$A$154,0),0))</f>
        <v>0</v>
      </c>
      <c r="C1001">
        <f>IF(B1001&gt;0,INDEX(Markets!$C$5:$C$154,B1001),"")</f>
        <v>0</v>
      </c>
      <c r="D1001">
        <f>IF(B1001&gt;0,INDEX(Markets!$F$5:$F$154,B1001),"")</f>
        <v>0</v>
      </c>
      <c r="E1001">
        <f>IF(B1001&gt;0,IF(INDEX(Markets!$G$5:$G$154,B1001)="",Journal!$D$4,INDEX(Markets!$G$5:$G$154,B1001)),"")</f>
        <v>0</v>
      </c>
      <c r="F1001">
        <f>IF(B1001&gt;0,N(INDEX(Markets!$H$5:$H$154,B1001)),0)</f>
        <v>0</v>
      </c>
      <c r="G1001">
        <f>IF(Journal!$D1001="LONG",1,IF(Journal!$D1001="SHORT",-1,0))</f>
        <v>0</v>
      </c>
      <c r="H1001">
        <f>IF(AND(ISNUMBER(Journal!$E1001),ISNUMBER(Journal!$F1001)),ABS(Journal!$E1001-Journal!$F1001),"")</f>
        <v>0</v>
      </c>
      <c r="I1001">
        <f>IF(NOT(A1001),"",IF(Journal!$C1001="","INSTRUMENT MISSING",IF(B1001=0,"UNKNOWN INSTRUMENT",IF(OR(NOT(ISNUMBER(C1001)),NOT(ISNUMBER(D1001))),"INSTRUMENT SPECS MISSING",IF(OR(C1001&lt;=0,D1001&lt;=0),"INSTRUMENT SPECS MISSING",IF(NOT(ISNUMBER(Journal!$E1001)),"ENTRY MISSING",IF(NOT(ISNUMBER(Journal!$F1001)),"SL MISSING",IF(Journal!$F1001=Journal!$E1001,"SL = ENTRY",IF(G1001=0,"DIRECTION MISSING",IF(G1001*(Journal!$E1001-Journal!$F1001)&lt;=0,"SL WRONG SIDE",IF(NOT(AND(ISNUMBER(Journal!$L1001),Journal!$L1001&gt;0)),IF(TRUE,"LOTS MISSING","RISK MISSING"),"")))))))))))</f>
        <v>0</v>
      </c>
      <c r="J1001">
        <f>IF(NOT(A1001),"",IF(I1001&lt;&gt;"",I1001,IF(AND(ISNUMBER(Journal!$G1001),G1001*(Journal!$G1001-Journal!$E1001)&lt;=0),"TP1 WRONG SIDE",IF(AND(ISNUMBER(Journal!$H1001),G1001*(Journal!$H1001-Journal!$E1001)&lt;=0),"TP2 WRONG SIDE",IF(AND(ISNUMBER(Journal!$I1001),G1001*(Journal!$I1001-Journal!$E1001)&lt;=0),"TP3 WRONG SIDE",IF(Journal!$K1001="","OPEN",IF(AND(Journal!$M1001&lt;&gt;"",OR(NOT(ISNUMBER(Journal!$M1001)),Journal!$M1001&lt;=0,Journal!$M1001&gt;=1)),"TP1 % INVALID",IF(Journal!$K1001="SL","OK",IF(Journal!$K1001="TP",IF(ISNUMBER(Journal!$G1001),"OK","TP1 MISSING"),IF(Journal!$K1001="Manual exit",IF(ISNUMBER(Journal!$J1001),"OK","MANUAL MISSING"),IF(Journal!$K1001="TP1 + Breakeven",IF(ISNUMBER(Journal!$G1001),"OK","TP1 MISSING"),IF(Journal!$K1001="TP1 + Manual",IF(ISNUMBER(Journal!$G1001),IF(ISNUMBER(Journal!$J1001),"OK","MANUAL MISSING"),IF(ISNUMBER(Journal!$J1001),"TP1 MISSING","TP1 &amp; MANUAL MISSING")),IF(Journal!$K1001="Multiple TP",IF(ISNUMBER(Journal!$G1001),IF(ISNUMBER(Journal!$H1001),"OK","TP2 MISSING"),IF(ISNUMBER(Journal!$H1001),"TP1 MISSING","TP1 &amp; TP2 MISSING")),"UNKNOWN OUTCOME")))))))))))))</f>
        <v>0</v>
      </c>
      <c r="K1001">
        <f>J1001="OK"</f>
        <v>0</v>
      </c>
      <c r="L1001">
        <f>IF(ISNUMBER(Journal!$M1001),Journal!$M1001,0.5)</f>
        <v>0</v>
      </c>
      <c r="M1001">
        <f>IF(NOT(K1001),"",G1001*IF(Journal!$K1001="SL",Journal!$F1001-Journal!$E1001,IF(Journal!$K1001="TP",Journal!$G1001-Journal!$E1001,IF(Journal!$K1001="Manual exit",Journal!$J1001-Journal!$E1001,IF(Journal!$K1001="TP1 + Breakeven",L1001*(Journal!$G1001-Journal!$E1001),IF(Journal!$K1001="TP1 + Manual",L1001*(Journal!$G1001-Journal!$E1001)+(1-L1001)*(Journal!$J1001-Journal!$E1001),(Journal!$G1001+Journal!$H1001+IF(ISNUMBER(Journal!$I1001),Journal!$I1001,0))/IF(ISNUMBER(Journal!$I1001),3,2)-Journal!$E1001))))))</f>
        <v>0</v>
      </c>
      <c r="N1001">
        <f>IF(K1001,Journal!$E1001+G1001*M1001,"")</f>
        <v>0</v>
      </c>
      <c r="O1001">
        <f>Q1000</f>
        <v>0</v>
      </c>
      <c r="P1001">
        <f>IF(OR(NOT(A1001),I1001&lt;&gt;""),"",Journal!$L1001)</f>
        <v>0</v>
      </c>
      <c r="Q1001">
        <f>O1001+IF(K1001,V1001,0)</f>
        <v>0</v>
      </c>
      <c r="R1001">
        <f>IF(P1001="","",H1001*P1001*C1001*D1001)</f>
        <v>0</v>
      </c>
      <c r="S1001">
        <f>IF(K1001,M1001*P1001*C1001*D1001,"")</f>
        <v>0</v>
      </c>
      <c r="T1001">
        <f>IF(K1001,-IF(F1001&gt;0,F1001*Journal!$E1001*P1001*C1001*D1001,P1001*E1001),"")</f>
        <v>0</v>
      </c>
      <c r="U1001">
        <f>IF(K1001,IF(S1001&gt;0,"W",IF(S1001&lt;0,"L","B")),"")</f>
        <v>0</v>
      </c>
      <c r="V1001">
        <f>IF(K1001,S1001+T1001,"")</f>
        <v>0</v>
      </c>
      <c r="W1001">
        <f>IF(K1001,V1001/O1001,"")</f>
        <v>0</v>
      </c>
      <c r="X1001">
        <f>IF(K1001,M1001/H1001,"")</f>
        <v>0</v>
      </c>
      <c r="Y1001">
        <f>IF(AND(OR(J1001="OK",J1001="OPEN"),ISNUMBER(Journal!$G1001)),G1001*(Journal!$G1001-Journal!$E1001)/H1001,"")</f>
        <v>0</v>
      </c>
      <c r="Z1001">
        <f>IF(AA1001="","",IF(AND(ISNUMBER(Settings!$D$5),ISNUMBER(Settings!$E$5),IF(Settings!$D$5&lt;=Settings!$E$5,AND(AA1001&gt;=Settings!$D$5,AA1001&lt;Settings!$E$5),OR(AA1001&gt;=Settings!$D$5,AA1001&lt;Settings!$E$5))),Settings!$A$5,IF(AND(ISNUMBER(Settings!$D$6),ISNUMBER(Settings!$E$6),IF(Settings!$D$6&lt;=Settings!$E$6,AND(AA1001&gt;=Settings!$D$6,AA1001&lt;Settings!$E$6),OR(AA1001&gt;=Settings!$D$6,AA1001&lt;Settings!$E$6))),Settings!$A$6,IF(AND(ISNUMBER(Settings!$D$7),ISNUMBER(Settings!$E$7),IF(Settings!$D$7&lt;=Settings!$E$7,AND(AA1001&gt;=Settings!$D$7,AA1001&lt;Settings!$E$7),OR(AA1001&gt;=Settings!$D$7,AA1001&lt;Settings!$E$7))),Settings!$A$7,IF(AND(ISNUMBER(Settings!$D$8),ISNUMBER(Settings!$E$8),IF(Settings!$D$8&lt;=Settings!$E$8,AND(AA1001&gt;=Settings!$D$8,AA1001&lt;Settings!$E$8),OR(AA1001&gt;=Settings!$D$8,AA1001&lt;Settings!$E$8))),Settings!$A$8,IF(AND(ISNUMBER(Settings!$D$9),ISNUMBER(Settings!$E$9),IF(Settings!$D$9&lt;=Settings!$E$9,AND(AA1001&gt;=Settings!$D$9,AA1001&lt;Settings!$E$9),OR(AA1001&gt;=Settings!$D$9,AA1001&lt;Settings!$E$9))),Settings!$A$9,IF(AND(ISNUMBER(Settings!$D$10),ISNUMBER(Settings!$E$10),IF(Settings!$D$10&lt;=Settings!$E$10,AND(AA1001&gt;=Settings!$D$10,AA1001&lt;Settings!$E$10),OR(AA1001&gt;=Settings!$D$10,AA1001&lt;Settings!$E$10))),Settings!$A$10,"")))))))</f>
        <v>0</v>
      </c>
      <c r="AA1001">
        <f>IF(AND(A1001,ISNUMBER(Journal!$B1001)),MOD(ROUND(MOD(Journal!$B1001,1)*1440,0)-ROUND(Journal!$D$8*60,0),1440),"")</f>
        <v>0</v>
      </c>
      <c r="AB1001">
        <f>IF(G1001=1,"LONG",IF(G1001=-1,"SHORT",""))</f>
        <v>0</v>
      </c>
      <c r="AC1001">
        <f>AC1000+IF(K1001,1,0)</f>
        <v>0</v>
      </c>
      <c r="AD1001">
        <f>IF(K1001,AC1001,"")</f>
        <v>0</v>
      </c>
      <c r="AE1001">
        <f>J1001="OPEN"</f>
        <v>0</v>
      </c>
      <c r="AF1001">
        <f>AND(J1001&lt;&gt;"",J1001&lt;&gt;"OK",J1001&lt;&gt;"OPEN")</f>
        <v>0</v>
      </c>
      <c r="AH1001">
        <v>990</v>
      </c>
      <c r="AI1001">
        <f>IF(AH1001&gt;$AZ$11,"",IF(AH1001=0,Journal!$D$3,INDEX($Q$11:$Q$1010,MATCH(AH1001,$AD$11:$AD$1010,0))))</f>
        <v>0</v>
      </c>
      <c r="AJ1001">
        <v>991</v>
      </c>
      <c r="AK1001">
        <f>IF(AJ1001&gt;$AZ$11,"",INDEX($P$11:$P$1010,MATCH(AJ1001,$AD$11:$AD$1010,0)))</f>
        <v>0</v>
      </c>
    </row>
    <row r="1002" spans="1:37">
      <c r="A1002">
        <f>COUNTA(Journal!A1002:M1002)&gt;0</f>
        <v>0</v>
      </c>
      <c r="B1002">
        <f>IF(Journal!$C1002="",0,IFERROR(MATCH(Journal!$C1002,Markets!$A$5:$A$154,0),0))</f>
        <v>0</v>
      </c>
      <c r="C1002">
        <f>IF(B1002&gt;0,INDEX(Markets!$C$5:$C$154,B1002),"")</f>
        <v>0</v>
      </c>
      <c r="D1002">
        <f>IF(B1002&gt;0,INDEX(Markets!$F$5:$F$154,B1002),"")</f>
        <v>0</v>
      </c>
      <c r="E1002">
        <f>IF(B1002&gt;0,IF(INDEX(Markets!$G$5:$G$154,B1002)="",Journal!$D$4,INDEX(Markets!$G$5:$G$154,B1002)),"")</f>
        <v>0</v>
      </c>
      <c r="F1002">
        <f>IF(B1002&gt;0,N(INDEX(Markets!$H$5:$H$154,B1002)),0)</f>
        <v>0</v>
      </c>
      <c r="G1002">
        <f>IF(Journal!$D1002="LONG",1,IF(Journal!$D1002="SHORT",-1,0))</f>
        <v>0</v>
      </c>
      <c r="H1002">
        <f>IF(AND(ISNUMBER(Journal!$E1002),ISNUMBER(Journal!$F1002)),ABS(Journal!$E1002-Journal!$F1002),"")</f>
        <v>0</v>
      </c>
      <c r="I1002">
        <f>IF(NOT(A1002),"",IF(Journal!$C1002="","INSTRUMENT MISSING",IF(B1002=0,"UNKNOWN INSTRUMENT",IF(OR(NOT(ISNUMBER(C1002)),NOT(ISNUMBER(D1002))),"INSTRUMENT SPECS MISSING",IF(OR(C1002&lt;=0,D1002&lt;=0),"INSTRUMENT SPECS MISSING",IF(NOT(ISNUMBER(Journal!$E1002)),"ENTRY MISSING",IF(NOT(ISNUMBER(Journal!$F1002)),"SL MISSING",IF(Journal!$F1002=Journal!$E1002,"SL = ENTRY",IF(G1002=0,"DIRECTION MISSING",IF(G1002*(Journal!$E1002-Journal!$F1002)&lt;=0,"SL WRONG SIDE",IF(NOT(AND(ISNUMBER(Journal!$L1002),Journal!$L1002&gt;0)),IF(TRUE,"LOTS MISSING","RISK MISSING"),"")))))))))))</f>
        <v>0</v>
      </c>
      <c r="J1002">
        <f>IF(NOT(A1002),"",IF(I1002&lt;&gt;"",I1002,IF(AND(ISNUMBER(Journal!$G1002),G1002*(Journal!$G1002-Journal!$E1002)&lt;=0),"TP1 WRONG SIDE",IF(AND(ISNUMBER(Journal!$H1002),G1002*(Journal!$H1002-Journal!$E1002)&lt;=0),"TP2 WRONG SIDE",IF(AND(ISNUMBER(Journal!$I1002),G1002*(Journal!$I1002-Journal!$E1002)&lt;=0),"TP3 WRONG SIDE",IF(Journal!$K1002="","OPEN",IF(AND(Journal!$M1002&lt;&gt;"",OR(NOT(ISNUMBER(Journal!$M1002)),Journal!$M1002&lt;=0,Journal!$M1002&gt;=1)),"TP1 % INVALID",IF(Journal!$K1002="SL","OK",IF(Journal!$K1002="TP",IF(ISNUMBER(Journal!$G1002),"OK","TP1 MISSING"),IF(Journal!$K1002="Manual exit",IF(ISNUMBER(Journal!$J1002),"OK","MANUAL MISSING"),IF(Journal!$K1002="TP1 + Breakeven",IF(ISNUMBER(Journal!$G1002),"OK","TP1 MISSING"),IF(Journal!$K1002="TP1 + Manual",IF(ISNUMBER(Journal!$G1002),IF(ISNUMBER(Journal!$J1002),"OK","MANUAL MISSING"),IF(ISNUMBER(Journal!$J1002),"TP1 MISSING","TP1 &amp; MANUAL MISSING")),IF(Journal!$K1002="Multiple TP",IF(ISNUMBER(Journal!$G1002),IF(ISNUMBER(Journal!$H1002),"OK","TP2 MISSING"),IF(ISNUMBER(Journal!$H1002),"TP1 MISSING","TP1 &amp; TP2 MISSING")),"UNKNOWN OUTCOME")))))))))))))</f>
        <v>0</v>
      </c>
      <c r="K1002">
        <f>J1002="OK"</f>
        <v>0</v>
      </c>
      <c r="L1002">
        <f>IF(ISNUMBER(Journal!$M1002),Journal!$M1002,0.5)</f>
        <v>0</v>
      </c>
      <c r="M1002">
        <f>IF(NOT(K1002),"",G1002*IF(Journal!$K1002="SL",Journal!$F1002-Journal!$E1002,IF(Journal!$K1002="TP",Journal!$G1002-Journal!$E1002,IF(Journal!$K1002="Manual exit",Journal!$J1002-Journal!$E1002,IF(Journal!$K1002="TP1 + Breakeven",L1002*(Journal!$G1002-Journal!$E1002),IF(Journal!$K1002="TP1 + Manual",L1002*(Journal!$G1002-Journal!$E1002)+(1-L1002)*(Journal!$J1002-Journal!$E1002),(Journal!$G1002+Journal!$H1002+IF(ISNUMBER(Journal!$I1002),Journal!$I1002,0))/IF(ISNUMBER(Journal!$I1002),3,2)-Journal!$E1002))))))</f>
        <v>0</v>
      </c>
      <c r="N1002">
        <f>IF(K1002,Journal!$E1002+G1002*M1002,"")</f>
        <v>0</v>
      </c>
      <c r="O1002">
        <f>Q1001</f>
        <v>0</v>
      </c>
      <c r="P1002">
        <f>IF(OR(NOT(A1002),I1002&lt;&gt;""),"",Journal!$L1002)</f>
        <v>0</v>
      </c>
      <c r="Q1002">
        <f>O1002+IF(K1002,V1002,0)</f>
        <v>0</v>
      </c>
      <c r="R1002">
        <f>IF(P1002="","",H1002*P1002*C1002*D1002)</f>
        <v>0</v>
      </c>
      <c r="S1002">
        <f>IF(K1002,M1002*P1002*C1002*D1002,"")</f>
        <v>0</v>
      </c>
      <c r="T1002">
        <f>IF(K1002,-IF(F1002&gt;0,F1002*Journal!$E1002*P1002*C1002*D1002,P1002*E1002),"")</f>
        <v>0</v>
      </c>
      <c r="U1002">
        <f>IF(K1002,IF(S1002&gt;0,"W",IF(S1002&lt;0,"L","B")),"")</f>
        <v>0</v>
      </c>
      <c r="V1002">
        <f>IF(K1002,S1002+T1002,"")</f>
        <v>0</v>
      </c>
      <c r="W1002">
        <f>IF(K1002,V1002/O1002,"")</f>
        <v>0</v>
      </c>
      <c r="X1002">
        <f>IF(K1002,M1002/H1002,"")</f>
        <v>0</v>
      </c>
      <c r="Y1002">
        <f>IF(AND(OR(J1002="OK",J1002="OPEN"),ISNUMBER(Journal!$G1002)),G1002*(Journal!$G1002-Journal!$E1002)/H1002,"")</f>
        <v>0</v>
      </c>
      <c r="Z1002">
        <f>IF(AA1002="","",IF(AND(ISNUMBER(Settings!$D$5),ISNUMBER(Settings!$E$5),IF(Settings!$D$5&lt;=Settings!$E$5,AND(AA1002&gt;=Settings!$D$5,AA1002&lt;Settings!$E$5),OR(AA1002&gt;=Settings!$D$5,AA1002&lt;Settings!$E$5))),Settings!$A$5,IF(AND(ISNUMBER(Settings!$D$6),ISNUMBER(Settings!$E$6),IF(Settings!$D$6&lt;=Settings!$E$6,AND(AA1002&gt;=Settings!$D$6,AA1002&lt;Settings!$E$6),OR(AA1002&gt;=Settings!$D$6,AA1002&lt;Settings!$E$6))),Settings!$A$6,IF(AND(ISNUMBER(Settings!$D$7),ISNUMBER(Settings!$E$7),IF(Settings!$D$7&lt;=Settings!$E$7,AND(AA1002&gt;=Settings!$D$7,AA1002&lt;Settings!$E$7),OR(AA1002&gt;=Settings!$D$7,AA1002&lt;Settings!$E$7))),Settings!$A$7,IF(AND(ISNUMBER(Settings!$D$8),ISNUMBER(Settings!$E$8),IF(Settings!$D$8&lt;=Settings!$E$8,AND(AA1002&gt;=Settings!$D$8,AA1002&lt;Settings!$E$8),OR(AA1002&gt;=Settings!$D$8,AA1002&lt;Settings!$E$8))),Settings!$A$8,IF(AND(ISNUMBER(Settings!$D$9),ISNUMBER(Settings!$E$9),IF(Settings!$D$9&lt;=Settings!$E$9,AND(AA1002&gt;=Settings!$D$9,AA1002&lt;Settings!$E$9),OR(AA1002&gt;=Settings!$D$9,AA1002&lt;Settings!$E$9))),Settings!$A$9,IF(AND(ISNUMBER(Settings!$D$10),ISNUMBER(Settings!$E$10),IF(Settings!$D$10&lt;=Settings!$E$10,AND(AA1002&gt;=Settings!$D$10,AA1002&lt;Settings!$E$10),OR(AA1002&gt;=Settings!$D$10,AA1002&lt;Settings!$E$10))),Settings!$A$10,"")))))))</f>
        <v>0</v>
      </c>
      <c r="AA1002">
        <f>IF(AND(A1002,ISNUMBER(Journal!$B1002)),MOD(ROUND(MOD(Journal!$B1002,1)*1440,0)-ROUND(Journal!$D$8*60,0),1440),"")</f>
        <v>0</v>
      </c>
      <c r="AB1002">
        <f>IF(G1002=1,"LONG",IF(G1002=-1,"SHORT",""))</f>
        <v>0</v>
      </c>
      <c r="AC1002">
        <f>AC1001+IF(K1002,1,0)</f>
        <v>0</v>
      </c>
      <c r="AD1002">
        <f>IF(K1002,AC1002,"")</f>
        <v>0</v>
      </c>
      <c r="AE1002">
        <f>J1002="OPEN"</f>
        <v>0</v>
      </c>
      <c r="AF1002">
        <f>AND(J1002&lt;&gt;"",J1002&lt;&gt;"OK",J1002&lt;&gt;"OPEN")</f>
        <v>0</v>
      </c>
      <c r="AH1002">
        <v>991</v>
      </c>
      <c r="AI1002">
        <f>IF(AH1002&gt;$AZ$11,"",IF(AH1002=0,Journal!$D$3,INDEX($Q$11:$Q$1010,MATCH(AH1002,$AD$11:$AD$1010,0))))</f>
        <v>0</v>
      </c>
      <c r="AJ1002">
        <v>992</v>
      </c>
      <c r="AK1002">
        <f>IF(AJ1002&gt;$AZ$11,"",INDEX($P$11:$P$1010,MATCH(AJ1002,$AD$11:$AD$1010,0)))</f>
        <v>0</v>
      </c>
    </row>
    <row r="1003" spans="1:37">
      <c r="A1003">
        <f>COUNTA(Journal!A1003:M1003)&gt;0</f>
        <v>0</v>
      </c>
      <c r="B1003">
        <f>IF(Journal!$C1003="",0,IFERROR(MATCH(Journal!$C1003,Markets!$A$5:$A$154,0),0))</f>
        <v>0</v>
      </c>
      <c r="C1003">
        <f>IF(B1003&gt;0,INDEX(Markets!$C$5:$C$154,B1003),"")</f>
        <v>0</v>
      </c>
      <c r="D1003">
        <f>IF(B1003&gt;0,INDEX(Markets!$F$5:$F$154,B1003),"")</f>
        <v>0</v>
      </c>
      <c r="E1003">
        <f>IF(B1003&gt;0,IF(INDEX(Markets!$G$5:$G$154,B1003)="",Journal!$D$4,INDEX(Markets!$G$5:$G$154,B1003)),"")</f>
        <v>0</v>
      </c>
      <c r="F1003">
        <f>IF(B1003&gt;0,N(INDEX(Markets!$H$5:$H$154,B1003)),0)</f>
        <v>0</v>
      </c>
      <c r="G1003">
        <f>IF(Journal!$D1003="LONG",1,IF(Journal!$D1003="SHORT",-1,0))</f>
        <v>0</v>
      </c>
      <c r="H1003">
        <f>IF(AND(ISNUMBER(Journal!$E1003),ISNUMBER(Journal!$F1003)),ABS(Journal!$E1003-Journal!$F1003),"")</f>
        <v>0</v>
      </c>
      <c r="I1003">
        <f>IF(NOT(A1003),"",IF(Journal!$C1003="","INSTRUMENT MISSING",IF(B1003=0,"UNKNOWN INSTRUMENT",IF(OR(NOT(ISNUMBER(C1003)),NOT(ISNUMBER(D1003))),"INSTRUMENT SPECS MISSING",IF(OR(C1003&lt;=0,D1003&lt;=0),"INSTRUMENT SPECS MISSING",IF(NOT(ISNUMBER(Journal!$E1003)),"ENTRY MISSING",IF(NOT(ISNUMBER(Journal!$F1003)),"SL MISSING",IF(Journal!$F1003=Journal!$E1003,"SL = ENTRY",IF(G1003=0,"DIRECTION MISSING",IF(G1003*(Journal!$E1003-Journal!$F1003)&lt;=0,"SL WRONG SIDE",IF(NOT(AND(ISNUMBER(Journal!$L1003),Journal!$L1003&gt;0)),IF(TRUE,"LOTS MISSING","RISK MISSING"),"")))))))))))</f>
        <v>0</v>
      </c>
      <c r="J1003">
        <f>IF(NOT(A1003),"",IF(I1003&lt;&gt;"",I1003,IF(AND(ISNUMBER(Journal!$G1003),G1003*(Journal!$G1003-Journal!$E1003)&lt;=0),"TP1 WRONG SIDE",IF(AND(ISNUMBER(Journal!$H1003),G1003*(Journal!$H1003-Journal!$E1003)&lt;=0),"TP2 WRONG SIDE",IF(AND(ISNUMBER(Journal!$I1003),G1003*(Journal!$I1003-Journal!$E1003)&lt;=0),"TP3 WRONG SIDE",IF(Journal!$K1003="","OPEN",IF(AND(Journal!$M1003&lt;&gt;"",OR(NOT(ISNUMBER(Journal!$M1003)),Journal!$M1003&lt;=0,Journal!$M1003&gt;=1)),"TP1 % INVALID",IF(Journal!$K1003="SL","OK",IF(Journal!$K1003="TP",IF(ISNUMBER(Journal!$G1003),"OK","TP1 MISSING"),IF(Journal!$K1003="Manual exit",IF(ISNUMBER(Journal!$J1003),"OK","MANUAL MISSING"),IF(Journal!$K1003="TP1 + Breakeven",IF(ISNUMBER(Journal!$G1003),"OK","TP1 MISSING"),IF(Journal!$K1003="TP1 + Manual",IF(ISNUMBER(Journal!$G1003),IF(ISNUMBER(Journal!$J1003),"OK","MANUAL MISSING"),IF(ISNUMBER(Journal!$J1003),"TP1 MISSING","TP1 &amp; MANUAL MISSING")),IF(Journal!$K1003="Multiple TP",IF(ISNUMBER(Journal!$G1003),IF(ISNUMBER(Journal!$H1003),"OK","TP2 MISSING"),IF(ISNUMBER(Journal!$H1003),"TP1 MISSING","TP1 &amp; TP2 MISSING")),"UNKNOWN OUTCOME")))))))))))))</f>
        <v>0</v>
      </c>
      <c r="K1003">
        <f>J1003="OK"</f>
        <v>0</v>
      </c>
      <c r="L1003">
        <f>IF(ISNUMBER(Journal!$M1003),Journal!$M1003,0.5)</f>
        <v>0</v>
      </c>
      <c r="M1003">
        <f>IF(NOT(K1003),"",G1003*IF(Journal!$K1003="SL",Journal!$F1003-Journal!$E1003,IF(Journal!$K1003="TP",Journal!$G1003-Journal!$E1003,IF(Journal!$K1003="Manual exit",Journal!$J1003-Journal!$E1003,IF(Journal!$K1003="TP1 + Breakeven",L1003*(Journal!$G1003-Journal!$E1003),IF(Journal!$K1003="TP1 + Manual",L1003*(Journal!$G1003-Journal!$E1003)+(1-L1003)*(Journal!$J1003-Journal!$E1003),(Journal!$G1003+Journal!$H1003+IF(ISNUMBER(Journal!$I1003),Journal!$I1003,0))/IF(ISNUMBER(Journal!$I1003),3,2)-Journal!$E1003))))))</f>
        <v>0</v>
      </c>
      <c r="N1003">
        <f>IF(K1003,Journal!$E1003+G1003*M1003,"")</f>
        <v>0</v>
      </c>
      <c r="O1003">
        <f>Q1002</f>
        <v>0</v>
      </c>
      <c r="P1003">
        <f>IF(OR(NOT(A1003),I1003&lt;&gt;""),"",Journal!$L1003)</f>
        <v>0</v>
      </c>
      <c r="Q1003">
        <f>O1003+IF(K1003,V1003,0)</f>
        <v>0</v>
      </c>
      <c r="R1003">
        <f>IF(P1003="","",H1003*P1003*C1003*D1003)</f>
        <v>0</v>
      </c>
      <c r="S1003">
        <f>IF(K1003,M1003*P1003*C1003*D1003,"")</f>
        <v>0</v>
      </c>
      <c r="T1003">
        <f>IF(K1003,-IF(F1003&gt;0,F1003*Journal!$E1003*P1003*C1003*D1003,P1003*E1003),"")</f>
        <v>0</v>
      </c>
      <c r="U1003">
        <f>IF(K1003,IF(S1003&gt;0,"W",IF(S1003&lt;0,"L","B")),"")</f>
        <v>0</v>
      </c>
      <c r="V1003">
        <f>IF(K1003,S1003+T1003,"")</f>
        <v>0</v>
      </c>
      <c r="W1003">
        <f>IF(K1003,V1003/O1003,"")</f>
        <v>0</v>
      </c>
      <c r="X1003">
        <f>IF(K1003,M1003/H1003,"")</f>
        <v>0</v>
      </c>
      <c r="Y1003">
        <f>IF(AND(OR(J1003="OK",J1003="OPEN"),ISNUMBER(Journal!$G1003)),G1003*(Journal!$G1003-Journal!$E1003)/H1003,"")</f>
        <v>0</v>
      </c>
      <c r="Z1003">
        <f>IF(AA1003="","",IF(AND(ISNUMBER(Settings!$D$5),ISNUMBER(Settings!$E$5),IF(Settings!$D$5&lt;=Settings!$E$5,AND(AA1003&gt;=Settings!$D$5,AA1003&lt;Settings!$E$5),OR(AA1003&gt;=Settings!$D$5,AA1003&lt;Settings!$E$5))),Settings!$A$5,IF(AND(ISNUMBER(Settings!$D$6),ISNUMBER(Settings!$E$6),IF(Settings!$D$6&lt;=Settings!$E$6,AND(AA1003&gt;=Settings!$D$6,AA1003&lt;Settings!$E$6),OR(AA1003&gt;=Settings!$D$6,AA1003&lt;Settings!$E$6))),Settings!$A$6,IF(AND(ISNUMBER(Settings!$D$7),ISNUMBER(Settings!$E$7),IF(Settings!$D$7&lt;=Settings!$E$7,AND(AA1003&gt;=Settings!$D$7,AA1003&lt;Settings!$E$7),OR(AA1003&gt;=Settings!$D$7,AA1003&lt;Settings!$E$7))),Settings!$A$7,IF(AND(ISNUMBER(Settings!$D$8),ISNUMBER(Settings!$E$8),IF(Settings!$D$8&lt;=Settings!$E$8,AND(AA1003&gt;=Settings!$D$8,AA1003&lt;Settings!$E$8),OR(AA1003&gt;=Settings!$D$8,AA1003&lt;Settings!$E$8))),Settings!$A$8,IF(AND(ISNUMBER(Settings!$D$9),ISNUMBER(Settings!$E$9),IF(Settings!$D$9&lt;=Settings!$E$9,AND(AA1003&gt;=Settings!$D$9,AA1003&lt;Settings!$E$9),OR(AA1003&gt;=Settings!$D$9,AA1003&lt;Settings!$E$9))),Settings!$A$9,IF(AND(ISNUMBER(Settings!$D$10),ISNUMBER(Settings!$E$10),IF(Settings!$D$10&lt;=Settings!$E$10,AND(AA1003&gt;=Settings!$D$10,AA1003&lt;Settings!$E$10),OR(AA1003&gt;=Settings!$D$10,AA1003&lt;Settings!$E$10))),Settings!$A$10,"")))))))</f>
        <v>0</v>
      </c>
      <c r="AA1003">
        <f>IF(AND(A1003,ISNUMBER(Journal!$B1003)),MOD(ROUND(MOD(Journal!$B1003,1)*1440,0)-ROUND(Journal!$D$8*60,0),1440),"")</f>
        <v>0</v>
      </c>
      <c r="AB1003">
        <f>IF(G1003=1,"LONG",IF(G1003=-1,"SHORT",""))</f>
        <v>0</v>
      </c>
      <c r="AC1003">
        <f>AC1002+IF(K1003,1,0)</f>
        <v>0</v>
      </c>
      <c r="AD1003">
        <f>IF(K1003,AC1003,"")</f>
        <v>0</v>
      </c>
      <c r="AE1003">
        <f>J1003="OPEN"</f>
        <v>0</v>
      </c>
      <c r="AF1003">
        <f>AND(J1003&lt;&gt;"",J1003&lt;&gt;"OK",J1003&lt;&gt;"OPEN")</f>
        <v>0</v>
      </c>
      <c r="AH1003">
        <v>992</v>
      </c>
      <c r="AI1003">
        <f>IF(AH1003&gt;$AZ$11,"",IF(AH1003=0,Journal!$D$3,INDEX($Q$11:$Q$1010,MATCH(AH1003,$AD$11:$AD$1010,0))))</f>
        <v>0</v>
      </c>
      <c r="AJ1003">
        <v>993</v>
      </c>
      <c r="AK1003">
        <f>IF(AJ1003&gt;$AZ$11,"",INDEX($P$11:$P$1010,MATCH(AJ1003,$AD$11:$AD$1010,0)))</f>
        <v>0</v>
      </c>
    </row>
    <row r="1004" spans="1:37">
      <c r="A1004">
        <f>COUNTA(Journal!A1004:M1004)&gt;0</f>
        <v>0</v>
      </c>
      <c r="B1004">
        <f>IF(Journal!$C1004="",0,IFERROR(MATCH(Journal!$C1004,Markets!$A$5:$A$154,0),0))</f>
        <v>0</v>
      </c>
      <c r="C1004">
        <f>IF(B1004&gt;0,INDEX(Markets!$C$5:$C$154,B1004),"")</f>
        <v>0</v>
      </c>
      <c r="D1004">
        <f>IF(B1004&gt;0,INDEX(Markets!$F$5:$F$154,B1004),"")</f>
        <v>0</v>
      </c>
      <c r="E1004">
        <f>IF(B1004&gt;0,IF(INDEX(Markets!$G$5:$G$154,B1004)="",Journal!$D$4,INDEX(Markets!$G$5:$G$154,B1004)),"")</f>
        <v>0</v>
      </c>
      <c r="F1004">
        <f>IF(B1004&gt;0,N(INDEX(Markets!$H$5:$H$154,B1004)),0)</f>
        <v>0</v>
      </c>
      <c r="G1004">
        <f>IF(Journal!$D1004="LONG",1,IF(Journal!$D1004="SHORT",-1,0))</f>
        <v>0</v>
      </c>
      <c r="H1004">
        <f>IF(AND(ISNUMBER(Journal!$E1004),ISNUMBER(Journal!$F1004)),ABS(Journal!$E1004-Journal!$F1004),"")</f>
        <v>0</v>
      </c>
      <c r="I1004">
        <f>IF(NOT(A1004),"",IF(Journal!$C1004="","INSTRUMENT MISSING",IF(B1004=0,"UNKNOWN INSTRUMENT",IF(OR(NOT(ISNUMBER(C1004)),NOT(ISNUMBER(D1004))),"INSTRUMENT SPECS MISSING",IF(OR(C1004&lt;=0,D1004&lt;=0),"INSTRUMENT SPECS MISSING",IF(NOT(ISNUMBER(Journal!$E1004)),"ENTRY MISSING",IF(NOT(ISNUMBER(Journal!$F1004)),"SL MISSING",IF(Journal!$F1004=Journal!$E1004,"SL = ENTRY",IF(G1004=0,"DIRECTION MISSING",IF(G1004*(Journal!$E1004-Journal!$F1004)&lt;=0,"SL WRONG SIDE",IF(NOT(AND(ISNUMBER(Journal!$L1004),Journal!$L1004&gt;0)),IF(TRUE,"LOTS MISSING","RISK MISSING"),"")))))))))))</f>
        <v>0</v>
      </c>
      <c r="J1004">
        <f>IF(NOT(A1004),"",IF(I1004&lt;&gt;"",I1004,IF(AND(ISNUMBER(Journal!$G1004),G1004*(Journal!$G1004-Journal!$E1004)&lt;=0),"TP1 WRONG SIDE",IF(AND(ISNUMBER(Journal!$H1004),G1004*(Journal!$H1004-Journal!$E1004)&lt;=0),"TP2 WRONG SIDE",IF(AND(ISNUMBER(Journal!$I1004),G1004*(Journal!$I1004-Journal!$E1004)&lt;=0),"TP3 WRONG SIDE",IF(Journal!$K1004="","OPEN",IF(AND(Journal!$M1004&lt;&gt;"",OR(NOT(ISNUMBER(Journal!$M1004)),Journal!$M1004&lt;=0,Journal!$M1004&gt;=1)),"TP1 % INVALID",IF(Journal!$K1004="SL","OK",IF(Journal!$K1004="TP",IF(ISNUMBER(Journal!$G1004),"OK","TP1 MISSING"),IF(Journal!$K1004="Manual exit",IF(ISNUMBER(Journal!$J1004),"OK","MANUAL MISSING"),IF(Journal!$K1004="TP1 + Breakeven",IF(ISNUMBER(Journal!$G1004),"OK","TP1 MISSING"),IF(Journal!$K1004="TP1 + Manual",IF(ISNUMBER(Journal!$G1004),IF(ISNUMBER(Journal!$J1004),"OK","MANUAL MISSING"),IF(ISNUMBER(Journal!$J1004),"TP1 MISSING","TP1 &amp; MANUAL MISSING")),IF(Journal!$K1004="Multiple TP",IF(ISNUMBER(Journal!$G1004),IF(ISNUMBER(Journal!$H1004),"OK","TP2 MISSING"),IF(ISNUMBER(Journal!$H1004),"TP1 MISSING","TP1 &amp; TP2 MISSING")),"UNKNOWN OUTCOME")))))))))))))</f>
        <v>0</v>
      </c>
      <c r="K1004">
        <f>J1004="OK"</f>
        <v>0</v>
      </c>
      <c r="L1004">
        <f>IF(ISNUMBER(Journal!$M1004),Journal!$M1004,0.5)</f>
        <v>0</v>
      </c>
      <c r="M1004">
        <f>IF(NOT(K1004),"",G1004*IF(Journal!$K1004="SL",Journal!$F1004-Journal!$E1004,IF(Journal!$K1004="TP",Journal!$G1004-Journal!$E1004,IF(Journal!$K1004="Manual exit",Journal!$J1004-Journal!$E1004,IF(Journal!$K1004="TP1 + Breakeven",L1004*(Journal!$G1004-Journal!$E1004),IF(Journal!$K1004="TP1 + Manual",L1004*(Journal!$G1004-Journal!$E1004)+(1-L1004)*(Journal!$J1004-Journal!$E1004),(Journal!$G1004+Journal!$H1004+IF(ISNUMBER(Journal!$I1004),Journal!$I1004,0))/IF(ISNUMBER(Journal!$I1004),3,2)-Journal!$E1004))))))</f>
        <v>0</v>
      </c>
      <c r="N1004">
        <f>IF(K1004,Journal!$E1004+G1004*M1004,"")</f>
        <v>0</v>
      </c>
      <c r="O1004">
        <f>Q1003</f>
        <v>0</v>
      </c>
      <c r="P1004">
        <f>IF(OR(NOT(A1004),I1004&lt;&gt;""),"",Journal!$L1004)</f>
        <v>0</v>
      </c>
      <c r="Q1004">
        <f>O1004+IF(K1004,V1004,0)</f>
        <v>0</v>
      </c>
      <c r="R1004">
        <f>IF(P1004="","",H1004*P1004*C1004*D1004)</f>
        <v>0</v>
      </c>
      <c r="S1004">
        <f>IF(K1004,M1004*P1004*C1004*D1004,"")</f>
        <v>0</v>
      </c>
      <c r="T1004">
        <f>IF(K1004,-IF(F1004&gt;0,F1004*Journal!$E1004*P1004*C1004*D1004,P1004*E1004),"")</f>
        <v>0</v>
      </c>
      <c r="U1004">
        <f>IF(K1004,IF(S1004&gt;0,"W",IF(S1004&lt;0,"L","B")),"")</f>
        <v>0</v>
      </c>
      <c r="V1004">
        <f>IF(K1004,S1004+T1004,"")</f>
        <v>0</v>
      </c>
      <c r="W1004">
        <f>IF(K1004,V1004/O1004,"")</f>
        <v>0</v>
      </c>
      <c r="X1004">
        <f>IF(K1004,M1004/H1004,"")</f>
        <v>0</v>
      </c>
      <c r="Y1004">
        <f>IF(AND(OR(J1004="OK",J1004="OPEN"),ISNUMBER(Journal!$G1004)),G1004*(Journal!$G1004-Journal!$E1004)/H1004,"")</f>
        <v>0</v>
      </c>
      <c r="Z1004">
        <f>IF(AA1004="","",IF(AND(ISNUMBER(Settings!$D$5),ISNUMBER(Settings!$E$5),IF(Settings!$D$5&lt;=Settings!$E$5,AND(AA1004&gt;=Settings!$D$5,AA1004&lt;Settings!$E$5),OR(AA1004&gt;=Settings!$D$5,AA1004&lt;Settings!$E$5))),Settings!$A$5,IF(AND(ISNUMBER(Settings!$D$6),ISNUMBER(Settings!$E$6),IF(Settings!$D$6&lt;=Settings!$E$6,AND(AA1004&gt;=Settings!$D$6,AA1004&lt;Settings!$E$6),OR(AA1004&gt;=Settings!$D$6,AA1004&lt;Settings!$E$6))),Settings!$A$6,IF(AND(ISNUMBER(Settings!$D$7),ISNUMBER(Settings!$E$7),IF(Settings!$D$7&lt;=Settings!$E$7,AND(AA1004&gt;=Settings!$D$7,AA1004&lt;Settings!$E$7),OR(AA1004&gt;=Settings!$D$7,AA1004&lt;Settings!$E$7))),Settings!$A$7,IF(AND(ISNUMBER(Settings!$D$8),ISNUMBER(Settings!$E$8),IF(Settings!$D$8&lt;=Settings!$E$8,AND(AA1004&gt;=Settings!$D$8,AA1004&lt;Settings!$E$8),OR(AA1004&gt;=Settings!$D$8,AA1004&lt;Settings!$E$8))),Settings!$A$8,IF(AND(ISNUMBER(Settings!$D$9),ISNUMBER(Settings!$E$9),IF(Settings!$D$9&lt;=Settings!$E$9,AND(AA1004&gt;=Settings!$D$9,AA1004&lt;Settings!$E$9),OR(AA1004&gt;=Settings!$D$9,AA1004&lt;Settings!$E$9))),Settings!$A$9,IF(AND(ISNUMBER(Settings!$D$10),ISNUMBER(Settings!$E$10),IF(Settings!$D$10&lt;=Settings!$E$10,AND(AA1004&gt;=Settings!$D$10,AA1004&lt;Settings!$E$10),OR(AA1004&gt;=Settings!$D$10,AA1004&lt;Settings!$E$10))),Settings!$A$10,"")))))))</f>
        <v>0</v>
      </c>
      <c r="AA1004">
        <f>IF(AND(A1004,ISNUMBER(Journal!$B1004)),MOD(ROUND(MOD(Journal!$B1004,1)*1440,0)-ROUND(Journal!$D$8*60,0),1440),"")</f>
        <v>0</v>
      </c>
      <c r="AB1004">
        <f>IF(G1004=1,"LONG",IF(G1004=-1,"SHORT",""))</f>
        <v>0</v>
      </c>
      <c r="AC1004">
        <f>AC1003+IF(K1004,1,0)</f>
        <v>0</v>
      </c>
      <c r="AD1004">
        <f>IF(K1004,AC1004,"")</f>
        <v>0</v>
      </c>
      <c r="AE1004">
        <f>J1004="OPEN"</f>
        <v>0</v>
      </c>
      <c r="AF1004">
        <f>AND(J1004&lt;&gt;"",J1004&lt;&gt;"OK",J1004&lt;&gt;"OPEN")</f>
        <v>0</v>
      </c>
      <c r="AH1004">
        <v>993</v>
      </c>
      <c r="AI1004">
        <f>IF(AH1004&gt;$AZ$11,"",IF(AH1004=0,Journal!$D$3,INDEX($Q$11:$Q$1010,MATCH(AH1004,$AD$11:$AD$1010,0))))</f>
        <v>0</v>
      </c>
      <c r="AJ1004">
        <v>994</v>
      </c>
      <c r="AK1004">
        <f>IF(AJ1004&gt;$AZ$11,"",INDEX($P$11:$P$1010,MATCH(AJ1004,$AD$11:$AD$1010,0)))</f>
        <v>0</v>
      </c>
    </row>
    <row r="1005" spans="1:37">
      <c r="A1005">
        <f>COUNTA(Journal!A1005:M1005)&gt;0</f>
        <v>0</v>
      </c>
      <c r="B1005">
        <f>IF(Journal!$C1005="",0,IFERROR(MATCH(Journal!$C1005,Markets!$A$5:$A$154,0),0))</f>
        <v>0</v>
      </c>
      <c r="C1005">
        <f>IF(B1005&gt;0,INDEX(Markets!$C$5:$C$154,B1005),"")</f>
        <v>0</v>
      </c>
      <c r="D1005">
        <f>IF(B1005&gt;0,INDEX(Markets!$F$5:$F$154,B1005),"")</f>
        <v>0</v>
      </c>
      <c r="E1005">
        <f>IF(B1005&gt;0,IF(INDEX(Markets!$G$5:$G$154,B1005)="",Journal!$D$4,INDEX(Markets!$G$5:$G$154,B1005)),"")</f>
        <v>0</v>
      </c>
      <c r="F1005">
        <f>IF(B1005&gt;0,N(INDEX(Markets!$H$5:$H$154,B1005)),0)</f>
        <v>0</v>
      </c>
      <c r="G1005">
        <f>IF(Journal!$D1005="LONG",1,IF(Journal!$D1005="SHORT",-1,0))</f>
        <v>0</v>
      </c>
      <c r="H1005">
        <f>IF(AND(ISNUMBER(Journal!$E1005),ISNUMBER(Journal!$F1005)),ABS(Journal!$E1005-Journal!$F1005),"")</f>
        <v>0</v>
      </c>
      <c r="I1005">
        <f>IF(NOT(A1005),"",IF(Journal!$C1005="","INSTRUMENT MISSING",IF(B1005=0,"UNKNOWN INSTRUMENT",IF(OR(NOT(ISNUMBER(C1005)),NOT(ISNUMBER(D1005))),"INSTRUMENT SPECS MISSING",IF(OR(C1005&lt;=0,D1005&lt;=0),"INSTRUMENT SPECS MISSING",IF(NOT(ISNUMBER(Journal!$E1005)),"ENTRY MISSING",IF(NOT(ISNUMBER(Journal!$F1005)),"SL MISSING",IF(Journal!$F1005=Journal!$E1005,"SL = ENTRY",IF(G1005=0,"DIRECTION MISSING",IF(G1005*(Journal!$E1005-Journal!$F1005)&lt;=0,"SL WRONG SIDE",IF(NOT(AND(ISNUMBER(Journal!$L1005),Journal!$L1005&gt;0)),IF(TRUE,"LOTS MISSING","RISK MISSING"),"")))))))))))</f>
        <v>0</v>
      </c>
      <c r="J1005">
        <f>IF(NOT(A1005),"",IF(I1005&lt;&gt;"",I1005,IF(AND(ISNUMBER(Journal!$G1005),G1005*(Journal!$G1005-Journal!$E1005)&lt;=0),"TP1 WRONG SIDE",IF(AND(ISNUMBER(Journal!$H1005),G1005*(Journal!$H1005-Journal!$E1005)&lt;=0),"TP2 WRONG SIDE",IF(AND(ISNUMBER(Journal!$I1005),G1005*(Journal!$I1005-Journal!$E1005)&lt;=0),"TP3 WRONG SIDE",IF(Journal!$K1005="","OPEN",IF(AND(Journal!$M1005&lt;&gt;"",OR(NOT(ISNUMBER(Journal!$M1005)),Journal!$M1005&lt;=0,Journal!$M1005&gt;=1)),"TP1 % INVALID",IF(Journal!$K1005="SL","OK",IF(Journal!$K1005="TP",IF(ISNUMBER(Journal!$G1005),"OK","TP1 MISSING"),IF(Journal!$K1005="Manual exit",IF(ISNUMBER(Journal!$J1005),"OK","MANUAL MISSING"),IF(Journal!$K1005="TP1 + Breakeven",IF(ISNUMBER(Journal!$G1005),"OK","TP1 MISSING"),IF(Journal!$K1005="TP1 + Manual",IF(ISNUMBER(Journal!$G1005),IF(ISNUMBER(Journal!$J1005),"OK","MANUAL MISSING"),IF(ISNUMBER(Journal!$J1005),"TP1 MISSING","TP1 &amp; MANUAL MISSING")),IF(Journal!$K1005="Multiple TP",IF(ISNUMBER(Journal!$G1005),IF(ISNUMBER(Journal!$H1005),"OK","TP2 MISSING"),IF(ISNUMBER(Journal!$H1005),"TP1 MISSING","TP1 &amp; TP2 MISSING")),"UNKNOWN OUTCOME")))))))))))))</f>
        <v>0</v>
      </c>
      <c r="K1005">
        <f>J1005="OK"</f>
        <v>0</v>
      </c>
      <c r="L1005">
        <f>IF(ISNUMBER(Journal!$M1005),Journal!$M1005,0.5)</f>
        <v>0</v>
      </c>
      <c r="M1005">
        <f>IF(NOT(K1005),"",G1005*IF(Journal!$K1005="SL",Journal!$F1005-Journal!$E1005,IF(Journal!$K1005="TP",Journal!$G1005-Journal!$E1005,IF(Journal!$K1005="Manual exit",Journal!$J1005-Journal!$E1005,IF(Journal!$K1005="TP1 + Breakeven",L1005*(Journal!$G1005-Journal!$E1005),IF(Journal!$K1005="TP1 + Manual",L1005*(Journal!$G1005-Journal!$E1005)+(1-L1005)*(Journal!$J1005-Journal!$E1005),(Journal!$G1005+Journal!$H1005+IF(ISNUMBER(Journal!$I1005),Journal!$I1005,0))/IF(ISNUMBER(Journal!$I1005),3,2)-Journal!$E1005))))))</f>
        <v>0</v>
      </c>
      <c r="N1005">
        <f>IF(K1005,Journal!$E1005+G1005*M1005,"")</f>
        <v>0</v>
      </c>
      <c r="O1005">
        <f>Q1004</f>
        <v>0</v>
      </c>
      <c r="P1005">
        <f>IF(OR(NOT(A1005),I1005&lt;&gt;""),"",Journal!$L1005)</f>
        <v>0</v>
      </c>
      <c r="Q1005">
        <f>O1005+IF(K1005,V1005,0)</f>
        <v>0</v>
      </c>
      <c r="R1005">
        <f>IF(P1005="","",H1005*P1005*C1005*D1005)</f>
        <v>0</v>
      </c>
      <c r="S1005">
        <f>IF(K1005,M1005*P1005*C1005*D1005,"")</f>
        <v>0</v>
      </c>
      <c r="T1005">
        <f>IF(K1005,-IF(F1005&gt;0,F1005*Journal!$E1005*P1005*C1005*D1005,P1005*E1005),"")</f>
        <v>0</v>
      </c>
      <c r="U1005">
        <f>IF(K1005,IF(S1005&gt;0,"W",IF(S1005&lt;0,"L","B")),"")</f>
        <v>0</v>
      </c>
      <c r="V1005">
        <f>IF(K1005,S1005+T1005,"")</f>
        <v>0</v>
      </c>
      <c r="W1005">
        <f>IF(K1005,V1005/O1005,"")</f>
        <v>0</v>
      </c>
      <c r="X1005">
        <f>IF(K1005,M1005/H1005,"")</f>
        <v>0</v>
      </c>
      <c r="Y1005">
        <f>IF(AND(OR(J1005="OK",J1005="OPEN"),ISNUMBER(Journal!$G1005)),G1005*(Journal!$G1005-Journal!$E1005)/H1005,"")</f>
        <v>0</v>
      </c>
      <c r="Z1005">
        <f>IF(AA1005="","",IF(AND(ISNUMBER(Settings!$D$5),ISNUMBER(Settings!$E$5),IF(Settings!$D$5&lt;=Settings!$E$5,AND(AA1005&gt;=Settings!$D$5,AA1005&lt;Settings!$E$5),OR(AA1005&gt;=Settings!$D$5,AA1005&lt;Settings!$E$5))),Settings!$A$5,IF(AND(ISNUMBER(Settings!$D$6),ISNUMBER(Settings!$E$6),IF(Settings!$D$6&lt;=Settings!$E$6,AND(AA1005&gt;=Settings!$D$6,AA1005&lt;Settings!$E$6),OR(AA1005&gt;=Settings!$D$6,AA1005&lt;Settings!$E$6))),Settings!$A$6,IF(AND(ISNUMBER(Settings!$D$7),ISNUMBER(Settings!$E$7),IF(Settings!$D$7&lt;=Settings!$E$7,AND(AA1005&gt;=Settings!$D$7,AA1005&lt;Settings!$E$7),OR(AA1005&gt;=Settings!$D$7,AA1005&lt;Settings!$E$7))),Settings!$A$7,IF(AND(ISNUMBER(Settings!$D$8),ISNUMBER(Settings!$E$8),IF(Settings!$D$8&lt;=Settings!$E$8,AND(AA1005&gt;=Settings!$D$8,AA1005&lt;Settings!$E$8),OR(AA1005&gt;=Settings!$D$8,AA1005&lt;Settings!$E$8))),Settings!$A$8,IF(AND(ISNUMBER(Settings!$D$9),ISNUMBER(Settings!$E$9),IF(Settings!$D$9&lt;=Settings!$E$9,AND(AA1005&gt;=Settings!$D$9,AA1005&lt;Settings!$E$9),OR(AA1005&gt;=Settings!$D$9,AA1005&lt;Settings!$E$9))),Settings!$A$9,IF(AND(ISNUMBER(Settings!$D$10),ISNUMBER(Settings!$E$10),IF(Settings!$D$10&lt;=Settings!$E$10,AND(AA1005&gt;=Settings!$D$10,AA1005&lt;Settings!$E$10),OR(AA1005&gt;=Settings!$D$10,AA1005&lt;Settings!$E$10))),Settings!$A$10,"")))))))</f>
        <v>0</v>
      </c>
      <c r="AA1005">
        <f>IF(AND(A1005,ISNUMBER(Journal!$B1005)),MOD(ROUND(MOD(Journal!$B1005,1)*1440,0)-ROUND(Journal!$D$8*60,0),1440),"")</f>
        <v>0</v>
      </c>
      <c r="AB1005">
        <f>IF(G1005=1,"LONG",IF(G1005=-1,"SHORT",""))</f>
        <v>0</v>
      </c>
      <c r="AC1005">
        <f>AC1004+IF(K1005,1,0)</f>
        <v>0</v>
      </c>
      <c r="AD1005">
        <f>IF(K1005,AC1005,"")</f>
        <v>0</v>
      </c>
      <c r="AE1005">
        <f>J1005="OPEN"</f>
        <v>0</v>
      </c>
      <c r="AF1005">
        <f>AND(J1005&lt;&gt;"",J1005&lt;&gt;"OK",J1005&lt;&gt;"OPEN")</f>
        <v>0</v>
      </c>
      <c r="AH1005">
        <v>994</v>
      </c>
      <c r="AI1005">
        <f>IF(AH1005&gt;$AZ$11,"",IF(AH1005=0,Journal!$D$3,INDEX($Q$11:$Q$1010,MATCH(AH1005,$AD$11:$AD$1010,0))))</f>
        <v>0</v>
      </c>
      <c r="AJ1005">
        <v>995</v>
      </c>
      <c r="AK1005">
        <f>IF(AJ1005&gt;$AZ$11,"",INDEX($P$11:$P$1010,MATCH(AJ1005,$AD$11:$AD$1010,0)))</f>
        <v>0</v>
      </c>
    </row>
    <row r="1006" spans="1:37">
      <c r="A1006">
        <f>COUNTA(Journal!A1006:M1006)&gt;0</f>
        <v>0</v>
      </c>
      <c r="B1006">
        <f>IF(Journal!$C1006="",0,IFERROR(MATCH(Journal!$C1006,Markets!$A$5:$A$154,0),0))</f>
        <v>0</v>
      </c>
      <c r="C1006">
        <f>IF(B1006&gt;0,INDEX(Markets!$C$5:$C$154,B1006),"")</f>
        <v>0</v>
      </c>
      <c r="D1006">
        <f>IF(B1006&gt;0,INDEX(Markets!$F$5:$F$154,B1006),"")</f>
        <v>0</v>
      </c>
      <c r="E1006">
        <f>IF(B1006&gt;0,IF(INDEX(Markets!$G$5:$G$154,B1006)="",Journal!$D$4,INDEX(Markets!$G$5:$G$154,B1006)),"")</f>
        <v>0</v>
      </c>
      <c r="F1006">
        <f>IF(B1006&gt;0,N(INDEX(Markets!$H$5:$H$154,B1006)),0)</f>
        <v>0</v>
      </c>
      <c r="G1006">
        <f>IF(Journal!$D1006="LONG",1,IF(Journal!$D1006="SHORT",-1,0))</f>
        <v>0</v>
      </c>
      <c r="H1006">
        <f>IF(AND(ISNUMBER(Journal!$E1006),ISNUMBER(Journal!$F1006)),ABS(Journal!$E1006-Journal!$F1006),"")</f>
        <v>0</v>
      </c>
      <c r="I1006">
        <f>IF(NOT(A1006),"",IF(Journal!$C1006="","INSTRUMENT MISSING",IF(B1006=0,"UNKNOWN INSTRUMENT",IF(OR(NOT(ISNUMBER(C1006)),NOT(ISNUMBER(D1006))),"INSTRUMENT SPECS MISSING",IF(OR(C1006&lt;=0,D1006&lt;=0),"INSTRUMENT SPECS MISSING",IF(NOT(ISNUMBER(Journal!$E1006)),"ENTRY MISSING",IF(NOT(ISNUMBER(Journal!$F1006)),"SL MISSING",IF(Journal!$F1006=Journal!$E1006,"SL = ENTRY",IF(G1006=0,"DIRECTION MISSING",IF(G1006*(Journal!$E1006-Journal!$F1006)&lt;=0,"SL WRONG SIDE",IF(NOT(AND(ISNUMBER(Journal!$L1006),Journal!$L1006&gt;0)),IF(TRUE,"LOTS MISSING","RISK MISSING"),"")))))))))))</f>
        <v>0</v>
      </c>
      <c r="J1006">
        <f>IF(NOT(A1006),"",IF(I1006&lt;&gt;"",I1006,IF(AND(ISNUMBER(Journal!$G1006),G1006*(Journal!$G1006-Journal!$E1006)&lt;=0),"TP1 WRONG SIDE",IF(AND(ISNUMBER(Journal!$H1006),G1006*(Journal!$H1006-Journal!$E1006)&lt;=0),"TP2 WRONG SIDE",IF(AND(ISNUMBER(Journal!$I1006),G1006*(Journal!$I1006-Journal!$E1006)&lt;=0),"TP3 WRONG SIDE",IF(Journal!$K1006="","OPEN",IF(AND(Journal!$M1006&lt;&gt;"",OR(NOT(ISNUMBER(Journal!$M1006)),Journal!$M1006&lt;=0,Journal!$M1006&gt;=1)),"TP1 % INVALID",IF(Journal!$K1006="SL","OK",IF(Journal!$K1006="TP",IF(ISNUMBER(Journal!$G1006),"OK","TP1 MISSING"),IF(Journal!$K1006="Manual exit",IF(ISNUMBER(Journal!$J1006),"OK","MANUAL MISSING"),IF(Journal!$K1006="TP1 + Breakeven",IF(ISNUMBER(Journal!$G1006),"OK","TP1 MISSING"),IF(Journal!$K1006="TP1 + Manual",IF(ISNUMBER(Journal!$G1006),IF(ISNUMBER(Journal!$J1006),"OK","MANUAL MISSING"),IF(ISNUMBER(Journal!$J1006),"TP1 MISSING","TP1 &amp; MANUAL MISSING")),IF(Journal!$K1006="Multiple TP",IF(ISNUMBER(Journal!$G1006),IF(ISNUMBER(Journal!$H1006),"OK","TP2 MISSING"),IF(ISNUMBER(Journal!$H1006),"TP1 MISSING","TP1 &amp; TP2 MISSING")),"UNKNOWN OUTCOME")))))))))))))</f>
        <v>0</v>
      </c>
      <c r="K1006">
        <f>J1006="OK"</f>
        <v>0</v>
      </c>
      <c r="L1006">
        <f>IF(ISNUMBER(Journal!$M1006),Journal!$M1006,0.5)</f>
        <v>0</v>
      </c>
      <c r="M1006">
        <f>IF(NOT(K1006),"",G1006*IF(Journal!$K1006="SL",Journal!$F1006-Journal!$E1006,IF(Journal!$K1006="TP",Journal!$G1006-Journal!$E1006,IF(Journal!$K1006="Manual exit",Journal!$J1006-Journal!$E1006,IF(Journal!$K1006="TP1 + Breakeven",L1006*(Journal!$G1006-Journal!$E1006),IF(Journal!$K1006="TP1 + Manual",L1006*(Journal!$G1006-Journal!$E1006)+(1-L1006)*(Journal!$J1006-Journal!$E1006),(Journal!$G1006+Journal!$H1006+IF(ISNUMBER(Journal!$I1006),Journal!$I1006,0))/IF(ISNUMBER(Journal!$I1006),3,2)-Journal!$E1006))))))</f>
        <v>0</v>
      </c>
      <c r="N1006">
        <f>IF(K1006,Journal!$E1006+G1006*M1006,"")</f>
        <v>0</v>
      </c>
      <c r="O1006">
        <f>Q1005</f>
        <v>0</v>
      </c>
      <c r="P1006">
        <f>IF(OR(NOT(A1006),I1006&lt;&gt;""),"",Journal!$L1006)</f>
        <v>0</v>
      </c>
      <c r="Q1006">
        <f>O1006+IF(K1006,V1006,0)</f>
        <v>0</v>
      </c>
      <c r="R1006">
        <f>IF(P1006="","",H1006*P1006*C1006*D1006)</f>
        <v>0</v>
      </c>
      <c r="S1006">
        <f>IF(K1006,M1006*P1006*C1006*D1006,"")</f>
        <v>0</v>
      </c>
      <c r="T1006">
        <f>IF(K1006,-IF(F1006&gt;0,F1006*Journal!$E1006*P1006*C1006*D1006,P1006*E1006),"")</f>
        <v>0</v>
      </c>
      <c r="U1006">
        <f>IF(K1006,IF(S1006&gt;0,"W",IF(S1006&lt;0,"L","B")),"")</f>
        <v>0</v>
      </c>
      <c r="V1006">
        <f>IF(K1006,S1006+T1006,"")</f>
        <v>0</v>
      </c>
      <c r="W1006">
        <f>IF(K1006,V1006/O1006,"")</f>
        <v>0</v>
      </c>
      <c r="X1006">
        <f>IF(K1006,M1006/H1006,"")</f>
        <v>0</v>
      </c>
      <c r="Y1006">
        <f>IF(AND(OR(J1006="OK",J1006="OPEN"),ISNUMBER(Journal!$G1006)),G1006*(Journal!$G1006-Journal!$E1006)/H1006,"")</f>
        <v>0</v>
      </c>
      <c r="Z1006">
        <f>IF(AA1006="","",IF(AND(ISNUMBER(Settings!$D$5),ISNUMBER(Settings!$E$5),IF(Settings!$D$5&lt;=Settings!$E$5,AND(AA1006&gt;=Settings!$D$5,AA1006&lt;Settings!$E$5),OR(AA1006&gt;=Settings!$D$5,AA1006&lt;Settings!$E$5))),Settings!$A$5,IF(AND(ISNUMBER(Settings!$D$6),ISNUMBER(Settings!$E$6),IF(Settings!$D$6&lt;=Settings!$E$6,AND(AA1006&gt;=Settings!$D$6,AA1006&lt;Settings!$E$6),OR(AA1006&gt;=Settings!$D$6,AA1006&lt;Settings!$E$6))),Settings!$A$6,IF(AND(ISNUMBER(Settings!$D$7),ISNUMBER(Settings!$E$7),IF(Settings!$D$7&lt;=Settings!$E$7,AND(AA1006&gt;=Settings!$D$7,AA1006&lt;Settings!$E$7),OR(AA1006&gt;=Settings!$D$7,AA1006&lt;Settings!$E$7))),Settings!$A$7,IF(AND(ISNUMBER(Settings!$D$8),ISNUMBER(Settings!$E$8),IF(Settings!$D$8&lt;=Settings!$E$8,AND(AA1006&gt;=Settings!$D$8,AA1006&lt;Settings!$E$8),OR(AA1006&gt;=Settings!$D$8,AA1006&lt;Settings!$E$8))),Settings!$A$8,IF(AND(ISNUMBER(Settings!$D$9),ISNUMBER(Settings!$E$9),IF(Settings!$D$9&lt;=Settings!$E$9,AND(AA1006&gt;=Settings!$D$9,AA1006&lt;Settings!$E$9),OR(AA1006&gt;=Settings!$D$9,AA1006&lt;Settings!$E$9))),Settings!$A$9,IF(AND(ISNUMBER(Settings!$D$10),ISNUMBER(Settings!$E$10),IF(Settings!$D$10&lt;=Settings!$E$10,AND(AA1006&gt;=Settings!$D$10,AA1006&lt;Settings!$E$10),OR(AA1006&gt;=Settings!$D$10,AA1006&lt;Settings!$E$10))),Settings!$A$10,"")))))))</f>
        <v>0</v>
      </c>
      <c r="AA1006">
        <f>IF(AND(A1006,ISNUMBER(Journal!$B1006)),MOD(ROUND(MOD(Journal!$B1006,1)*1440,0)-ROUND(Journal!$D$8*60,0),1440),"")</f>
        <v>0</v>
      </c>
      <c r="AB1006">
        <f>IF(G1006=1,"LONG",IF(G1006=-1,"SHORT",""))</f>
        <v>0</v>
      </c>
      <c r="AC1006">
        <f>AC1005+IF(K1006,1,0)</f>
        <v>0</v>
      </c>
      <c r="AD1006">
        <f>IF(K1006,AC1006,"")</f>
        <v>0</v>
      </c>
      <c r="AE1006">
        <f>J1006="OPEN"</f>
        <v>0</v>
      </c>
      <c r="AF1006">
        <f>AND(J1006&lt;&gt;"",J1006&lt;&gt;"OK",J1006&lt;&gt;"OPEN")</f>
        <v>0</v>
      </c>
      <c r="AH1006">
        <v>995</v>
      </c>
      <c r="AI1006">
        <f>IF(AH1006&gt;$AZ$11,"",IF(AH1006=0,Journal!$D$3,INDEX($Q$11:$Q$1010,MATCH(AH1006,$AD$11:$AD$1010,0))))</f>
        <v>0</v>
      </c>
      <c r="AJ1006">
        <v>996</v>
      </c>
      <c r="AK1006">
        <f>IF(AJ1006&gt;$AZ$11,"",INDEX($P$11:$P$1010,MATCH(AJ1006,$AD$11:$AD$1010,0)))</f>
        <v>0</v>
      </c>
    </row>
    <row r="1007" spans="1:37">
      <c r="A1007">
        <f>COUNTA(Journal!A1007:M1007)&gt;0</f>
        <v>0</v>
      </c>
      <c r="B1007">
        <f>IF(Journal!$C1007="",0,IFERROR(MATCH(Journal!$C1007,Markets!$A$5:$A$154,0),0))</f>
        <v>0</v>
      </c>
      <c r="C1007">
        <f>IF(B1007&gt;0,INDEX(Markets!$C$5:$C$154,B1007),"")</f>
        <v>0</v>
      </c>
      <c r="D1007">
        <f>IF(B1007&gt;0,INDEX(Markets!$F$5:$F$154,B1007),"")</f>
        <v>0</v>
      </c>
      <c r="E1007">
        <f>IF(B1007&gt;0,IF(INDEX(Markets!$G$5:$G$154,B1007)="",Journal!$D$4,INDEX(Markets!$G$5:$G$154,B1007)),"")</f>
        <v>0</v>
      </c>
      <c r="F1007">
        <f>IF(B1007&gt;0,N(INDEX(Markets!$H$5:$H$154,B1007)),0)</f>
        <v>0</v>
      </c>
      <c r="G1007">
        <f>IF(Journal!$D1007="LONG",1,IF(Journal!$D1007="SHORT",-1,0))</f>
        <v>0</v>
      </c>
      <c r="H1007">
        <f>IF(AND(ISNUMBER(Journal!$E1007),ISNUMBER(Journal!$F1007)),ABS(Journal!$E1007-Journal!$F1007),"")</f>
        <v>0</v>
      </c>
      <c r="I1007">
        <f>IF(NOT(A1007),"",IF(Journal!$C1007="","INSTRUMENT MISSING",IF(B1007=0,"UNKNOWN INSTRUMENT",IF(OR(NOT(ISNUMBER(C1007)),NOT(ISNUMBER(D1007))),"INSTRUMENT SPECS MISSING",IF(OR(C1007&lt;=0,D1007&lt;=0),"INSTRUMENT SPECS MISSING",IF(NOT(ISNUMBER(Journal!$E1007)),"ENTRY MISSING",IF(NOT(ISNUMBER(Journal!$F1007)),"SL MISSING",IF(Journal!$F1007=Journal!$E1007,"SL = ENTRY",IF(G1007=0,"DIRECTION MISSING",IF(G1007*(Journal!$E1007-Journal!$F1007)&lt;=0,"SL WRONG SIDE",IF(NOT(AND(ISNUMBER(Journal!$L1007),Journal!$L1007&gt;0)),IF(TRUE,"LOTS MISSING","RISK MISSING"),"")))))))))))</f>
        <v>0</v>
      </c>
      <c r="J1007">
        <f>IF(NOT(A1007),"",IF(I1007&lt;&gt;"",I1007,IF(AND(ISNUMBER(Journal!$G1007),G1007*(Journal!$G1007-Journal!$E1007)&lt;=0),"TP1 WRONG SIDE",IF(AND(ISNUMBER(Journal!$H1007),G1007*(Journal!$H1007-Journal!$E1007)&lt;=0),"TP2 WRONG SIDE",IF(AND(ISNUMBER(Journal!$I1007),G1007*(Journal!$I1007-Journal!$E1007)&lt;=0),"TP3 WRONG SIDE",IF(Journal!$K1007="","OPEN",IF(AND(Journal!$M1007&lt;&gt;"",OR(NOT(ISNUMBER(Journal!$M1007)),Journal!$M1007&lt;=0,Journal!$M1007&gt;=1)),"TP1 % INVALID",IF(Journal!$K1007="SL","OK",IF(Journal!$K1007="TP",IF(ISNUMBER(Journal!$G1007),"OK","TP1 MISSING"),IF(Journal!$K1007="Manual exit",IF(ISNUMBER(Journal!$J1007),"OK","MANUAL MISSING"),IF(Journal!$K1007="TP1 + Breakeven",IF(ISNUMBER(Journal!$G1007),"OK","TP1 MISSING"),IF(Journal!$K1007="TP1 + Manual",IF(ISNUMBER(Journal!$G1007),IF(ISNUMBER(Journal!$J1007),"OK","MANUAL MISSING"),IF(ISNUMBER(Journal!$J1007),"TP1 MISSING","TP1 &amp; MANUAL MISSING")),IF(Journal!$K1007="Multiple TP",IF(ISNUMBER(Journal!$G1007),IF(ISNUMBER(Journal!$H1007),"OK","TP2 MISSING"),IF(ISNUMBER(Journal!$H1007),"TP1 MISSING","TP1 &amp; TP2 MISSING")),"UNKNOWN OUTCOME")))))))))))))</f>
        <v>0</v>
      </c>
      <c r="K1007">
        <f>J1007="OK"</f>
        <v>0</v>
      </c>
      <c r="L1007">
        <f>IF(ISNUMBER(Journal!$M1007),Journal!$M1007,0.5)</f>
        <v>0</v>
      </c>
      <c r="M1007">
        <f>IF(NOT(K1007),"",G1007*IF(Journal!$K1007="SL",Journal!$F1007-Journal!$E1007,IF(Journal!$K1007="TP",Journal!$G1007-Journal!$E1007,IF(Journal!$K1007="Manual exit",Journal!$J1007-Journal!$E1007,IF(Journal!$K1007="TP1 + Breakeven",L1007*(Journal!$G1007-Journal!$E1007),IF(Journal!$K1007="TP1 + Manual",L1007*(Journal!$G1007-Journal!$E1007)+(1-L1007)*(Journal!$J1007-Journal!$E1007),(Journal!$G1007+Journal!$H1007+IF(ISNUMBER(Journal!$I1007),Journal!$I1007,0))/IF(ISNUMBER(Journal!$I1007),3,2)-Journal!$E1007))))))</f>
        <v>0</v>
      </c>
      <c r="N1007">
        <f>IF(K1007,Journal!$E1007+G1007*M1007,"")</f>
        <v>0</v>
      </c>
      <c r="O1007">
        <f>Q1006</f>
        <v>0</v>
      </c>
      <c r="P1007">
        <f>IF(OR(NOT(A1007),I1007&lt;&gt;""),"",Journal!$L1007)</f>
        <v>0</v>
      </c>
      <c r="Q1007">
        <f>O1007+IF(K1007,V1007,0)</f>
        <v>0</v>
      </c>
      <c r="R1007">
        <f>IF(P1007="","",H1007*P1007*C1007*D1007)</f>
        <v>0</v>
      </c>
      <c r="S1007">
        <f>IF(K1007,M1007*P1007*C1007*D1007,"")</f>
        <v>0</v>
      </c>
      <c r="T1007">
        <f>IF(K1007,-IF(F1007&gt;0,F1007*Journal!$E1007*P1007*C1007*D1007,P1007*E1007),"")</f>
        <v>0</v>
      </c>
      <c r="U1007">
        <f>IF(K1007,IF(S1007&gt;0,"W",IF(S1007&lt;0,"L","B")),"")</f>
        <v>0</v>
      </c>
      <c r="V1007">
        <f>IF(K1007,S1007+T1007,"")</f>
        <v>0</v>
      </c>
      <c r="W1007">
        <f>IF(K1007,V1007/O1007,"")</f>
        <v>0</v>
      </c>
      <c r="X1007">
        <f>IF(K1007,M1007/H1007,"")</f>
        <v>0</v>
      </c>
      <c r="Y1007">
        <f>IF(AND(OR(J1007="OK",J1007="OPEN"),ISNUMBER(Journal!$G1007)),G1007*(Journal!$G1007-Journal!$E1007)/H1007,"")</f>
        <v>0</v>
      </c>
      <c r="Z1007">
        <f>IF(AA1007="","",IF(AND(ISNUMBER(Settings!$D$5),ISNUMBER(Settings!$E$5),IF(Settings!$D$5&lt;=Settings!$E$5,AND(AA1007&gt;=Settings!$D$5,AA1007&lt;Settings!$E$5),OR(AA1007&gt;=Settings!$D$5,AA1007&lt;Settings!$E$5))),Settings!$A$5,IF(AND(ISNUMBER(Settings!$D$6),ISNUMBER(Settings!$E$6),IF(Settings!$D$6&lt;=Settings!$E$6,AND(AA1007&gt;=Settings!$D$6,AA1007&lt;Settings!$E$6),OR(AA1007&gt;=Settings!$D$6,AA1007&lt;Settings!$E$6))),Settings!$A$6,IF(AND(ISNUMBER(Settings!$D$7),ISNUMBER(Settings!$E$7),IF(Settings!$D$7&lt;=Settings!$E$7,AND(AA1007&gt;=Settings!$D$7,AA1007&lt;Settings!$E$7),OR(AA1007&gt;=Settings!$D$7,AA1007&lt;Settings!$E$7))),Settings!$A$7,IF(AND(ISNUMBER(Settings!$D$8),ISNUMBER(Settings!$E$8),IF(Settings!$D$8&lt;=Settings!$E$8,AND(AA1007&gt;=Settings!$D$8,AA1007&lt;Settings!$E$8),OR(AA1007&gt;=Settings!$D$8,AA1007&lt;Settings!$E$8))),Settings!$A$8,IF(AND(ISNUMBER(Settings!$D$9),ISNUMBER(Settings!$E$9),IF(Settings!$D$9&lt;=Settings!$E$9,AND(AA1007&gt;=Settings!$D$9,AA1007&lt;Settings!$E$9),OR(AA1007&gt;=Settings!$D$9,AA1007&lt;Settings!$E$9))),Settings!$A$9,IF(AND(ISNUMBER(Settings!$D$10),ISNUMBER(Settings!$E$10),IF(Settings!$D$10&lt;=Settings!$E$10,AND(AA1007&gt;=Settings!$D$10,AA1007&lt;Settings!$E$10),OR(AA1007&gt;=Settings!$D$10,AA1007&lt;Settings!$E$10))),Settings!$A$10,"")))))))</f>
        <v>0</v>
      </c>
      <c r="AA1007">
        <f>IF(AND(A1007,ISNUMBER(Journal!$B1007)),MOD(ROUND(MOD(Journal!$B1007,1)*1440,0)-ROUND(Journal!$D$8*60,0),1440),"")</f>
        <v>0</v>
      </c>
      <c r="AB1007">
        <f>IF(G1007=1,"LONG",IF(G1007=-1,"SHORT",""))</f>
        <v>0</v>
      </c>
      <c r="AC1007">
        <f>AC1006+IF(K1007,1,0)</f>
        <v>0</v>
      </c>
      <c r="AD1007">
        <f>IF(K1007,AC1007,"")</f>
        <v>0</v>
      </c>
      <c r="AE1007">
        <f>J1007="OPEN"</f>
        <v>0</v>
      </c>
      <c r="AF1007">
        <f>AND(J1007&lt;&gt;"",J1007&lt;&gt;"OK",J1007&lt;&gt;"OPEN")</f>
        <v>0</v>
      </c>
      <c r="AH1007">
        <v>996</v>
      </c>
      <c r="AI1007">
        <f>IF(AH1007&gt;$AZ$11,"",IF(AH1007=0,Journal!$D$3,INDEX($Q$11:$Q$1010,MATCH(AH1007,$AD$11:$AD$1010,0))))</f>
        <v>0</v>
      </c>
      <c r="AJ1007">
        <v>997</v>
      </c>
      <c r="AK1007">
        <f>IF(AJ1007&gt;$AZ$11,"",INDEX($P$11:$P$1010,MATCH(AJ1007,$AD$11:$AD$1010,0)))</f>
        <v>0</v>
      </c>
    </row>
    <row r="1008" spans="1:37">
      <c r="A1008">
        <f>COUNTA(Journal!A1008:M1008)&gt;0</f>
        <v>0</v>
      </c>
      <c r="B1008">
        <f>IF(Journal!$C1008="",0,IFERROR(MATCH(Journal!$C1008,Markets!$A$5:$A$154,0),0))</f>
        <v>0</v>
      </c>
      <c r="C1008">
        <f>IF(B1008&gt;0,INDEX(Markets!$C$5:$C$154,B1008),"")</f>
        <v>0</v>
      </c>
      <c r="D1008">
        <f>IF(B1008&gt;0,INDEX(Markets!$F$5:$F$154,B1008),"")</f>
        <v>0</v>
      </c>
      <c r="E1008">
        <f>IF(B1008&gt;0,IF(INDEX(Markets!$G$5:$G$154,B1008)="",Journal!$D$4,INDEX(Markets!$G$5:$G$154,B1008)),"")</f>
        <v>0</v>
      </c>
      <c r="F1008">
        <f>IF(B1008&gt;0,N(INDEX(Markets!$H$5:$H$154,B1008)),0)</f>
        <v>0</v>
      </c>
      <c r="G1008">
        <f>IF(Journal!$D1008="LONG",1,IF(Journal!$D1008="SHORT",-1,0))</f>
        <v>0</v>
      </c>
      <c r="H1008">
        <f>IF(AND(ISNUMBER(Journal!$E1008),ISNUMBER(Journal!$F1008)),ABS(Journal!$E1008-Journal!$F1008),"")</f>
        <v>0</v>
      </c>
      <c r="I1008">
        <f>IF(NOT(A1008),"",IF(Journal!$C1008="","INSTRUMENT MISSING",IF(B1008=0,"UNKNOWN INSTRUMENT",IF(OR(NOT(ISNUMBER(C1008)),NOT(ISNUMBER(D1008))),"INSTRUMENT SPECS MISSING",IF(OR(C1008&lt;=0,D1008&lt;=0),"INSTRUMENT SPECS MISSING",IF(NOT(ISNUMBER(Journal!$E1008)),"ENTRY MISSING",IF(NOT(ISNUMBER(Journal!$F1008)),"SL MISSING",IF(Journal!$F1008=Journal!$E1008,"SL = ENTRY",IF(G1008=0,"DIRECTION MISSING",IF(G1008*(Journal!$E1008-Journal!$F1008)&lt;=0,"SL WRONG SIDE",IF(NOT(AND(ISNUMBER(Journal!$L1008),Journal!$L1008&gt;0)),IF(TRUE,"LOTS MISSING","RISK MISSING"),"")))))))))))</f>
        <v>0</v>
      </c>
      <c r="J1008">
        <f>IF(NOT(A1008),"",IF(I1008&lt;&gt;"",I1008,IF(AND(ISNUMBER(Journal!$G1008),G1008*(Journal!$G1008-Journal!$E1008)&lt;=0),"TP1 WRONG SIDE",IF(AND(ISNUMBER(Journal!$H1008),G1008*(Journal!$H1008-Journal!$E1008)&lt;=0),"TP2 WRONG SIDE",IF(AND(ISNUMBER(Journal!$I1008),G1008*(Journal!$I1008-Journal!$E1008)&lt;=0),"TP3 WRONG SIDE",IF(Journal!$K1008="","OPEN",IF(AND(Journal!$M1008&lt;&gt;"",OR(NOT(ISNUMBER(Journal!$M1008)),Journal!$M1008&lt;=0,Journal!$M1008&gt;=1)),"TP1 % INVALID",IF(Journal!$K1008="SL","OK",IF(Journal!$K1008="TP",IF(ISNUMBER(Journal!$G1008),"OK","TP1 MISSING"),IF(Journal!$K1008="Manual exit",IF(ISNUMBER(Journal!$J1008),"OK","MANUAL MISSING"),IF(Journal!$K1008="TP1 + Breakeven",IF(ISNUMBER(Journal!$G1008),"OK","TP1 MISSING"),IF(Journal!$K1008="TP1 + Manual",IF(ISNUMBER(Journal!$G1008),IF(ISNUMBER(Journal!$J1008),"OK","MANUAL MISSING"),IF(ISNUMBER(Journal!$J1008),"TP1 MISSING","TP1 &amp; MANUAL MISSING")),IF(Journal!$K1008="Multiple TP",IF(ISNUMBER(Journal!$G1008),IF(ISNUMBER(Journal!$H1008),"OK","TP2 MISSING"),IF(ISNUMBER(Journal!$H1008),"TP1 MISSING","TP1 &amp; TP2 MISSING")),"UNKNOWN OUTCOME")))))))))))))</f>
        <v>0</v>
      </c>
      <c r="K1008">
        <f>J1008="OK"</f>
        <v>0</v>
      </c>
      <c r="L1008">
        <f>IF(ISNUMBER(Journal!$M1008),Journal!$M1008,0.5)</f>
        <v>0</v>
      </c>
      <c r="M1008">
        <f>IF(NOT(K1008),"",G1008*IF(Journal!$K1008="SL",Journal!$F1008-Journal!$E1008,IF(Journal!$K1008="TP",Journal!$G1008-Journal!$E1008,IF(Journal!$K1008="Manual exit",Journal!$J1008-Journal!$E1008,IF(Journal!$K1008="TP1 + Breakeven",L1008*(Journal!$G1008-Journal!$E1008),IF(Journal!$K1008="TP1 + Manual",L1008*(Journal!$G1008-Journal!$E1008)+(1-L1008)*(Journal!$J1008-Journal!$E1008),(Journal!$G1008+Journal!$H1008+IF(ISNUMBER(Journal!$I1008),Journal!$I1008,0))/IF(ISNUMBER(Journal!$I1008),3,2)-Journal!$E1008))))))</f>
        <v>0</v>
      </c>
      <c r="N1008">
        <f>IF(K1008,Journal!$E1008+G1008*M1008,"")</f>
        <v>0</v>
      </c>
      <c r="O1008">
        <f>Q1007</f>
        <v>0</v>
      </c>
      <c r="P1008">
        <f>IF(OR(NOT(A1008),I1008&lt;&gt;""),"",Journal!$L1008)</f>
        <v>0</v>
      </c>
      <c r="Q1008">
        <f>O1008+IF(K1008,V1008,0)</f>
        <v>0</v>
      </c>
      <c r="R1008">
        <f>IF(P1008="","",H1008*P1008*C1008*D1008)</f>
        <v>0</v>
      </c>
      <c r="S1008">
        <f>IF(K1008,M1008*P1008*C1008*D1008,"")</f>
        <v>0</v>
      </c>
      <c r="T1008">
        <f>IF(K1008,-IF(F1008&gt;0,F1008*Journal!$E1008*P1008*C1008*D1008,P1008*E1008),"")</f>
        <v>0</v>
      </c>
      <c r="U1008">
        <f>IF(K1008,IF(S1008&gt;0,"W",IF(S1008&lt;0,"L","B")),"")</f>
        <v>0</v>
      </c>
      <c r="V1008">
        <f>IF(K1008,S1008+T1008,"")</f>
        <v>0</v>
      </c>
      <c r="W1008">
        <f>IF(K1008,V1008/O1008,"")</f>
        <v>0</v>
      </c>
      <c r="X1008">
        <f>IF(K1008,M1008/H1008,"")</f>
        <v>0</v>
      </c>
      <c r="Y1008">
        <f>IF(AND(OR(J1008="OK",J1008="OPEN"),ISNUMBER(Journal!$G1008)),G1008*(Journal!$G1008-Journal!$E1008)/H1008,"")</f>
        <v>0</v>
      </c>
      <c r="Z1008">
        <f>IF(AA1008="","",IF(AND(ISNUMBER(Settings!$D$5),ISNUMBER(Settings!$E$5),IF(Settings!$D$5&lt;=Settings!$E$5,AND(AA1008&gt;=Settings!$D$5,AA1008&lt;Settings!$E$5),OR(AA1008&gt;=Settings!$D$5,AA1008&lt;Settings!$E$5))),Settings!$A$5,IF(AND(ISNUMBER(Settings!$D$6),ISNUMBER(Settings!$E$6),IF(Settings!$D$6&lt;=Settings!$E$6,AND(AA1008&gt;=Settings!$D$6,AA1008&lt;Settings!$E$6),OR(AA1008&gt;=Settings!$D$6,AA1008&lt;Settings!$E$6))),Settings!$A$6,IF(AND(ISNUMBER(Settings!$D$7),ISNUMBER(Settings!$E$7),IF(Settings!$D$7&lt;=Settings!$E$7,AND(AA1008&gt;=Settings!$D$7,AA1008&lt;Settings!$E$7),OR(AA1008&gt;=Settings!$D$7,AA1008&lt;Settings!$E$7))),Settings!$A$7,IF(AND(ISNUMBER(Settings!$D$8),ISNUMBER(Settings!$E$8),IF(Settings!$D$8&lt;=Settings!$E$8,AND(AA1008&gt;=Settings!$D$8,AA1008&lt;Settings!$E$8),OR(AA1008&gt;=Settings!$D$8,AA1008&lt;Settings!$E$8))),Settings!$A$8,IF(AND(ISNUMBER(Settings!$D$9),ISNUMBER(Settings!$E$9),IF(Settings!$D$9&lt;=Settings!$E$9,AND(AA1008&gt;=Settings!$D$9,AA1008&lt;Settings!$E$9),OR(AA1008&gt;=Settings!$D$9,AA1008&lt;Settings!$E$9))),Settings!$A$9,IF(AND(ISNUMBER(Settings!$D$10),ISNUMBER(Settings!$E$10),IF(Settings!$D$10&lt;=Settings!$E$10,AND(AA1008&gt;=Settings!$D$10,AA1008&lt;Settings!$E$10),OR(AA1008&gt;=Settings!$D$10,AA1008&lt;Settings!$E$10))),Settings!$A$10,"")))))))</f>
        <v>0</v>
      </c>
      <c r="AA1008">
        <f>IF(AND(A1008,ISNUMBER(Journal!$B1008)),MOD(ROUND(MOD(Journal!$B1008,1)*1440,0)-ROUND(Journal!$D$8*60,0),1440),"")</f>
        <v>0</v>
      </c>
      <c r="AB1008">
        <f>IF(G1008=1,"LONG",IF(G1008=-1,"SHORT",""))</f>
        <v>0</v>
      </c>
      <c r="AC1008">
        <f>AC1007+IF(K1008,1,0)</f>
        <v>0</v>
      </c>
      <c r="AD1008">
        <f>IF(K1008,AC1008,"")</f>
        <v>0</v>
      </c>
      <c r="AE1008">
        <f>J1008="OPEN"</f>
        <v>0</v>
      </c>
      <c r="AF1008">
        <f>AND(J1008&lt;&gt;"",J1008&lt;&gt;"OK",J1008&lt;&gt;"OPEN")</f>
        <v>0</v>
      </c>
      <c r="AH1008">
        <v>997</v>
      </c>
      <c r="AI1008">
        <f>IF(AH1008&gt;$AZ$11,"",IF(AH1008=0,Journal!$D$3,INDEX($Q$11:$Q$1010,MATCH(AH1008,$AD$11:$AD$1010,0))))</f>
        <v>0</v>
      </c>
      <c r="AJ1008">
        <v>998</v>
      </c>
      <c r="AK1008">
        <f>IF(AJ1008&gt;$AZ$11,"",INDEX($P$11:$P$1010,MATCH(AJ1008,$AD$11:$AD$1010,0)))</f>
        <v>0</v>
      </c>
    </row>
    <row r="1009" spans="1:37">
      <c r="A1009">
        <f>COUNTA(Journal!A1009:M1009)&gt;0</f>
        <v>0</v>
      </c>
      <c r="B1009">
        <f>IF(Journal!$C1009="",0,IFERROR(MATCH(Journal!$C1009,Markets!$A$5:$A$154,0),0))</f>
        <v>0</v>
      </c>
      <c r="C1009">
        <f>IF(B1009&gt;0,INDEX(Markets!$C$5:$C$154,B1009),"")</f>
        <v>0</v>
      </c>
      <c r="D1009">
        <f>IF(B1009&gt;0,INDEX(Markets!$F$5:$F$154,B1009),"")</f>
        <v>0</v>
      </c>
      <c r="E1009">
        <f>IF(B1009&gt;0,IF(INDEX(Markets!$G$5:$G$154,B1009)="",Journal!$D$4,INDEX(Markets!$G$5:$G$154,B1009)),"")</f>
        <v>0</v>
      </c>
      <c r="F1009">
        <f>IF(B1009&gt;0,N(INDEX(Markets!$H$5:$H$154,B1009)),0)</f>
        <v>0</v>
      </c>
      <c r="G1009">
        <f>IF(Journal!$D1009="LONG",1,IF(Journal!$D1009="SHORT",-1,0))</f>
        <v>0</v>
      </c>
      <c r="H1009">
        <f>IF(AND(ISNUMBER(Journal!$E1009),ISNUMBER(Journal!$F1009)),ABS(Journal!$E1009-Journal!$F1009),"")</f>
        <v>0</v>
      </c>
      <c r="I1009">
        <f>IF(NOT(A1009),"",IF(Journal!$C1009="","INSTRUMENT MISSING",IF(B1009=0,"UNKNOWN INSTRUMENT",IF(OR(NOT(ISNUMBER(C1009)),NOT(ISNUMBER(D1009))),"INSTRUMENT SPECS MISSING",IF(OR(C1009&lt;=0,D1009&lt;=0),"INSTRUMENT SPECS MISSING",IF(NOT(ISNUMBER(Journal!$E1009)),"ENTRY MISSING",IF(NOT(ISNUMBER(Journal!$F1009)),"SL MISSING",IF(Journal!$F1009=Journal!$E1009,"SL = ENTRY",IF(G1009=0,"DIRECTION MISSING",IF(G1009*(Journal!$E1009-Journal!$F1009)&lt;=0,"SL WRONG SIDE",IF(NOT(AND(ISNUMBER(Journal!$L1009),Journal!$L1009&gt;0)),IF(TRUE,"LOTS MISSING","RISK MISSING"),"")))))))))))</f>
        <v>0</v>
      </c>
      <c r="J1009">
        <f>IF(NOT(A1009),"",IF(I1009&lt;&gt;"",I1009,IF(AND(ISNUMBER(Journal!$G1009),G1009*(Journal!$G1009-Journal!$E1009)&lt;=0),"TP1 WRONG SIDE",IF(AND(ISNUMBER(Journal!$H1009),G1009*(Journal!$H1009-Journal!$E1009)&lt;=0),"TP2 WRONG SIDE",IF(AND(ISNUMBER(Journal!$I1009),G1009*(Journal!$I1009-Journal!$E1009)&lt;=0),"TP3 WRONG SIDE",IF(Journal!$K1009="","OPEN",IF(AND(Journal!$M1009&lt;&gt;"",OR(NOT(ISNUMBER(Journal!$M1009)),Journal!$M1009&lt;=0,Journal!$M1009&gt;=1)),"TP1 % INVALID",IF(Journal!$K1009="SL","OK",IF(Journal!$K1009="TP",IF(ISNUMBER(Journal!$G1009),"OK","TP1 MISSING"),IF(Journal!$K1009="Manual exit",IF(ISNUMBER(Journal!$J1009),"OK","MANUAL MISSING"),IF(Journal!$K1009="TP1 + Breakeven",IF(ISNUMBER(Journal!$G1009),"OK","TP1 MISSING"),IF(Journal!$K1009="TP1 + Manual",IF(ISNUMBER(Journal!$G1009),IF(ISNUMBER(Journal!$J1009),"OK","MANUAL MISSING"),IF(ISNUMBER(Journal!$J1009),"TP1 MISSING","TP1 &amp; MANUAL MISSING")),IF(Journal!$K1009="Multiple TP",IF(ISNUMBER(Journal!$G1009),IF(ISNUMBER(Journal!$H1009),"OK","TP2 MISSING"),IF(ISNUMBER(Journal!$H1009),"TP1 MISSING","TP1 &amp; TP2 MISSING")),"UNKNOWN OUTCOME")))))))))))))</f>
        <v>0</v>
      </c>
      <c r="K1009">
        <f>J1009="OK"</f>
        <v>0</v>
      </c>
      <c r="L1009">
        <f>IF(ISNUMBER(Journal!$M1009),Journal!$M1009,0.5)</f>
        <v>0</v>
      </c>
      <c r="M1009">
        <f>IF(NOT(K1009),"",G1009*IF(Journal!$K1009="SL",Journal!$F1009-Journal!$E1009,IF(Journal!$K1009="TP",Journal!$G1009-Journal!$E1009,IF(Journal!$K1009="Manual exit",Journal!$J1009-Journal!$E1009,IF(Journal!$K1009="TP1 + Breakeven",L1009*(Journal!$G1009-Journal!$E1009),IF(Journal!$K1009="TP1 + Manual",L1009*(Journal!$G1009-Journal!$E1009)+(1-L1009)*(Journal!$J1009-Journal!$E1009),(Journal!$G1009+Journal!$H1009+IF(ISNUMBER(Journal!$I1009),Journal!$I1009,0))/IF(ISNUMBER(Journal!$I1009),3,2)-Journal!$E1009))))))</f>
        <v>0</v>
      </c>
      <c r="N1009">
        <f>IF(K1009,Journal!$E1009+G1009*M1009,"")</f>
        <v>0</v>
      </c>
      <c r="O1009">
        <f>Q1008</f>
        <v>0</v>
      </c>
      <c r="P1009">
        <f>IF(OR(NOT(A1009),I1009&lt;&gt;""),"",Journal!$L1009)</f>
        <v>0</v>
      </c>
      <c r="Q1009">
        <f>O1009+IF(K1009,V1009,0)</f>
        <v>0</v>
      </c>
      <c r="R1009">
        <f>IF(P1009="","",H1009*P1009*C1009*D1009)</f>
        <v>0</v>
      </c>
      <c r="S1009">
        <f>IF(K1009,M1009*P1009*C1009*D1009,"")</f>
        <v>0</v>
      </c>
      <c r="T1009">
        <f>IF(K1009,-IF(F1009&gt;0,F1009*Journal!$E1009*P1009*C1009*D1009,P1009*E1009),"")</f>
        <v>0</v>
      </c>
      <c r="U1009">
        <f>IF(K1009,IF(S1009&gt;0,"W",IF(S1009&lt;0,"L","B")),"")</f>
        <v>0</v>
      </c>
      <c r="V1009">
        <f>IF(K1009,S1009+T1009,"")</f>
        <v>0</v>
      </c>
      <c r="W1009">
        <f>IF(K1009,V1009/O1009,"")</f>
        <v>0</v>
      </c>
      <c r="X1009">
        <f>IF(K1009,M1009/H1009,"")</f>
        <v>0</v>
      </c>
      <c r="Y1009">
        <f>IF(AND(OR(J1009="OK",J1009="OPEN"),ISNUMBER(Journal!$G1009)),G1009*(Journal!$G1009-Journal!$E1009)/H1009,"")</f>
        <v>0</v>
      </c>
      <c r="Z1009">
        <f>IF(AA1009="","",IF(AND(ISNUMBER(Settings!$D$5),ISNUMBER(Settings!$E$5),IF(Settings!$D$5&lt;=Settings!$E$5,AND(AA1009&gt;=Settings!$D$5,AA1009&lt;Settings!$E$5),OR(AA1009&gt;=Settings!$D$5,AA1009&lt;Settings!$E$5))),Settings!$A$5,IF(AND(ISNUMBER(Settings!$D$6),ISNUMBER(Settings!$E$6),IF(Settings!$D$6&lt;=Settings!$E$6,AND(AA1009&gt;=Settings!$D$6,AA1009&lt;Settings!$E$6),OR(AA1009&gt;=Settings!$D$6,AA1009&lt;Settings!$E$6))),Settings!$A$6,IF(AND(ISNUMBER(Settings!$D$7),ISNUMBER(Settings!$E$7),IF(Settings!$D$7&lt;=Settings!$E$7,AND(AA1009&gt;=Settings!$D$7,AA1009&lt;Settings!$E$7),OR(AA1009&gt;=Settings!$D$7,AA1009&lt;Settings!$E$7))),Settings!$A$7,IF(AND(ISNUMBER(Settings!$D$8),ISNUMBER(Settings!$E$8),IF(Settings!$D$8&lt;=Settings!$E$8,AND(AA1009&gt;=Settings!$D$8,AA1009&lt;Settings!$E$8),OR(AA1009&gt;=Settings!$D$8,AA1009&lt;Settings!$E$8))),Settings!$A$8,IF(AND(ISNUMBER(Settings!$D$9),ISNUMBER(Settings!$E$9),IF(Settings!$D$9&lt;=Settings!$E$9,AND(AA1009&gt;=Settings!$D$9,AA1009&lt;Settings!$E$9),OR(AA1009&gt;=Settings!$D$9,AA1009&lt;Settings!$E$9))),Settings!$A$9,IF(AND(ISNUMBER(Settings!$D$10),ISNUMBER(Settings!$E$10),IF(Settings!$D$10&lt;=Settings!$E$10,AND(AA1009&gt;=Settings!$D$10,AA1009&lt;Settings!$E$10),OR(AA1009&gt;=Settings!$D$10,AA1009&lt;Settings!$E$10))),Settings!$A$10,"")))))))</f>
        <v>0</v>
      </c>
      <c r="AA1009">
        <f>IF(AND(A1009,ISNUMBER(Journal!$B1009)),MOD(ROUND(MOD(Journal!$B1009,1)*1440,0)-ROUND(Journal!$D$8*60,0),1440),"")</f>
        <v>0</v>
      </c>
      <c r="AB1009">
        <f>IF(G1009=1,"LONG",IF(G1009=-1,"SHORT",""))</f>
        <v>0</v>
      </c>
      <c r="AC1009">
        <f>AC1008+IF(K1009,1,0)</f>
        <v>0</v>
      </c>
      <c r="AD1009">
        <f>IF(K1009,AC1009,"")</f>
        <v>0</v>
      </c>
      <c r="AE1009">
        <f>J1009="OPEN"</f>
        <v>0</v>
      </c>
      <c r="AF1009">
        <f>AND(J1009&lt;&gt;"",J1009&lt;&gt;"OK",J1009&lt;&gt;"OPEN")</f>
        <v>0</v>
      </c>
      <c r="AH1009">
        <v>998</v>
      </c>
      <c r="AI1009">
        <f>IF(AH1009&gt;$AZ$11,"",IF(AH1009=0,Journal!$D$3,INDEX($Q$11:$Q$1010,MATCH(AH1009,$AD$11:$AD$1010,0))))</f>
        <v>0</v>
      </c>
      <c r="AJ1009">
        <v>999</v>
      </c>
      <c r="AK1009">
        <f>IF(AJ1009&gt;$AZ$11,"",INDEX($P$11:$P$1010,MATCH(AJ1009,$AD$11:$AD$1010,0)))</f>
        <v>0</v>
      </c>
    </row>
    <row r="1010" spans="1:37">
      <c r="A1010">
        <f>COUNTA(Journal!A1010:M1010)&gt;0</f>
        <v>0</v>
      </c>
      <c r="B1010">
        <f>IF(Journal!$C1010="",0,IFERROR(MATCH(Journal!$C1010,Markets!$A$5:$A$154,0),0))</f>
        <v>0</v>
      </c>
      <c r="C1010">
        <f>IF(B1010&gt;0,INDEX(Markets!$C$5:$C$154,B1010),"")</f>
        <v>0</v>
      </c>
      <c r="D1010">
        <f>IF(B1010&gt;0,INDEX(Markets!$F$5:$F$154,B1010),"")</f>
        <v>0</v>
      </c>
      <c r="E1010">
        <f>IF(B1010&gt;0,IF(INDEX(Markets!$G$5:$G$154,B1010)="",Journal!$D$4,INDEX(Markets!$G$5:$G$154,B1010)),"")</f>
        <v>0</v>
      </c>
      <c r="F1010">
        <f>IF(B1010&gt;0,N(INDEX(Markets!$H$5:$H$154,B1010)),0)</f>
        <v>0</v>
      </c>
      <c r="G1010">
        <f>IF(Journal!$D1010="LONG",1,IF(Journal!$D1010="SHORT",-1,0))</f>
        <v>0</v>
      </c>
      <c r="H1010">
        <f>IF(AND(ISNUMBER(Journal!$E1010),ISNUMBER(Journal!$F1010)),ABS(Journal!$E1010-Journal!$F1010),"")</f>
        <v>0</v>
      </c>
      <c r="I1010">
        <f>IF(NOT(A1010),"",IF(Journal!$C1010="","INSTRUMENT MISSING",IF(B1010=0,"UNKNOWN INSTRUMENT",IF(OR(NOT(ISNUMBER(C1010)),NOT(ISNUMBER(D1010))),"INSTRUMENT SPECS MISSING",IF(OR(C1010&lt;=0,D1010&lt;=0),"INSTRUMENT SPECS MISSING",IF(NOT(ISNUMBER(Journal!$E1010)),"ENTRY MISSING",IF(NOT(ISNUMBER(Journal!$F1010)),"SL MISSING",IF(Journal!$F1010=Journal!$E1010,"SL = ENTRY",IF(G1010=0,"DIRECTION MISSING",IF(G1010*(Journal!$E1010-Journal!$F1010)&lt;=0,"SL WRONG SIDE",IF(NOT(AND(ISNUMBER(Journal!$L1010),Journal!$L1010&gt;0)),IF(TRUE,"LOTS MISSING","RISK MISSING"),"")))))))))))</f>
        <v>0</v>
      </c>
      <c r="J1010">
        <f>IF(NOT(A1010),"",IF(I1010&lt;&gt;"",I1010,IF(AND(ISNUMBER(Journal!$G1010),G1010*(Journal!$G1010-Journal!$E1010)&lt;=0),"TP1 WRONG SIDE",IF(AND(ISNUMBER(Journal!$H1010),G1010*(Journal!$H1010-Journal!$E1010)&lt;=0),"TP2 WRONG SIDE",IF(AND(ISNUMBER(Journal!$I1010),G1010*(Journal!$I1010-Journal!$E1010)&lt;=0),"TP3 WRONG SIDE",IF(Journal!$K1010="","OPEN",IF(AND(Journal!$M1010&lt;&gt;"",OR(NOT(ISNUMBER(Journal!$M1010)),Journal!$M1010&lt;=0,Journal!$M1010&gt;=1)),"TP1 % INVALID",IF(Journal!$K1010="SL","OK",IF(Journal!$K1010="TP",IF(ISNUMBER(Journal!$G1010),"OK","TP1 MISSING"),IF(Journal!$K1010="Manual exit",IF(ISNUMBER(Journal!$J1010),"OK","MANUAL MISSING"),IF(Journal!$K1010="TP1 + Breakeven",IF(ISNUMBER(Journal!$G1010),"OK","TP1 MISSING"),IF(Journal!$K1010="TP1 + Manual",IF(ISNUMBER(Journal!$G1010),IF(ISNUMBER(Journal!$J1010),"OK","MANUAL MISSING"),IF(ISNUMBER(Journal!$J1010),"TP1 MISSING","TP1 &amp; MANUAL MISSING")),IF(Journal!$K1010="Multiple TP",IF(ISNUMBER(Journal!$G1010),IF(ISNUMBER(Journal!$H1010),"OK","TP2 MISSING"),IF(ISNUMBER(Journal!$H1010),"TP1 MISSING","TP1 &amp; TP2 MISSING")),"UNKNOWN OUTCOME")))))))))))))</f>
        <v>0</v>
      </c>
      <c r="K1010">
        <f>J1010="OK"</f>
        <v>0</v>
      </c>
      <c r="L1010">
        <f>IF(ISNUMBER(Journal!$M1010),Journal!$M1010,0.5)</f>
        <v>0</v>
      </c>
      <c r="M1010">
        <f>IF(NOT(K1010),"",G1010*IF(Journal!$K1010="SL",Journal!$F1010-Journal!$E1010,IF(Journal!$K1010="TP",Journal!$G1010-Journal!$E1010,IF(Journal!$K1010="Manual exit",Journal!$J1010-Journal!$E1010,IF(Journal!$K1010="TP1 + Breakeven",L1010*(Journal!$G1010-Journal!$E1010),IF(Journal!$K1010="TP1 + Manual",L1010*(Journal!$G1010-Journal!$E1010)+(1-L1010)*(Journal!$J1010-Journal!$E1010),(Journal!$G1010+Journal!$H1010+IF(ISNUMBER(Journal!$I1010),Journal!$I1010,0))/IF(ISNUMBER(Journal!$I1010),3,2)-Journal!$E1010))))))</f>
        <v>0</v>
      </c>
      <c r="N1010">
        <f>IF(K1010,Journal!$E1010+G1010*M1010,"")</f>
        <v>0</v>
      </c>
      <c r="O1010">
        <f>Q1009</f>
        <v>0</v>
      </c>
      <c r="P1010">
        <f>IF(OR(NOT(A1010),I1010&lt;&gt;""),"",Journal!$L1010)</f>
        <v>0</v>
      </c>
      <c r="Q1010">
        <f>O1010+IF(K1010,V1010,0)</f>
        <v>0</v>
      </c>
      <c r="R1010">
        <f>IF(P1010="","",H1010*P1010*C1010*D1010)</f>
        <v>0</v>
      </c>
      <c r="S1010">
        <f>IF(K1010,M1010*P1010*C1010*D1010,"")</f>
        <v>0</v>
      </c>
      <c r="T1010">
        <f>IF(K1010,-IF(F1010&gt;0,F1010*Journal!$E1010*P1010*C1010*D1010,P1010*E1010),"")</f>
        <v>0</v>
      </c>
      <c r="U1010">
        <f>IF(K1010,IF(S1010&gt;0,"W",IF(S1010&lt;0,"L","B")),"")</f>
        <v>0</v>
      </c>
      <c r="V1010">
        <f>IF(K1010,S1010+T1010,"")</f>
        <v>0</v>
      </c>
      <c r="W1010">
        <f>IF(K1010,V1010/O1010,"")</f>
        <v>0</v>
      </c>
      <c r="X1010">
        <f>IF(K1010,M1010/H1010,"")</f>
        <v>0</v>
      </c>
      <c r="Y1010">
        <f>IF(AND(OR(J1010="OK",J1010="OPEN"),ISNUMBER(Journal!$G1010)),G1010*(Journal!$G1010-Journal!$E1010)/H1010,"")</f>
        <v>0</v>
      </c>
      <c r="Z1010">
        <f>IF(AA1010="","",IF(AND(ISNUMBER(Settings!$D$5),ISNUMBER(Settings!$E$5),IF(Settings!$D$5&lt;=Settings!$E$5,AND(AA1010&gt;=Settings!$D$5,AA1010&lt;Settings!$E$5),OR(AA1010&gt;=Settings!$D$5,AA1010&lt;Settings!$E$5))),Settings!$A$5,IF(AND(ISNUMBER(Settings!$D$6),ISNUMBER(Settings!$E$6),IF(Settings!$D$6&lt;=Settings!$E$6,AND(AA1010&gt;=Settings!$D$6,AA1010&lt;Settings!$E$6),OR(AA1010&gt;=Settings!$D$6,AA1010&lt;Settings!$E$6))),Settings!$A$6,IF(AND(ISNUMBER(Settings!$D$7),ISNUMBER(Settings!$E$7),IF(Settings!$D$7&lt;=Settings!$E$7,AND(AA1010&gt;=Settings!$D$7,AA1010&lt;Settings!$E$7),OR(AA1010&gt;=Settings!$D$7,AA1010&lt;Settings!$E$7))),Settings!$A$7,IF(AND(ISNUMBER(Settings!$D$8),ISNUMBER(Settings!$E$8),IF(Settings!$D$8&lt;=Settings!$E$8,AND(AA1010&gt;=Settings!$D$8,AA1010&lt;Settings!$E$8),OR(AA1010&gt;=Settings!$D$8,AA1010&lt;Settings!$E$8))),Settings!$A$8,IF(AND(ISNUMBER(Settings!$D$9),ISNUMBER(Settings!$E$9),IF(Settings!$D$9&lt;=Settings!$E$9,AND(AA1010&gt;=Settings!$D$9,AA1010&lt;Settings!$E$9),OR(AA1010&gt;=Settings!$D$9,AA1010&lt;Settings!$E$9))),Settings!$A$9,IF(AND(ISNUMBER(Settings!$D$10),ISNUMBER(Settings!$E$10),IF(Settings!$D$10&lt;=Settings!$E$10,AND(AA1010&gt;=Settings!$D$10,AA1010&lt;Settings!$E$10),OR(AA1010&gt;=Settings!$D$10,AA1010&lt;Settings!$E$10))),Settings!$A$10,"")))))))</f>
        <v>0</v>
      </c>
      <c r="AA1010">
        <f>IF(AND(A1010,ISNUMBER(Journal!$B1010)),MOD(ROUND(MOD(Journal!$B1010,1)*1440,0)-ROUND(Journal!$D$8*60,0),1440),"")</f>
        <v>0</v>
      </c>
      <c r="AB1010">
        <f>IF(G1010=1,"LONG",IF(G1010=-1,"SHORT",""))</f>
        <v>0</v>
      </c>
      <c r="AC1010">
        <f>AC1009+IF(K1010,1,0)</f>
        <v>0</v>
      </c>
      <c r="AD1010">
        <f>IF(K1010,AC1010,"")</f>
        <v>0</v>
      </c>
      <c r="AE1010">
        <f>J1010="OPEN"</f>
        <v>0</v>
      </c>
      <c r="AF1010">
        <f>AND(J1010&lt;&gt;"",J1010&lt;&gt;"OK",J1010&lt;&gt;"OPEN")</f>
        <v>0</v>
      </c>
      <c r="AH1010">
        <v>999</v>
      </c>
      <c r="AI1010">
        <f>IF(AH1010&gt;$AZ$11,"",IF(AH1010=0,Journal!$D$3,INDEX($Q$11:$Q$1010,MATCH(AH1010,$AD$11:$AD$1010,0))))</f>
        <v>0</v>
      </c>
      <c r="AJ1010">
        <v>1000</v>
      </c>
      <c r="AK1010">
        <f>IF(AJ1010&gt;$AZ$11,"",INDEX($P$11:$P$1010,MATCH(AJ1010,$AD$11:$AD$1010,0)))</f>
        <v>0</v>
      </c>
    </row>
    <row r="1011" spans="1:37">
      <c r="AH1011">
        <v>1000</v>
      </c>
      <c r="AI1011">
        <f>IF(AH1011&gt;$AZ$11,"",IF(AH1011=0,Journal!$D$3,INDEX($Q$11:$Q$1010,MATCH(AH1011,$AD$11:$AD$1010,0))))</f>
        <v>0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14</vt:i4>
      </vt:variant>
    </vt:vector>
  </HeadingPairs>
  <TitlesOfParts>
    <vt:vector size="19" baseType="lpstr">
      <vt:lpstr>Journal</vt:lpstr>
      <vt:lpstr>Trade summary</vt:lpstr>
      <vt:lpstr>Markets</vt:lpstr>
      <vt:lpstr>Settings</vt:lpstr>
      <vt:lpstr>Calc</vt:lpstr>
      <vt:lpstr>EQ_X</vt:lpstr>
      <vt:lpstr>EQ_Y</vt:lpstr>
      <vt:lpstr>INST_X</vt:lpstr>
      <vt:lpstr>INST_Y</vt:lpstr>
      <vt:lpstr>INSTR_LIST</vt:lpstr>
      <vt:lpstr>LOT_X</vt:lpstr>
      <vt:lpstr>LOT_Y</vt:lpstr>
      <vt:lpstr>Journal!Print_Area</vt:lpstr>
      <vt:lpstr>'Trade summary'!Print_Area</vt:lpstr>
      <vt:lpstr>Journal!Print_Titles</vt:lpstr>
      <vt:lpstr>RISK_LOTS</vt:lpstr>
      <vt:lpstr>RISK_PCT</vt:lpstr>
      <vt:lpstr>SESS_X</vt:lpstr>
      <vt:lpstr>SESS_Y</vt:lpstr>
    </vt:vector>
  </TitlesOfParts>
  <Company>Pattern Traders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APXTT Basic Journal v2</dc:title>
  <dc:creator>Apex Trading Tools</dc:creator>
  <dc:description>Generated by journal/v2/build.py</dc:description>
  <cp:lastModifiedBy>Apex Trading Tools</cp:lastModifiedBy>
  <dcterms:created xsi:type="dcterms:W3CDTF">2026-10-15T02:02:07Z</dcterms:created>
  <dcterms:modified xsi:type="dcterms:W3CDTF">2026-10-15T02:02:07Z</dcterms:modified>
</cp:coreProperties>
</file>